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autoCompressPictures="0"/>
  <mc:AlternateContent xmlns:mc="http://schemas.openxmlformats.org/markup-compatibility/2006">
    <mc:Choice Requires="x15">
      <x15ac:absPath xmlns:x15ac="http://schemas.microsoft.com/office/spreadsheetml/2010/11/ac" url="C:\Users\limno\Google Drive\Dugouts\2018\"/>
    </mc:Choice>
  </mc:AlternateContent>
  <xr:revisionPtr revIDLastSave="0" documentId="13_ncr:1_{47FB5807-73B8-4FB8-951D-89011F33F1DC}" xr6:coauthVersionLast="47" xr6:coauthVersionMax="47" xr10:uidLastSave="{00000000-0000-0000-0000-000000000000}"/>
  <bookViews>
    <workbookView xWindow="22932" yWindow="-1368" windowWidth="30936" windowHeight="16896" xr2:uid="{00000000-000D-0000-FFFF-FFFF00000000}"/>
  </bookViews>
  <sheets>
    <sheet name="Master" sheetId="1" r:id="rId1"/>
    <sheet name="Alk_Cl_SO4" sheetId="15" r:id="rId2"/>
    <sheet name="Volume" sheetId="14" r:id="rId3"/>
    <sheet name="Flux" sheetId="13" r:id="rId4"/>
    <sheet name="Radon" sheetId="4" r:id="rId5"/>
    <sheet name="GHG" sheetId="2" r:id="rId6"/>
    <sheet name="CHL" sheetId="5" r:id="rId7"/>
    <sheet name="Triplex" sheetId="6" r:id="rId8"/>
    <sheet name="TIC" sheetId="7" r:id="rId9"/>
    <sheet name="TOC" sheetId="10" r:id="rId10"/>
    <sheet name="TPTN" sheetId="8" r:id="rId11"/>
    <sheet name="POM" sheetId="9" r:id="rId12"/>
    <sheet name="Isotopes" sheetId="11" r:id="rId13"/>
    <sheet name="Bf.max" sheetId="12" r:id="rId14"/>
  </sheets>
  <externalReferences>
    <externalReference r:id="rId15"/>
    <externalReference r:id="rId16"/>
    <externalReference r:id="rId17"/>
    <externalReference r:id="rId18"/>
  </externalReferences>
  <definedNames>
    <definedName name="_xlnm._FilterDatabase" localSheetId="5" hidden="1">GHG!$A$1:$A$39</definedName>
    <definedName name="_xlnm._FilterDatabase" localSheetId="0" hidden="1">Master!$B$1:$B$90</definedName>
    <definedName name="_xlnm._FilterDatabase" localSheetId="2" hidden="1">Volume!$A$1:$L$90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Q3" i="1" l="1"/>
  <c r="CQ4" i="1"/>
  <c r="CQ5" i="1"/>
  <c r="CQ6" i="1"/>
  <c r="CQ7" i="1"/>
  <c r="CQ8" i="1"/>
  <c r="CQ9" i="1"/>
  <c r="CQ10" i="1"/>
  <c r="CQ11" i="1"/>
  <c r="CQ12" i="1"/>
  <c r="CQ13" i="1"/>
  <c r="CQ14" i="1"/>
  <c r="CQ15" i="1"/>
  <c r="CQ16" i="1"/>
  <c r="CQ17" i="1"/>
  <c r="CQ18" i="1"/>
  <c r="CQ19" i="1"/>
  <c r="CQ20" i="1"/>
  <c r="CQ21" i="1"/>
  <c r="CQ22" i="1"/>
  <c r="CQ23" i="1"/>
  <c r="CQ24" i="1"/>
  <c r="CQ25" i="1"/>
  <c r="CQ26" i="1"/>
  <c r="CQ27" i="1"/>
  <c r="CQ28" i="1"/>
  <c r="CQ29" i="1"/>
  <c r="CQ30" i="1"/>
  <c r="CQ31" i="1"/>
  <c r="CQ32" i="1"/>
  <c r="CQ33" i="1"/>
  <c r="CQ34" i="1"/>
  <c r="CQ35" i="1"/>
  <c r="CQ36" i="1"/>
  <c r="CQ37" i="1"/>
  <c r="CQ38" i="1"/>
  <c r="CQ39" i="1"/>
  <c r="CQ40" i="1"/>
  <c r="CQ41" i="1"/>
  <c r="CQ42" i="1"/>
  <c r="CQ43" i="1"/>
  <c r="CQ44" i="1"/>
  <c r="CQ45" i="1"/>
  <c r="CQ46" i="1"/>
  <c r="CQ47" i="1"/>
  <c r="CQ48" i="1"/>
  <c r="CQ49" i="1"/>
  <c r="CQ50" i="1"/>
  <c r="CQ51" i="1"/>
  <c r="CQ52" i="1"/>
  <c r="CQ53" i="1"/>
  <c r="CQ54" i="1"/>
  <c r="CQ55" i="1"/>
  <c r="CQ56" i="1"/>
  <c r="CQ57" i="1"/>
  <c r="CQ58" i="1"/>
  <c r="CQ59" i="1"/>
  <c r="CQ60" i="1"/>
  <c r="CQ61" i="1"/>
  <c r="CQ62" i="1"/>
  <c r="CQ63" i="1"/>
  <c r="CQ64" i="1"/>
  <c r="CQ65" i="1"/>
  <c r="CQ66" i="1"/>
  <c r="CQ67" i="1"/>
  <c r="CQ68" i="1"/>
  <c r="CQ69" i="1"/>
  <c r="CQ70" i="1"/>
  <c r="CQ71" i="1"/>
  <c r="CQ72" i="1"/>
  <c r="CQ73" i="1"/>
  <c r="CQ74" i="1"/>
  <c r="CQ75" i="1"/>
  <c r="CQ76" i="1"/>
  <c r="CQ77" i="1"/>
  <c r="CQ78" i="1"/>
  <c r="CQ79" i="1"/>
  <c r="CQ80" i="1"/>
  <c r="CQ81" i="1"/>
  <c r="CQ82" i="1"/>
  <c r="CQ83" i="1"/>
  <c r="CQ84" i="1"/>
  <c r="CQ85" i="1"/>
  <c r="CQ86" i="1"/>
  <c r="CQ87" i="1"/>
  <c r="CQ88" i="1"/>
  <c r="CQ89" i="1"/>
  <c r="CQ90" i="1"/>
  <c r="CQ2" i="1"/>
  <c r="CP3" i="1"/>
  <c r="CP4" i="1"/>
  <c r="CP5" i="1"/>
  <c r="CP6" i="1"/>
  <c r="CP7" i="1"/>
  <c r="CP8" i="1"/>
  <c r="CP9" i="1"/>
  <c r="CP10" i="1"/>
  <c r="CP11" i="1"/>
  <c r="CP12" i="1"/>
  <c r="CP13" i="1"/>
  <c r="CP14" i="1"/>
  <c r="CP15" i="1"/>
  <c r="CP16" i="1"/>
  <c r="CP17" i="1"/>
  <c r="CP18" i="1"/>
  <c r="CP19" i="1"/>
  <c r="CP20" i="1"/>
  <c r="CP21" i="1"/>
  <c r="CP22" i="1"/>
  <c r="CP23" i="1"/>
  <c r="CP24" i="1"/>
  <c r="CP25" i="1"/>
  <c r="CP26" i="1"/>
  <c r="CP27" i="1"/>
  <c r="CP28" i="1"/>
  <c r="CP29" i="1"/>
  <c r="CP30" i="1"/>
  <c r="CP31" i="1"/>
  <c r="CP32" i="1"/>
  <c r="CP33" i="1"/>
  <c r="CP34" i="1"/>
  <c r="CP35" i="1"/>
  <c r="CP36" i="1"/>
  <c r="CP37" i="1"/>
  <c r="CP38" i="1"/>
  <c r="CP39" i="1"/>
  <c r="CP40" i="1"/>
  <c r="CP41" i="1"/>
  <c r="CP42" i="1"/>
  <c r="CP43" i="1"/>
  <c r="CP44" i="1"/>
  <c r="CP45" i="1"/>
  <c r="CP46" i="1"/>
  <c r="CP47" i="1"/>
  <c r="CP48" i="1"/>
  <c r="CP49" i="1"/>
  <c r="CP50" i="1"/>
  <c r="CP51" i="1"/>
  <c r="CP52" i="1"/>
  <c r="CP53" i="1"/>
  <c r="CP54" i="1"/>
  <c r="CP55" i="1"/>
  <c r="CP56" i="1"/>
  <c r="CP57" i="1"/>
  <c r="CP58" i="1"/>
  <c r="CP59" i="1"/>
  <c r="CP60" i="1"/>
  <c r="CP61" i="1"/>
  <c r="CP62" i="1"/>
  <c r="CP63" i="1"/>
  <c r="CP64" i="1"/>
  <c r="CP65" i="1"/>
  <c r="CP66" i="1"/>
  <c r="CP67" i="1"/>
  <c r="CP68" i="1"/>
  <c r="CP69" i="1"/>
  <c r="CP70" i="1"/>
  <c r="CP71" i="1"/>
  <c r="CP72" i="1"/>
  <c r="CP73" i="1"/>
  <c r="CP74" i="1"/>
  <c r="CP75" i="1"/>
  <c r="CP76" i="1"/>
  <c r="CP77" i="1"/>
  <c r="CP78" i="1"/>
  <c r="CP79" i="1"/>
  <c r="CP80" i="1"/>
  <c r="CP81" i="1"/>
  <c r="CP82" i="1"/>
  <c r="CP83" i="1"/>
  <c r="CP84" i="1"/>
  <c r="CP85" i="1"/>
  <c r="CP86" i="1"/>
  <c r="CP87" i="1"/>
  <c r="CP88" i="1"/>
  <c r="CP89" i="1"/>
  <c r="CP90" i="1"/>
  <c r="CP2" i="1"/>
  <c r="CO3" i="1"/>
  <c r="CO4" i="1"/>
  <c r="CO5" i="1"/>
  <c r="CO6" i="1"/>
  <c r="CO7" i="1"/>
  <c r="CO8" i="1"/>
  <c r="CO9" i="1"/>
  <c r="CO10" i="1"/>
  <c r="CO11" i="1"/>
  <c r="CO12" i="1"/>
  <c r="CO13" i="1"/>
  <c r="CO14" i="1"/>
  <c r="CO15" i="1"/>
  <c r="CO16" i="1"/>
  <c r="CO17" i="1"/>
  <c r="CO18" i="1"/>
  <c r="CO19" i="1"/>
  <c r="CO20" i="1"/>
  <c r="CO21" i="1"/>
  <c r="CO22" i="1"/>
  <c r="CO23" i="1"/>
  <c r="CO24" i="1"/>
  <c r="CO25" i="1"/>
  <c r="CO26" i="1"/>
  <c r="CO27" i="1"/>
  <c r="CO28" i="1"/>
  <c r="CO29" i="1"/>
  <c r="CO30" i="1"/>
  <c r="CO31" i="1"/>
  <c r="CO32" i="1"/>
  <c r="CO33" i="1"/>
  <c r="CO34" i="1"/>
  <c r="CO35" i="1"/>
  <c r="CO36" i="1"/>
  <c r="CO37" i="1"/>
  <c r="CO38" i="1"/>
  <c r="CO39" i="1"/>
  <c r="CO40" i="1"/>
  <c r="CO41" i="1"/>
  <c r="CO42" i="1"/>
  <c r="CO43" i="1"/>
  <c r="CO44" i="1"/>
  <c r="CO45" i="1"/>
  <c r="CO46" i="1"/>
  <c r="CO47" i="1"/>
  <c r="CO48" i="1"/>
  <c r="CO49" i="1"/>
  <c r="CO50" i="1"/>
  <c r="CO51" i="1"/>
  <c r="CO52" i="1"/>
  <c r="CO53" i="1"/>
  <c r="CO54" i="1"/>
  <c r="CO55" i="1"/>
  <c r="CO56" i="1"/>
  <c r="CO57" i="1"/>
  <c r="CO58" i="1"/>
  <c r="CO59" i="1"/>
  <c r="CO60" i="1"/>
  <c r="CO61" i="1"/>
  <c r="CO62" i="1"/>
  <c r="CO63" i="1"/>
  <c r="CO64" i="1"/>
  <c r="CO65" i="1"/>
  <c r="CO66" i="1"/>
  <c r="CO67" i="1"/>
  <c r="CO68" i="1"/>
  <c r="CO69" i="1"/>
  <c r="CO70" i="1"/>
  <c r="CO71" i="1"/>
  <c r="CO72" i="1"/>
  <c r="CO73" i="1"/>
  <c r="CO74" i="1"/>
  <c r="CO75" i="1"/>
  <c r="CO76" i="1"/>
  <c r="CO77" i="1"/>
  <c r="CO78" i="1"/>
  <c r="CO79" i="1"/>
  <c r="CO80" i="1"/>
  <c r="CO81" i="1"/>
  <c r="CO82" i="1"/>
  <c r="CO83" i="1"/>
  <c r="CO84" i="1"/>
  <c r="CO85" i="1"/>
  <c r="CO86" i="1"/>
  <c r="CO87" i="1"/>
  <c r="CO88" i="1"/>
  <c r="CO89" i="1"/>
  <c r="CO90" i="1"/>
  <c r="CO2" i="1"/>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118" i="15"/>
  <c r="A119" i="15"/>
  <c r="A120" i="15"/>
  <c r="A121" i="15"/>
  <c r="A122" i="15"/>
  <c r="A2" i="15"/>
  <c r="CN3" i="1" l="1"/>
  <c r="CN4" i="1"/>
  <c r="CN5" i="1"/>
  <c r="CN6" i="1"/>
  <c r="CN7" i="1"/>
  <c r="CN8" i="1"/>
  <c r="CN9" i="1"/>
  <c r="CN10" i="1"/>
  <c r="CN11" i="1"/>
  <c r="CN12" i="1"/>
  <c r="CN13" i="1"/>
  <c r="CN14" i="1"/>
  <c r="CN15" i="1"/>
  <c r="CN16" i="1"/>
  <c r="CN17" i="1"/>
  <c r="CN18" i="1"/>
  <c r="CN19" i="1"/>
  <c r="CN20" i="1"/>
  <c r="CN21" i="1"/>
  <c r="CN22" i="1"/>
  <c r="CN23" i="1"/>
  <c r="CN24" i="1"/>
  <c r="CN25" i="1"/>
  <c r="CN26" i="1"/>
  <c r="CN27" i="1"/>
  <c r="CN28" i="1"/>
  <c r="CN29" i="1"/>
  <c r="CN30" i="1"/>
  <c r="CN31" i="1"/>
  <c r="CN32" i="1"/>
  <c r="CN33" i="1"/>
  <c r="CN34" i="1"/>
  <c r="CN35" i="1"/>
  <c r="CN36" i="1"/>
  <c r="CN37" i="1"/>
  <c r="CN38" i="1"/>
  <c r="CN39" i="1"/>
  <c r="CN40" i="1"/>
  <c r="CN41" i="1"/>
  <c r="CN42" i="1"/>
  <c r="CN43" i="1"/>
  <c r="CN44" i="1"/>
  <c r="CN45" i="1"/>
  <c r="CN46" i="1"/>
  <c r="CN47" i="1"/>
  <c r="CN48" i="1"/>
  <c r="CN49" i="1"/>
  <c r="CN50" i="1"/>
  <c r="CN51" i="1"/>
  <c r="CN52" i="1"/>
  <c r="CN53" i="1"/>
  <c r="CN54" i="1"/>
  <c r="CN55" i="1"/>
  <c r="CN56" i="1"/>
  <c r="CN57" i="1"/>
  <c r="CN58" i="1"/>
  <c r="CN59" i="1"/>
  <c r="CN60" i="1"/>
  <c r="CN61" i="1"/>
  <c r="CN62" i="1"/>
  <c r="CN63" i="1"/>
  <c r="CN64" i="1"/>
  <c r="CN65" i="1"/>
  <c r="CN66" i="1"/>
  <c r="CN67" i="1"/>
  <c r="CN68" i="1"/>
  <c r="CN69" i="1"/>
  <c r="CN70" i="1"/>
  <c r="CN71" i="1"/>
  <c r="CN72" i="1"/>
  <c r="CN73" i="1"/>
  <c r="CN74" i="1"/>
  <c r="CN75" i="1"/>
  <c r="CN76" i="1"/>
  <c r="CN77" i="1"/>
  <c r="CN78" i="1"/>
  <c r="CN79" i="1"/>
  <c r="CN80" i="1"/>
  <c r="CN81" i="1"/>
  <c r="CN82" i="1"/>
  <c r="CN83" i="1"/>
  <c r="CN84" i="1"/>
  <c r="CN85" i="1"/>
  <c r="CN86" i="1"/>
  <c r="CN87" i="1"/>
  <c r="CN88" i="1"/>
  <c r="CN89" i="1"/>
  <c r="CN90" i="1"/>
  <c r="CN2" i="1"/>
  <c r="CM39" i="1"/>
  <c r="CM4" i="1"/>
  <c r="CM57" i="1"/>
  <c r="CM56" i="1"/>
  <c r="CM60" i="1"/>
  <c r="CM43" i="1"/>
  <c r="CM23" i="1"/>
  <c r="CM68" i="1"/>
  <c r="CM16" i="1"/>
  <c r="CM47" i="1"/>
  <c r="CM87" i="1"/>
  <c r="CM50" i="1"/>
  <c r="CM14" i="1"/>
  <c r="CM72" i="1"/>
  <c r="CM67" i="1"/>
  <c r="CM41" i="1"/>
  <c r="CM52" i="1"/>
  <c r="CM40" i="1"/>
  <c r="CM84" i="1"/>
  <c r="CM65" i="1"/>
  <c r="CM29" i="1"/>
  <c r="CM77" i="1"/>
  <c r="CM45" i="1"/>
  <c r="CM6" i="1"/>
  <c r="CM62" i="1"/>
  <c r="CM80" i="1"/>
  <c r="CM51" i="1"/>
  <c r="CM46" i="1"/>
  <c r="CM30" i="1"/>
  <c r="CM76" i="1"/>
  <c r="CM71" i="1"/>
  <c r="CM58" i="1"/>
  <c r="CM75" i="1"/>
  <c r="CM12" i="1"/>
  <c r="CM33" i="1"/>
  <c r="CM81" i="1"/>
  <c r="CM73" i="1"/>
  <c r="CM61" i="1"/>
  <c r="CM28" i="1"/>
  <c r="CM54" i="1"/>
  <c r="CL39" i="1"/>
  <c r="CL4" i="1"/>
  <c r="CL57" i="1"/>
  <c r="CL56" i="1"/>
  <c r="CL60" i="1"/>
  <c r="CL3" i="1"/>
  <c r="CM3" i="1" s="1"/>
  <c r="CL8" i="1"/>
  <c r="CM8" i="1" s="1"/>
  <c r="CL2" i="1"/>
  <c r="CM2" i="1" s="1"/>
  <c r="CL48" i="1"/>
  <c r="CM48" i="1" s="1"/>
  <c r="CL49" i="1"/>
  <c r="CM49" i="1" s="1"/>
  <c r="CL64" i="1"/>
  <c r="CM64" i="1" s="1"/>
  <c r="CL31" i="1"/>
  <c r="CM31" i="1" s="1"/>
  <c r="CL43" i="1"/>
  <c r="CL23" i="1"/>
  <c r="CL68" i="1"/>
  <c r="CL16" i="1"/>
  <c r="CL47" i="1"/>
  <c r="CL9" i="1"/>
  <c r="CM9" i="1" s="1"/>
  <c r="CL36" i="1"/>
  <c r="CM36" i="1" s="1"/>
  <c r="CL18" i="1"/>
  <c r="CM18" i="1" s="1"/>
  <c r="CL19" i="1"/>
  <c r="CM19" i="1" s="1"/>
  <c r="CL10" i="1"/>
  <c r="CM10" i="1" s="1"/>
  <c r="CL69" i="1"/>
  <c r="CM69" i="1" s="1"/>
  <c r="CL34" i="1"/>
  <c r="CM34" i="1" s="1"/>
  <c r="CL87" i="1"/>
  <c r="CL50" i="1"/>
  <c r="CL14" i="1"/>
  <c r="CL72" i="1"/>
  <c r="CL67" i="1"/>
  <c r="CL79" i="1"/>
  <c r="CM79" i="1" s="1"/>
  <c r="CL24" i="1"/>
  <c r="CM24" i="1" s="1"/>
  <c r="CL25" i="1"/>
  <c r="CM25" i="1" s="1"/>
  <c r="CL11" i="1"/>
  <c r="CM11" i="1" s="1"/>
  <c r="CL83" i="1"/>
  <c r="CM83" i="1" s="1"/>
  <c r="CL85" i="1"/>
  <c r="CM85" i="1" s="1"/>
  <c r="CL88" i="1"/>
  <c r="CM88" i="1" s="1"/>
  <c r="CL41" i="1"/>
  <c r="CL52" i="1"/>
  <c r="CL40" i="1"/>
  <c r="CL84" i="1"/>
  <c r="CL65" i="1"/>
  <c r="CL66" i="1"/>
  <c r="CM66" i="1" s="1"/>
  <c r="CL32" i="1"/>
  <c r="CM32" i="1" s="1"/>
  <c r="CL26" i="1"/>
  <c r="CM26" i="1" s="1"/>
  <c r="CL13" i="1"/>
  <c r="CM13" i="1" s="1"/>
  <c r="CL20" i="1"/>
  <c r="CM20" i="1" s="1"/>
  <c r="CL17" i="1"/>
  <c r="CM17" i="1" s="1"/>
  <c r="CL55" i="1"/>
  <c r="CM55" i="1" s="1"/>
  <c r="CL29" i="1"/>
  <c r="CL77" i="1"/>
  <c r="CL45" i="1"/>
  <c r="CL6" i="1"/>
  <c r="CL62" i="1"/>
  <c r="CL59" i="1"/>
  <c r="CM59" i="1" s="1"/>
  <c r="CL63" i="1"/>
  <c r="CM63" i="1" s="1"/>
  <c r="CL15" i="1"/>
  <c r="CM15" i="1" s="1"/>
  <c r="CL27" i="1"/>
  <c r="CM27" i="1" s="1"/>
  <c r="CL7" i="1"/>
  <c r="CM7" i="1" s="1"/>
  <c r="CL74" i="1"/>
  <c r="CM74" i="1" s="1"/>
  <c r="CL78" i="1"/>
  <c r="CM78" i="1" s="1"/>
  <c r="CL80" i="1"/>
  <c r="CL51" i="1"/>
  <c r="CL46" i="1"/>
  <c r="CL30" i="1"/>
  <c r="CL76" i="1"/>
  <c r="CL42" i="1"/>
  <c r="CM42" i="1" s="1"/>
  <c r="CL70" i="1"/>
  <c r="CM70" i="1" s="1"/>
  <c r="CL21" i="1"/>
  <c r="CM21" i="1" s="1"/>
  <c r="CL35" i="1"/>
  <c r="CM35" i="1" s="1"/>
  <c r="CL82" i="1"/>
  <c r="CM82" i="1" s="1"/>
  <c r="CL44" i="1"/>
  <c r="CM44" i="1" s="1"/>
  <c r="CL5" i="1"/>
  <c r="CM5" i="1" s="1"/>
  <c r="CL71" i="1"/>
  <c r="CL58" i="1"/>
  <c r="CL75" i="1"/>
  <c r="CL12" i="1"/>
  <c r="CL33" i="1"/>
  <c r="CL22" i="1"/>
  <c r="CM22" i="1" s="1"/>
  <c r="CL90" i="1"/>
  <c r="CM90" i="1" s="1"/>
  <c r="CL89" i="1"/>
  <c r="CM89" i="1" s="1"/>
  <c r="CL86" i="1"/>
  <c r="CM86" i="1" s="1"/>
  <c r="CL38" i="1"/>
  <c r="CM38" i="1" s="1"/>
  <c r="CL53" i="1"/>
  <c r="CM53" i="1" s="1"/>
  <c r="CL37" i="1"/>
  <c r="CM37" i="1" s="1"/>
  <c r="CL81" i="1"/>
  <c r="CL73" i="1"/>
  <c r="CL61" i="1"/>
  <c r="CL28" i="1"/>
  <c r="CL54" i="1"/>
  <c r="CK39" i="1" l="1"/>
  <c r="CK57" i="1"/>
  <c r="CK56" i="1"/>
  <c r="CK60" i="1"/>
  <c r="CK3" i="1"/>
  <c r="CK8" i="1"/>
  <c r="CK2" i="1"/>
  <c r="CK48" i="1"/>
  <c r="CK49" i="1"/>
  <c r="CK64" i="1"/>
  <c r="CK31" i="1"/>
  <c r="CK43" i="1"/>
  <c r="CK23" i="1"/>
  <c r="CK68" i="1"/>
  <c r="CK16" i="1"/>
  <c r="CK47" i="1"/>
  <c r="CK9" i="1"/>
  <c r="CK36" i="1"/>
  <c r="CK18" i="1"/>
  <c r="CK19" i="1"/>
  <c r="CK10" i="1"/>
  <c r="CK69" i="1"/>
  <c r="CK34" i="1"/>
  <c r="CK87" i="1"/>
  <c r="CK50" i="1"/>
  <c r="CK14" i="1"/>
  <c r="CK72" i="1"/>
  <c r="CK67" i="1"/>
  <c r="CK79" i="1"/>
  <c r="CK24" i="1"/>
  <c r="CK25" i="1"/>
  <c r="CK11" i="1"/>
  <c r="CK83" i="1"/>
  <c r="CK85" i="1"/>
  <c r="CK88" i="1"/>
  <c r="CK41" i="1"/>
  <c r="CK52" i="1"/>
  <c r="CK40" i="1"/>
  <c r="CK84" i="1"/>
  <c r="CK65" i="1"/>
  <c r="CK66" i="1"/>
  <c r="CK32" i="1"/>
  <c r="CK26" i="1"/>
  <c r="CK13" i="1"/>
  <c r="CK20" i="1"/>
  <c r="CK17" i="1"/>
  <c r="CK55" i="1"/>
  <c r="CK29" i="1"/>
  <c r="CK77" i="1"/>
  <c r="CK45" i="1"/>
  <c r="CK6" i="1"/>
  <c r="CK62" i="1"/>
  <c r="CK59" i="1"/>
  <c r="CK63" i="1"/>
  <c r="CK15" i="1"/>
  <c r="CK27" i="1"/>
  <c r="CK7" i="1"/>
  <c r="CK74" i="1"/>
  <c r="CK78" i="1"/>
  <c r="CK80" i="1"/>
  <c r="CK51" i="1"/>
  <c r="CK46" i="1"/>
  <c r="CK30" i="1"/>
  <c r="CK76" i="1"/>
  <c r="CK42" i="1"/>
  <c r="CK70" i="1"/>
  <c r="CK21" i="1"/>
  <c r="CK35" i="1"/>
  <c r="CK82" i="1"/>
  <c r="CK44" i="1"/>
  <c r="CK5" i="1"/>
  <c r="CK71" i="1"/>
  <c r="CK58" i="1"/>
  <c r="CK75" i="1"/>
  <c r="CK12" i="1"/>
  <c r="CK33" i="1"/>
  <c r="CK22" i="1"/>
  <c r="CK90" i="1"/>
  <c r="CK89" i="1"/>
  <c r="CK86" i="1"/>
  <c r="CK38" i="1"/>
  <c r="CK53" i="1"/>
  <c r="CK37" i="1"/>
  <c r="CK81" i="1"/>
  <c r="CK73" i="1"/>
  <c r="CK61" i="1"/>
  <c r="CK28" i="1"/>
  <c r="CK54" i="1"/>
  <c r="I17" i="14" l="1"/>
  <c r="I18" i="14"/>
  <c r="I19" i="14"/>
  <c r="I20" i="14"/>
  <c r="I21" i="14"/>
  <c r="I22" i="14"/>
  <c r="I23" i="14"/>
  <c r="I24" i="14"/>
  <c r="I25" i="14"/>
  <c r="I26" i="14"/>
  <c r="I27" i="14"/>
  <c r="I28" i="14"/>
  <c r="I29" i="14"/>
  <c r="I30" i="14"/>
  <c r="I31" i="14"/>
  <c r="I32" i="14"/>
  <c r="I33" i="14"/>
  <c r="I34" i="14"/>
  <c r="I35" i="14"/>
  <c r="I36" i="14"/>
  <c r="I37" i="14"/>
  <c r="I38" i="14"/>
  <c r="I39" i="14"/>
  <c r="I40" i="14"/>
  <c r="I41" i="14"/>
  <c r="I42" i="14"/>
  <c r="I43" i="14"/>
  <c r="I44" i="14"/>
  <c r="I45" i="14"/>
  <c r="I46" i="14"/>
  <c r="I47" i="14"/>
  <c r="I48" i="14"/>
  <c r="I49" i="14"/>
  <c r="I50" i="14"/>
  <c r="I51" i="14"/>
  <c r="I52" i="14"/>
  <c r="I53" i="14"/>
  <c r="I54" i="14"/>
  <c r="I55" i="14"/>
  <c r="I56" i="14"/>
  <c r="I57" i="14"/>
  <c r="I58" i="14"/>
  <c r="I59" i="14"/>
  <c r="I60" i="14"/>
  <c r="I61" i="14"/>
  <c r="I62" i="14"/>
  <c r="I63" i="14"/>
  <c r="I64" i="14"/>
  <c r="I65" i="14"/>
  <c r="I66" i="14"/>
  <c r="I67" i="14"/>
  <c r="I68" i="14"/>
  <c r="I69" i="14"/>
  <c r="I70" i="14"/>
  <c r="I71" i="14"/>
  <c r="I72" i="14"/>
  <c r="I73" i="14"/>
  <c r="I74" i="14"/>
  <c r="I75" i="14"/>
  <c r="I76" i="14"/>
  <c r="I77" i="14"/>
  <c r="I78" i="14"/>
  <c r="I79" i="14"/>
  <c r="I80" i="14"/>
  <c r="I81" i="14"/>
  <c r="I82" i="14"/>
  <c r="I83" i="14"/>
  <c r="I84" i="14"/>
  <c r="I85" i="14"/>
  <c r="I86" i="14"/>
  <c r="I87" i="14"/>
  <c r="I88" i="14"/>
  <c r="I89" i="14"/>
  <c r="I90" i="14"/>
  <c r="A21" i="14" l="1"/>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17" i="14"/>
  <c r="A18" i="14"/>
  <c r="A19" i="14"/>
  <c r="I10" i="14"/>
  <c r="J10" i="14"/>
  <c r="K10" i="14"/>
  <c r="I11" i="14"/>
  <c r="I12" i="14"/>
  <c r="I13" i="14"/>
  <c r="I14" i="14"/>
  <c r="I15" i="14"/>
  <c r="A11" i="14"/>
  <c r="A12" i="14"/>
  <c r="A13" i="14"/>
  <c r="A14" i="14"/>
  <c r="A15" i="14"/>
  <c r="A7" i="14"/>
  <c r="A8" i="14"/>
  <c r="A9" i="14"/>
  <c r="I7" i="14"/>
  <c r="I8" i="14"/>
  <c r="I9" i="14"/>
  <c r="I3" i="14"/>
  <c r="I4" i="14"/>
  <c r="I5" i="14"/>
  <c r="A3" i="14"/>
  <c r="A4" i="14"/>
  <c r="A5" i="14"/>
  <c r="A6" i="14"/>
  <c r="A16" i="14"/>
  <c r="A20" i="14"/>
  <c r="A10" i="14"/>
  <c r="A2" i="14"/>
  <c r="I16" i="14"/>
  <c r="I6" i="14"/>
  <c r="I2" i="14"/>
  <c r="L10" i="14" l="1"/>
  <c r="BS55" i="1"/>
  <c r="BS29" i="1"/>
  <c r="BS24" i="1"/>
  <c r="BS65" i="1"/>
  <c r="BS66" i="1"/>
  <c r="BS32" i="1"/>
  <c r="BS88" i="1"/>
  <c r="BS41" i="1"/>
  <c r="BS52" i="1"/>
  <c r="BS40" i="1"/>
  <c r="BS25" i="1"/>
  <c r="BS11" i="1"/>
  <c r="BS83" i="1"/>
  <c r="BS85" i="1"/>
  <c r="BS14" i="1"/>
  <c r="BS72" i="1"/>
  <c r="BS67" i="1"/>
  <c r="BS79" i="1"/>
  <c r="BS87" i="1"/>
  <c r="BS50" i="1"/>
  <c r="BS26" i="1"/>
  <c r="BS84" i="1"/>
  <c r="BS19" i="1"/>
  <c r="BS10" i="1"/>
  <c r="BS18" i="1"/>
  <c r="BS69" i="1"/>
  <c r="BS34" i="1"/>
  <c r="BS12" i="1"/>
  <c r="BS73" i="1"/>
  <c r="BS61" i="1"/>
  <c r="BS28" i="1"/>
  <c r="BS86" i="1"/>
  <c r="BS38" i="1"/>
  <c r="BS53" i="1"/>
  <c r="BS37" i="1"/>
  <c r="BS81" i="1"/>
  <c r="BS33" i="1"/>
  <c r="BS22" i="1"/>
  <c r="BS90" i="1"/>
  <c r="BS89" i="1"/>
  <c r="BS5" i="1"/>
  <c r="BS71" i="1"/>
  <c r="BS58" i="1"/>
  <c r="BS75" i="1"/>
  <c r="BS82" i="1"/>
  <c r="BS44" i="1"/>
  <c r="BS17" i="1"/>
  <c r="BS3" i="1"/>
  <c r="BS8" i="1"/>
  <c r="BS2" i="1"/>
  <c r="BS48" i="1"/>
  <c r="BS49" i="1"/>
  <c r="BS54" i="1"/>
  <c r="BS39" i="1"/>
  <c r="BS36" i="1"/>
  <c r="BS16" i="1"/>
  <c r="BS47" i="1"/>
  <c r="BS9" i="1"/>
  <c r="BS57" i="1"/>
  <c r="BS56" i="1"/>
  <c r="BS60" i="1"/>
  <c r="BS64" i="1"/>
  <c r="BS31" i="1"/>
  <c r="BS43" i="1"/>
  <c r="BS23" i="1"/>
  <c r="BS68" i="1"/>
  <c r="BS15" i="1"/>
  <c r="BS42" i="1"/>
  <c r="BS70" i="1"/>
  <c r="BS21" i="1"/>
  <c r="BS80" i="1"/>
  <c r="BS51" i="1"/>
  <c r="BS46" i="1"/>
  <c r="BS30" i="1"/>
  <c r="BS76" i="1"/>
  <c r="BS27" i="1"/>
  <c r="BS7" i="1"/>
  <c r="BS74" i="1"/>
  <c r="BS78" i="1"/>
  <c r="BS6" i="1"/>
  <c r="BS63" i="1"/>
  <c r="BS77" i="1"/>
  <c r="BS45" i="1"/>
  <c r="BS35" i="1"/>
  <c r="BS62" i="1"/>
  <c r="BS59" i="1"/>
  <c r="BS13" i="1"/>
  <c r="BS20" i="1"/>
  <c r="BS4" i="1"/>
  <c r="G3" i="11" l="1"/>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74" i="11"/>
  <c r="G75" i="11"/>
  <c r="G76" i="11"/>
  <c r="G77" i="11"/>
  <c r="G78" i="11"/>
  <c r="G79" i="11"/>
  <c r="G80" i="11"/>
  <c r="G81" i="11"/>
  <c r="G82" i="11"/>
  <c r="G83" i="11"/>
  <c r="G84" i="11"/>
  <c r="G85" i="11"/>
  <c r="G86" i="11"/>
  <c r="G87" i="11"/>
  <c r="G88" i="11"/>
  <c r="G89" i="11"/>
  <c r="G90" i="11"/>
  <c r="G91" i="11"/>
  <c r="G92" i="11"/>
  <c r="G93" i="11"/>
  <c r="G2" i="11"/>
  <c r="AT3" i="1" l="1"/>
  <c r="AT8" i="1"/>
  <c r="AT2" i="1"/>
  <c r="AT48" i="1"/>
  <c r="AT49" i="1"/>
  <c r="AT54" i="1"/>
  <c r="AT39" i="1"/>
  <c r="AT36" i="1"/>
  <c r="AT16" i="1"/>
  <c r="AT47" i="1"/>
  <c r="AT9" i="1"/>
  <c r="AT57" i="1"/>
  <c r="AT56" i="1"/>
  <c r="AT60" i="1"/>
  <c r="AT64" i="1"/>
  <c r="AT31" i="1"/>
  <c r="AT43" i="1"/>
  <c r="AT23" i="1"/>
  <c r="AT68" i="1"/>
  <c r="AT15" i="1"/>
  <c r="AT42" i="1"/>
  <c r="AT70" i="1"/>
  <c r="AT21" i="1"/>
  <c r="AT80" i="1"/>
  <c r="AT51" i="1"/>
  <c r="AT46" i="1"/>
  <c r="AT30" i="1"/>
  <c r="AT76" i="1"/>
  <c r="AT27" i="1"/>
  <c r="AT7" i="1"/>
  <c r="AT74" i="1"/>
  <c r="AT78" i="1"/>
  <c r="AT6" i="1"/>
  <c r="AT63" i="1"/>
  <c r="AT77" i="1"/>
  <c r="AT45" i="1"/>
  <c r="AT35" i="1"/>
  <c r="AT62" i="1"/>
  <c r="AT59" i="1"/>
  <c r="AT13" i="1"/>
  <c r="AT20" i="1"/>
  <c r="AT17" i="1"/>
  <c r="AT55" i="1"/>
  <c r="AT29" i="1"/>
  <c r="AT24" i="1"/>
  <c r="AT65" i="1"/>
  <c r="AT66" i="1"/>
  <c r="AT32" i="1"/>
  <c r="AT88" i="1"/>
  <c r="AT41" i="1"/>
  <c r="AT52" i="1"/>
  <c r="AT40" i="1"/>
  <c r="AT25" i="1"/>
  <c r="AT11" i="1"/>
  <c r="AT83" i="1"/>
  <c r="AT85" i="1"/>
  <c r="AT14" i="1"/>
  <c r="AT72" i="1"/>
  <c r="AT67" i="1"/>
  <c r="AT79" i="1"/>
  <c r="AT87" i="1"/>
  <c r="AT50" i="1"/>
  <c r="AT26" i="1"/>
  <c r="AT84" i="1"/>
  <c r="AT19" i="1"/>
  <c r="AT10" i="1"/>
  <c r="AT18" i="1"/>
  <c r="AT69" i="1"/>
  <c r="AT34" i="1"/>
  <c r="AT12" i="1"/>
  <c r="AT73" i="1"/>
  <c r="AT61" i="1"/>
  <c r="AT28" i="1"/>
  <c r="AT86" i="1"/>
  <c r="AT38" i="1"/>
  <c r="AT53" i="1"/>
  <c r="AT37" i="1"/>
  <c r="AT81" i="1"/>
  <c r="AT33" i="1"/>
  <c r="AT22" i="1"/>
  <c r="AT90" i="1"/>
  <c r="AT89" i="1"/>
  <c r="AT5" i="1"/>
  <c r="AT71" i="1"/>
  <c r="AT58" i="1"/>
  <c r="AT75" i="1"/>
  <c r="AT82" i="1"/>
  <c r="AT44" i="1"/>
  <c r="AT4" i="1"/>
  <c r="AS4" i="1"/>
  <c r="A3" i="13" l="1"/>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2" i="13"/>
  <c r="C3" i="1" l="1"/>
  <c r="CI3" i="1" s="1"/>
  <c r="C8" i="1"/>
  <c r="C2" i="1"/>
  <c r="C48" i="1"/>
  <c r="C49" i="1"/>
  <c r="C54" i="1"/>
  <c r="C39" i="1"/>
  <c r="C36" i="1"/>
  <c r="C16" i="1"/>
  <c r="C47" i="1"/>
  <c r="C9" i="1"/>
  <c r="C57" i="1"/>
  <c r="C56" i="1"/>
  <c r="C60" i="1"/>
  <c r="C64" i="1"/>
  <c r="C31" i="1"/>
  <c r="C43" i="1"/>
  <c r="C23" i="1"/>
  <c r="C68" i="1"/>
  <c r="C15" i="1"/>
  <c r="C42" i="1"/>
  <c r="C70" i="1"/>
  <c r="C21" i="1"/>
  <c r="C80" i="1"/>
  <c r="C51" i="1"/>
  <c r="C46" i="1"/>
  <c r="C30" i="1"/>
  <c r="C76" i="1"/>
  <c r="C27" i="1"/>
  <c r="C7" i="1"/>
  <c r="C74" i="1"/>
  <c r="C78" i="1"/>
  <c r="C6" i="1"/>
  <c r="C63" i="1"/>
  <c r="C77" i="1"/>
  <c r="C45" i="1"/>
  <c r="C35" i="1"/>
  <c r="C62" i="1"/>
  <c r="C59" i="1"/>
  <c r="C13" i="1"/>
  <c r="C20" i="1"/>
  <c r="C17" i="1"/>
  <c r="C55" i="1"/>
  <c r="C29" i="1"/>
  <c r="C24" i="1"/>
  <c r="C65" i="1"/>
  <c r="C66" i="1"/>
  <c r="C32" i="1"/>
  <c r="C88" i="1"/>
  <c r="C41" i="1"/>
  <c r="C52" i="1"/>
  <c r="C40" i="1"/>
  <c r="C25" i="1"/>
  <c r="C11" i="1"/>
  <c r="C83" i="1"/>
  <c r="C85" i="1"/>
  <c r="C14" i="1"/>
  <c r="C72" i="1"/>
  <c r="C67" i="1"/>
  <c r="C79" i="1"/>
  <c r="C87" i="1"/>
  <c r="C50" i="1"/>
  <c r="C26" i="1"/>
  <c r="C84" i="1"/>
  <c r="C19" i="1"/>
  <c r="C10" i="1"/>
  <c r="C18" i="1"/>
  <c r="C69" i="1"/>
  <c r="C34" i="1"/>
  <c r="C12" i="1"/>
  <c r="C73" i="1"/>
  <c r="C61" i="1"/>
  <c r="C28" i="1"/>
  <c r="C86" i="1"/>
  <c r="C38" i="1"/>
  <c r="C53" i="1"/>
  <c r="C37" i="1"/>
  <c r="C81" i="1"/>
  <c r="C33" i="1"/>
  <c r="C22" i="1"/>
  <c r="C90" i="1"/>
  <c r="C89" i="1"/>
  <c r="C5" i="1"/>
  <c r="C71" i="1"/>
  <c r="C58" i="1"/>
  <c r="C75" i="1"/>
  <c r="C82" i="1"/>
  <c r="C44" i="1"/>
  <c r="C4" i="1"/>
  <c r="CG4" i="1" s="1"/>
  <c r="CG75" i="1" l="1"/>
  <c r="CG89" i="1"/>
  <c r="CG81" i="1"/>
  <c r="CG86" i="1"/>
  <c r="CG12" i="1"/>
  <c r="CG10" i="1"/>
  <c r="CG50" i="1"/>
  <c r="CG72" i="1"/>
  <c r="CG11" i="1"/>
  <c r="CG41" i="1"/>
  <c r="CG65" i="1"/>
  <c r="CG17" i="1"/>
  <c r="CG62" i="1"/>
  <c r="CG63" i="1"/>
  <c r="CG7" i="1"/>
  <c r="CG46" i="1"/>
  <c r="CG70" i="1"/>
  <c r="CG23" i="1"/>
  <c r="CG60" i="1"/>
  <c r="CG47" i="1"/>
  <c r="CG54" i="1"/>
  <c r="CG8" i="1"/>
  <c r="CH82" i="1"/>
  <c r="CH5" i="1"/>
  <c r="CH33" i="1"/>
  <c r="CH38" i="1"/>
  <c r="CH73" i="1"/>
  <c r="CH18" i="1"/>
  <c r="CH26" i="1"/>
  <c r="CH67" i="1"/>
  <c r="CH83" i="1"/>
  <c r="CH52" i="1"/>
  <c r="CH66" i="1"/>
  <c r="CH55" i="1"/>
  <c r="CH59" i="1"/>
  <c r="CH77" i="1"/>
  <c r="CH74" i="1"/>
  <c r="CH30" i="1"/>
  <c r="CH21" i="1"/>
  <c r="CH68" i="1"/>
  <c r="CH64" i="1"/>
  <c r="CH9" i="1"/>
  <c r="CH39" i="1"/>
  <c r="CH2" i="1"/>
  <c r="CI44" i="1"/>
  <c r="CI71" i="1"/>
  <c r="CI22" i="1"/>
  <c r="CI53" i="1"/>
  <c r="CI61" i="1"/>
  <c r="CI69" i="1"/>
  <c r="CI84" i="1"/>
  <c r="CI79" i="1"/>
  <c r="CI85" i="1"/>
  <c r="CI40" i="1"/>
  <c r="CI32" i="1"/>
  <c r="CI29" i="1"/>
  <c r="CI13" i="1"/>
  <c r="CI45" i="1"/>
  <c r="CI78" i="1"/>
  <c r="CI76" i="1"/>
  <c r="CI80" i="1"/>
  <c r="CI15" i="1"/>
  <c r="CI31" i="1"/>
  <c r="CI57" i="1"/>
  <c r="CI36" i="1"/>
  <c r="CI48" i="1"/>
  <c r="CG58" i="1"/>
  <c r="CG90" i="1"/>
  <c r="CG37" i="1"/>
  <c r="CG28" i="1"/>
  <c r="CG34" i="1"/>
  <c r="CG19" i="1"/>
  <c r="CG87" i="1"/>
  <c r="CG14" i="1"/>
  <c r="CG25" i="1"/>
  <c r="CG88" i="1"/>
  <c r="CG24" i="1"/>
  <c r="CG20" i="1"/>
  <c r="CG35" i="1"/>
  <c r="CG6" i="1"/>
  <c r="CG27" i="1"/>
  <c r="CG51" i="1"/>
  <c r="CG42" i="1"/>
  <c r="CG43" i="1"/>
  <c r="CG56" i="1"/>
  <c r="CG16" i="1"/>
  <c r="CG49" i="1"/>
  <c r="CG3" i="1"/>
  <c r="CH75" i="1"/>
  <c r="CH89" i="1"/>
  <c r="CH81" i="1"/>
  <c r="CH86" i="1"/>
  <c r="CH12" i="1"/>
  <c r="CH10" i="1"/>
  <c r="CH50" i="1"/>
  <c r="CH72" i="1"/>
  <c r="CH11" i="1"/>
  <c r="CH41" i="1"/>
  <c r="CH65" i="1"/>
  <c r="CH17" i="1"/>
  <c r="CH62" i="1"/>
  <c r="CH63" i="1"/>
  <c r="CH7" i="1"/>
  <c r="CH46" i="1"/>
  <c r="CH70" i="1"/>
  <c r="CH23" i="1"/>
  <c r="CH60" i="1"/>
  <c r="CH47" i="1"/>
  <c r="CH54" i="1"/>
  <c r="CH8" i="1"/>
  <c r="CI82" i="1"/>
  <c r="CI5" i="1"/>
  <c r="CI33" i="1"/>
  <c r="CI38" i="1"/>
  <c r="CI73" i="1"/>
  <c r="CI18" i="1"/>
  <c r="CI26" i="1"/>
  <c r="CI67" i="1"/>
  <c r="CI83" i="1"/>
  <c r="CI52" i="1"/>
  <c r="CI66" i="1"/>
  <c r="CI55" i="1"/>
  <c r="CI59" i="1"/>
  <c r="CI77" i="1"/>
  <c r="CI74" i="1"/>
  <c r="CI30" i="1"/>
  <c r="CI21" i="1"/>
  <c r="CI68" i="1"/>
  <c r="CI64" i="1"/>
  <c r="CI9" i="1"/>
  <c r="CI39" i="1"/>
  <c r="CI2" i="1"/>
  <c r="CG44" i="1"/>
  <c r="CG71" i="1"/>
  <c r="CG22" i="1"/>
  <c r="CG53" i="1"/>
  <c r="CG61" i="1"/>
  <c r="CG69" i="1"/>
  <c r="CG84" i="1"/>
  <c r="CG79" i="1"/>
  <c r="CG85" i="1"/>
  <c r="CG40" i="1"/>
  <c r="CG32" i="1"/>
  <c r="CG29" i="1"/>
  <c r="CG13" i="1"/>
  <c r="CG45" i="1"/>
  <c r="CG78" i="1"/>
  <c r="CG76" i="1"/>
  <c r="CG80" i="1"/>
  <c r="CG15" i="1"/>
  <c r="CG31" i="1"/>
  <c r="CG57" i="1"/>
  <c r="CG36" i="1"/>
  <c r="CG48" i="1"/>
  <c r="CH4" i="1"/>
  <c r="CH58" i="1"/>
  <c r="CH90" i="1"/>
  <c r="CH37" i="1"/>
  <c r="CH28" i="1"/>
  <c r="CH34" i="1"/>
  <c r="CH19" i="1"/>
  <c r="CH87" i="1"/>
  <c r="CH14" i="1"/>
  <c r="CH25" i="1"/>
  <c r="CH88" i="1"/>
  <c r="CH24" i="1"/>
  <c r="CH20" i="1"/>
  <c r="CH35" i="1"/>
  <c r="CH6" i="1"/>
  <c r="CH27" i="1"/>
  <c r="CH51" i="1"/>
  <c r="CH42" i="1"/>
  <c r="CH43" i="1"/>
  <c r="CH56" i="1"/>
  <c r="CH16" i="1"/>
  <c r="CH49" i="1"/>
  <c r="CH3" i="1"/>
  <c r="CI75" i="1"/>
  <c r="CI89" i="1"/>
  <c r="CI81" i="1"/>
  <c r="CI86" i="1"/>
  <c r="CI12" i="1"/>
  <c r="CI10" i="1"/>
  <c r="CI50" i="1"/>
  <c r="CI72" i="1"/>
  <c r="CI11" i="1"/>
  <c r="CI41" i="1"/>
  <c r="CI65" i="1"/>
  <c r="CI17" i="1"/>
  <c r="CI62" i="1"/>
  <c r="CI63" i="1"/>
  <c r="CI7" i="1"/>
  <c r="CI46" i="1"/>
  <c r="CI70" i="1"/>
  <c r="CI23" i="1"/>
  <c r="CI60" i="1"/>
  <c r="CI47" i="1"/>
  <c r="CI54" i="1"/>
  <c r="CI8" i="1"/>
  <c r="CG82" i="1"/>
  <c r="CG5" i="1"/>
  <c r="CG33" i="1"/>
  <c r="CG38" i="1"/>
  <c r="CG73" i="1"/>
  <c r="CG18" i="1"/>
  <c r="CG26" i="1"/>
  <c r="CG67" i="1"/>
  <c r="CG83" i="1"/>
  <c r="CG52" i="1"/>
  <c r="CG66" i="1"/>
  <c r="CG55" i="1"/>
  <c r="CG59" i="1"/>
  <c r="CG77" i="1"/>
  <c r="CG74" i="1"/>
  <c r="CG30" i="1"/>
  <c r="CG21" i="1"/>
  <c r="CG68" i="1"/>
  <c r="CG64" i="1"/>
  <c r="CG9" i="1"/>
  <c r="CG39" i="1"/>
  <c r="CG2" i="1"/>
  <c r="CH44" i="1"/>
  <c r="CH71" i="1"/>
  <c r="CH22" i="1"/>
  <c r="CH53" i="1"/>
  <c r="CH61" i="1"/>
  <c r="CH69" i="1"/>
  <c r="CH84" i="1"/>
  <c r="CH79" i="1"/>
  <c r="CH85" i="1"/>
  <c r="CH40" i="1"/>
  <c r="CH32" i="1"/>
  <c r="CH29" i="1"/>
  <c r="CH13" i="1"/>
  <c r="CH45" i="1"/>
  <c r="CH78" i="1"/>
  <c r="CH76" i="1"/>
  <c r="CH80" i="1"/>
  <c r="CH15" i="1"/>
  <c r="CH31" i="1"/>
  <c r="CH57" i="1"/>
  <c r="CH36" i="1"/>
  <c r="CH48" i="1"/>
  <c r="CI4" i="1"/>
  <c r="CI58" i="1"/>
  <c r="CI90" i="1"/>
  <c r="CI37" i="1"/>
  <c r="CI28" i="1"/>
  <c r="CI34" i="1"/>
  <c r="CI19" i="1"/>
  <c r="CI87" i="1"/>
  <c r="CI14" i="1"/>
  <c r="CI25" i="1"/>
  <c r="CI88" i="1"/>
  <c r="CI24" i="1"/>
  <c r="CI20" i="1"/>
  <c r="CI35" i="1"/>
  <c r="CI6" i="1"/>
  <c r="CI27" i="1"/>
  <c r="CI51" i="1"/>
  <c r="CI42" i="1"/>
  <c r="CI43" i="1"/>
  <c r="CI56" i="1"/>
  <c r="CI16" i="1"/>
  <c r="CI49" i="1"/>
  <c r="A3" i="1"/>
  <c r="F3" i="1"/>
  <c r="AG3" i="1"/>
  <c r="AL3" i="1"/>
  <c r="AO3" i="1" s="1"/>
  <c r="AP3" i="1" s="1"/>
  <c r="AS3" i="1"/>
  <c r="AV3" i="1"/>
  <c r="AX3" i="1"/>
  <c r="CF3" i="1"/>
  <c r="A87" i="1"/>
  <c r="F87" i="1"/>
  <c r="AG87" i="1"/>
  <c r="AL87" i="1"/>
  <c r="AO87" i="1" s="1"/>
  <c r="AP87" i="1" s="1"/>
  <c r="AS87" i="1"/>
  <c r="AV87" i="1"/>
  <c r="AX87" i="1"/>
  <c r="CF87" i="1"/>
  <c r="A36" i="1"/>
  <c r="F36" i="1"/>
  <c r="AG36" i="1"/>
  <c r="AL36" i="1"/>
  <c r="AO36" i="1" s="1"/>
  <c r="AP36" i="1" s="1"/>
  <c r="AS36" i="1"/>
  <c r="AV36" i="1"/>
  <c r="AX36" i="1"/>
  <c r="CF36" i="1"/>
  <c r="BP87" i="1" l="1"/>
  <c r="BQ87" i="1"/>
  <c r="BR87" i="1"/>
  <c r="BR36" i="1"/>
  <c r="BQ36" i="1"/>
  <c r="BQ3" i="1"/>
  <c r="BR3" i="1"/>
  <c r="BK36" i="1"/>
  <c r="BJ36" i="1"/>
  <c r="BI36" i="1"/>
  <c r="BN87" i="1"/>
  <c r="CE36" i="1"/>
  <c r="BO87" i="1"/>
  <c r="BO3" i="1"/>
  <c r="BP36" i="1"/>
  <c r="CE3" i="1"/>
  <c r="BP3" i="1"/>
  <c r="BO36" i="1"/>
  <c r="CE87" i="1"/>
  <c r="A3" i="9"/>
  <c r="A4" i="9"/>
  <c r="A5" i="9"/>
  <c r="BH36" i="1" s="1"/>
  <c r="A6" i="9"/>
  <c r="A7" i="9"/>
  <c r="A8" i="9"/>
  <c r="A9" i="9"/>
  <c r="A10" i="9"/>
  <c r="BH87" i="1" s="1"/>
  <c r="A11" i="9"/>
  <c r="A12" i="9"/>
  <c r="BM3" i="1" s="1"/>
  <c r="A13" i="9"/>
  <c r="A14" i="9"/>
  <c r="BL3" i="1" s="1"/>
  <c r="A15" i="9"/>
  <c r="A16" i="9"/>
  <c r="A17" i="9"/>
  <c r="A18" i="9"/>
  <c r="A19" i="9"/>
  <c r="A20" i="9"/>
  <c r="A21" i="9"/>
  <c r="A22" i="9"/>
  <c r="A23" i="9"/>
  <c r="A24" i="9"/>
  <c r="A25" i="9"/>
  <c r="A26" i="9"/>
  <c r="BH3" i="1" s="1"/>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2" i="9"/>
  <c r="BL36" i="1" s="1"/>
  <c r="BK3" i="1" l="1"/>
  <c r="BJ87" i="1"/>
  <c r="BN3" i="1"/>
  <c r="BI3" i="1"/>
  <c r="BI87" i="1"/>
  <c r="BM87" i="1"/>
  <c r="BM36" i="1"/>
  <c r="BJ3" i="1"/>
  <c r="BK87" i="1"/>
  <c r="BL87" i="1"/>
  <c r="BN36" i="1"/>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A121" i="10" l="1"/>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A121" i="7"/>
  <c r="A120" i="7"/>
  <c r="A119" i="7"/>
  <c r="A118" i="7"/>
  <c r="A117" i="7"/>
  <c r="A116" i="7"/>
  <c r="A115" i="7"/>
  <c r="A114" i="7"/>
  <c r="A113" i="7"/>
  <c r="A112" i="7"/>
  <c r="A111" i="7"/>
  <c r="A110" i="7"/>
  <c r="A109" i="7"/>
  <c r="A108" i="7"/>
  <c r="A107" i="7"/>
  <c r="A106" i="7"/>
  <c r="A105" i="7"/>
  <c r="A104" i="7"/>
  <c r="A103" i="7"/>
  <c r="A102" i="7"/>
  <c r="A101" i="7"/>
  <c r="A100" i="7"/>
  <c r="A99" i="7"/>
  <c r="A98" i="7"/>
  <c r="A97" i="7"/>
  <c r="A96" i="7"/>
  <c r="A95" i="7"/>
  <c r="A94" i="7"/>
  <c r="A93" i="7"/>
  <c r="A92" i="7"/>
  <c r="A91" i="7"/>
  <c r="A90" i="7"/>
  <c r="A89" i="7"/>
  <c r="A88" i="7"/>
  <c r="A87" i="7"/>
  <c r="A86" i="7"/>
  <c r="A85" i="7"/>
  <c r="A84" i="7"/>
  <c r="A83" i="7"/>
  <c r="A82" i="7"/>
  <c r="A81" i="7"/>
  <c r="A80" i="7"/>
  <c r="A79" i="7"/>
  <c r="A78" i="7"/>
  <c r="A77" i="7"/>
  <c r="A76" i="7"/>
  <c r="A75" i="7"/>
  <c r="A74" i="7"/>
  <c r="A73" i="7"/>
  <c r="A72" i="7"/>
  <c r="A71" i="7"/>
  <c r="A70" i="7"/>
  <c r="A69" i="7"/>
  <c r="A68" i="7"/>
  <c r="A67" i="7"/>
  <c r="A66" i="7"/>
  <c r="A65" i="7"/>
  <c r="A64" i="7"/>
  <c r="A63" i="7"/>
  <c r="A62" i="7"/>
  <c r="A61" i="7"/>
  <c r="A60" i="7"/>
  <c r="A59" i="7"/>
  <c r="A58" i="7"/>
  <c r="A57" i="7"/>
  <c r="A56" i="7"/>
  <c r="A55" i="7"/>
  <c r="A54" i="7"/>
  <c r="A53" i="7"/>
  <c r="A52" i="7"/>
  <c r="A51" i="7"/>
  <c r="A50" i="7"/>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1" i="7"/>
  <c r="A20" i="7"/>
  <c r="A19" i="7"/>
  <c r="A18" i="7"/>
  <c r="A17" i="7"/>
  <c r="A16" i="7"/>
  <c r="A15" i="7"/>
  <c r="A14" i="7"/>
  <c r="A13" i="7"/>
  <c r="A12" i="7"/>
  <c r="A11" i="7"/>
  <c r="A10" i="7"/>
  <c r="A9" i="7"/>
  <c r="A8" i="7"/>
  <c r="A7" i="7"/>
  <c r="A6" i="7"/>
  <c r="A5" i="7"/>
  <c r="A4" i="7"/>
  <c r="A3" i="7"/>
  <c r="A2" i="7"/>
  <c r="A121" i="8" l="1"/>
  <c r="A120" i="8"/>
  <c r="A119" i="8"/>
  <c r="A118" i="8"/>
  <c r="A117" i="8"/>
  <c r="A116" i="8"/>
  <c r="A115" i="8"/>
  <c r="A114" i="8"/>
  <c r="A113" i="8"/>
  <c r="A112" i="8"/>
  <c r="A111" i="8"/>
  <c r="A110" i="8"/>
  <c r="A109" i="8"/>
  <c r="A108" i="8"/>
  <c r="A107" i="8"/>
  <c r="A106" i="8"/>
  <c r="A105" i="8"/>
  <c r="A104" i="8"/>
  <c r="A103" i="8"/>
  <c r="A102" i="8"/>
  <c r="A101" i="8"/>
  <c r="A100" i="8"/>
  <c r="A99" i="8"/>
  <c r="A98" i="8"/>
  <c r="A97" i="8"/>
  <c r="A96" i="8"/>
  <c r="A95" i="8"/>
  <c r="A94" i="8"/>
  <c r="A93" i="8"/>
  <c r="A92" i="8"/>
  <c r="A91" i="8"/>
  <c r="A90" i="8"/>
  <c r="A89" i="8"/>
  <c r="A88" i="8"/>
  <c r="A87" i="8"/>
  <c r="A86" i="8"/>
  <c r="A85" i="8"/>
  <c r="A84" i="8"/>
  <c r="A83" i="8"/>
  <c r="A82" i="8"/>
  <c r="A81" i="8"/>
  <c r="A80" i="8"/>
  <c r="A79" i="8"/>
  <c r="A78" i="8"/>
  <c r="A77" i="8"/>
  <c r="A76" i="8"/>
  <c r="A75" i="8"/>
  <c r="A74" i="8"/>
  <c r="A73" i="8"/>
  <c r="A72" i="8"/>
  <c r="A71" i="8"/>
  <c r="A70" i="8"/>
  <c r="A69" i="8"/>
  <c r="A68" i="8"/>
  <c r="A67" i="8"/>
  <c r="A66" i="8"/>
  <c r="A65" i="8"/>
  <c r="A64" i="8"/>
  <c r="A63" i="8"/>
  <c r="A62" i="8"/>
  <c r="A61" i="8"/>
  <c r="A60" i="8"/>
  <c r="A59" i="8"/>
  <c r="A58" i="8"/>
  <c r="A57" i="8"/>
  <c r="A56" i="8"/>
  <c r="A55" i="8"/>
  <c r="A54" i="8"/>
  <c r="A53" i="8"/>
  <c r="A52" i="8"/>
  <c r="A51" i="8"/>
  <c r="A50" i="8"/>
  <c r="A49" i="8"/>
  <c r="A48" i="8"/>
  <c r="A47" i="8"/>
  <c r="A46"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A2" i="8"/>
  <c r="A175" i="5" l="1"/>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L102" i="5"/>
  <c r="K102" i="5"/>
  <c r="A102" i="5"/>
  <c r="L101" i="5"/>
  <c r="K101" i="5"/>
  <c r="A101" i="5"/>
  <c r="L100" i="5"/>
  <c r="K100" i="5"/>
  <c r="A100" i="5"/>
  <c r="L99" i="5"/>
  <c r="K99" i="5"/>
  <c r="A99" i="5"/>
  <c r="L98" i="5"/>
  <c r="K98" i="5"/>
  <c r="A98" i="5"/>
  <c r="L97" i="5"/>
  <c r="K97" i="5"/>
  <c r="A97" i="5"/>
  <c r="L96" i="5"/>
  <c r="K96" i="5"/>
  <c r="A96" i="5"/>
  <c r="L95" i="5"/>
  <c r="K95" i="5"/>
  <c r="A95" i="5"/>
  <c r="L94" i="5"/>
  <c r="K94" i="5"/>
  <c r="A94" i="5"/>
  <c r="L93" i="5"/>
  <c r="K93" i="5"/>
  <c r="A93" i="5"/>
  <c r="L92" i="5"/>
  <c r="K92" i="5"/>
  <c r="A92" i="5"/>
  <c r="L91" i="5"/>
  <c r="K91" i="5"/>
  <c r="A91" i="5"/>
  <c r="L90" i="5"/>
  <c r="K90" i="5"/>
  <c r="A90" i="5"/>
  <c r="L89" i="5"/>
  <c r="K89" i="5"/>
  <c r="A89" i="5"/>
  <c r="L88" i="5"/>
  <c r="K88" i="5"/>
  <c r="A88" i="5"/>
  <c r="L87" i="5"/>
  <c r="K87" i="5"/>
  <c r="A87" i="5"/>
  <c r="L86" i="5"/>
  <c r="K86" i="5"/>
  <c r="A86" i="5"/>
  <c r="L85" i="5"/>
  <c r="K85" i="5"/>
  <c r="A85" i="5"/>
  <c r="L84" i="5"/>
  <c r="K84" i="5"/>
  <c r="A84" i="5"/>
  <c r="L83" i="5"/>
  <c r="K83" i="5"/>
  <c r="A83" i="5"/>
  <c r="L82" i="5"/>
  <c r="K82" i="5"/>
  <c r="A82" i="5"/>
  <c r="L81" i="5"/>
  <c r="K81" i="5"/>
  <c r="A81" i="5"/>
  <c r="L80" i="5"/>
  <c r="K80" i="5"/>
  <c r="A80" i="5"/>
  <c r="L79" i="5"/>
  <c r="K79" i="5"/>
  <c r="A79" i="5"/>
  <c r="L78" i="5"/>
  <c r="K78" i="5"/>
  <c r="A78" i="5"/>
  <c r="L77" i="5"/>
  <c r="K77" i="5"/>
  <c r="A77" i="5"/>
  <c r="L76" i="5"/>
  <c r="K76" i="5"/>
  <c r="A76" i="5"/>
  <c r="L75" i="5"/>
  <c r="K75" i="5"/>
  <c r="A75" i="5"/>
  <c r="L74" i="5"/>
  <c r="K74" i="5"/>
  <c r="A74" i="5"/>
  <c r="L73" i="5"/>
  <c r="K73" i="5"/>
  <c r="A73" i="5"/>
  <c r="L72" i="5"/>
  <c r="K72" i="5"/>
  <c r="A72" i="5"/>
  <c r="L71" i="5"/>
  <c r="K71" i="5"/>
  <c r="A71" i="5"/>
  <c r="L70" i="5"/>
  <c r="K70" i="5"/>
  <c r="A70" i="5"/>
  <c r="L69" i="5"/>
  <c r="K69" i="5"/>
  <c r="A69" i="5"/>
  <c r="L68" i="5"/>
  <c r="K68" i="5"/>
  <c r="A68" i="5"/>
  <c r="L67" i="5"/>
  <c r="K67" i="5"/>
  <c r="A67" i="5"/>
  <c r="L66" i="5"/>
  <c r="K66" i="5"/>
  <c r="A66" i="5"/>
  <c r="L65" i="5"/>
  <c r="K65" i="5"/>
  <c r="A65" i="5"/>
  <c r="L64" i="5"/>
  <c r="K64" i="5"/>
  <c r="A64" i="5"/>
  <c r="L63" i="5"/>
  <c r="K63" i="5"/>
  <c r="A63" i="5"/>
  <c r="L62" i="5"/>
  <c r="K62" i="5"/>
  <c r="A62" i="5"/>
  <c r="L61" i="5"/>
  <c r="K61" i="5"/>
  <c r="A61" i="5"/>
  <c r="L60" i="5"/>
  <c r="K60" i="5"/>
  <c r="A60" i="5"/>
  <c r="L59" i="5"/>
  <c r="K59" i="5"/>
  <c r="A59" i="5"/>
  <c r="L58" i="5"/>
  <c r="K58" i="5"/>
  <c r="A58" i="5"/>
  <c r="L57" i="5"/>
  <c r="K57" i="5"/>
  <c r="A57" i="5"/>
  <c r="L56" i="5"/>
  <c r="K56" i="5"/>
  <c r="A56" i="5"/>
  <c r="L55" i="5"/>
  <c r="K55" i="5"/>
  <c r="A55" i="5"/>
  <c r="L54" i="5"/>
  <c r="K54" i="5"/>
  <c r="A54" i="5"/>
  <c r="L53" i="5"/>
  <c r="K53" i="5"/>
  <c r="A53" i="5"/>
  <c r="L52" i="5"/>
  <c r="K52" i="5"/>
  <c r="A52" i="5"/>
  <c r="L51" i="5"/>
  <c r="K51" i="5"/>
  <c r="A51" i="5"/>
  <c r="L50" i="5"/>
  <c r="K50" i="5"/>
  <c r="A50" i="5"/>
  <c r="L49" i="5"/>
  <c r="K49" i="5"/>
  <c r="A49" i="5"/>
  <c r="L48" i="5"/>
  <c r="K48" i="5"/>
  <c r="A48" i="5"/>
  <c r="L47" i="5"/>
  <c r="K47" i="5"/>
  <c r="A47" i="5"/>
  <c r="L46" i="5"/>
  <c r="K46" i="5"/>
  <c r="A46" i="5"/>
  <c r="L45" i="5"/>
  <c r="K45" i="5"/>
  <c r="A45" i="5"/>
  <c r="L44" i="5"/>
  <c r="K44" i="5"/>
  <c r="A44" i="5"/>
  <c r="L43" i="5"/>
  <c r="K43" i="5"/>
  <c r="A43" i="5"/>
  <c r="L42" i="5"/>
  <c r="K42" i="5"/>
  <c r="A42" i="5"/>
  <c r="L41" i="5"/>
  <c r="K41" i="5"/>
  <c r="A41" i="5"/>
  <c r="L40" i="5"/>
  <c r="K40" i="5"/>
  <c r="A40" i="5"/>
  <c r="L39" i="5"/>
  <c r="K39" i="5"/>
  <c r="A39" i="5"/>
  <c r="L38" i="5"/>
  <c r="K38" i="5"/>
  <c r="A38" i="5"/>
  <c r="L37" i="5"/>
  <c r="K37" i="5"/>
  <c r="A37" i="5"/>
  <c r="L36" i="5"/>
  <c r="K36" i="5"/>
  <c r="A36" i="5"/>
  <c r="L35" i="5"/>
  <c r="K35" i="5"/>
  <c r="A35" i="5"/>
  <c r="L34" i="5"/>
  <c r="K34" i="5"/>
  <c r="A34" i="5"/>
  <c r="L33" i="5"/>
  <c r="K33" i="5"/>
  <c r="A33" i="5"/>
  <c r="L32" i="5"/>
  <c r="K32" i="5"/>
  <c r="A32" i="5"/>
  <c r="L31" i="5"/>
  <c r="K31" i="5"/>
  <c r="A31" i="5"/>
  <c r="L30" i="5"/>
  <c r="K30" i="5"/>
  <c r="A30" i="5"/>
  <c r="L29" i="5"/>
  <c r="K29" i="5"/>
  <c r="A29" i="5"/>
  <c r="L28" i="5"/>
  <c r="K28" i="5"/>
  <c r="A28" i="5"/>
  <c r="L27" i="5"/>
  <c r="K27" i="5"/>
  <c r="A27" i="5"/>
  <c r="L26" i="5"/>
  <c r="K26" i="5"/>
  <c r="A26" i="5"/>
  <c r="L25" i="5"/>
  <c r="K25" i="5"/>
  <c r="A25" i="5"/>
  <c r="L24" i="5"/>
  <c r="K24" i="5"/>
  <c r="A24" i="5"/>
  <c r="L23" i="5"/>
  <c r="K23" i="5"/>
  <c r="A23" i="5"/>
  <c r="L22" i="5"/>
  <c r="K22" i="5"/>
  <c r="A22" i="5"/>
  <c r="L21" i="5"/>
  <c r="K21" i="5"/>
  <c r="A21" i="5"/>
  <c r="L20" i="5"/>
  <c r="K20" i="5"/>
  <c r="A20" i="5"/>
  <c r="L19" i="5"/>
  <c r="K19" i="5"/>
  <c r="A19" i="5"/>
  <c r="L18" i="5"/>
  <c r="K18" i="5"/>
  <c r="A18" i="5"/>
  <c r="L17" i="5"/>
  <c r="K17" i="5"/>
  <c r="A17" i="5"/>
  <c r="L16" i="5"/>
  <c r="K16" i="5"/>
  <c r="A16" i="5"/>
  <c r="L15" i="5"/>
  <c r="K15" i="5"/>
  <c r="A15" i="5"/>
  <c r="L14" i="5"/>
  <c r="K14" i="5"/>
  <c r="A14" i="5"/>
  <c r="L13" i="5"/>
  <c r="K13" i="5"/>
  <c r="A13" i="5"/>
  <c r="L12" i="5"/>
  <c r="K12" i="5"/>
  <c r="A12" i="5"/>
  <c r="L11" i="5"/>
  <c r="K11" i="5"/>
  <c r="A11" i="5"/>
  <c r="L10" i="5"/>
  <c r="K10" i="5"/>
  <c r="A10" i="5"/>
  <c r="L9" i="5"/>
  <c r="K9" i="5"/>
  <c r="A9" i="5"/>
  <c r="L8" i="5"/>
  <c r="K8" i="5"/>
  <c r="A8" i="5"/>
  <c r="L7" i="5"/>
  <c r="K7" i="5"/>
  <c r="A7" i="5"/>
  <c r="L6" i="5"/>
  <c r="K6" i="5"/>
  <c r="A6" i="5"/>
  <c r="L5" i="5"/>
  <c r="K5" i="5"/>
  <c r="A5" i="5"/>
  <c r="L4" i="5"/>
  <c r="K4" i="5"/>
  <c r="A4" i="5"/>
  <c r="L3" i="5"/>
  <c r="K3" i="5"/>
  <c r="A3" i="5"/>
  <c r="L2" i="5"/>
  <c r="K2" i="5"/>
  <c r="A2" i="5"/>
  <c r="CF8" i="1" l="1"/>
  <c r="CF2" i="1"/>
  <c r="CF48" i="1"/>
  <c r="CF49" i="1"/>
  <c r="CF54" i="1"/>
  <c r="CF39" i="1"/>
  <c r="CF16" i="1"/>
  <c r="CF47" i="1"/>
  <c r="CF9" i="1"/>
  <c r="CF57" i="1"/>
  <c r="CF56" i="1"/>
  <c r="CF60" i="1"/>
  <c r="CF64" i="1"/>
  <c r="CF31" i="1"/>
  <c r="CF43" i="1"/>
  <c r="CF23" i="1"/>
  <c r="CF68" i="1"/>
  <c r="CF15" i="1"/>
  <c r="CF42" i="1"/>
  <c r="CF70" i="1"/>
  <c r="CF21" i="1"/>
  <c r="CF80" i="1"/>
  <c r="CF51" i="1"/>
  <c r="CF46" i="1"/>
  <c r="CF30" i="1"/>
  <c r="CF76" i="1"/>
  <c r="CF27" i="1"/>
  <c r="CF7" i="1"/>
  <c r="CF74" i="1"/>
  <c r="CF78" i="1"/>
  <c r="CF6" i="1"/>
  <c r="CF63" i="1"/>
  <c r="CF77" i="1"/>
  <c r="CF45" i="1"/>
  <c r="CF35" i="1"/>
  <c r="CF62" i="1"/>
  <c r="CF59" i="1"/>
  <c r="CF13" i="1"/>
  <c r="CF20" i="1"/>
  <c r="CF17" i="1"/>
  <c r="CF55" i="1"/>
  <c r="CF29" i="1"/>
  <c r="CF24" i="1"/>
  <c r="CF65" i="1"/>
  <c r="CF66" i="1"/>
  <c r="CF32" i="1"/>
  <c r="CF88" i="1"/>
  <c r="CF41" i="1"/>
  <c r="CF52" i="1"/>
  <c r="CF40" i="1"/>
  <c r="CF25" i="1"/>
  <c r="CF11" i="1"/>
  <c r="CF83" i="1"/>
  <c r="CF85" i="1"/>
  <c r="CF14" i="1"/>
  <c r="CF72" i="1"/>
  <c r="CF67" i="1"/>
  <c r="CF79" i="1"/>
  <c r="CF50" i="1"/>
  <c r="CF26" i="1"/>
  <c r="CF84" i="1"/>
  <c r="CF19" i="1"/>
  <c r="CF10" i="1"/>
  <c r="CF18" i="1"/>
  <c r="CF69" i="1"/>
  <c r="CF34" i="1"/>
  <c r="CF12" i="1"/>
  <c r="CF73" i="1"/>
  <c r="CF61" i="1"/>
  <c r="CF28" i="1"/>
  <c r="CF86" i="1"/>
  <c r="CF38" i="1"/>
  <c r="CF53" i="1"/>
  <c r="CF37" i="1"/>
  <c r="CF81" i="1"/>
  <c r="CF33" i="1"/>
  <c r="CF22" i="1"/>
  <c r="CF90" i="1"/>
  <c r="CF89" i="1"/>
  <c r="CF5" i="1"/>
  <c r="CF71" i="1"/>
  <c r="CF58" i="1"/>
  <c r="CF75" i="1"/>
  <c r="CF82" i="1"/>
  <c r="CF44" i="1"/>
  <c r="CF4" i="1"/>
  <c r="AL8" i="1" l="1"/>
  <c r="AO8" i="1" s="1"/>
  <c r="AP8" i="1" s="1"/>
  <c r="AL2" i="1"/>
  <c r="AO2" i="1" s="1"/>
  <c r="AP2" i="1" s="1"/>
  <c r="AL48" i="1"/>
  <c r="AO48" i="1" s="1"/>
  <c r="AP48" i="1" s="1"/>
  <c r="AL49" i="1"/>
  <c r="AO49" i="1" s="1"/>
  <c r="AP49" i="1" s="1"/>
  <c r="AL54" i="1"/>
  <c r="AO54" i="1" s="1"/>
  <c r="AP54" i="1" s="1"/>
  <c r="AL39" i="1"/>
  <c r="AO39" i="1" s="1"/>
  <c r="AP39" i="1" s="1"/>
  <c r="AL16" i="1"/>
  <c r="AO16" i="1" s="1"/>
  <c r="AP16" i="1" s="1"/>
  <c r="AL47" i="1"/>
  <c r="AO47" i="1" s="1"/>
  <c r="AP47" i="1" s="1"/>
  <c r="AL9" i="1"/>
  <c r="AO9" i="1" s="1"/>
  <c r="AP9" i="1" s="1"/>
  <c r="AL57" i="1"/>
  <c r="AO57" i="1" s="1"/>
  <c r="AP57" i="1" s="1"/>
  <c r="AL56" i="1"/>
  <c r="AO56" i="1" s="1"/>
  <c r="AP56" i="1" s="1"/>
  <c r="AL60" i="1"/>
  <c r="AO60" i="1" s="1"/>
  <c r="AP60" i="1" s="1"/>
  <c r="AL64" i="1"/>
  <c r="AO64" i="1" s="1"/>
  <c r="AP64" i="1" s="1"/>
  <c r="AL31" i="1"/>
  <c r="AO31" i="1" s="1"/>
  <c r="AP31" i="1" s="1"/>
  <c r="AL43" i="1"/>
  <c r="AO43" i="1" s="1"/>
  <c r="AP43" i="1" s="1"/>
  <c r="AL23" i="1"/>
  <c r="AO23" i="1" s="1"/>
  <c r="AP23" i="1" s="1"/>
  <c r="AL68" i="1"/>
  <c r="AO68" i="1" s="1"/>
  <c r="AP68" i="1" s="1"/>
  <c r="AL15" i="1"/>
  <c r="AO15" i="1" s="1"/>
  <c r="AP15" i="1" s="1"/>
  <c r="AL42" i="1"/>
  <c r="AO42" i="1" s="1"/>
  <c r="AP42" i="1" s="1"/>
  <c r="AL70" i="1"/>
  <c r="AO70" i="1" s="1"/>
  <c r="AP70" i="1" s="1"/>
  <c r="AL21" i="1"/>
  <c r="AO21" i="1" s="1"/>
  <c r="AP21" i="1" s="1"/>
  <c r="AL80" i="1"/>
  <c r="AO80" i="1" s="1"/>
  <c r="AP80" i="1" s="1"/>
  <c r="AL51" i="1"/>
  <c r="AO51" i="1" s="1"/>
  <c r="AP51" i="1" s="1"/>
  <c r="AL46" i="1"/>
  <c r="AO46" i="1" s="1"/>
  <c r="AP46" i="1" s="1"/>
  <c r="AL30" i="1"/>
  <c r="AO30" i="1" s="1"/>
  <c r="AP30" i="1" s="1"/>
  <c r="AL76" i="1"/>
  <c r="AO76" i="1" s="1"/>
  <c r="AP76" i="1" s="1"/>
  <c r="AL27" i="1"/>
  <c r="AO27" i="1" s="1"/>
  <c r="AP27" i="1" s="1"/>
  <c r="AL7" i="1"/>
  <c r="AO7" i="1" s="1"/>
  <c r="AP7" i="1" s="1"/>
  <c r="AL74" i="1"/>
  <c r="AO74" i="1" s="1"/>
  <c r="AP74" i="1" s="1"/>
  <c r="AL78" i="1"/>
  <c r="AO78" i="1" s="1"/>
  <c r="AP78" i="1" s="1"/>
  <c r="AL6" i="1"/>
  <c r="AO6" i="1" s="1"/>
  <c r="AP6" i="1" s="1"/>
  <c r="AL63" i="1"/>
  <c r="AO63" i="1" s="1"/>
  <c r="AP63" i="1" s="1"/>
  <c r="AL77" i="1"/>
  <c r="AO77" i="1" s="1"/>
  <c r="AP77" i="1" s="1"/>
  <c r="AL45" i="1"/>
  <c r="AO45" i="1" s="1"/>
  <c r="AP45" i="1" s="1"/>
  <c r="AL35" i="1"/>
  <c r="AO35" i="1" s="1"/>
  <c r="AP35" i="1" s="1"/>
  <c r="AL62" i="1"/>
  <c r="AO62" i="1" s="1"/>
  <c r="AP62" i="1" s="1"/>
  <c r="AL59" i="1"/>
  <c r="AO59" i="1" s="1"/>
  <c r="AP59" i="1" s="1"/>
  <c r="AL13" i="1"/>
  <c r="AO13" i="1" s="1"/>
  <c r="AP13" i="1" s="1"/>
  <c r="AL20" i="1"/>
  <c r="AO20" i="1" s="1"/>
  <c r="AP20" i="1" s="1"/>
  <c r="AL17" i="1"/>
  <c r="AO17" i="1" s="1"/>
  <c r="AP17" i="1" s="1"/>
  <c r="AL55" i="1"/>
  <c r="AO55" i="1" s="1"/>
  <c r="AP55" i="1" s="1"/>
  <c r="AL29" i="1"/>
  <c r="AO29" i="1" s="1"/>
  <c r="AP29" i="1" s="1"/>
  <c r="AL24" i="1"/>
  <c r="AO24" i="1" s="1"/>
  <c r="AP24" i="1" s="1"/>
  <c r="AL65" i="1"/>
  <c r="AO65" i="1" s="1"/>
  <c r="AP65" i="1" s="1"/>
  <c r="AL66" i="1"/>
  <c r="AO66" i="1" s="1"/>
  <c r="AP66" i="1" s="1"/>
  <c r="AL32" i="1"/>
  <c r="AO32" i="1" s="1"/>
  <c r="AP32" i="1" s="1"/>
  <c r="AL88" i="1"/>
  <c r="AO88" i="1" s="1"/>
  <c r="AP88" i="1" s="1"/>
  <c r="AL41" i="1"/>
  <c r="AO41" i="1" s="1"/>
  <c r="AP41" i="1" s="1"/>
  <c r="AL52" i="1"/>
  <c r="AO52" i="1" s="1"/>
  <c r="AP52" i="1" s="1"/>
  <c r="AL40" i="1"/>
  <c r="AO40" i="1" s="1"/>
  <c r="AP40" i="1" s="1"/>
  <c r="AL25" i="1"/>
  <c r="AO25" i="1" s="1"/>
  <c r="AP25" i="1" s="1"/>
  <c r="AL11" i="1"/>
  <c r="AO11" i="1" s="1"/>
  <c r="AP11" i="1" s="1"/>
  <c r="AL83" i="1"/>
  <c r="AO83" i="1" s="1"/>
  <c r="AP83" i="1" s="1"/>
  <c r="AL85" i="1"/>
  <c r="AO85" i="1" s="1"/>
  <c r="AP85" i="1" s="1"/>
  <c r="AL14" i="1"/>
  <c r="AO14" i="1" s="1"/>
  <c r="AP14" i="1" s="1"/>
  <c r="AL72" i="1"/>
  <c r="AO72" i="1" s="1"/>
  <c r="AP72" i="1" s="1"/>
  <c r="AL67" i="1"/>
  <c r="AO67" i="1" s="1"/>
  <c r="AP67" i="1" s="1"/>
  <c r="AL79" i="1"/>
  <c r="AO79" i="1" s="1"/>
  <c r="AP79" i="1" s="1"/>
  <c r="AL50" i="1"/>
  <c r="AO50" i="1" s="1"/>
  <c r="AP50" i="1" s="1"/>
  <c r="AL26" i="1"/>
  <c r="AO26" i="1" s="1"/>
  <c r="AP26" i="1" s="1"/>
  <c r="AL84" i="1"/>
  <c r="AO84" i="1" s="1"/>
  <c r="AP84" i="1" s="1"/>
  <c r="AL19" i="1"/>
  <c r="AO19" i="1" s="1"/>
  <c r="AP19" i="1" s="1"/>
  <c r="AL10" i="1"/>
  <c r="AO10" i="1" s="1"/>
  <c r="AP10" i="1" s="1"/>
  <c r="AL18" i="1"/>
  <c r="AO18" i="1" s="1"/>
  <c r="AP18" i="1" s="1"/>
  <c r="AL69" i="1"/>
  <c r="AO69" i="1" s="1"/>
  <c r="AP69" i="1" s="1"/>
  <c r="AL34" i="1"/>
  <c r="AO34" i="1" s="1"/>
  <c r="AP34" i="1" s="1"/>
  <c r="AL12" i="1"/>
  <c r="AO12" i="1" s="1"/>
  <c r="AP12" i="1" s="1"/>
  <c r="AL73" i="1"/>
  <c r="AO73" i="1" s="1"/>
  <c r="AP73" i="1" s="1"/>
  <c r="AL61" i="1"/>
  <c r="AO61" i="1" s="1"/>
  <c r="AP61" i="1" s="1"/>
  <c r="AL28" i="1"/>
  <c r="AO28" i="1" s="1"/>
  <c r="AP28" i="1" s="1"/>
  <c r="AL86" i="1"/>
  <c r="AO86" i="1" s="1"/>
  <c r="AP86" i="1" s="1"/>
  <c r="AL38" i="1"/>
  <c r="AO38" i="1" s="1"/>
  <c r="AP38" i="1" s="1"/>
  <c r="AL53" i="1"/>
  <c r="AO53" i="1" s="1"/>
  <c r="AP53" i="1" s="1"/>
  <c r="AL37" i="1"/>
  <c r="AO37" i="1" s="1"/>
  <c r="AP37" i="1" s="1"/>
  <c r="AL81" i="1"/>
  <c r="AO81" i="1" s="1"/>
  <c r="AP81" i="1" s="1"/>
  <c r="AL33" i="1"/>
  <c r="AO33" i="1" s="1"/>
  <c r="AP33" i="1" s="1"/>
  <c r="AL22" i="1"/>
  <c r="AO22" i="1" s="1"/>
  <c r="AP22" i="1" s="1"/>
  <c r="AL90" i="1"/>
  <c r="AO90" i="1" s="1"/>
  <c r="AP90" i="1" s="1"/>
  <c r="AL89" i="1"/>
  <c r="AO89" i="1" s="1"/>
  <c r="AP89" i="1" s="1"/>
  <c r="AL5" i="1"/>
  <c r="AO5" i="1" s="1"/>
  <c r="AP5" i="1" s="1"/>
  <c r="AL71" i="1"/>
  <c r="AO71" i="1" s="1"/>
  <c r="AP71" i="1" s="1"/>
  <c r="AL58" i="1"/>
  <c r="AO58" i="1" s="1"/>
  <c r="AP58" i="1" s="1"/>
  <c r="AL75" i="1"/>
  <c r="AO75" i="1" s="1"/>
  <c r="AP75" i="1" s="1"/>
  <c r="AL82" i="1"/>
  <c r="AO82" i="1" s="1"/>
  <c r="AP82" i="1" s="1"/>
  <c r="AL44" i="1"/>
  <c r="AO44" i="1" s="1"/>
  <c r="AP44" i="1" s="1"/>
  <c r="AL4" i="1"/>
  <c r="AO4" i="1" s="1"/>
  <c r="AP4" i="1" s="1"/>
  <c r="F8" i="1" l="1"/>
  <c r="F2" i="1"/>
  <c r="F48" i="1"/>
  <c r="F49" i="1"/>
  <c r="F54" i="1"/>
  <c r="F39" i="1"/>
  <c r="F16" i="1"/>
  <c r="F47" i="1"/>
  <c r="F9" i="1"/>
  <c r="F57" i="1"/>
  <c r="F56" i="1"/>
  <c r="F60" i="1"/>
  <c r="F64" i="1"/>
  <c r="F31" i="1"/>
  <c r="F43" i="1"/>
  <c r="F23" i="1"/>
  <c r="F68" i="1"/>
  <c r="F15" i="1"/>
  <c r="F42" i="1"/>
  <c r="F70" i="1"/>
  <c r="F21" i="1"/>
  <c r="F80" i="1"/>
  <c r="F51" i="1"/>
  <c r="F46" i="1"/>
  <c r="F30" i="1"/>
  <c r="F76" i="1"/>
  <c r="F27" i="1"/>
  <c r="F7" i="1"/>
  <c r="F74" i="1"/>
  <c r="F78" i="1"/>
  <c r="F6" i="1"/>
  <c r="F63" i="1"/>
  <c r="F77" i="1"/>
  <c r="F45" i="1"/>
  <c r="F35" i="1"/>
  <c r="F62" i="1"/>
  <c r="F59" i="1"/>
  <c r="F13" i="1"/>
  <c r="F20" i="1"/>
  <c r="F17" i="1"/>
  <c r="F55" i="1"/>
  <c r="F29" i="1"/>
  <c r="F24" i="1"/>
  <c r="F65" i="1"/>
  <c r="F66" i="1"/>
  <c r="F32" i="1"/>
  <c r="F88" i="1"/>
  <c r="F41" i="1"/>
  <c r="F52" i="1"/>
  <c r="F40" i="1"/>
  <c r="F25" i="1"/>
  <c r="F11" i="1"/>
  <c r="F83" i="1"/>
  <c r="F85" i="1"/>
  <c r="F14" i="1"/>
  <c r="F72" i="1"/>
  <c r="F67" i="1"/>
  <c r="F79" i="1"/>
  <c r="F50" i="1"/>
  <c r="F26" i="1"/>
  <c r="F84" i="1"/>
  <c r="F19" i="1"/>
  <c r="F10" i="1"/>
  <c r="F18" i="1"/>
  <c r="F69" i="1"/>
  <c r="F34" i="1"/>
  <c r="F12" i="1"/>
  <c r="F73" i="1"/>
  <c r="F61" i="1"/>
  <c r="F28" i="1"/>
  <c r="F86" i="1"/>
  <c r="F38" i="1"/>
  <c r="F53" i="1"/>
  <c r="F37" i="1"/>
  <c r="F81" i="1"/>
  <c r="F33" i="1"/>
  <c r="F22" i="1"/>
  <c r="F90" i="1"/>
  <c r="F89" i="1"/>
  <c r="F5" i="1"/>
  <c r="F71" i="1"/>
  <c r="F58" i="1"/>
  <c r="F75" i="1"/>
  <c r="F82" i="1"/>
  <c r="F44" i="1"/>
  <c r="F4" i="1"/>
  <c r="AS6" i="1" l="1"/>
  <c r="AS13" i="1"/>
  <c r="AS14" i="1"/>
  <c r="AS18" i="1"/>
  <c r="AS5" i="1"/>
  <c r="AS35" i="1"/>
  <c r="AS26" i="1"/>
  <c r="AS54" i="1"/>
  <c r="AS77" i="1"/>
  <c r="AS82" i="1"/>
  <c r="AS39" i="1"/>
  <c r="AS45" i="1"/>
  <c r="AS50" i="1"/>
  <c r="AS44" i="1"/>
  <c r="AS57" i="1"/>
  <c r="AS62" i="1"/>
  <c r="AS72" i="1"/>
  <c r="AS71" i="1"/>
  <c r="AS56" i="1"/>
  <c r="AS59" i="1"/>
  <c r="AS67" i="1"/>
  <c r="AS58" i="1"/>
  <c r="AS60" i="1"/>
  <c r="AS63" i="1"/>
  <c r="AS79" i="1"/>
  <c r="AS75" i="1"/>
  <c r="AS15" i="1"/>
  <c r="AS20" i="1"/>
  <c r="AS24" i="1"/>
  <c r="AS19" i="1"/>
  <c r="AS12" i="1"/>
  <c r="AS8" i="1"/>
  <c r="AS27" i="1"/>
  <c r="AS25" i="1"/>
  <c r="AS33" i="1"/>
  <c r="AS2" i="1"/>
  <c r="AS7" i="1"/>
  <c r="AS17" i="1"/>
  <c r="AS11" i="1"/>
  <c r="AS10" i="1"/>
  <c r="AS22" i="1"/>
  <c r="AS48" i="1"/>
  <c r="AS74" i="1"/>
  <c r="AS83" i="1"/>
  <c r="AS90" i="1"/>
  <c r="AS49" i="1"/>
  <c r="AS78" i="1"/>
  <c r="AS85" i="1"/>
  <c r="AS89" i="1"/>
  <c r="AS64" i="1"/>
  <c r="AS80" i="1"/>
  <c r="AS88" i="1"/>
  <c r="AS86" i="1"/>
  <c r="AS31" i="1"/>
  <c r="AS51" i="1"/>
  <c r="AS41" i="1"/>
  <c r="AS38" i="1"/>
  <c r="AS43" i="1"/>
  <c r="AS46" i="1"/>
  <c r="AS52" i="1"/>
  <c r="AS53" i="1"/>
  <c r="AS23" i="1"/>
  <c r="AS30" i="1"/>
  <c r="AS40" i="1"/>
  <c r="AS37" i="1"/>
  <c r="AS68" i="1"/>
  <c r="AS76" i="1"/>
  <c r="AS84" i="1"/>
  <c r="AS81" i="1"/>
  <c r="AS16" i="1"/>
  <c r="AS42" i="1"/>
  <c r="AS55" i="1"/>
  <c r="AS65" i="1"/>
  <c r="AS69" i="1"/>
  <c r="AS73" i="1"/>
  <c r="AS47" i="1"/>
  <c r="AS70" i="1"/>
  <c r="AS66" i="1"/>
  <c r="AS61" i="1"/>
  <c r="AS9" i="1"/>
  <c r="AS21" i="1"/>
  <c r="AS29" i="1"/>
  <c r="AS32" i="1"/>
  <c r="AS34" i="1"/>
  <c r="AS28" i="1"/>
  <c r="AV6" i="1"/>
  <c r="AV13" i="1"/>
  <c r="AV14" i="1"/>
  <c r="AV18" i="1"/>
  <c r="AV5" i="1"/>
  <c r="AV35" i="1"/>
  <c r="AV26" i="1"/>
  <c r="AV54" i="1"/>
  <c r="AV77" i="1"/>
  <c r="AV82" i="1"/>
  <c r="AV39" i="1"/>
  <c r="AV45" i="1"/>
  <c r="AV50" i="1"/>
  <c r="AV44" i="1"/>
  <c r="AV57" i="1"/>
  <c r="AV62" i="1"/>
  <c r="AV72" i="1"/>
  <c r="AV71" i="1"/>
  <c r="AV56" i="1"/>
  <c r="AV59" i="1"/>
  <c r="AV67" i="1"/>
  <c r="AV58" i="1"/>
  <c r="AV60" i="1"/>
  <c r="AV63" i="1"/>
  <c r="AV79" i="1"/>
  <c r="AV75" i="1"/>
  <c r="AV15" i="1"/>
  <c r="AV20" i="1"/>
  <c r="AV24" i="1"/>
  <c r="AV19" i="1"/>
  <c r="AV12" i="1"/>
  <c r="AV8" i="1"/>
  <c r="AV27" i="1"/>
  <c r="AV25" i="1"/>
  <c r="AV33" i="1"/>
  <c r="AV2" i="1"/>
  <c r="AV7" i="1"/>
  <c r="AV17" i="1"/>
  <c r="AV11" i="1"/>
  <c r="AV10" i="1"/>
  <c r="AV22" i="1"/>
  <c r="AV48" i="1"/>
  <c r="AV74" i="1"/>
  <c r="AV83" i="1"/>
  <c r="AV90" i="1"/>
  <c r="AV49" i="1"/>
  <c r="AV78" i="1"/>
  <c r="AV85" i="1"/>
  <c r="AV89" i="1"/>
  <c r="AV64" i="1"/>
  <c r="AV80" i="1"/>
  <c r="AV88" i="1"/>
  <c r="AV86" i="1"/>
  <c r="AV31" i="1"/>
  <c r="AV51" i="1"/>
  <c r="AV41" i="1"/>
  <c r="AV38" i="1"/>
  <c r="AV43" i="1"/>
  <c r="AV46" i="1"/>
  <c r="AV52" i="1"/>
  <c r="AV53" i="1"/>
  <c r="AV23" i="1"/>
  <c r="AV30" i="1"/>
  <c r="AV40" i="1"/>
  <c r="AV37" i="1"/>
  <c r="AV68" i="1"/>
  <c r="AV76" i="1"/>
  <c r="AV84" i="1"/>
  <c r="AV81" i="1"/>
  <c r="AV16" i="1"/>
  <c r="AV42" i="1"/>
  <c r="AV55" i="1"/>
  <c r="AV65" i="1"/>
  <c r="AV69" i="1"/>
  <c r="AV73" i="1"/>
  <c r="AV47" i="1"/>
  <c r="AV70" i="1"/>
  <c r="AV66" i="1"/>
  <c r="AV61" i="1"/>
  <c r="AV9" i="1"/>
  <c r="AV21" i="1"/>
  <c r="AV29" i="1"/>
  <c r="AV32" i="1"/>
  <c r="AV34" i="1"/>
  <c r="AV28" i="1"/>
  <c r="AV4" i="1"/>
  <c r="AX4" i="1"/>
  <c r="AX13" i="1"/>
  <c r="AX14" i="1"/>
  <c r="AX18" i="1"/>
  <c r="AX5" i="1"/>
  <c r="AX35" i="1"/>
  <c r="AX26" i="1"/>
  <c r="AX54" i="1"/>
  <c r="AX77" i="1"/>
  <c r="AX82" i="1"/>
  <c r="AX39" i="1"/>
  <c r="AX45" i="1"/>
  <c r="AX50" i="1"/>
  <c r="AX44" i="1"/>
  <c r="AX57" i="1"/>
  <c r="AX62" i="1"/>
  <c r="AX72" i="1"/>
  <c r="AX71" i="1"/>
  <c r="AX56" i="1"/>
  <c r="AX59" i="1"/>
  <c r="AX67" i="1"/>
  <c r="AX58" i="1"/>
  <c r="AX60" i="1"/>
  <c r="AX63" i="1"/>
  <c r="AX79" i="1"/>
  <c r="AX75" i="1"/>
  <c r="AX15" i="1"/>
  <c r="AX20" i="1"/>
  <c r="AX24" i="1"/>
  <c r="AX19" i="1"/>
  <c r="AX12" i="1"/>
  <c r="AX8" i="1"/>
  <c r="AX27" i="1"/>
  <c r="AX25" i="1"/>
  <c r="AX33" i="1"/>
  <c r="AX2" i="1"/>
  <c r="AX7" i="1"/>
  <c r="AX17" i="1"/>
  <c r="AX11" i="1"/>
  <c r="AX10" i="1"/>
  <c r="AX22" i="1"/>
  <c r="AX48" i="1"/>
  <c r="AX74" i="1"/>
  <c r="AX83" i="1"/>
  <c r="AX90" i="1"/>
  <c r="AX49" i="1"/>
  <c r="AX78" i="1"/>
  <c r="AX85" i="1"/>
  <c r="AX89" i="1"/>
  <c r="AX64" i="1"/>
  <c r="AX80" i="1"/>
  <c r="AX88" i="1"/>
  <c r="AX86" i="1"/>
  <c r="AX31" i="1"/>
  <c r="AX51" i="1"/>
  <c r="AX41" i="1"/>
  <c r="AX38" i="1"/>
  <c r="AX43" i="1"/>
  <c r="AX46" i="1"/>
  <c r="AX52" i="1"/>
  <c r="AX53" i="1"/>
  <c r="AX23" i="1"/>
  <c r="AX30" i="1"/>
  <c r="AX40" i="1"/>
  <c r="AX37" i="1"/>
  <c r="AX68" i="1"/>
  <c r="AX76" i="1"/>
  <c r="AX84" i="1"/>
  <c r="AX81" i="1"/>
  <c r="AX16" i="1"/>
  <c r="AX42" i="1"/>
  <c r="AX55" i="1"/>
  <c r="AX65" i="1"/>
  <c r="AX69" i="1"/>
  <c r="AX73" i="1"/>
  <c r="AX47" i="1"/>
  <c r="AX70" i="1"/>
  <c r="AX66" i="1"/>
  <c r="AX61" i="1"/>
  <c r="AX9" i="1"/>
  <c r="AX21" i="1"/>
  <c r="AX29" i="1"/>
  <c r="AX32" i="1"/>
  <c r="AX34" i="1"/>
  <c r="AX28" i="1"/>
  <c r="AX6" i="1"/>
  <c r="A10" i="1" l="1"/>
  <c r="A60" i="1"/>
  <c r="C3" i="4"/>
  <c r="C4" i="4"/>
  <c r="C5" i="4"/>
  <c r="C6" i="4"/>
  <c r="C7" i="4"/>
  <c r="C8" i="4"/>
  <c r="C9" i="4"/>
  <c r="C10" i="4"/>
  <c r="C11" i="4"/>
  <c r="C12" i="4"/>
  <c r="C13" i="4"/>
  <c r="C14" i="4"/>
  <c r="C15" i="4"/>
  <c r="C16" i="4"/>
  <c r="C17" i="4"/>
  <c r="C18" i="4"/>
  <c r="C19" i="4"/>
  <c r="A56" i="1"/>
  <c r="A16" i="1"/>
  <c r="A9" i="1"/>
  <c r="A47" i="1"/>
  <c r="A39" i="1"/>
  <c r="A54" i="1"/>
  <c r="A49" i="1"/>
  <c r="A48" i="1"/>
  <c r="A8" i="1"/>
  <c r="A4" i="1"/>
  <c r="A2" i="1"/>
  <c r="A43" i="1"/>
  <c r="A23" i="1"/>
  <c r="A68" i="1"/>
  <c r="A31" i="1"/>
  <c r="A64" i="1"/>
  <c r="A76" i="1"/>
  <c r="A46" i="1"/>
  <c r="A30" i="1"/>
  <c r="A42" i="1"/>
  <c r="A21" i="1"/>
  <c r="A70" i="1"/>
  <c r="A15" i="1"/>
  <c r="A80" i="1"/>
  <c r="A51" i="1"/>
  <c r="A7" i="1"/>
  <c r="A27" i="1"/>
  <c r="A74" i="1"/>
  <c r="A78" i="1"/>
  <c r="A63" i="1"/>
  <c r="A6" i="1"/>
  <c r="A45" i="1"/>
  <c r="A35" i="1"/>
  <c r="A77" i="1"/>
  <c r="A62" i="1"/>
  <c r="A59" i="1"/>
  <c r="A55" i="1"/>
  <c r="A29" i="1"/>
  <c r="A17" i="1"/>
  <c r="A13" i="1"/>
  <c r="A20" i="1"/>
  <c r="A84" i="1"/>
  <c r="A26" i="1"/>
  <c r="A50" i="1"/>
  <c r="A67" i="1"/>
  <c r="A72" i="1"/>
  <c r="A79" i="1"/>
  <c r="A14" i="1"/>
  <c r="A11" i="1"/>
  <c r="A25" i="1"/>
  <c r="A83" i="1"/>
  <c r="A85" i="1"/>
  <c r="A41" i="1"/>
  <c r="A88" i="1"/>
  <c r="A40" i="1"/>
  <c r="A52" i="1"/>
  <c r="A65" i="1"/>
  <c r="A32" i="1"/>
  <c r="A66" i="1"/>
  <c r="A24" i="1"/>
  <c r="A34" i="1"/>
  <c r="A69" i="1"/>
  <c r="A18" i="1"/>
  <c r="A19" i="1"/>
  <c r="A5" i="1"/>
  <c r="A58" i="1"/>
  <c r="A71" i="1"/>
  <c r="A75" i="1"/>
  <c r="A90" i="1"/>
  <c r="A89" i="1"/>
  <c r="A22" i="1"/>
  <c r="A33" i="1"/>
  <c r="A38" i="1"/>
  <c r="A86" i="1"/>
  <c r="A81" i="1"/>
  <c r="A37" i="1"/>
  <c r="A53" i="1"/>
  <c r="A12" i="1"/>
  <c r="A73" i="1"/>
  <c r="A28" i="1"/>
  <c r="A61" i="1"/>
  <c r="A82" i="1"/>
  <c r="A44" i="1"/>
  <c r="A57" i="1"/>
  <c r="AG44" i="1"/>
  <c r="AG82" i="1"/>
  <c r="AG61" i="1"/>
  <c r="AG28" i="1"/>
  <c r="AG73" i="1"/>
  <c r="AG12" i="1"/>
  <c r="AG53" i="1"/>
  <c r="AG37" i="1"/>
  <c r="AG81" i="1"/>
  <c r="AG86" i="1"/>
  <c r="AG38" i="1"/>
  <c r="AG33" i="1"/>
  <c r="AG22" i="1"/>
  <c r="AG89" i="1"/>
  <c r="AG90" i="1"/>
  <c r="AG75" i="1"/>
  <c r="AG71" i="1"/>
  <c r="AG58" i="1"/>
  <c r="AG5" i="1"/>
  <c r="AG10" i="1"/>
  <c r="AG19" i="1"/>
  <c r="AG18" i="1"/>
  <c r="AG69" i="1"/>
  <c r="AG34" i="1"/>
  <c r="AG24" i="1"/>
  <c r="AG66" i="1"/>
  <c r="AG32" i="1"/>
  <c r="AG65" i="1"/>
  <c r="AG52" i="1"/>
  <c r="AG40" i="1"/>
  <c r="AG88" i="1"/>
  <c r="AG41" i="1"/>
  <c r="AG85" i="1"/>
  <c r="AG54" i="1"/>
  <c r="AG60" i="1"/>
  <c r="AG56" i="1"/>
  <c r="AG16" i="1"/>
  <c r="AG9" i="1"/>
  <c r="AG47" i="1"/>
  <c r="AG39" i="1"/>
  <c r="AG49" i="1"/>
  <c r="AG48" i="1"/>
  <c r="AG8" i="1"/>
  <c r="AG4" i="1"/>
  <c r="AG2" i="1"/>
  <c r="AG43" i="1"/>
  <c r="AG23" i="1"/>
  <c r="AG68" i="1"/>
  <c r="AG31" i="1"/>
  <c r="AG64" i="1"/>
  <c r="AG76" i="1"/>
  <c r="AG46" i="1"/>
  <c r="AG30" i="1"/>
  <c r="AG42" i="1"/>
  <c r="AG21" i="1"/>
  <c r="AG70" i="1"/>
  <c r="AG15" i="1"/>
  <c r="AG80" i="1"/>
  <c r="AG51" i="1"/>
  <c r="AG7" i="1"/>
  <c r="AG27" i="1"/>
  <c r="AG74" i="1"/>
  <c r="AG78" i="1"/>
  <c r="AG63" i="1"/>
  <c r="AG6" i="1"/>
  <c r="AG45" i="1"/>
  <c r="AG35" i="1"/>
  <c r="AG77" i="1"/>
  <c r="AG62" i="1"/>
  <c r="AG59" i="1"/>
  <c r="AG55" i="1"/>
  <c r="AG29" i="1"/>
  <c r="AG17" i="1"/>
  <c r="AG13" i="1"/>
  <c r="AG20" i="1"/>
  <c r="AG84" i="1"/>
  <c r="AG26" i="1"/>
  <c r="AG50" i="1"/>
  <c r="AG67" i="1"/>
  <c r="AG72" i="1"/>
  <c r="AG79" i="1"/>
  <c r="AG14" i="1"/>
  <c r="AG11" i="1"/>
  <c r="AG25" i="1"/>
  <c r="AG83" i="1"/>
  <c r="AG57" i="1"/>
  <c r="D16" i="14" l="1"/>
  <c r="D28" i="14"/>
  <c r="D20" i="14"/>
  <c r="D34" i="14"/>
  <c r="D24" i="14"/>
  <c r="D38" i="14"/>
  <c r="D52" i="14"/>
  <c r="D56" i="14"/>
  <c r="D44" i="14"/>
  <c r="D48" i="14"/>
  <c r="D60" i="14"/>
  <c r="D2" i="14"/>
  <c r="K2" i="14" s="1"/>
  <c r="D64" i="14"/>
  <c r="D6" i="14"/>
  <c r="D68" i="14"/>
  <c r="D88" i="14"/>
  <c r="D72" i="14"/>
  <c r="D78" i="14"/>
  <c r="D82" i="14"/>
  <c r="D15" i="14"/>
  <c r="D29" i="14"/>
  <c r="D41" i="14"/>
  <c r="D53" i="14"/>
  <c r="D65" i="14"/>
  <c r="D77" i="14"/>
  <c r="D89" i="14"/>
  <c r="D17" i="14"/>
  <c r="D30" i="14"/>
  <c r="D42" i="14"/>
  <c r="D54" i="14"/>
  <c r="D66" i="14"/>
  <c r="D90" i="14"/>
  <c r="D3" i="14"/>
  <c r="D80" i="14"/>
  <c r="D57" i="14"/>
  <c r="D81" i="14"/>
  <c r="D46" i="14"/>
  <c r="D67" i="14"/>
  <c r="D43" i="14"/>
  <c r="D4" i="14"/>
  <c r="D5" i="14"/>
  <c r="D7" i="14"/>
  <c r="D8" i="14"/>
  <c r="D22" i="14"/>
  <c r="D35" i="14"/>
  <c r="D47" i="14"/>
  <c r="D59" i="14"/>
  <c r="D71" i="14"/>
  <c r="D83" i="14"/>
  <c r="D11" i="14"/>
  <c r="D49" i="14"/>
  <c r="D73" i="14"/>
  <c r="D75" i="14"/>
  <c r="D40" i="14"/>
  <c r="D76" i="14"/>
  <c r="D31" i="14"/>
  <c r="D45" i="14"/>
  <c r="D9" i="14"/>
  <c r="D23" i="14"/>
  <c r="D36" i="14"/>
  <c r="D84" i="14"/>
  <c r="D37" i="14"/>
  <c r="D61" i="14"/>
  <c r="D85" i="14"/>
  <c r="D87" i="14"/>
  <c r="D27" i="14"/>
  <c r="D55" i="14"/>
  <c r="D19" i="14"/>
  <c r="D69" i="14"/>
  <c r="D58" i="14"/>
  <c r="D79" i="14"/>
  <c r="D12" i="14"/>
  <c r="D25" i="14"/>
  <c r="D50" i="14"/>
  <c r="D62" i="14"/>
  <c r="D74" i="14"/>
  <c r="D86" i="14"/>
  <c r="D13" i="14"/>
  <c r="D26" i="14"/>
  <c r="D39" i="14"/>
  <c r="D51" i="14"/>
  <c r="D63" i="14"/>
  <c r="D14" i="14"/>
  <c r="D18" i="14"/>
  <c r="D32" i="14"/>
  <c r="D33" i="14"/>
  <c r="D21" i="14"/>
  <c r="D70" i="14"/>
  <c r="BR82" i="1"/>
  <c r="BQ82" i="1"/>
  <c r="BQ32" i="1"/>
  <c r="BR32" i="1"/>
  <c r="BQ77" i="1"/>
  <c r="BR77" i="1"/>
  <c r="BR4" i="1"/>
  <c r="BQ4" i="1"/>
  <c r="BQ61" i="1"/>
  <c r="BR61" i="1"/>
  <c r="BQ65" i="1"/>
  <c r="BR65" i="1"/>
  <c r="BQ35" i="1"/>
  <c r="BR35" i="1"/>
  <c r="BR8" i="1"/>
  <c r="BQ8" i="1"/>
  <c r="BR75" i="1"/>
  <c r="BQ75" i="1"/>
  <c r="BR50" i="1"/>
  <c r="BQ50" i="1"/>
  <c r="BQ42" i="1"/>
  <c r="BR42" i="1"/>
  <c r="BQ73" i="1"/>
  <c r="BR73" i="1"/>
  <c r="BR40" i="1"/>
  <c r="BQ40" i="1"/>
  <c r="BR26" i="1"/>
  <c r="BQ26" i="1"/>
  <c r="BQ6" i="1"/>
  <c r="BR6" i="1"/>
  <c r="BR30" i="1"/>
  <c r="BQ30" i="1"/>
  <c r="BR49" i="1"/>
  <c r="BQ49" i="1"/>
  <c r="BR60" i="1"/>
  <c r="BQ60" i="1"/>
  <c r="BQ12" i="1"/>
  <c r="BR12" i="1"/>
  <c r="BQ58" i="1"/>
  <c r="BR58" i="1"/>
  <c r="BQ88" i="1"/>
  <c r="BR88" i="1"/>
  <c r="BR84" i="1"/>
  <c r="BQ84" i="1"/>
  <c r="BQ63" i="1"/>
  <c r="BR63" i="1"/>
  <c r="BR46" i="1"/>
  <c r="BQ46" i="1"/>
  <c r="BR54" i="1"/>
  <c r="BQ54" i="1"/>
  <c r="BR10" i="1"/>
  <c r="BQ10" i="1"/>
  <c r="BR53" i="1"/>
  <c r="BQ53" i="1"/>
  <c r="BQ5" i="1"/>
  <c r="BR5" i="1"/>
  <c r="BR41" i="1"/>
  <c r="BQ41" i="1"/>
  <c r="BR20" i="1"/>
  <c r="BQ20" i="1"/>
  <c r="BR78" i="1"/>
  <c r="BQ78" i="1"/>
  <c r="BR76" i="1"/>
  <c r="BQ76" i="1"/>
  <c r="BR39" i="1"/>
  <c r="BQ39" i="1"/>
  <c r="BR19" i="1"/>
  <c r="BQ19" i="1"/>
  <c r="BR13" i="1"/>
  <c r="BQ13" i="1"/>
  <c r="BQ47" i="1"/>
  <c r="BR47" i="1"/>
  <c r="BR18" i="1"/>
  <c r="BQ18" i="1"/>
  <c r="BR17" i="1"/>
  <c r="BQ17" i="1"/>
  <c r="BQ9" i="1"/>
  <c r="BR9" i="1"/>
  <c r="BR86" i="1"/>
  <c r="BQ86" i="1"/>
  <c r="BR29" i="1"/>
  <c r="BQ29" i="1"/>
  <c r="BR68" i="1"/>
  <c r="BQ68" i="1"/>
  <c r="BQ34" i="1"/>
  <c r="BR34" i="1"/>
  <c r="BR37" i="1"/>
  <c r="BQ37" i="1"/>
  <c r="BR85" i="1"/>
  <c r="BQ85" i="1"/>
  <c r="BR74" i="1"/>
  <c r="BQ74" i="1"/>
  <c r="BR64" i="1"/>
  <c r="BQ64" i="1"/>
  <c r="BR81" i="1"/>
  <c r="BQ81" i="1"/>
  <c r="BR83" i="1"/>
  <c r="BQ83" i="1"/>
  <c r="BR27" i="1"/>
  <c r="BQ27" i="1"/>
  <c r="BR31" i="1"/>
  <c r="BQ31" i="1"/>
  <c r="BR69" i="1"/>
  <c r="BQ69" i="1"/>
  <c r="BR25" i="1"/>
  <c r="BQ25" i="1"/>
  <c r="BR7" i="1"/>
  <c r="BQ7" i="1"/>
  <c r="BQ16" i="1"/>
  <c r="BR16" i="1"/>
  <c r="BQ38" i="1"/>
  <c r="BR38" i="1"/>
  <c r="BR11" i="1"/>
  <c r="BQ11" i="1"/>
  <c r="BR55" i="1"/>
  <c r="BQ55" i="1"/>
  <c r="BQ51" i="1"/>
  <c r="BR51" i="1"/>
  <c r="BR23" i="1"/>
  <c r="BQ23" i="1"/>
  <c r="BQ56" i="1"/>
  <c r="BR56" i="1"/>
  <c r="BQ57" i="1"/>
  <c r="BR57" i="1"/>
  <c r="BR33" i="1"/>
  <c r="BQ33" i="1"/>
  <c r="BQ24" i="1"/>
  <c r="BR24" i="1"/>
  <c r="BQ14" i="1"/>
  <c r="BR14" i="1"/>
  <c r="BR59" i="1"/>
  <c r="BQ59" i="1"/>
  <c r="BQ80" i="1"/>
  <c r="BR80" i="1"/>
  <c r="BR43" i="1"/>
  <c r="BQ43" i="1"/>
  <c r="BR44" i="1"/>
  <c r="BQ44" i="1"/>
  <c r="BR22" i="1"/>
  <c r="BQ22" i="1"/>
  <c r="BQ66" i="1"/>
  <c r="BR66" i="1"/>
  <c r="BQ79" i="1"/>
  <c r="BR79" i="1"/>
  <c r="BR62" i="1"/>
  <c r="BQ62" i="1"/>
  <c r="BR15" i="1"/>
  <c r="BQ15" i="1"/>
  <c r="BR2" i="1"/>
  <c r="BQ2" i="1"/>
  <c r="BQ89" i="1"/>
  <c r="BR89" i="1"/>
  <c r="BQ72" i="1"/>
  <c r="BR72" i="1"/>
  <c r="BQ70" i="1"/>
  <c r="BR70" i="1"/>
  <c r="BQ90" i="1"/>
  <c r="BR90" i="1"/>
  <c r="BQ67" i="1"/>
  <c r="BR67" i="1"/>
  <c r="BQ21" i="1"/>
  <c r="BR21" i="1"/>
  <c r="BQ28" i="1"/>
  <c r="BR28" i="1"/>
  <c r="BR52" i="1"/>
  <c r="BQ52" i="1"/>
  <c r="BQ45" i="1"/>
  <c r="BR45" i="1"/>
  <c r="BR48" i="1"/>
  <c r="BQ48" i="1"/>
  <c r="BQ71" i="1"/>
  <c r="BR71" i="1"/>
  <c r="CB36" i="1"/>
  <c r="CB3" i="1"/>
  <c r="CB87" i="1"/>
  <c r="BK71" i="1"/>
  <c r="BH71" i="1"/>
  <c r="BI71" i="1"/>
  <c r="BJ71" i="1"/>
  <c r="BM71" i="1"/>
  <c r="BN71" i="1"/>
  <c r="BL71" i="1"/>
  <c r="BL50" i="1"/>
  <c r="BI50" i="1"/>
  <c r="BJ50" i="1"/>
  <c r="BH50" i="1"/>
  <c r="BK50" i="1"/>
  <c r="BM50" i="1"/>
  <c r="BN50" i="1"/>
  <c r="BH42" i="1"/>
  <c r="BI42" i="1"/>
  <c r="BJ42" i="1"/>
  <c r="BN42" i="1"/>
  <c r="BM42" i="1"/>
  <c r="BL42" i="1"/>
  <c r="BK42" i="1"/>
  <c r="BK58" i="1"/>
  <c r="BL58" i="1"/>
  <c r="BM58" i="1"/>
  <c r="BN58" i="1"/>
  <c r="BH58" i="1"/>
  <c r="BJ58" i="1"/>
  <c r="BI58" i="1"/>
  <c r="BK26" i="1"/>
  <c r="BL26" i="1"/>
  <c r="BM26" i="1"/>
  <c r="BN26" i="1"/>
  <c r="BH26" i="1"/>
  <c r="BI26" i="1"/>
  <c r="BJ26" i="1"/>
  <c r="BH6" i="1"/>
  <c r="BJ6" i="1"/>
  <c r="BI6" i="1"/>
  <c r="BK6" i="1"/>
  <c r="BN6" i="1"/>
  <c r="BM6" i="1"/>
  <c r="BL6" i="1"/>
  <c r="BI30" i="1"/>
  <c r="BJ30" i="1"/>
  <c r="BH30" i="1"/>
  <c r="BK30" i="1"/>
  <c r="BN30" i="1"/>
  <c r="BL30" i="1"/>
  <c r="BM30" i="1"/>
  <c r="BI53" i="1"/>
  <c r="BJ53" i="1"/>
  <c r="BK53" i="1"/>
  <c r="BM53" i="1"/>
  <c r="BH53" i="1"/>
  <c r="BN53" i="1"/>
  <c r="BL53" i="1"/>
  <c r="BI41" i="1"/>
  <c r="BJ41" i="1"/>
  <c r="BH41" i="1"/>
  <c r="BK41" i="1"/>
  <c r="BM41" i="1"/>
  <c r="BL41" i="1"/>
  <c r="BN41" i="1"/>
  <c r="BL84" i="1"/>
  <c r="BH84" i="1"/>
  <c r="BI84" i="1"/>
  <c r="BJ84" i="1"/>
  <c r="BK84" i="1"/>
  <c r="BM84" i="1"/>
  <c r="BN84" i="1"/>
  <c r="BK63" i="1"/>
  <c r="BM63" i="1"/>
  <c r="BH63" i="1"/>
  <c r="BN63" i="1"/>
  <c r="BJ63" i="1"/>
  <c r="BI63" i="1"/>
  <c r="BL63" i="1"/>
  <c r="BJ49" i="1"/>
  <c r="BH49" i="1"/>
  <c r="BK49" i="1"/>
  <c r="BM49" i="1"/>
  <c r="BL49" i="1"/>
  <c r="BN49" i="1"/>
  <c r="BI49" i="1"/>
  <c r="BK37" i="1"/>
  <c r="BL37" i="1"/>
  <c r="BM37" i="1"/>
  <c r="BN37" i="1"/>
  <c r="BH37" i="1"/>
  <c r="BI37" i="1"/>
  <c r="BJ37" i="1"/>
  <c r="BK19" i="1"/>
  <c r="BL19" i="1"/>
  <c r="BM19" i="1"/>
  <c r="BN19" i="1"/>
  <c r="BH19" i="1"/>
  <c r="BI19" i="1"/>
  <c r="BJ19" i="1"/>
  <c r="BI85" i="1"/>
  <c r="BJ85" i="1"/>
  <c r="BK85" i="1"/>
  <c r="BM85" i="1"/>
  <c r="BH85" i="1"/>
  <c r="BN85" i="1"/>
  <c r="BL85" i="1"/>
  <c r="BK20" i="1"/>
  <c r="BI20" i="1"/>
  <c r="BJ20" i="1"/>
  <c r="BN20" i="1"/>
  <c r="BH20" i="1"/>
  <c r="BM20" i="1"/>
  <c r="BL20" i="1"/>
  <c r="BI78" i="1"/>
  <c r="BJ78" i="1"/>
  <c r="BK78" i="1"/>
  <c r="BM78" i="1"/>
  <c r="BN78" i="1"/>
  <c r="BH78" i="1"/>
  <c r="BL78" i="1"/>
  <c r="BH76" i="1"/>
  <c r="BJ76" i="1"/>
  <c r="BI76" i="1"/>
  <c r="BK76" i="1"/>
  <c r="BM76" i="1"/>
  <c r="BN76" i="1"/>
  <c r="BL76" i="1"/>
  <c r="BI60" i="1"/>
  <c r="BM60" i="1"/>
  <c r="BN60" i="1"/>
  <c r="BH60" i="1"/>
  <c r="BL60" i="1"/>
  <c r="BJ60" i="1"/>
  <c r="BK60" i="1"/>
  <c r="BL81" i="1"/>
  <c r="BI81" i="1"/>
  <c r="BJ81" i="1"/>
  <c r="BK81" i="1"/>
  <c r="BM81" i="1"/>
  <c r="BN81" i="1"/>
  <c r="BH81" i="1"/>
  <c r="BK18" i="1"/>
  <c r="BL18" i="1"/>
  <c r="BM18" i="1"/>
  <c r="BN18" i="1"/>
  <c r="BJ18" i="1"/>
  <c r="BI18" i="1"/>
  <c r="BH18" i="1"/>
  <c r="BK83" i="1"/>
  <c r="BL83" i="1"/>
  <c r="BM83" i="1"/>
  <c r="BN83" i="1"/>
  <c r="BJ83" i="1"/>
  <c r="BH83" i="1"/>
  <c r="BI83" i="1"/>
  <c r="BI13" i="1"/>
  <c r="BJ13" i="1"/>
  <c r="BH13" i="1"/>
  <c r="BK13" i="1"/>
  <c r="BM13" i="1"/>
  <c r="BN13" i="1"/>
  <c r="BL13" i="1"/>
  <c r="BN74" i="1"/>
  <c r="BK74" i="1"/>
  <c r="BI74" i="1"/>
  <c r="BJ74" i="1"/>
  <c r="BH74" i="1"/>
  <c r="BM74" i="1"/>
  <c r="BL74" i="1"/>
  <c r="BI64" i="1"/>
  <c r="BH64" i="1"/>
  <c r="BJ64" i="1"/>
  <c r="BK64" i="1"/>
  <c r="BN64" i="1"/>
  <c r="BL64" i="1"/>
  <c r="BM64" i="1"/>
  <c r="BI54" i="1"/>
  <c r="BH54" i="1"/>
  <c r="BK54" i="1"/>
  <c r="BN54" i="1"/>
  <c r="BM54" i="1"/>
  <c r="BJ54" i="1"/>
  <c r="BL54" i="1"/>
  <c r="BI10" i="1"/>
  <c r="BJ10" i="1"/>
  <c r="BK10" i="1"/>
  <c r="BM10" i="1"/>
  <c r="BN10" i="1"/>
  <c r="BH10" i="1"/>
  <c r="BL10" i="1"/>
  <c r="BL86" i="1"/>
  <c r="BI86" i="1"/>
  <c r="BJ86" i="1"/>
  <c r="BH86" i="1"/>
  <c r="BK86" i="1"/>
  <c r="BM86" i="1"/>
  <c r="BN86" i="1"/>
  <c r="BI69" i="1"/>
  <c r="BJ69" i="1"/>
  <c r="BK69" i="1"/>
  <c r="BM69" i="1"/>
  <c r="BL69" i="1"/>
  <c r="BN69" i="1"/>
  <c r="BH69" i="1"/>
  <c r="BK25" i="1"/>
  <c r="BL25" i="1"/>
  <c r="BM25" i="1"/>
  <c r="BN25" i="1"/>
  <c r="BH25" i="1"/>
  <c r="BJ25" i="1"/>
  <c r="BI25" i="1"/>
  <c r="BM17" i="1"/>
  <c r="BN17" i="1"/>
  <c r="BI17" i="1"/>
  <c r="BH17" i="1"/>
  <c r="BJ17" i="1"/>
  <c r="BK17" i="1"/>
  <c r="BL17" i="1"/>
  <c r="BI27" i="1"/>
  <c r="BJ27" i="1"/>
  <c r="BK27" i="1"/>
  <c r="BN27" i="1"/>
  <c r="BH27" i="1"/>
  <c r="BM27" i="1"/>
  <c r="BL27" i="1"/>
  <c r="BI31" i="1"/>
  <c r="BJ31" i="1"/>
  <c r="BK31" i="1"/>
  <c r="BH31" i="1"/>
  <c r="BM31" i="1"/>
  <c r="BN31" i="1"/>
  <c r="BL31" i="1"/>
  <c r="BH39" i="1"/>
  <c r="BJ39" i="1"/>
  <c r="BM39" i="1"/>
  <c r="BL39" i="1"/>
  <c r="BI39" i="1"/>
  <c r="BN39" i="1"/>
  <c r="BK39" i="1"/>
  <c r="BK34" i="1"/>
  <c r="BH34" i="1"/>
  <c r="BL34" i="1"/>
  <c r="BM34" i="1"/>
  <c r="BN34" i="1"/>
  <c r="BI34" i="1"/>
  <c r="BJ34" i="1"/>
  <c r="BN29" i="1"/>
  <c r="BI29" i="1"/>
  <c r="BK29" i="1"/>
  <c r="BH29" i="1"/>
  <c r="BM29" i="1"/>
  <c r="BJ29" i="1"/>
  <c r="BL29" i="1"/>
  <c r="BH47" i="1"/>
  <c r="BI47" i="1"/>
  <c r="BN47" i="1"/>
  <c r="BM47" i="1"/>
  <c r="BL47" i="1"/>
  <c r="BK47" i="1"/>
  <c r="BJ47" i="1"/>
  <c r="BH24" i="1"/>
  <c r="BI24" i="1"/>
  <c r="BJ24" i="1"/>
  <c r="BK24" i="1"/>
  <c r="BN24" i="1"/>
  <c r="BM24" i="1"/>
  <c r="BL24" i="1"/>
  <c r="BI55" i="1"/>
  <c r="BJ55" i="1"/>
  <c r="BN55" i="1"/>
  <c r="BH55" i="1"/>
  <c r="BM55" i="1"/>
  <c r="BK55" i="1"/>
  <c r="BL55" i="1"/>
  <c r="BH9" i="1"/>
  <c r="BJ9" i="1"/>
  <c r="BM9" i="1"/>
  <c r="BL9" i="1"/>
  <c r="BK9" i="1"/>
  <c r="BN9" i="1"/>
  <c r="BI9" i="1"/>
  <c r="BI80" i="1"/>
  <c r="BJ80" i="1"/>
  <c r="BH80" i="1"/>
  <c r="BK80" i="1"/>
  <c r="BM80" i="1"/>
  <c r="BN80" i="1"/>
  <c r="BL80" i="1"/>
  <c r="BK38" i="1"/>
  <c r="BL38" i="1"/>
  <c r="BM38" i="1"/>
  <c r="BH38" i="1"/>
  <c r="BN38" i="1"/>
  <c r="BI38" i="1"/>
  <c r="BJ38" i="1"/>
  <c r="BI11" i="1"/>
  <c r="BJ11" i="1"/>
  <c r="BK11" i="1"/>
  <c r="BL11" i="1"/>
  <c r="BM11" i="1"/>
  <c r="BN11" i="1"/>
  <c r="BH11" i="1"/>
  <c r="BI7" i="1"/>
  <c r="BJ7" i="1"/>
  <c r="BK7" i="1"/>
  <c r="BN7" i="1"/>
  <c r="BH7" i="1"/>
  <c r="BM7" i="1"/>
  <c r="BL7" i="1"/>
  <c r="BI68" i="1"/>
  <c r="BJ68" i="1"/>
  <c r="BK68" i="1"/>
  <c r="BN68" i="1"/>
  <c r="BH68" i="1"/>
  <c r="BL68" i="1"/>
  <c r="BM68" i="1"/>
  <c r="BH57" i="1"/>
  <c r="BL57" i="1"/>
  <c r="BI57" i="1"/>
  <c r="BK57" i="1"/>
  <c r="BN57" i="1"/>
  <c r="BJ57" i="1"/>
  <c r="BM57" i="1"/>
  <c r="BK33" i="1"/>
  <c r="BL33" i="1"/>
  <c r="BM33" i="1"/>
  <c r="BN33" i="1"/>
  <c r="BH33" i="1"/>
  <c r="BJ33" i="1"/>
  <c r="BI33" i="1"/>
  <c r="BK14" i="1"/>
  <c r="BH14" i="1"/>
  <c r="BL14" i="1"/>
  <c r="BM14" i="1"/>
  <c r="BN14" i="1"/>
  <c r="BI14" i="1"/>
  <c r="BJ14" i="1"/>
  <c r="BH51" i="1"/>
  <c r="BJ51" i="1"/>
  <c r="BI51" i="1"/>
  <c r="BK51" i="1"/>
  <c r="BN51" i="1"/>
  <c r="BL51" i="1"/>
  <c r="BM51" i="1"/>
  <c r="BM23" i="1"/>
  <c r="BH23" i="1"/>
  <c r="BJ23" i="1"/>
  <c r="BN23" i="1"/>
  <c r="BL23" i="1"/>
  <c r="BK23" i="1"/>
  <c r="BI23" i="1"/>
  <c r="BL44" i="1"/>
  <c r="BI44" i="1"/>
  <c r="BK44" i="1"/>
  <c r="BJ44" i="1"/>
  <c r="BM44" i="1"/>
  <c r="BN44" i="1"/>
  <c r="BH44" i="1"/>
  <c r="BL22" i="1"/>
  <c r="BI22" i="1"/>
  <c r="BJ22" i="1"/>
  <c r="BK22" i="1"/>
  <c r="BM22" i="1"/>
  <c r="BN22" i="1"/>
  <c r="BH22" i="1"/>
  <c r="BH66" i="1"/>
  <c r="BI66" i="1"/>
  <c r="BK66" i="1"/>
  <c r="BN66" i="1"/>
  <c r="BJ66" i="1"/>
  <c r="BM66" i="1"/>
  <c r="BL66" i="1"/>
  <c r="BH79" i="1"/>
  <c r="BL79" i="1"/>
  <c r="BI79" i="1"/>
  <c r="BJ79" i="1"/>
  <c r="BK79" i="1"/>
  <c r="BM79" i="1"/>
  <c r="BN79" i="1"/>
  <c r="BH59" i="1"/>
  <c r="BN59" i="1"/>
  <c r="BI59" i="1"/>
  <c r="BK59" i="1"/>
  <c r="BJ59" i="1"/>
  <c r="BM59" i="1"/>
  <c r="BL59" i="1"/>
  <c r="BJ43" i="1"/>
  <c r="BH43" i="1"/>
  <c r="BK43" i="1"/>
  <c r="BL43" i="1"/>
  <c r="BM43" i="1"/>
  <c r="BI43" i="1"/>
  <c r="BN43" i="1"/>
  <c r="BH16" i="1"/>
  <c r="BK16" i="1"/>
  <c r="BN16" i="1"/>
  <c r="BM16" i="1"/>
  <c r="BL16" i="1"/>
  <c r="BJ16" i="1"/>
  <c r="BI16" i="1"/>
  <c r="BK82" i="1"/>
  <c r="BL82" i="1"/>
  <c r="BM82" i="1"/>
  <c r="BN82" i="1"/>
  <c r="BH82" i="1"/>
  <c r="BI82" i="1"/>
  <c r="BJ82" i="1"/>
  <c r="BH89" i="1"/>
  <c r="BI89" i="1"/>
  <c r="BL89" i="1"/>
  <c r="BJ89" i="1"/>
  <c r="BK89" i="1"/>
  <c r="BM89" i="1"/>
  <c r="BN89" i="1"/>
  <c r="BH32" i="1"/>
  <c r="BK32" i="1"/>
  <c r="BI32" i="1"/>
  <c r="BL32" i="1"/>
  <c r="BN32" i="1"/>
  <c r="BM32" i="1"/>
  <c r="BJ32" i="1"/>
  <c r="BH72" i="1"/>
  <c r="BI72" i="1"/>
  <c r="BL72" i="1"/>
  <c r="BJ72" i="1"/>
  <c r="BK72" i="1"/>
  <c r="BM72" i="1"/>
  <c r="BN72" i="1"/>
  <c r="BI62" i="1"/>
  <c r="BJ62" i="1"/>
  <c r="BH62" i="1"/>
  <c r="BK62" i="1"/>
  <c r="BN62" i="1"/>
  <c r="BM62" i="1"/>
  <c r="BL62" i="1"/>
  <c r="BI15" i="1"/>
  <c r="BN15" i="1"/>
  <c r="BH15" i="1"/>
  <c r="BK15" i="1"/>
  <c r="BM15" i="1"/>
  <c r="BJ15" i="1"/>
  <c r="BL15" i="1"/>
  <c r="BH56" i="1"/>
  <c r="BJ56" i="1"/>
  <c r="BK56" i="1"/>
  <c r="BM56" i="1"/>
  <c r="BL56" i="1"/>
  <c r="BI56" i="1"/>
  <c r="BN56" i="1"/>
  <c r="BH61" i="1"/>
  <c r="BI61" i="1"/>
  <c r="BJ61" i="1"/>
  <c r="BK61" i="1"/>
  <c r="BL61" i="1"/>
  <c r="BM61" i="1"/>
  <c r="BN61" i="1"/>
  <c r="BK90" i="1"/>
  <c r="BH90" i="1"/>
  <c r="BL90" i="1"/>
  <c r="BM90" i="1"/>
  <c r="BN90" i="1"/>
  <c r="BI90" i="1"/>
  <c r="BJ90" i="1"/>
  <c r="BI65" i="1"/>
  <c r="BK65" i="1"/>
  <c r="BH65" i="1"/>
  <c r="BM65" i="1"/>
  <c r="BJ65" i="1"/>
  <c r="BN65" i="1"/>
  <c r="BL65" i="1"/>
  <c r="BK67" i="1"/>
  <c r="BL67" i="1"/>
  <c r="BM67" i="1"/>
  <c r="BH67" i="1"/>
  <c r="BN67" i="1"/>
  <c r="BJ67" i="1"/>
  <c r="BI67" i="1"/>
  <c r="BH77" i="1"/>
  <c r="BI77" i="1"/>
  <c r="BJ77" i="1"/>
  <c r="BK77" i="1"/>
  <c r="BN77" i="1"/>
  <c r="BM77" i="1"/>
  <c r="BL77" i="1"/>
  <c r="BH70" i="1"/>
  <c r="BI70" i="1"/>
  <c r="BM70" i="1"/>
  <c r="BJ70" i="1"/>
  <c r="BK70" i="1"/>
  <c r="BL70" i="1"/>
  <c r="BN70" i="1"/>
  <c r="BJ2" i="1"/>
  <c r="BH2" i="1"/>
  <c r="BM2" i="1"/>
  <c r="BI2" i="1"/>
  <c r="BK2" i="1"/>
  <c r="BL2" i="1"/>
  <c r="BN2" i="1"/>
  <c r="BK28" i="1"/>
  <c r="BL28" i="1"/>
  <c r="BM28" i="1"/>
  <c r="BN28" i="1"/>
  <c r="BH28" i="1"/>
  <c r="BJ28" i="1"/>
  <c r="BI28" i="1"/>
  <c r="BK75" i="1"/>
  <c r="BI75" i="1"/>
  <c r="BJ75" i="1"/>
  <c r="BH75" i="1"/>
  <c r="BM75" i="1"/>
  <c r="BL75" i="1"/>
  <c r="BN75" i="1"/>
  <c r="BK52" i="1"/>
  <c r="BL52" i="1"/>
  <c r="BM52" i="1"/>
  <c r="BN52" i="1"/>
  <c r="BH52" i="1"/>
  <c r="BI52" i="1"/>
  <c r="BJ52" i="1"/>
  <c r="BI35" i="1"/>
  <c r="BJ35" i="1"/>
  <c r="BK35" i="1"/>
  <c r="BN35" i="1"/>
  <c r="BH35" i="1"/>
  <c r="BM35" i="1"/>
  <c r="BL35" i="1"/>
  <c r="BN21" i="1"/>
  <c r="BH21" i="1"/>
  <c r="BK21" i="1"/>
  <c r="BJ21" i="1"/>
  <c r="BI21" i="1"/>
  <c r="BM21" i="1"/>
  <c r="BL21" i="1"/>
  <c r="BL4" i="1"/>
  <c r="BK4" i="1"/>
  <c r="BJ4" i="1"/>
  <c r="BI4" i="1"/>
  <c r="BH4" i="1"/>
  <c r="BN4" i="1"/>
  <c r="BM4" i="1"/>
  <c r="BK73" i="1"/>
  <c r="BL73" i="1"/>
  <c r="BM73" i="1"/>
  <c r="BH73" i="1"/>
  <c r="BN73" i="1"/>
  <c r="BI73" i="1"/>
  <c r="BJ73" i="1"/>
  <c r="BH40" i="1"/>
  <c r="BI40" i="1"/>
  <c r="BJ40" i="1"/>
  <c r="BK40" i="1"/>
  <c r="BM40" i="1"/>
  <c r="BN40" i="1"/>
  <c r="BL40" i="1"/>
  <c r="BH45" i="1"/>
  <c r="BI45" i="1"/>
  <c r="BJ45" i="1"/>
  <c r="BK45" i="1"/>
  <c r="BM45" i="1"/>
  <c r="BN45" i="1"/>
  <c r="BL45" i="1"/>
  <c r="BM8" i="1"/>
  <c r="BH8" i="1"/>
  <c r="BK8" i="1"/>
  <c r="BI8" i="1"/>
  <c r="BL8" i="1"/>
  <c r="BN8" i="1"/>
  <c r="BJ8" i="1"/>
  <c r="BH12" i="1"/>
  <c r="BI12" i="1"/>
  <c r="BL12" i="1"/>
  <c r="BJ12" i="1"/>
  <c r="BK12" i="1"/>
  <c r="BM12" i="1"/>
  <c r="BN12" i="1"/>
  <c r="BK88" i="1"/>
  <c r="BL88" i="1"/>
  <c r="BM88" i="1"/>
  <c r="BN88" i="1"/>
  <c r="BH88" i="1"/>
  <c r="BJ88" i="1"/>
  <c r="BI88" i="1"/>
  <c r="BH48" i="1"/>
  <c r="BJ48" i="1"/>
  <c r="BM48" i="1"/>
  <c r="BI48" i="1"/>
  <c r="BL48" i="1"/>
  <c r="BK48" i="1"/>
  <c r="BN48" i="1"/>
  <c r="BK5" i="1"/>
  <c r="BL5" i="1"/>
  <c r="BM5" i="1"/>
  <c r="BH5" i="1"/>
  <c r="BN5" i="1"/>
  <c r="BI5" i="1"/>
  <c r="BJ5" i="1"/>
  <c r="BK46" i="1"/>
  <c r="BM46" i="1"/>
  <c r="BN46" i="1"/>
  <c r="BH46" i="1"/>
  <c r="BJ46" i="1"/>
  <c r="BI46" i="1"/>
  <c r="BL46" i="1"/>
  <c r="CE50" i="1"/>
  <c r="CE58" i="1"/>
  <c r="CE26" i="1"/>
  <c r="CE48" i="1"/>
  <c r="CE53" i="1"/>
  <c r="CE5" i="1"/>
  <c r="CE41" i="1"/>
  <c r="CE84" i="1"/>
  <c r="CE63" i="1"/>
  <c r="CE46" i="1"/>
  <c r="CE49" i="1"/>
  <c r="CE37" i="1"/>
  <c r="CE19" i="1"/>
  <c r="CE85" i="1"/>
  <c r="CE20" i="1"/>
  <c r="CE78" i="1"/>
  <c r="CE76" i="1"/>
  <c r="CE60" i="1"/>
  <c r="CE81" i="1"/>
  <c r="CE18" i="1"/>
  <c r="CE83" i="1"/>
  <c r="CE13" i="1"/>
  <c r="CE74" i="1"/>
  <c r="CE64" i="1"/>
  <c r="CE54" i="1"/>
  <c r="CE10" i="1"/>
  <c r="CE86" i="1"/>
  <c r="CE69" i="1"/>
  <c r="CE25" i="1"/>
  <c r="CE17" i="1"/>
  <c r="CE27" i="1"/>
  <c r="CE31" i="1"/>
  <c r="CE39" i="1"/>
  <c r="CE71" i="1"/>
  <c r="CE40" i="1"/>
  <c r="CE30" i="1"/>
  <c r="CE38" i="1"/>
  <c r="CE11" i="1"/>
  <c r="CE47" i="1"/>
  <c r="CE57" i="1"/>
  <c r="CE33" i="1"/>
  <c r="CE24" i="1"/>
  <c r="CE14" i="1"/>
  <c r="CE55" i="1"/>
  <c r="CE51" i="1"/>
  <c r="CE23" i="1"/>
  <c r="CE9" i="1"/>
  <c r="CE44" i="1"/>
  <c r="CE22" i="1"/>
  <c r="CE66" i="1"/>
  <c r="CE79" i="1"/>
  <c r="CE59" i="1"/>
  <c r="CE80" i="1"/>
  <c r="CE43" i="1"/>
  <c r="CE16" i="1"/>
  <c r="CE42" i="1"/>
  <c r="CE73" i="1"/>
  <c r="CE45" i="1"/>
  <c r="CE12" i="1"/>
  <c r="CE88" i="1"/>
  <c r="CE6" i="1"/>
  <c r="CE34" i="1"/>
  <c r="CE29" i="1"/>
  <c r="CE7" i="1"/>
  <c r="CE68" i="1"/>
  <c r="CE82" i="1"/>
  <c r="CE89" i="1"/>
  <c r="CE32" i="1"/>
  <c r="CE72" i="1"/>
  <c r="CE62" i="1"/>
  <c r="CE15" i="1"/>
  <c r="CE56" i="1"/>
  <c r="CE61" i="1"/>
  <c r="CE90" i="1"/>
  <c r="CE65" i="1"/>
  <c r="CE67" i="1"/>
  <c r="CE77" i="1"/>
  <c r="BP77" i="1"/>
  <c r="CE70" i="1"/>
  <c r="CE2" i="1"/>
  <c r="CE28" i="1"/>
  <c r="CE75" i="1"/>
  <c r="CE52" i="1"/>
  <c r="CE35" i="1"/>
  <c r="CE21" i="1"/>
  <c r="CE4" i="1"/>
  <c r="CE8" i="1"/>
  <c r="CB85" i="1"/>
  <c r="CB39" i="1"/>
  <c r="CB71" i="1"/>
  <c r="CB66" i="1"/>
  <c r="CB32" i="1"/>
  <c r="CB21" i="1"/>
  <c r="CB55" i="1"/>
  <c r="CB72" i="1"/>
  <c r="CB43" i="1"/>
  <c r="CB53" i="1"/>
  <c r="CB50" i="1"/>
  <c r="CB56" i="1"/>
  <c r="CB62" i="1"/>
  <c r="CB26" i="1"/>
  <c r="CB6" i="1"/>
  <c r="CB86" i="1"/>
  <c r="CB30" i="1"/>
  <c r="CB23" i="1"/>
  <c r="CB44" i="1"/>
  <c r="CB25" i="1"/>
  <c r="CB74" i="1"/>
  <c r="CB27" i="1"/>
  <c r="CB31" i="1"/>
  <c r="CB28" i="1"/>
  <c r="CB37" i="1"/>
  <c r="CB38" i="1"/>
  <c r="CB89" i="1"/>
  <c r="CB10" i="1"/>
  <c r="CB34" i="1"/>
  <c r="CB40" i="1"/>
  <c r="CB11" i="1"/>
  <c r="CB67" i="1"/>
  <c r="CB13" i="1"/>
  <c r="CB77" i="1"/>
  <c r="CB63" i="1"/>
  <c r="CB80" i="1"/>
  <c r="CB46" i="1"/>
  <c r="CB68" i="1"/>
  <c r="CB8" i="1"/>
  <c r="CB47" i="1"/>
  <c r="CB82" i="1"/>
  <c r="CB81" i="1"/>
  <c r="CB90" i="1"/>
  <c r="CB58" i="1"/>
  <c r="CB24" i="1"/>
  <c r="CB88" i="1"/>
  <c r="CB83" i="1"/>
  <c r="CB17" i="1"/>
  <c r="CB59" i="1"/>
  <c r="CB78" i="1"/>
  <c r="CB15" i="1"/>
  <c r="CB42" i="1"/>
  <c r="CB48" i="1"/>
  <c r="CB54" i="1"/>
  <c r="CB60" i="1"/>
  <c r="CB57" i="1"/>
  <c r="CB61" i="1"/>
  <c r="CB12" i="1"/>
  <c r="CB33" i="1"/>
  <c r="CB75" i="1"/>
  <c r="CB5" i="1"/>
  <c r="CB18" i="1"/>
  <c r="CB65" i="1"/>
  <c r="CB41" i="1"/>
  <c r="CB79" i="1"/>
  <c r="CB84" i="1"/>
  <c r="CB29" i="1"/>
  <c r="CB45" i="1"/>
  <c r="CB7" i="1"/>
  <c r="CB70" i="1"/>
  <c r="CB64" i="1"/>
  <c r="CB2" i="1"/>
  <c r="CB49" i="1"/>
  <c r="CB16" i="1"/>
  <c r="CB73" i="1"/>
  <c r="CB22" i="1"/>
  <c r="CB19" i="1"/>
  <c r="CB52" i="1"/>
  <c r="CB14" i="1"/>
  <c r="CB20" i="1"/>
  <c r="CB35" i="1"/>
  <c r="CB51" i="1"/>
  <c r="CB76" i="1"/>
  <c r="CB4" i="1"/>
  <c r="CB9" i="1"/>
  <c r="CB69" i="1"/>
  <c r="J2" i="14" l="1"/>
  <c r="L2" i="14" s="1"/>
  <c r="J48" i="14"/>
  <c r="K48" i="14"/>
  <c r="K44" i="14"/>
  <c r="J44" i="14"/>
  <c r="K56" i="14"/>
  <c r="J56" i="14"/>
  <c r="K38" i="14"/>
  <c r="J38" i="14"/>
  <c r="K6" i="14"/>
  <c r="J6" i="14"/>
  <c r="J28" i="14"/>
  <c r="K28" i="14"/>
  <c r="J39" i="14"/>
  <c r="K39" i="14"/>
  <c r="J20" i="14"/>
  <c r="K20" i="14"/>
  <c r="J72" i="14"/>
  <c r="K72" i="14"/>
  <c r="J73" i="14"/>
  <c r="K73" i="14"/>
  <c r="J4" i="14"/>
  <c r="K4" i="14"/>
  <c r="K54" i="14"/>
  <c r="J54" i="14"/>
  <c r="K26" i="14"/>
  <c r="J26" i="14"/>
  <c r="K19" i="14"/>
  <c r="J19" i="14"/>
  <c r="J60" i="14"/>
  <c r="K60" i="14"/>
  <c r="J49" i="14"/>
  <c r="K49" i="14"/>
  <c r="K43" i="14"/>
  <c r="J43" i="14"/>
  <c r="J42" i="14"/>
  <c r="K42" i="14"/>
  <c r="J13" i="14"/>
  <c r="K13" i="14"/>
  <c r="J55" i="14"/>
  <c r="K55" i="14"/>
  <c r="K36" i="14"/>
  <c r="J36" i="14"/>
  <c r="K11" i="14"/>
  <c r="J11" i="14"/>
  <c r="J67" i="14"/>
  <c r="K67" i="14"/>
  <c r="J30" i="14"/>
  <c r="K30" i="14"/>
  <c r="J70" i="14"/>
  <c r="K70" i="14"/>
  <c r="J86" i="14"/>
  <c r="K86" i="14"/>
  <c r="J88" i="14"/>
  <c r="K88" i="14"/>
  <c r="J23" i="14"/>
  <c r="K23" i="14"/>
  <c r="J83" i="14"/>
  <c r="K83" i="14"/>
  <c r="K82" i="14"/>
  <c r="J82" i="14"/>
  <c r="J17" i="14"/>
  <c r="K17" i="14"/>
  <c r="K21" i="14"/>
  <c r="J21" i="14"/>
  <c r="K74" i="14"/>
  <c r="J74" i="14"/>
  <c r="J52" i="14"/>
  <c r="K52" i="14"/>
  <c r="K9" i="14"/>
  <c r="J9" i="14"/>
  <c r="J71" i="14"/>
  <c r="K71" i="14"/>
  <c r="J46" i="14"/>
  <c r="K46" i="14"/>
  <c r="J89" i="14"/>
  <c r="K89" i="14"/>
  <c r="K33" i="14"/>
  <c r="J33" i="14"/>
  <c r="J62" i="14"/>
  <c r="K62" i="14"/>
  <c r="K27" i="14"/>
  <c r="J27" i="14"/>
  <c r="K34" i="14"/>
  <c r="J34" i="14"/>
  <c r="K59" i="14"/>
  <c r="J59" i="14"/>
  <c r="J81" i="14"/>
  <c r="K81" i="14"/>
  <c r="J77" i="14"/>
  <c r="K77" i="14"/>
  <c r="J32" i="14"/>
  <c r="K32" i="14"/>
  <c r="J50" i="14"/>
  <c r="K50" i="14"/>
  <c r="J87" i="14"/>
  <c r="K87" i="14"/>
  <c r="J45" i="14"/>
  <c r="K45" i="14"/>
  <c r="J47" i="14"/>
  <c r="K47" i="14"/>
  <c r="J57" i="14"/>
  <c r="K57" i="14"/>
  <c r="J65" i="14"/>
  <c r="K65" i="14"/>
  <c r="K18" i="14"/>
  <c r="J18" i="14"/>
  <c r="J25" i="14"/>
  <c r="K25" i="14"/>
  <c r="K85" i="14"/>
  <c r="J85" i="14"/>
  <c r="K68" i="14"/>
  <c r="J68" i="14"/>
  <c r="K35" i="14"/>
  <c r="J35" i="14"/>
  <c r="K80" i="14"/>
  <c r="J80" i="14"/>
  <c r="J53" i="14"/>
  <c r="K53" i="14"/>
  <c r="J64" i="14"/>
  <c r="K64" i="14"/>
  <c r="K12" i="14"/>
  <c r="J12" i="14"/>
  <c r="J61" i="14"/>
  <c r="K61" i="14"/>
  <c r="J31" i="14"/>
  <c r="K31" i="14"/>
  <c r="K22" i="14"/>
  <c r="J22" i="14"/>
  <c r="J3" i="14"/>
  <c r="K3" i="14"/>
  <c r="J41" i="14"/>
  <c r="K41" i="14"/>
  <c r="K14" i="14"/>
  <c r="J14" i="14"/>
  <c r="J79" i="14"/>
  <c r="K79" i="14"/>
  <c r="J37" i="14"/>
  <c r="K37" i="14"/>
  <c r="J76" i="14"/>
  <c r="K76" i="14"/>
  <c r="J8" i="14"/>
  <c r="K8" i="14"/>
  <c r="J90" i="14"/>
  <c r="K90" i="14"/>
  <c r="J29" i="14"/>
  <c r="K29" i="14"/>
  <c r="J63" i="14"/>
  <c r="K63" i="14"/>
  <c r="J58" i="14"/>
  <c r="K58" i="14"/>
  <c r="K24" i="14"/>
  <c r="J24" i="14"/>
  <c r="J40" i="14"/>
  <c r="K40" i="14"/>
  <c r="J7" i="14"/>
  <c r="K7" i="14"/>
  <c r="K78" i="14"/>
  <c r="J78" i="14"/>
  <c r="J15" i="14"/>
  <c r="K15" i="14"/>
  <c r="J51" i="14"/>
  <c r="K51" i="14"/>
  <c r="K69" i="14"/>
  <c r="J69" i="14"/>
  <c r="J84" i="14"/>
  <c r="K84" i="14"/>
  <c r="J75" i="14"/>
  <c r="K75" i="14"/>
  <c r="K5" i="14"/>
  <c r="J5" i="14"/>
  <c r="K66" i="14"/>
  <c r="J66" i="14"/>
  <c r="K16" i="14"/>
  <c r="J16" i="14"/>
  <c r="BP8" i="1"/>
  <c r="BO77" i="1"/>
  <c r="BP15" i="1"/>
  <c r="BP6" i="1"/>
  <c r="BO22" i="1"/>
  <c r="BO2" i="1"/>
  <c r="BO56" i="1"/>
  <c r="BP32" i="1"/>
  <c r="BP82" i="1"/>
  <c r="BO42" i="1"/>
  <c r="BO79" i="1"/>
  <c r="BP22" i="1"/>
  <c r="BP23" i="1"/>
  <c r="BO55" i="1"/>
  <c r="BO31" i="1"/>
  <c r="BP81" i="1"/>
  <c r="BO20" i="1"/>
  <c r="BO19" i="1"/>
  <c r="BP84" i="1"/>
  <c r="BP53" i="1"/>
  <c r="BP35" i="1"/>
  <c r="BO75" i="1"/>
  <c r="BP2" i="1"/>
  <c r="BP90" i="1"/>
  <c r="BP56" i="1"/>
  <c r="BO62" i="1"/>
  <c r="BO32" i="1"/>
  <c r="BP29" i="1"/>
  <c r="BO45" i="1"/>
  <c r="BO80" i="1"/>
  <c r="BP79" i="1"/>
  <c r="BO23" i="1"/>
  <c r="BP33" i="1"/>
  <c r="BP30" i="1"/>
  <c r="BO71" i="1"/>
  <c r="BO25" i="1"/>
  <c r="BP86" i="1"/>
  <c r="BO64" i="1"/>
  <c r="BO81" i="1"/>
  <c r="BP46" i="1"/>
  <c r="BO84" i="1"/>
  <c r="BO53" i="1"/>
  <c r="BP75" i="1"/>
  <c r="BO90" i="1"/>
  <c r="BO29" i="1"/>
  <c r="BO44" i="1"/>
  <c r="BO33" i="1"/>
  <c r="BO30" i="1"/>
  <c r="BP71" i="1"/>
  <c r="BP25" i="1"/>
  <c r="BP64" i="1"/>
  <c r="BP20" i="1"/>
  <c r="BO46" i="1"/>
  <c r="BO67" i="1"/>
  <c r="BP45" i="1"/>
  <c r="BO11" i="1"/>
  <c r="BP27" i="1"/>
  <c r="BP10" i="1"/>
  <c r="BP83" i="1"/>
  <c r="BO76" i="1"/>
  <c r="BO37" i="1"/>
  <c r="BO58" i="1"/>
  <c r="BO70" i="1"/>
  <c r="BP89" i="1"/>
  <c r="BP80" i="1"/>
  <c r="BP14" i="1"/>
  <c r="BO27" i="1"/>
  <c r="BO83" i="1"/>
  <c r="BP76" i="1"/>
  <c r="BP41" i="1"/>
  <c r="BP58" i="1"/>
  <c r="BP67" i="1"/>
  <c r="BP62" i="1"/>
  <c r="BP88" i="1"/>
  <c r="BP11" i="1"/>
  <c r="BO89" i="1"/>
  <c r="BO88" i="1"/>
  <c r="BO16" i="1"/>
  <c r="BP44" i="1"/>
  <c r="BO57" i="1"/>
  <c r="BO69" i="1"/>
  <c r="BO60" i="1"/>
  <c r="BP85" i="1"/>
  <c r="BP37" i="1"/>
  <c r="BO41" i="1"/>
  <c r="BP4" i="1"/>
  <c r="BP68" i="1"/>
  <c r="BP16" i="1"/>
  <c r="BO10" i="1"/>
  <c r="BO68" i="1"/>
  <c r="BO73" i="1"/>
  <c r="BO39" i="1"/>
  <c r="BP28" i="1"/>
  <c r="BP34" i="1"/>
  <c r="BP73" i="1"/>
  <c r="BP66" i="1"/>
  <c r="BP57" i="1"/>
  <c r="BP40" i="1"/>
  <c r="BP69" i="1"/>
  <c r="BP60" i="1"/>
  <c r="BO85" i="1"/>
  <c r="BO63" i="1"/>
  <c r="BP21" i="1"/>
  <c r="BO28" i="1"/>
  <c r="BP70" i="1"/>
  <c r="BP65" i="1"/>
  <c r="BP61" i="1"/>
  <c r="BP72" i="1"/>
  <c r="BO7" i="1"/>
  <c r="BO34" i="1"/>
  <c r="BO66" i="1"/>
  <c r="BP51" i="1"/>
  <c r="BP39" i="1"/>
  <c r="BP17" i="1"/>
  <c r="BP78" i="1"/>
  <c r="BP63" i="1"/>
  <c r="BO48" i="1"/>
  <c r="BO21" i="1"/>
  <c r="BO65" i="1"/>
  <c r="BO61" i="1"/>
  <c r="BO15" i="1"/>
  <c r="BP7" i="1"/>
  <c r="BP59" i="1"/>
  <c r="BO51" i="1"/>
  <c r="BO40" i="1"/>
  <c r="BO17" i="1"/>
  <c r="BP74" i="1"/>
  <c r="BP18" i="1"/>
  <c r="BO78" i="1"/>
  <c r="BP49" i="1"/>
  <c r="BP5" i="1"/>
  <c r="BP48" i="1"/>
  <c r="BO50" i="1"/>
  <c r="BO72" i="1"/>
  <c r="BO12" i="1"/>
  <c r="BP43" i="1"/>
  <c r="BO59" i="1"/>
  <c r="BP9" i="1"/>
  <c r="BO24" i="1"/>
  <c r="BP38" i="1"/>
  <c r="BO49" i="1"/>
  <c r="BP52" i="1"/>
  <c r="BO8" i="1"/>
  <c r="BO82" i="1"/>
  <c r="BO43" i="1"/>
  <c r="BO9" i="1"/>
  <c r="BP24" i="1"/>
  <c r="BO47" i="1"/>
  <c r="BO38" i="1"/>
  <c r="BO54" i="1"/>
  <c r="BP26" i="1"/>
  <c r="BP50" i="1"/>
  <c r="BO52" i="1"/>
  <c r="BP12" i="1"/>
  <c r="BP42" i="1"/>
  <c r="BP55" i="1"/>
  <c r="BP47" i="1"/>
  <c r="BP31" i="1"/>
  <c r="BO86" i="1"/>
  <c r="BP54" i="1"/>
  <c r="BP13" i="1"/>
  <c r="BP19" i="1"/>
  <c r="BO5" i="1"/>
  <c r="BO35" i="1"/>
  <c r="BO26" i="1"/>
  <c r="BO74" i="1"/>
  <c r="BO4" i="1"/>
  <c r="BO6" i="1"/>
  <c r="BO13" i="1"/>
  <c r="BO14" i="1"/>
  <c r="BO18" i="1"/>
  <c r="L56" i="14" l="1"/>
  <c r="L44" i="14"/>
  <c r="L5" i="14"/>
  <c r="L14" i="14"/>
  <c r="L12" i="14"/>
  <c r="L85" i="14"/>
  <c r="L45" i="14"/>
  <c r="L59" i="14"/>
  <c r="L17" i="14"/>
  <c r="L26" i="14"/>
  <c r="L68" i="14"/>
  <c r="L28" i="14"/>
  <c r="L88" i="14"/>
  <c r="L60" i="14"/>
  <c r="L70" i="14"/>
  <c r="L48" i="14"/>
  <c r="L34" i="14"/>
  <c r="L52" i="14"/>
  <c r="L38" i="14"/>
  <c r="L64" i="14"/>
  <c r="L6" i="14"/>
  <c r="L65" i="14"/>
  <c r="L23" i="14"/>
  <c r="L39" i="14"/>
  <c r="L11" i="14"/>
  <c r="L15" i="14"/>
  <c r="L63" i="14"/>
  <c r="L4" i="14"/>
  <c r="L20" i="14"/>
  <c r="L3" i="14"/>
  <c r="L27" i="14"/>
  <c r="L25" i="14"/>
  <c r="L57" i="14"/>
  <c r="L82" i="14"/>
  <c r="L53" i="14"/>
  <c r="L18" i="14"/>
  <c r="L9" i="14"/>
  <c r="L80" i="14"/>
  <c r="L51" i="14"/>
  <c r="L36" i="14"/>
  <c r="L61" i="14"/>
  <c r="L89" i="14"/>
  <c r="L21" i="14"/>
  <c r="L75" i="14"/>
  <c r="L90" i="14"/>
  <c r="L32" i="14"/>
  <c r="L83" i="14"/>
  <c r="L66" i="14"/>
  <c r="L58" i="14"/>
  <c r="L37" i="14"/>
  <c r="L35" i="14"/>
  <c r="L67" i="14"/>
  <c r="L43" i="14"/>
  <c r="L47" i="14"/>
  <c r="L49" i="14"/>
  <c r="L73" i="14"/>
  <c r="L72" i="14"/>
  <c r="L7" i="14"/>
  <c r="L41" i="14"/>
  <c r="L55" i="14"/>
  <c r="L19" i="14"/>
  <c r="L40" i="14"/>
  <c r="L8" i="14"/>
  <c r="L13" i="14"/>
  <c r="L16" i="14"/>
  <c r="L24" i="14"/>
  <c r="L30" i="14"/>
  <c r="L84" i="14"/>
  <c r="L22" i="14"/>
  <c r="L87" i="14"/>
  <c r="L46" i="14"/>
  <c r="L86" i="14"/>
  <c r="L69" i="14"/>
  <c r="L29" i="14"/>
  <c r="L79" i="14"/>
  <c r="L31" i="14"/>
  <c r="L50" i="14"/>
  <c r="L71" i="14"/>
  <c r="L77" i="14"/>
  <c r="L62" i="14"/>
  <c r="L81" i="14"/>
  <c r="L33" i="14"/>
  <c r="L42" i="14"/>
  <c r="L78" i="14"/>
  <c r="L76" i="14"/>
  <c r="L74" i="14"/>
  <c r="L54"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Finlaylab</author>
    <author>limno</author>
  </authors>
  <commentList>
    <comment ref="AS1" authorId="0" shapeId="0" xr:uid="{00000000-0006-0000-0000-000001000000}">
      <text>
        <r>
          <rPr>
            <b/>
            <sz val="9"/>
            <color indexed="81"/>
            <rFont val="Tahoma"/>
            <family val="2"/>
          </rPr>
          <t>Finlaylab:</t>
        </r>
        <r>
          <rPr>
            <sz val="9"/>
            <color indexed="81"/>
            <rFont val="Tahoma"/>
            <family val="2"/>
          </rPr>
          <t xml:space="preserve">
Molar ratio of TN to SRP
</t>
        </r>
      </text>
    </comment>
    <comment ref="BQ1" authorId="1" shapeId="0" xr:uid="{00000000-0006-0000-0000-000002000000}">
      <text>
        <r>
          <rPr>
            <b/>
            <sz val="9"/>
            <color indexed="81"/>
            <rFont val="Tahoma"/>
            <family val="2"/>
          </rPr>
          <t>limno:</t>
        </r>
        <r>
          <rPr>
            <sz val="9"/>
            <color indexed="81"/>
            <rFont val="Tahoma"/>
            <family val="2"/>
          </rPr>
          <t xml:space="preserve">
Evaporation to Inflow ratio.. Higher value means more evaporation
</t>
        </r>
      </text>
    </comment>
    <comment ref="BS1" authorId="1" shapeId="0" xr:uid="{00000000-0006-0000-0000-000003000000}">
      <text>
        <r>
          <rPr>
            <b/>
            <sz val="9"/>
            <color indexed="81"/>
            <rFont val="Tahoma"/>
            <family val="2"/>
          </rPr>
          <t>limno:</t>
        </r>
        <r>
          <rPr>
            <sz val="9"/>
            <color indexed="81"/>
            <rFont val="Tahoma"/>
            <family val="2"/>
          </rPr>
          <t xml:space="preserve">
From 2017, until we can get from Heather
</t>
        </r>
      </text>
    </comment>
    <comment ref="BZ1" authorId="0" shapeId="0" xr:uid="{00000000-0006-0000-0000-000004000000}">
      <text>
        <r>
          <rPr>
            <b/>
            <sz val="9"/>
            <color indexed="81"/>
            <rFont val="Tahoma"/>
            <family val="2"/>
          </rPr>
          <t>Finlaylab:</t>
        </r>
        <r>
          <rPr>
            <sz val="9"/>
            <color indexed="81"/>
            <rFont val="Tahoma"/>
            <family val="2"/>
          </rPr>
          <t xml:space="preserve">
maximum buoyancy frequency based on temp profiles</t>
        </r>
      </text>
    </comment>
    <comment ref="AH38" authorId="1" shapeId="0" xr:uid="{00000000-0006-0000-0000-000006000000}">
      <text>
        <r>
          <rPr>
            <b/>
            <sz val="9"/>
            <color indexed="81"/>
            <rFont val="Tahoma"/>
            <family val="2"/>
          </rPr>
          <t>limno:</t>
        </r>
        <r>
          <rPr>
            <sz val="9"/>
            <color indexed="81"/>
            <rFont val="Tahoma"/>
            <family val="2"/>
          </rPr>
          <t xml:space="preserve">
PRESSURE IN LAB
</t>
        </r>
      </text>
    </comment>
    <comment ref="AH86" authorId="1" shapeId="0" xr:uid="{00000000-0006-0000-0000-000005000000}">
      <text>
        <r>
          <rPr>
            <b/>
            <sz val="9"/>
            <color indexed="81"/>
            <rFont val="Tahoma"/>
            <family val="2"/>
          </rPr>
          <t>limno:</t>
        </r>
        <r>
          <rPr>
            <sz val="9"/>
            <color indexed="81"/>
            <rFont val="Tahoma"/>
            <family val="2"/>
          </rPr>
          <t xml:space="preserve">
PRESSURE IN LAB</t>
        </r>
      </text>
    </comment>
  </commentList>
</comments>
</file>

<file path=xl/sharedStrings.xml><?xml version="1.0" encoding="utf-8"?>
<sst xmlns="http://schemas.openxmlformats.org/spreadsheetml/2006/main" count="3464" uniqueCount="859">
  <si>
    <t>Site_ID</t>
  </si>
  <si>
    <t>Sorting</t>
  </si>
  <si>
    <t>Date</t>
  </si>
  <si>
    <t>Week</t>
  </si>
  <si>
    <t>Time</t>
  </si>
  <si>
    <t>latitude</t>
  </si>
  <si>
    <t>longitude</t>
  </si>
  <si>
    <t>Air_temp</t>
  </si>
  <si>
    <t>Cloud (%)</t>
  </si>
  <si>
    <t>Wind_km.hr</t>
  </si>
  <si>
    <t>Field_team</t>
  </si>
  <si>
    <t>Secchi.m</t>
  </si>
  <si>
    <t>Depth.m</t>
  </si>
  <si>
    <t>Max_depth.m</t>
  </si>
  <si>
    <t>DO Calibration%</t>
  </si>
  <si>
    <t>Sample_depth</t>
  </si>
  <si>
    <t>Depth_grouped</t>
  </si>
  <si>
    <t>Surface_Temp</t>
  </si>
  <si>
    <t>Surface_DO.sat</t>
  </si>
  <si>
    <t>Surface_DO.mg.L</t>
  </si>
  <si>
    <t>Surface_Cond</t>
  </si>
  <si>
    <t>Surface_Sal.ppt</t>
  </si>
  <si>
    <t>Surface_pH</t>
  </si>
  <si>
    <t>Deep_Temp</t>
  </si>
  <si>
    <t>Deep_DO.sat</t>
  </si>
  <si>
    <t>Deep_DO.mg.L</t>
  </si>
  <si>
    <t>Deep_Cond</t>
  </si>
  <si>
    <t>Deep_Sal.ppt</t>
  </si>
  <si>
    <t>Deep_pH</t>
  </si>
  <si>
    <t>TDS.mg.L</t>
  </si>
  <si>
    <t>YSI_atm</t>
  </si>
  <si>
    <t>Chl_total</t>
  </si>
  <si>
    <t>Chla</t>
  </si>
  <si>
    <t>NH3.mg.N.L</t>
  </si>
  <si>
    <t>SRP.mg.P.L</t>
  </si>
  <si>
    <t>Nitrate_Nitrite.ug.N.L</t>
  </si>
  <si>
    <t>TP.mg.P.L</t>
  </si>
  <si>
    <t>TN.ug.N.L</t>
  </si>
  <si>
    <t>NP_ratio</t>
  </si>
  <si>
    <t>DIC.mg.L</t>
  </si>
  <si>
    <t>DIC.uM</t>
  </si>
  <si>
    <t>DOC.mg.L</t>
  </si>
  <si>
    <t>DOC.uM</t>
  </si>
  <si>
    <t>pCO2</t>
  </si>
  <si>
    <t>CO2.uM</t>
  </si>
  <si>
    <t>CO2.uM.error</t>
  </si>
  <si>
    <t>pCH4</t>
  </si>
  <si>
    <t>CH4.uM</t>
  </si>
  <si>
    <t>CH4.uM.error</t>
  </si>
  <si>
    <t>pN2O</t>
  </si>
  <si>
    <t>N2O.nM</t>
  </si>
  <si>
    <t>N2O.nM.error</t>
  </si>
  <si>
    <t>d2H</t>
  </si>
  <si>
    <t>d18O</t>
  </si>
  <si>
    <t>EtoI</t>
  </si>
  <si>
    <t>Water Source</t>
  </si>
  <si>
    <t>Residence_Time</t>
  </si>
  <si>
    <t>General Comments</t>
  </si>
  <si>
    <t>Water_class</t>
  </si>
  <si>
    <t>Landuse</t>
  </si>
  <si>
    <t>Age.years</t>
  </si>
  <si>
    <t>TA_DIC.umol</t>
  </si>
  <si>
    <t>TA_CO2.umol</t>
  </si>
  <si>
    <t>b.f.max</t>
  </si>
  <si>
    <t>b.f.min</t>
  </si>
  <si>
    <t>Rn.dpm.L</t>
  </si>
  <si>
    <t>32A</t>
  </si>
  <si>
    <t>SE, JW</t>
  </si>
  <si>
    <t>dark water, direct cattle but not at time of sampling, crop in adjacent paddock, rocky, small amount of dead macrophytes, slight breeze</t>
  </si>
  <si>
    <t>32C</t>
  </si>
  <si>
    <t>kestrel not working (very calm, slight breeze), dead fish (small) around shore, very green, direct cattle, no niparian, rocky</t>
  </si>
  <si>
    <t>32B</t>
  </si>
  <si>
    <t>small, not used for cattle anymore, gets little bit of spring runoff, calm day, dead wetland vege, swampy area otherwise</t>
  </si>
  <si>
    <t>66A</t>
  </si>
  <si>
    <t>JW, B</t>
  </si>
  <si>
    <t>dugout is ice free, no trees, sheltered by mounds of dirt</t>
  </si>
  <si>
    <t>66C</t>
  </si>
  <si>
    <t>almost entirely ice free (1/4 meter ice piece left), water brown in colour, dugout full, pump at bottom that is solar power, filled wti hwater from slough as was low (~1 week ago)</t>
  </si>
  <si>
    <t>66B</t>
  </si>
  <si>
    <t>completely ice free, some sardine size fish in dugout, surface water is brown in colour, no tree cover, sheltered mounds on two sides, spring melt had water running through</t>
  </si>
  <si>
    <t>14B</t>
  </si>
  <si>
    <t>J, N</t>
  </si>
  <si>
    <t>samples taken from the shore due to high wind gusts, partially frozen</t>
  </si>
  <si>
    <t>14A</t>
  </si>
  <si>
    <t>sampled from shore</t>
  </si>
  <si>
    <t>68A</t>
  </si>
  <si>
    <t>56B</t>
  </si>
  <si>
    <t>JW, SE</t>
  </si>
  <si>
    <t>sampled from edge, ice off, cattle pasture land surrounding</t>
  </si>
  <si>
    <t>56A</t>
  </si>
  <si>
    <t>~60% ice cover, pasture land surrounding (cattle)</t>
  </si>
  <si>
    <t>4C</t>
  </si>
  <si>
    <t>B, D</t>
  </si>
  <si>
    <t>dugout frozen, sampled from edge of canoe, depth reader was 1.4 m however hit ice at 44 cm, thin ice at edges and thick middle ice</t>
  </si>
  <si>
    <t>23A</t>
  </si>
  <si>
    <t>no secchi done (clear to bottom of show where water collected), water samples collected from shore, dugout mostly iced over with spots thawed to bottom, some water on ice on 1/2 dugout</t>
  </si>
  <si>
    <t>4D</t>
  </si>
  <si>
    <t>relatively ice free (only edges), took last YSI reading @ 80 cm</t>
  </si>
  <si>
    <t>4A</t>
  </si>
  <si>
    <t>lake frozen except edges, took sample from open area from shore using van dorn (see pictures)</t>
  </si>
  <si>
    <t>62B</t>
  </si>
  <si>
    <t>SE, AK, J</t>
  </si>
  <si>
    <t>sampled from shore (high winds), pasture land (no cattle present), connected to ditch, no riparian veg surrounding</t>
  </si>
  <si>
    <t>62C</t>
  </si>
  <si>
    <t>sampled from shore (very windy), dark tea colour water, appears to have pump into a trough (may not be in use anymore), not much surrounding veg (pasture land)</t>
  </si>
  <si>
    <t>62E</t>
  </si>
  <si>
    <t>pasture land surrounding, sampled from shore, 15m from "normal" shore to current water line, mats of algae, dead cattails on far shore</t>
  </si>
  <si>
    <t>61C</t>
  </si>
  <si>
    <t>connected to slough, sampled from shore, community pasture</t>
  </si>
  <si>
    <t>61B</t>
  </si>
  <si>
    <t>sampled from shore, rocky, hilly pasture land surrounding</t>
  </si>
  <si>
    <t>SE, WB</t>
  </si>
  <si>
    <t>pature area, swampy edges, no cattle, water very clear, lots of zoop in 1 tow</t>
  </si>
  <si>
    <t>pasture land surrounding, no cattle currently, water connecting to ditch water by road</t>
  </si>
  <si>
    <t>pasture land surrounding, currently horses in pasture</t>
  </si>
  <si>
    <t>SE, AK</t>
  </si>
  <si>
    <t>sampled from edge (canoe anchored to shore), large ice sheet rose up from the bottom about 10 minutes before sampling (~20mx10m - see picture)</t>
  </si>
  <si>
    <t>dark, tea coloured water</t>
  </si>
  <si>
    <t>murky, brown water, pasture land (bison) not currently in use</t>
  </si>
  <si>
    <t>lots of floating plant matter</t>
  </si>
  <si>
    <t>AK, RR</t>
  </si>
  <si>
    <t>2nd YSI used - did not have value for sal (ppt), sampled from shore</t>
  </si>
  <si>
    <t>crop land surrounding, abandoned barn near by</t>
  </si>
  <si>
    <t>water looks blue/green and murky, house on one side, crop land on other</t>
  </si>
  <si>
    <t>direct cattle use at time of sampling, lots of zoop in one tow</t>
  </si>
  <si>
    <t>pasture land surrounding, no cattle currently</t>
  </si>
  <si>
    <t>very windy, recent rain, had to repeat 2nd shakey bottle 5 times (cold temp made cork shrink and eventually broke)</t>
  </si>
  <si>
    <t>sampled from shore, GHG tubing broke later in day</t>
  </si>
  <si>
    <t>horses in pature with direct access to water</t>
  </si>
  <si>
    <t>AK, RR, JW</t>
  </si>
  <si>
    <t>very shallow, clear, green grass riparian, trees on one side</t>
  </si>
  <si>
    <t>looks to be connected to a slough</t>
  </si>
  <si>
    <t>SE, RR</t>
  </si>
  <si>
    <t>sheltered by mounds of dirt on two sides, some reeds/cattails on the two long sides of the dugout, GPS died so coordinates are from the master list of the 20 sites</t>
  </si>
  <si>
    <t>entire dugout surrounded by riparian veg (both dead and alive), some floating plant matter, lots of zoop in one tow (1 water mite and 1 freshwater shrimp), farmer said water level is down about 1 m</t>
  </si>
  <si>
    <t>lots of little red invertebrates in zoop tows, dugout connected to ditch with water, mounds on both long sides, submersed pump in the middle, water is higher than previous sampling (thermistor chain being pulled down)</t>
  </si>
  <si>
    <t>two large dirt mounds on long sides of dugout, steep sides, bison pasture surrounding with no bison currently in it</t>
  </si>
  <si>
    <t>RR, AK</t>
  </si>
  <si>
    <t xml:space="preserve"> </t>
  </si>
  <si>
    <t>float came off thermistor chain, long green stringy plant matter in water,</t>
  </si>
  <si>
    <t>van dorn used instead of pump (taken every 0.5m), eggs and algae on thermistor, 2 small fish swimming around float, warmer than other dugouts sampled</t>
  </si>
  <si>
    <t>Van dorn instead of pump (taken ever 0.5m), algae on thermistors</t>
  </si>
  <si>
    <t>filamentous algae</t>
  </si>
  <si>
    <t>sampled by wading in, too shallow for canoe</t>
  </si>
  <si>
    <t>lota of dense, submerged macrophytes, lots of snails living on macrophytes</t>
  </si>
  <si>
    <t>macrophytes and reeds at ripirian</t>
  </si>
  <si>
    <t>WB, RR</t>
  </si>
  <si>
    <t>tons of macrophytes - maybe influencing depth meter, ysi to ~1.5m, bubble traps and thermistor chain on edge of dugout</t>
  </si>
  <si>
    <t>lots of macrophytes, stickleback fish present</t>
  </si>
  <si>
    <t>Cond values are actually SPC values</t>
  </si>
  <si>
    <t>water lower than last time</t>
  </si>
  <si>
    <t>water lower than last time - no longer connected to water in the ditch, stormy weather</t>
  </si>
  <si>
    <t>thick algae</t>
  </si>
  <si>
    <t>fish fry near canoe</t>
  </si>
  <si>
    <t>fish fry near canoe, thick macrophytes around edges</t>
  </si>
  <si>
    <t>AK, WB</t>
  </si>
  <si>
    <t>water level has dropped since last visit - hobo profile will likely be skewed</t>
  </si>
  <si>
    <t>shoreline indicates there may be groundwater contribution</t>
  </si>
  <si>
    <t>wl down from last sampling, cows and horses have direct access, atm sample from 32B was accidently put in the same vial as atm from 32C</t>
  </si>
  <si>
    <t>RR, NB</t>
  </si>
  <si>
    <t>meromictic, van dorn used instead of pump, spc used instead of cond</t>
  </si>
  <si>
    <t>van dorn used instead of pump, spc used instead of cond</t>
  </si>
  <si>
    <t>RR, DB</t>
  </si>
  <si>
    <t>no YSI - took discrete samples to measure at lab, water temperatures measured with thermometer in the field</t>
  </si>
  <si>
    <t>SE, NB</t>
  </si>
  <si>
    <t>direct cattle use, wl down from last time</t>
  </si>
  <si>
    <t>wl has dropped significantly, bubble traps are no longer submerged</t>
  </si>
  <si>
    <t>RR, HH</t>
  </si>
  <si>
    <t>ph fluctuating more than normal, ice forming off shore</t>
  </si>
  <si>
    <t>Sample</t>
  </si>
  <si>
    <t>Identifier</t>
  </si>
  <si>
    <t>Rnwat</t>
  </si>
  <si>
    <t>Error</t>
  </si>
  <si>
    <t>dpm/L</t>
  </si>
  <si>
    <t>Name</t>
  </si>
  <si>
    <t>CO2ppm_mean</t>
  </si>
  <si>
    <t>CO2ppm_std_error</t>
  </si>
  <si>
    <t>CO2um_mean</t>
  </si>
  <si>
    <t>CO2uM_std_error</t>
  </si>
  <si>
    <t>CH4ppm_mean</t>
  </si>
  <si>
    <t>CH4_std_error</t>
  </si>
  <si>
    <t>CH4um_mean</t>
  </si>
  <si>
    <t>CH4uM_std_error</t>
  </si>
  <si>
    <t>N2Oppm_mean</t>
  </si>
  <si>
    <t>N2Oppm_std_error</t>
  </si>
  <si>
    <t>N2OnM_mean</t>
  </si>
  <si>
    <t>N2OnM_std_error</t>
  </si>
  <si>
    <t>14A43216</t>
  </si>
  <si>
    <t>14A43238</t>
  </si>
  <si>
    <t>14A43294</t>
  </si>
  <si>
    <t>14A43372</t>
  </si>
  <si>
    <t>14B43216</t>
  </si>
  <si>
    <t>14B43238</t>
  </si>
  <si>
    <t>14B43294</t>
  </si>
  <si>
    <t>14B43372</t>
  </si>
  <si>
    <t>23A43214</t>
  </si>
  <si>
    <t>23A43237</t>
  </si>
  <si>
    <t>23A43262</t>
  </si>
  <si>
    <t>23A43293</t>
  </si>
  <si>
    <t>23A43321</t>
  </si>
  <si>
    <t>23A43370</t>
  </si>
  <si>
    <t>32A43221</t>
  </si>
  <si>
    <t>32A43243</t>
  </si>
  <si>
    <t>32A43293</t>
  </si>
  <si>
    <t>32A43370</t>
  </si>
  <si>
    <t>32B43221</t>
  </si>
  <si>
    <t>32B43243</t>
  </si>
  <si>
    <t>32B43293</t>
  </si>
  <si>
    <t>32B43370</t>
  </si>
  <si>
    <t>32C43221</t>
  </si>
  <si>
    <t>32C43237</t>
  </si>
  <si>
    <t>32C43293</t>
  </si>
  <si>
    <t>32C43370</t>
  </si>
  <si>
    <t>4A43234</t>
  </si>
  <si>
    <t>4A43262</t>
  </si>
  <si>
    <t>4A43290</t>
  </si>
  <si>
    <t>4A43320</t>
  </si>
  <si>
    <t>4A43367</t>
  </si>
  <si>
    <t>4C43214</t>
  </si>
  <si>
    <t>4C43236</t>
  </si>
  <si>
    <t>4C43292</t>
  </si>
  <si>
    <t>4C43369</t>
  </si>
  <si>
    <t>4D43214</t>
  </si>
  <si>
    <t>4D43236</t>
  </si>
  <si>
    <t>4D43262</t>
  </si>
  <si>
    <t>4D43292</t>
  </si>
  <si>
    <t>4D43369</t>
  </si>
  <si>
    <t>56A43215</t>
  </si>
  <si>
    <t>56A43236</t>
  </si>
  <si>
    <t>56A43292</t>
  </si>
  <si>
    <t>56A43369</t>
  </si>
  <si>
    <t>56B43215</t>
  </si>
  <si>
    <t>56B43236</t>
  </si>
  <si>
    <t>56B43292</t>
  </si>
  <si>
    <t>56B43369</t>
  </si>
  <si>
    <t>61B43223</t>
  </si>
  <si>
    <t>61B43235</t>
  </si>
  <si>
    <t>61B43291</t>
  </si>
  <si>
    <t>61B43368</t>
  </si>
  <si>
    <t>61C43223</t>
  </si>
  <si>
    <t>61C43235</t>
  </si>
  <si>
    <t>61C43291</t>
  </si>
  <si>
    <t>61C43368</t>
  </si>
  <si>
    <t>62B43223</t>
  </si>
  <si>
    <t>62B43235</t>
  </si>
  <si>
    <t>62B43291</t>
  </si>
  <si>
    <t>62B43368</t>
  </si>
  <si>
    <t>62C43223</t>
  </si>
  <si>
    <t>62C43235</t>
  </si>
  <si>
    <t>62C43291</t>
  </si>
  <si>
    <t>62C43368</t>
  </si>
  <si>
    <t>62E43223</t>
  </si>
  <si>
    <t>62E43235</t>
  </si>
  <si>
    <t>62E43297</t>
  </si>
  <si>
    <t>62E43368</t>
  </si>
  <si>
    <t>66A43217</t>
  </si>
  <si>
    <t>66A43234</t>
  </si>
  <si>
    <t>66A43263</t>
  </si>
  <si>
    <t>66A43290</t>
  </si>
  <si>
    <t>66A43321</t>
  </si>
  <si>
    <t>66A43367</t>
  </si>
  <si>
    <t>66B43217</t>
  </si>
  <si>
    <t>66B43234</t>
  </si>
  <si>
    <t>66B43290</t>
  </si>
  <si>
    <t>66B43367</t>
  </si>
  <si>
    <t>66C43217</t>
  </si>
  <si>
    <t>66C43234</t>
  </si>
  <si>
    <t>66C43263</t>
  </si>
  <si>
    <t>66C43290</t>
  </si>
  <si>
    <t>66C43321</t>
  </si>
  <si>
    <t>66C43367</t>
  </si>
  <si>
    <t>68A43216</t>
  </si>
  <si>
    <t>68A43238</t>
  </si>
  <si>
    <t>68A43294</t>
  </si>
  <si>
    <t>NA</t>
  </si>
  <si>
    <t>elevation.m</t>
  </si>
  <si>
    <t>Area.m2</t>
  </si>
  <si>
    <t>Month</t>
  </si>
  <si>
    <t>April</t>
  </si>
  <si>
    <t>May</t>
  </si>
  <si>
    <t>June</t>
  </si>
  <si>
    <t>July</t>
  </si>
  <si>
    <t>August</t>
  </si>
  <si>
    <t>September</t>
  </si>
  <si>
    <t>DOY</t>
  </si>
  <si>
    <t>DIN.ug.N.L</t>
  </si>
  <si>
    <t>NH3.ug.N.L</t>
  </si>
  <si>
    <t>MC.ug.L</t>
  </si>
  <si>
    <t>Chla.2017</t>
  </si>
  <si>
    <t>C_N_POM</t>
  </si>
  <si>
    <r>
      <t>d</t>
    </r>
    <r>
      <rPr>
        <vertAlign val="superscript"/>
        <sz val="11"/>
        <rFont val="Calibri"/>
        <family val="2"/>
        <scheme val="minor"/>
      </rPr>
      <t>15</t>
    </r>
    <r>
      <rPr>
        <sz val="11"/>
        <rFont val="Calibri"/>
        <family val="2"/>
        <scheme val="minor"/>
      </rPr>
      <t>N_bulk_POM</t>
    </r>
  </si>
  <si>
    <r>
      <t>d</t>
    </r>
    <r>
      <rPr>
        <vertAlign val="superscript"/>
        <sz val="11"/>
        <rFont val="Calibri"/>
        <family val="2"/>
        <scheme val="minor"/>
      </rPr>
      <t>13</t>
    </r>
    <r>
      <rPr>
        <sz val="11"/>
        <rFont val="Calibri"/>
        <family val="2"/>
        <scheme val="minor"/>
      </rPr>
      <t>C_bulk_POM</t>
    </r>
  </si>
  <si>
    <t>PercentN_bulk_POM</t>
  </si>
  <si>
    <t>PercentC_bulk_POM</t>
  </si>
  <si>
    <t>SiteID</t>
  </si>
  <si>
    <t>Total Chl (ug/L)</t>
  </si>
  <si>
    <t>Chl a (ug/L)</t>
  </si>
  <si>
    <t>Site</t>
  </si>
  <si>
    <t>Tot Avg</t>
  </si>
  <si>
    <t>A avg</t>
  </si>
  <si>
    <t>14A0 Hr</t>
  </si>
  <si>
    <t>14A12 Hr</t>
  </si>
  <si>
    <t>14A24 Hr</t>
  </si>
  <si>
    <t>230 Hr</t>
  </si>
  <si>
    <t>2312 Hr</t>
  </si>
  <si>
    <t>2324 Hr</t>
  </si>
  <si>
    <t>4C0 Hr</t>
  </si>
  <si>
    <t>4C12 Hr</t>
  </si>
  <si>
    <t>4C24 Hr</t>
  </si>
  <si>
    <t>56A0 Hr</t>
  </si>
  <si>
    <t>56A12 Hr</t>
  </si>
  <si>
    <t>56A24 Hr</t>
  </si>
  <si>
    <t>Sample ID</t>
  </si>
  <si>
    <t>Dugout ID</t>
  </si>
  <si>
    <t>Date Collected</t>
  </si>
  <si>
    <t>Volume Filtered</t>
  </si>
  <si>
    <t>Wt.[mg]</t>
  </si>
  <si>
    <t>%N</t>
  </si>
  <si>
    <t>%C</t>
  </si>
  <si>
    <t>C/N</t>
  </si>
  <si>
    <t>23-0h</t>
  </si>
  <si>
    <t>4C-24h</t>
  </si>
  <si>
    <t>56A-Oh</t>
  </si>
  <si>
    <t>23-12h</t>
  </si>
  <si>
    <t>14A-12h</t>
  </si>
  <si>
    <t>14A-24h</t>
  </si>
  <si>
    <t>14A-0h</t>
  </si>
  <si>
    <t>23-24h</t>
  </si>
  <si>
    <t>56A-24h</t>
  </si>
  <si>
    <t>4C-12h</t>
  </si>
  <si>
    <t>4C-0h</t>
  </si>
  <si>
    <t>56A-12h</t>
  </si>
  <si>
    <t>4c</t>
  </si>
  <si>
    <t>d15NAIR</t>
  </si>
  <si>
    <t>d13CVPDB</t>
  </si>
  <si>
    <t>4A43214</t>
  </si>
  <si>
    <t>4D43320</t>
  </si>
  <si>
    <t>14A43371</t>
  </si>
  <si>
    <t>14B43371</t>
  </si>
  <si>
    <t>ugN</t>
  </si>
  <si>
    <t>ugC</t>
  </si>
  <si>
    <t>ugN_bulk_POM</t>
  </si>
  <si>
    <t>ugC_bulk_POM</t>
  </si>
  <si>
    <t>TN (ug N/L)</t>
  </si>
  <si>
    <t>TP (mg P/L)</t>
  </si>
  <si>
    <t>23-AUG9</t>
  </si>
  <si>
    <t>23-MAY17</t>
  </si>
  <si>
    <t>23-SEP27</t>
  </si>
  <si>
    <t>23-JUN11</t>
  </si>
  <si>
    <t>23-JUL11</t>
  </si>
  <si>
    <t>68-APR26</t>
  </si>
  <si>
    <t>68-MAY18</t>
  </si>
  <si>
    <t>68-JUL13</t>
  </si>
  <si>
    <t>14A-SEP28</t>
  </si>
  <si>
    <t>14A-MAY18</t>
  </si>
  <si>
    <t>14A-JUL13</t>
  </si>
  <si>
    <t>14A-APR26</t>
  </si>
  <si>
    <t>0 Hr</t>
  </si>
  <si>
    <t>14A-0H-JUN26</t>
  </si>
  <si>
    <t>12 Hr</t>
  </si>
  <si>
    <t>14A-12H-JUN26</t>
  </si>
  <si>
    <t>24 Hr</t>
  </si>
  <si>
    <t>14A-24H-JUN26</t>
  </si>
  <si>
    <t>14B-SEP28</t>
  </si>
  <si>
    <t>14B-MAY18</t>
  </si>
  <si>
    <t>14B-APR26</t>
  </si>
  <si>
    <t>14B-JUL13</t>
  </si>
  <si>
    <t>23-0H-JUL31</t>
  </si>
  <si>
    <t>23-12H-JUL31</t>
  </si>
  <si>
    <t>23-24H-AUG1</t>
  </si>
  <si>
    <t>32A-SEP27</t>
  </si>
  <si>
    <t>32A-MAY1</t>
  </si>
  <si>
    <t>32A-JUL12</t>
  </si>
  <si>
    <t>32A-MAY23</t>
  </si>
  <si>
    <t>32B-SEP27</t>
  </si>
  <si>
    <t>32B-MAY1</t>
  </si>
  <si>
    <t>32B-MAY23</t>
  </si>
  <si>
    <t>32B-JUL12</t>
  </si>
  <si>
    <t>32C-MAY17</t>
  </si>
  <si>
    <t>32C-MAY1</t>
  </si>
  <si>
    <t>32C-SEP27</t>
  </si>
  <si>
    <t>32C-JUL12</t>
  </si>
  <si>
    <t>4A-MAY14</t>
  </si>
  <si>
    <t>4A-AUG8</t>
  </si>
  <si>
    <t>4A-SEP24</t>
  </si>
  <si>
    <t>4A-JUL9</t>
  </si>
  <si>
    <t>4A-JUN11</t>
  </si>
  <si>
    <t>4A-APR24</t>
  </si>
  <si>
    <t>4C-MAY16</t>
  </si>
  <si>
    <t>4C-SEP26</t>
  </si>
  <si>
    <t>4C-JUL11</t>
  </si>
  <si>
    <t>4C-APR24</t>
  </si>
  <si>
    <t>4C-0H-JUL25</t>
  </si>
  <si>
    <t>4C-12H-JUL25</t>
  </si>
  <si>
    <t>4C-24H-JUL26</t>
  </si>
  <si>
    <t>4D-MAY16</t>
  </si>
  <si>
    <t>4D-SEP26</t>
  </si>
  <si>
    <t>4D-AUG8</t>
  </si>
  <si>
    <t>4D-JUN11</t>
  </si>
  <si>
    <t>4D-JUL11</t>
  </si>
  <si>
    <t>4D-APR24</t>
  </si>
  <si>
    <t>56A-MAY16</t>
  </si>
  <si>
    <t>56A-SEP26</t>
  </si>
  <si>
    <t>56A-JUL11</t>
  </si>
  <si>
    <t>56A-APR25</t>
  </si>
  <si>
    <t>56A-0H-JUL18</t>
  </si>
  <si>
    <t>56A-12H-JUL18</t>
  </si>
  <si>
    <t>56A-24H-JUL18</t>
  </si>
  <si>
    <t>56B-SEP26</t>
  </si>
  <si>
    <t>56B-MAY16</t>
  </si>
  <si>
    <t>56B-JUL11</t>
  </si>
  <si>
    <t>56B-APR25</t>
  </si>
  <si>
    <t>61B-MAY15</t>
  </si>
  <si>
    <t>61B-SEP25</t>
  </si>
  <si>
    <t>61B-JUL10</t>
  </si>
  <si>
    <t>61B-MAY3</t>
  </si>
  <si>
    <t>61C-SEP25</t>
  </si>
  <si>
    <t>61C-MAY15</t>
  </si>
  <si>
    <t>61C-MAY3</t>
  </si>
  <si>
    <t>61C-JUL10</t>
  </si>
  <si>
    <t>62B-SEP25</t>
  </si>
  <si>
    <t>62B-MAY15</t>
  </si>
  <si>
    <t>62B-MAY3</t>
  </si>
  <si>
    <t>62B-JUL10</t>
  </si>
  <si>
    <t>62C-SEP25</t>
  </si>
  <si>
    <t>62C-MAY15</t>
  </si>
  <si>
    <t>62C-MAY3</t>
  </si>
  <si>
    <t>62C-JUL10</t>
  </si>
  <si>
    <t>62E-MAY3</t>
  </si>
  <si>
    <t>62E-SEP25</t>
  </si>
  <si>
    <t>62E-MAY15</t>
  </si>
  <si>
    <t>62E-JUL16</t>
  </si>
  <si>
    <t>66A-SEP24</t>
  </si>
  <si>
    <t>66A-MAY14</t>
  </si>
  <si>
    <t>66A-AUG9</t>
  </si>
  <si>
    <t>66A-APR27</t>
  </si>
  <si>
    <t>66A-JULY12</t>
  </si>
  <si>
    <t>66A-JUL9</t>
  </si>
  <si>
    <t>66B-APR27</t>
  </si>
  <si>
    <t>66B-SEPT24</t>
  </si>
  <si>
    <t>66B-MAY14</t>
  </si>
  <si>
    <t>66B-JUL9</t>
  </si>
  <si>
    <t>66C-APR27</t>
  </si>
  <si>
    <t>66C-AUG9</t>
  </si>
  <si>
    <t>66C-SEP24</t>
  </si>
  <si>
    <t>66C-JUN12</t>
  </si>
  <si>
    <t>66C-MAY14</t>
  </si>
  <si>
    <t>66C-JUL9</t>
  </si>
  <si>
    <t>P1</t>
  </si>
  <si>
    <t>P103</t>
  </si>
  <si>
    <t>P109</t>
  </si>
  <si>
    <t>P118</t>
  </si>
  <si>
    <t>P120</t>
  </si>
  <si>
    <t>P124</t>
  </si>
  <si>
    <t>P125</t>
  </si>
  <si>
    <t>P20</t>
  </si>
  <si>
    <t>P26</t>
  </si>
  <si>
    <t>P35</t>
  </si>
  <si>
    <t>P37</t>
  </si>
  <si>
    <t>P50</t>
  </si>
  <si>
    <t>P66</t>
  </si>
  <si>
    <t>P67</t>
  </si>
  <si>
    <t>P70</t>
  </si>
  <si>
    <t>P75</t>
  </si>
  <si>
    <t>P88</t>
  </si>
  <si>
    <t>P90</t>
  </si>
  <si>
    <t>P97</t>
  </si>
  <si>
    <t>P98</t>
  </si>
  <si>
    <t>TOC/TIC</t>
  </si>
  <si>
    <t>PPM</t>
  </si>
  <si>
    <t>Dugout2018_23-SEPT27</t>
  </si>
  <si>
    <t>TIC</t>
  </si>
  <si>
    <t>Dugout2018_23-AUG9</t>
  </si>
  <si>
    <t>Dugout2018_23-MAY17</t>
  </si>
  <si>
    <t>Dugout2018_23-JULY12</t>
  </si>
  <si>
    <t>Dugout2018_23-JUNE11</t>
  </si>
  <si>
    <t>Dugout2018_68-JULY13</t>
  </si>
  <si>
    <t>Dugout2018_68-MAY18</t>
  </si>
  <si>
    <t>Dugout2018_68-APR26</t>
  </si>
  <si>
    <t>Dugout2018_14A-SEPT28</t>
  </si>
  <si>
    <t>Dugout2018_14A-MAY18</t>
  </si>
  <si>
    <t>Dugout2018_14A-JULY13</t>
  </si>
  <si>
    <t>Dugout2018_14A-APR26</t>
  </si>
  <si>
    <t>Dugout2018_14A-0H-JUNE26</t>
  </si>
  <si>
    <t>Dugout2018_14A-12H-JUNE26</t>
  </si>
  <si>
    <t>Dugout2018_14A-24H-JUNE26</t>
  </si>
  <si>
    <t>Dugout2018_14B-SEPT28</t>
  </si>
  <si>
    <t>Dugout2018_14B-MAY18</t>
  </si>
  <si>
    <t>Dugout2018_14B-JULY13</t>
  </si>
  <si>
    <t>Dugout2018_14B-APR26</t>
  </si>
  <si>
    <t>Dugout2018_23-0h-JULY31</t>
  </si>
  <si>
    <t>Dugout2018_23-12h-JULY31</t>
  </si>
  <si>
    <t>Dugout2018_23-24h-AUG1</t>
  </si>
  <si>
    <t>Dugout2018_32A-SEPT27</t>
  </si>
  <si>
    <t>Dugout2018_32A-MAY1</t>
  </si>
  <si>
    <t>Dugout2018_32A-JULY12</t>
  </si>
  <si>
    <t>Dugout2018_32A-MAY23</t>
  </si>
  <si>
    <t>Dugout2018_32B-SEPT27</t>
  </si>
  <si>
    <t>Dugout2018_32B-MAY1</t>
  </si>
  <si>
    <t>Dugout2018_32B-MAY23</t>
  </si>
  <si>
    <t>Dugout2018_32B-JULY12</t>
  </si>
  <si>
    <t>Dugout2018_32C-MAY17</t>
  </si>
  <si>
    <t>Dugout2018_32C-MAY1</t>
  </si>
  <si>
    <t>Dugout2018_32C-SEPT27</t>
  </si>
  <si>
    <t>Dugout2018_32C-JULY12</t>
  </si>
  <si>
    <t>Dugout2018_4A-MAY14</t>
  </si>
  <si>
    <t>Dugout2018_4A-AUG8</t>
  </si>
  <si>
    <t>Dugout2018_4A-SEPT24</t>
  </si>
  <si>
    <t>Dugout2018_4A-JULY9</t>
  </si>
  <si>
    <t>Dugout2018_4A-APR24</t>
  </si>
  <si>
    <t>Dugout2018_4A-JUNE11</t>
  </si>
  <si>
    <t>Dugout2018_4C-MAY16</t>
  </si>
  <si>
    <t>Dugout2018_4C-SEPT20</t>
  </si>
  <si>
    <t>Dugout2018_4C-24hr-JULY26</t>
  </si>
  <si>
    <t>Dugout2018_4C-JULY11</t>
  </si>
  <si>
    <t>Dugout2018_4C-APR24</t>
  </si>
  <si>
    <t>Dugout2018_4C-0h-JULY25</t>
  </si>
  <si>
    <t>Dugout2018_4C-12h-JULY25</t>
  </si>
  <si>
    <t>Dugout2018_4D-MAY16</t>
  </si>
  <si>
    <t>Dugout2018_4D-SEPT26</t>
  </si>
  <si>
    <t>Dugout2018_4D-AUG8</t>
  </si>
  <si>
    <t>Dugout2018_4D-JULY11</t>
  </si>
  <si>
    <t>Dugout2018_4D-APR24</t>
  </si>
  <si>
    <t>Dugout2018_56A-MAY16</t>
  </si>
  <si>
    <t>Dugout2018_56A-SEPT26</t>
  </si>
  <si>
    <t>Dugout2018_56A-JULY18</t>
  </si>
  <si>
    <t>Dugout2018_56A-APR25</t>
  </si>
  <si>
    <t>Dugout2018_56A-0H-JULY18</t>
  </si>
  <si>
    <t>Dugout2018_56A-12H-JULY18</t>
  </si>
  <si>
    <t>Dugout2018_56A-24H-JULY18</t>
  </si>
  <si>
    <t>Dugout2018_56B-SEPT26</t>
  </si>
  <si>
    <t>Dugout2018_56B-MAY16</t>
  </si>
  <si>
    <t>Dugout2018_56B-JULY11</t>
  </si>
  <si>
    <t>Dugout2018_56B-APR25</t>
  </si>
  <si>
    <t>Dugout2018_61B-MAY15</t>
  </si>
  <si>
    <t>Dugout2018_61B-SEPT25</t>
  </si>
  <si>
    <t>Dugout2018_61B-JULY10</t>
  </si>
  <si>
    <t>Dugout2018_61B-MAY3</t>
  </si>
  <si>
    <t>Dugout2018_61C-SEPT25</t>
  </si>
  <si>
    <t>Dugout2018_61C-MAY15</t>
  </si>
  <si>
    <t>Dugout2018_61C-MAY3</t>
  </si>
  <si>
    <t>Dugout2018_61C-JULY10</t>
  </si>
  <si>
    <t>Dugout2018_62B-SEPT25</t>
  </si>
  <si>
    <t>Dugout2018_62B-MAY15</t>
  </si>
  <si>
    <t>Dugout2018_62B-MAY3</t>
  </si>
  <si>
    <t>Dugout2018_62C-SEPT25</t>
  </si>
  <si>
    <t>Dugout2018_62C-MAY15</t>
  </si>
  <si>
    <t>Dugout2018_62C-JULY10</t>
  </si>
  <si>
    <t>Dugout2018_62E-MAY3</t>
  </si>
  <si>
    <t>Dugout2018_62E-SEPT25</t>
  </si>
  <si>
    <t>Dugout2018_62E-MAY15</t>
  </si>
  <si>
    <t>Dugout2018_62E-JULY16</t>
  </si>
  <si>
    <t>Dugout2018_63C-MAY3</t>
  </si>
  <si>
    <t>Dugout2018_66A-SEPT24</t>
  </si>
  <si>
    <t>Dugout2018_66A-MAY14</t>
  </si>
  <si>
    <t>Dugout2018_66A-AUG9</t>
  </si>
  <si>
    <t>Dugout2018_66A-APR27</t>
  </si>
  <si>
    <t>Dugout2018_66A-JULY12</t>
  </si>
  <si>
    <t>Dugout2018_66A-JULY9</t>
  </si>
  <si>
    <t>Dugout2018_66B-APR27</t>
  </si>
  <si>
    <t>Dugout2018_66B-SEPT24</t>
  </si>
  <si>
    <t>Dugout2018_66B-JULY9</t>
  </si>
  <si>
    <t>Dugout2018_66B-MAY14</t>
  </si>
  <si>
    <t>Dugout2018_66C-APR27</t>
  </si>
  <si>
    <t>Dugout2018_66C-AUG9</t>
  </si>
  <si>
    <t>Dugout2018_66C-SEPT24</t>
  </si>
  <si>
    <t>Dugout2018_66C-JULY9</t>
  </si>
  <si>
    <t>Dugout2018_66C-JUNE12</t>
  </si>
  <si>
    <t>Dugout2018_6SB-JULY10</t>
  </si>
  <si>
    <t>Dugout2018_P1-AUG13</t>
  </si>
  <si>
    <t>Dugout2018_P103-AUG14</t>
  </si>
  <si>
    <t>Dugout2018_P109-AUG14</t>
  </si>
  <si>
    <t>Dugout2018_P118-AUG14</t>
  </si>
  <si>
    <t>Dugout2018_P120-AUG14</t>
  </si>
  <si>
    <t>Dugout2018_P124-AUG14</t>
  </si>
  <si>
    <t>Dugout2018_P125-AUG13</t>
  </si>
  <si>
    <t>Dugout2018_P20-AUG17</t>
  </si>
  <si>
    <t>Dugout2018_P26-AUG17</t>
  </si>
  <si>
    <t>Dugout2018_P35-AUG16</t>
  </si>
  <si>
    <t>Dugout2018_P37-AUG16</t>
  </si>
  <si>
    <t>Dugout2018_P50-AUG15</t>
  </si>
  <si>
    <t>Dugout2018_P66-AUG15</t>
  </si>
  <si>
    <t>Dugout2018_P67-AUG17</t>
  </si>
  <si>
    <t>Dugout2018_P70-AUG15</t>
  </si>
  <si>
    <t>Dugout2018_P75-AUG15</t>
  </si>
  <si>
    <t>Dugout2018_P88-AUG15</t>
  </si>
  <si>
    <t>Dugout2018_P90-AUG17</t>
  </si>
  <si>
    <t>Dugout2018_P97-AUG16</t>
  </si>
  <si>
    <t>Dugout2018_P98-AUG16</t>
  </si>
  <si>
    <t>TOC</t>
  </si>
  <si>
    <t>Dugout2018_4C 24 Hr-JULY26</t>
  </si>
  <si>
    <t>Dugout2018_62B-JULY10</t>
  </si>
  <si>
    <t>Ammonia (mg NH3-N/L)</t>
  </si>
  <si>
    <t>SRP (mg P/L)</t>
  </si>
  <si>
    <t>Nitrate/Nitrite (ug N/L)</t>
  </si>
  <si>
    <t>23-SEPT27</t>
  </si>
  <si>
    <t>23-JUL12</t>
  </si>
  <si>
    <t>siteID</t>
  </si>
  <si>
    <t>OurLabID</t>
  </si>
  <si>
    <t>Sample.ID</t>
  </si>
  <si>
    <t>del2H</t>
  </si>
  <si>
    <t>del18O</t>
  </si>
  <si>
    <t>date</t>
  </si>
  <si>
    <t>salinity</t>
  </si>
  <si>
    <t>time</t>
  </si>
  <si>
    <t>fluxTemp</t>
  </si>
  <si>
    <t>fluxRelHum</t>
  </si>
  <si>
    <t>delP18O</t>
  </si>
  <si>
    <t>delP2H</t>
  </si>
  <si>
    <t>delPIF18O</t>
  </si>
  <si>
    <t>delPIF2H</t>
  </si>
  <si>
    <t>delSS18O</t>
  </si>
  <si>
    <t>delE18O</t>
  </si>
  <si>
    <t>delStar18O</t>
  </si>
  <si>
    <t>ek18O</t>
  </si>
  <si>
    <t>eps18O</t>
  </si>
  <si>
    <t>eps18OStar</t>
  </si>
  <si>
    <t>delA18O</t>
  </si>
  <si>
    <t>alphaStar18O</t>
  </si>
  <si>
    <t>m18O</t>
  </si>
  <si>
    <t>delSS2H</t>
  </si>
  <si>
    <t>delE2H</t>
  </si>
  <si>
    <t>delStar2H</t>
  </si>
  <si>
    <t>ek2H</t>
  </si>
  <si>
    <t>eps2H</t>
  </si>
  <si>
    <t>eps2HStar</t>
  </si>
  <si>
    <t>delA2H</t>
  </si>
  <si>
    <t>alphaStar2H</t>
  </si>
  <si>
    <t>intercept</t>
  </si>
  <si>
    <t>slope</t>
  </si>
  <si>
    <t>delI18O</t>
  </si>
  <si>
    <t>delI2H</t>
  </si>
  <si>
    <t>EI18O</t>
  </si>
  <si>
    <t>EI2H</t>
  </si>
  <si>
    <t>EI18OdelP</t>
  </si>
  <si>
    <t>EI2HdelP</t>
  </si>
  <si>
    <t>source</t>
  </si>
  <si>
    <t>EG</t>
  </si>
  <si>
    <t>volEvap</t>
  </si>
  <si>
    <t>volInflow</t>
  </si>
  <si>
    <t>W-4110</t>
  </si>
  <si>
    <t>snow</t>
  </si>
  <si>
    <t>W-4138</t>
  </si>
  <si>
    <t>intermediate</t>
  </si>
  <si>
    <t>14A43277</t>
  </si>
  <si>
    <t>W-4147</t>
  </si>
  <si>
    <t>0h</t>
  </si>
  <si>
    <t>rain</t>
  </si>
  <si>
    <t>W-4148</t>
  </si>
  <si>
    <t>24h</t>
  </si>
  <si>
    <t>W-4149</t>
  </si>
  <si>
    <t>12h</t>
  </si>
  <si>
    <t>W-4150</t>
  </si>
  <si>
    <t>W-4156</t>
  </si>
  <si>
    <t>W-4089</t>
  </si>
  <si>
    <t>W-4092</t>
  </si>
  <si>
    <t>W-4094</t>
  </si>
  <si>
    <t>W-4095</t>
  </si>
  <si>
    <t>W-4101</t>
  </si>
  <si>
    <t>W-4114</t>
  </si>
  <si>
    <t>W-4117</t>
  </si>
  <si>
    <t>W-4124</t>
  </si>
  <si>
    <t>W-4098</t>
  </si>
  <si>
    <t>W-4108</t>
  </si>
  <si>
    <t>W-4111</t>
  </si>
  <si>
    <t>W-4120</t>
  </si>
  <si>
    <t>W-4105</t>
  </si>
  <si>
    <t>W-4118</t>
  </si>
  <si>
    <t>W-4128</t>
  </si>
  <si>
    <t>W-4140</t>
  </si>
  <si>
    <t>W-4018</t>
  </si>
  <si>
    <t>W-4025</t>
  </si>
  <si>
    <t>W-4061</t>
  </si>
  <si>
    <t>W-4057</t>
  </si>
  <si>
    <t>W-4026</t>
  </si>
  <si>
    <t>W-4067</t>
  </si>
  <si>
    <t>W-4068</t>
  </si>
  <si>
    <t>W-4070</t>
  </si>
  <si>
    <t>W-4062</t>
  </si>
  <si>
    <t>4C43306</t>
  </si>
  <si>
    <t>W-4063</t>
  </si>
  <si>
    <t>W-4064</t>
  </si>
  <si>
    <t>4C43307</t>
  </si>
  <si>
    <t>W-4065</t>
  </si>
  <si>
    <t>W-4073</t>
  </si>
  <si>
    <t>W-4013</t>
  </si>
  <si>
    <t>W-4019</t>
  </si>
  <si>
    <t>W-4027</t>
  </si>
  <si>
    <t>W-4020</t>
  </si>
  <si>
    <t>W-4021</t>
  </si>
  <si>
    <t>W-4058</t>
  </si>
  <si>
    <t>W-4106</t>
  </si>
  <si>
    <t>W-4141</t>
  </si>
  <si>
    <t>56A43299</t>
  </si>
  <si>
    <t>W-4146</t>
  </si>
  <si>
    <t>W-4145</t>
  </si>
  <si>
    <t>W-4144</t>
  </si>
  <si>
    <t>W-4158</t>
  </si>
  <si>
    <t>W-4102</t>
  </si>
  <si>
    <t>W-4135</t>
  </si>
  <si>
    <t>W-4142</t>
  </si>
  <si>
    <t>W-4153</t>
  </si>
  <si>
    <t>W-4119</t>
  </si>
  <si>
    <t>W-4134</t>
  </si>
  <si>
    <t>W-4151</t>
  </si>
  <si>
    <t>W-4155</t>
  </si>
  <si>
    <t>W-4078</t>
  </si>
  <si>
    <t>W-4077</t>
  </si>
  <si>
    <t>W-4080</t>
  </si>
  <si>
    <t>W-4084</t>
  </si>
  <si>
    <t>W-4129</t>
  </si>
  <si>
    <t>W-4093</t>
  </si>
  <si>
    <t>W-4100</t>
  </si>
  <si>
    <t>W-4115</t>
  </si>
  <si>
    <t>W-4071</t>
  </si>
  <si>
    <t>W-4074</t>
  </si>
  <si>
    <t>W-4081</t>
  </si>
  <si>
    <t>W-4086</t>
  </si>
  <si>
    <t>W-4121</t>
  </si>
  <si>
    <t>W-4127</t>
  </si>
  <si>
    <t>W-4143</t>
  </si>
  <si>
    <t>W-4154</t>
  </si>
  <si>
    <t>W-4066</t>
  </si>
  <si>
    <t>W-4087</t>
  </si>
  <si>
    <t>W-4103</t>
  </si>
  <si>
    <t>W-4109</t>
  </si>
  <si>
    <t>W-4112</t>
  </si>
  <si>
    <t>W-4116</t>
  </si>
  <si>
    <t>W-4099</t>
  </si>
  <si>
    <t>W-4122</t>
  </si>
  <si>
    <t>W-4113</t>
  </si>
  <si>
    <t>W-4123</t>
  </si>
  <si>
    <t>W-4088</t>
  </si>
  <si>
    <t>W-4059</t>
  </si>
  <si>
    <t>W-4069</t>
  </si>
  <si>
    <t>W-4072</t>
  </si>
  <si>
    <t>W-4075</t>
  </si>
  <si>
    <t>W-4076</t>
  </si>
  <si>
    <t>W-4079</t>
  </si>
  <si>
    <t>W-4085</t>
  </si>
  <si>
    <t>W-4083</t>
  </si>
  <si>
    <t>W-4060</t>
  </si>
  <si>
    <t>sqrtDIN</t>
  </si>
  <si>
    <t>flux_CO2_CC</t>
  </si>
  <si>
    <t>std_error1</t>
  </si>
  <si>
    <t>flux_CO2_VP</t>
  </si>
  <si>
    <t>std_error2</t>
  </si>
  <si>
    <t>flux_CO2_H</t>
  </si>
  <si>
    <t>std_error3</t>
  </si>
  <si>
    <t>flux_CO2_dugouts</t>
  </si>
  <si>
    <t>std_error4</t>
  </si>
  <si>
    <t>flux_CH4_CC</t>
  </si>
  <si>
    <t>std_error5</t>
  </si>
  <si>
    <t>flux_CH4_VP</t>
  </si>
  <si>
    <t>std_error6</t>
  </si>
  <si>
    <t>flux_CH4_H</t>
  </si>
  <si>
    <t>std_error7</t>
  </si>
  <si>
    <t>flux_CH4_dugouts</t>
  </si>
  <si>
    <t>std_error8</t>
  </si>
  <si>
    <t>flux_N2O_CC</t>
  </si>
  <si>
    <t>std_error9</t>
  </si>
  <si>
    <t>flux_N2O_VP</t>
  </si>
  <si>
    <t>std_error10</t>
  </si>
  <si>
    <t>flux_N2O_H</t>
  </si>
  <si>
    <t>std_error11</t>
  </si>
  <si>
    <t>flux_N2O_dugouts</t>
  </si>
  <si>
    <t>std_error12</t>
  </si>
  <si>
    <t>CO2Flux_cc</t>
  </si>
  <si>
    <t>CH4Flux_cc</t>
  </si>
  <si>
    <t>N2OFlux_cc</t>
  </si>
  <si>
    <t>Sort</t>
  </si>
  <si>
    <t>DOC_NO3ratio</t>
  </si>
  <si>
    <t>d_excess</t>
  </si>
  <si>
    <t>Length</t>
  </si>
  <si>
    <t>Width</t>
  </si>
  <si>
    <t>End slope</t>
  </si>
  <si>
    <t>Side slope</t>
  </si>
  <si>
    <t>At</t>
  </si>
  <si>
    <t>Ab</t>
  </si>
  <si>
    <t>Am</t>
  </si>
  <si>
    <t>V (m3)</t>
  </si>
  <si>
    <t>Dugout volume equation: https://www.agric.gov.ab.ca/app19/calc/volume/dugout.jsp</t>
  </si>
  <si>
    <t>Width and depths are based on where the water level is in satellite image</t>
  </si>
  <si>
    <t>Assume slope is 1.5:1 for all sides</t>
  </si>
  <si>
    <t>Volume_m3</t>
  </si>
  <si>
    <t>Relative_Depth.perc</t>
  </si>
  <si>
    <t>SampleID</t>
  </si>
  <si>
    <t>Alkalinity (mg/L)</t>
  </si>
  <si>
    <t>Chloride (mg/L)</t>
  </si>
  <si>
    <t>SO4 (mg/L)</t>
  </si>
  <si>
    <t>Position</t>
  </si>
  <si>
    <t>23-0H-JULY31</t>
  </si>
  <si>
    <t>N/V</t>
  </si>
  <si>
    <t>23-12H-JULY31</t>
  </si>
  <si>
    <t>4C-0H-JULY25</t>
  </si>
  <si>
    <t>66-AUG9</t>
  </si>
  <si>
    <t>4C-24H-JULY26</t>
  </si>
  <si>
    <t>66B-SEP24</t>
  </si>
  <si>
    <t>4C-12H-JULY25</t>
  </si>
  <si>
    <t>4C-JULY11</t>
  </si>
  <si>
    <t>61C-JULY10</t>
  </si>
  <si>
    <t>4D-JUNE11</t>
  </si>
  <si>
    <t>4A-JULY9</t>
  </si>
  <si>
    <t>61B-JULY10</t>
  </si>
  <si>
    <t>56A-JULY11</t>
  </si>
  <si>
    <t>4D-JULY11</t>
  </si>
  <si>
    <t>62C-JULY10</t>
  </si>
  <si>
    <t>56A-0H-JULY18</t>
  </si>
  <si>
    <t>14A-0H-JUNE26</t>
  </si>
  <si>
    <t>32B-JULY12</t>
  </si>
  <si>
    <t>32C-JULY12</t>
  </si>
  <si>
    <t>23-JUNE11</t>
  </si>
  <si>
    <t>4A-JUNE11</t>
  </si>
  <si>
    <t>14A-24H-JUNE26</t>
  </si>
  <si>
    <t>56A-12H-JULY18</t>
  </si>
  <si>
    <t>56A-24H-JULY18</t>
  </si>
  <si>
    <t>66C-JUNE12</t>
  </si>
  <si>
    <t>62B-JULY10</t>
  </si>
  <si>
    <t>62E-JULY16</t>
  </si>
  <si>
    <t>14A-12H-JUNE26</t>
  </si>
  <si>
    <t>23-JULY12</t>
  </si>
  <si>
    <t>14A-JULY13</t>
  </si>
  <si>
    <t>32A-JULY12</t>
  </si>
  <si>
    <t>68-JULY13</t>
  </si>
  <si>
    <t>23-APR24</t>
  </si>
  <si>
    <t>P125-AUG13</t>
  </si>
  <si>
    <t>P35-AUG16</t>
  </si>
  <si>
    <t>P70-AUG15</t>
  </si>
  <si>
    <t>P124-AUG14</t>
  </si>
  <si>
    <t>P37-AUG16</t>
  </si>
  <si>
    <t>P1-AUG13</t>
  </si>
  <si>
    <t>P109-AUG14</t>
  </si>
  <si>
    <t>P103-AUG13</t>
  </si>
  <si>
    <t>P97-AUG16</t>
  </si>
  <si>
    <t>P90-AUG17</t>
  </si>
  <si>
    <t>P26-AUG17</t>
  </si>
  <si>
    <t>P20-AUG17</t>
  </si>
  <si>
    <t>P66-AUG15</t>
  </si>
  <si>
    <t>P75-AUG15</t>
  </si>
  <si>
    <t>P120-AUG14</t>
  </si>
  <si>
    <t>P88-AUG15</t>
  </si>
  <si>
    <t>P118-AUG14</t>
  </si>
  <si>
    <t>P50-AUG15</t>
  </si>
  <si>
    <t>P67-AUG17</t>
  </si>
  <si>
    <t>66C-JULY9</t>
  </si>
  <si>
    <t>P98-AUG16</t>
  </si>
  <si>
    <t>14B-JULY13</t>
  </si>
  <si>
    <t>66A-JULY9</t>
  </si>
  <si>
    <t>56B-JULY11</t>
  </si>
  <si>
    <t>66B-JULY9</t>
  </si>
  <si>
    <t>0 hr</t>
  </si>
  <si>
    <t>12 hr</t>
  </si>
  <si>
    <t>24 hr</t>
  </si>
  <si>
    <t>Calc_Sulfate.mg.L</t>
  </si>
  <si>
    <t>Calc_Sulfate.uM</t>
  </si>
  <si>
    <t>Calc_Sulfate.mM</t>
  </si>
  <si>
    <t>Meas_SO4.mg.L</t>
  </si>
  <si>
    <t>Meas_Alk.mg.L</t>
  </si>
  <si>
    <t>Meas_Chloride.mg.L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</si>
</sst>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409]d\-mmm\-yy;@"/>
    <numFmt numFmtId="167" formatCode="[$-1009]d/mmm/yy;@"/>
    <numFmt numFmtId="168" formatCode="hh:mm:ss;@"/>
  </numFmts>
  <fonts count="16" x14ac:knownFonts="1">
    <font>
      <sz val="11"/>
      <color theme="1"/>
      <name val="Calibri"/>
      <family val="2"/>
      <scheme val="minor"/>
    </font>
    <font>
      <sz val="11"/>
      <name val="Calibri"/>
      <family val="2"/>
      <scheme val="minor"/>
    </font>
    <font>
      <vertAlign val="superscript"/>
      <sz val="11"/>
      <name val="Calibri"/>
      <family val="2"/>
      <scheme val="minor"/>
    </font>
    <font>
      <b/>
      <sz val="9"/>
      <color indexed="81"/>
      <name val="Tahoma"/>
      <family val="2"/>
    </font>
    <font>
      <sz val="9"/>
      <color indexed="81"/>
      <name val="Tahoma"/>
      <family val="2"/>
    </font>
    <font>
      <u/>
      <sz val="11"/>
      <color theme="10"/>
      <name val="Calibri"/>
      <family val="2"/>
      <scheme val="minor"/>
    </font>
    <font>
      <u/>
      <sz val="11"/>
      <color theme="11"/>
      <name val="Calibri"/>
      <family val="2"/>
      <scheme val="minor"/>
    </font>
    <font>
      <sz val="8"/>
      <name val="Calibri"/>
      <family val="2"/>
      <scheme val="minor"/>
    </font>
    <font>
      <b/>
      <sz val="11"/>
      <color theme="1"/>
      <name val="Calibri"/>
      <family val="2"/>
      <scheme val="minor"/>
    </font>
    <font>
      <sz val="10"/>
      <name val="Arial"/>
      <family val="2"/>
    </font>
    <font>
      <b/>
      <sz val="9"/>
      <color theme="1"/>
      <name val="Arial"/>
      <family val="2"/>
    </font>
    <font>
      <sz val="9"/>
      <color theme="1"/>
      <name val="Arial"/>
      <family val="2"/>
    </font>
    <font>
      <sz val="9"/>
      <color theme="1"/>
      <name val="Calibri"/>
      <family val="2"/>
      <scheme val="minor"/>
    </font>
    <font>
      <sz val="11"/>
      <color theme="1"/>
      <name val="Calibri"/>
      <family val="2"/>
      <scheme val="minor"/>
    </font>
    <font>
      <sz val="10"/>
      <name val="MS Sans Serif"/>
    </font>
    <font>
      <b/>
      <sz val="10"/>
      <name val="MS Sans Serif"/>
    </font>
  </fonts>
  <fills count="5">
    <fill>
      <patternFill patternType="none"/>
    </fill>
    <fill>
      <patternFill patternType="gray125"/>
    </fill>
    <fill>
      <patternFill patternType="solid">
        <fgColor theme="0" tint="-0.14999847407452621"/>
        <bgColor indexed="64"/>
      </patternFill>
    </fill>
    <fill>
      <patternFill patternType="solid">
        <fgColor rgb="FFFFFFCC"/>
      </patternFill>
    </fill>
    <fill>
      <patternFill patternType="solid">
        <fgColor rgb="FFFFFF00"/>
        <bgColor indexed="64"/>
      </patternFill>
    </fill>
  </fills>
  <borders count="9">
    <border>
      <left/>
      <right/>
      <top/>
      <bottom/>
      <diagonal/>
    </border>
    <border>
      <left/>
      <right/>
      <top/>
      <bottom style="double">
        <color indexed="64"/>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s>
  <cellStyleXfs count="1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13" fillId="3" borderId="2" applyNumberFormat="0" applyFont="0" applyAlignment="0" applyProtection="0"/>
    <xf numFmtId="0" fontId="14" fillId="0" borderId="0"/>
  </cellStyleXfs>
  <cellXfs count="90">
    <xf numFmtId="0" fontId="0" fillId="0" borderId="0" xfId="0"/>
    <xf numFmtId="0" fontId="0" fillId="0" borderId="0" xfId="0" applyAlignment="1">
      <alignment wrapText="1"/>
    </xf>
    <xf numFmtId="2" fontId="0" fillId="0" borderId="0" xfId="0" applyNumberFormat="1" applyAlignment="1">
      <alignment wrapText="1"/>
    </xf>
    <xf numFmtId="164" fontId="1" fillId="0" borderId="0" xfId="0" applyNumberFormat="1" applyFont="1" applyAlignment="1">
      <alignment horizontal="center"/>
    </xf>
    <xf numFmtId="2" fontId="1" fillId="0" borderId="0" xfId="0" applyNumberFormat="1" applyFont="1" applyAlignment="1">
      <alignment horizontal="center"/>
    </xf>
    <xf numFmtId="2" fontId="0" fillId="0" borderId="0" xfId="0" applyNumberFormat="1" applyFont="1" applyBorder="1" applyAlignment="1">
      <alignment horizontal="center" wrapText="1"/>
    </xf>
    <xf numFmtId="0" fontId="0" fillId="0" borderId="0" xfId="0" applyFont="1" applyBorder="1" applyAlignment="1">
      <alignment horizontal="center" wrapText="1"/>
    </xf>
    <xf numFmtId="15" fontId="0" fillId="0" borderId="0" xfId="0" applyNumberFormat="1"/>
    <xf numFmtId="0" fontId="0" fillId="0" borderId="0" xfId="0" applyAlignment="1">
      <alignment horizontal="left"/>
    </xf>
    <xf numFmtId="0" fontId="0" fillId="0" borderId="0" xfId="0" applyAlignment="1">
      <alignment horizontal="left" wrapText="1"/>
    </xf>
    <xf numFmtId="11" fontId="0" fillId="0" borderId="0" xfId="0" applyNumberFormat="1"/>
    <xf numFmtId="2" fontId="0" fillId="0" borderId="0" xfId="0" applyNumberFormat="1"/>
    <xf numFmtId="15" fontId="0" fillId="0" borderId="0" xfId="0" applyNumberFormat="1" applyAlignment="1">
      <alignment vertical="center" wrapText="1"/>
    </xf>
    <xf numFmtId="0" fontId="1" fillId="2" borderId="0" xfId="0" applyFont="1" applyFill="1" applyAlignment="1">
      <alignment horizontal="left"/>
    </xf>
    <xf numFmtId="0" fontId="1" fillId="2" borderId="0" xfId="0" applyFont="1" applyFill="1"/>
    <xf numFmtId="2" fontId="1" fillId="2" borderId="0" xfId="0" applyNumberFormat="1" applyFont="1" applyFill="1"/>
    <xf numFmtId="0" fontId="0" fillId="2" borderId="0" xfId="0" applyFill="1" applyAlignment="1">
      <alignment horizontal="left"/>
    </xf>
    <xf numFmtId="0" fontId="0" fillId="2" borderId="0" xfId="0" applyFill="1"/>
    <xf numFmtId="2" fontId="0" fillId="2" borderId="0" xfId="0" applyNumberFormat="1" applyFill="1"/>
    <xf numFmtId="0" fontId="1" fillId="0" borderId="0" xfId="0" applyFont="1" applyFill="1" applyAlignment="1">
      <alignment horizontal="left"/>
    </xf>
    <xf numFmtId="0" fontId="1" fillId="0" borderId="0" xfId="0" applyFont="1" applyFill="1"/>
    <xf numFmtId="2" fontId="1" fillId="0" borderId="0" xfId="0" applyNumberFormat="1" applyFont="1" applyFill="1"/>
    <xf numFmtId="0" fontId="0" fillId="0" borderId="0" xfId="0" applyFill="1"/>
    <xf numFmtId="165" fontId="0" fillId="0" borderId="0" xfId="0" applyNumberFormat="1"/>
    <xf numFmtId="1" fontId="0" fillId="0" borderId="0" xfId="0" applyNumberFormat="1"/>
    <xf numFmtId="0" fontId="9" fillId="0" borderId="0" xfId="0" applyFont="1"/>
    <xf numFmtId="166" fontId="0" fillId="0" borderId="0" xfId="0" applyNumberFormat="1"/>
    <xf numFmtId="166" fontId="9" fillId="0" borderId="0" xfId="0" applyNumberFormat="1" applyFont="1"/>
    <xf numFmtId="0" fontId="9" fillId="0" borderId="0" xfId="0" applyFont="1" applyAlignment="1">
      <alignment horizontal="left"/>
    </xf>
    <xf numFmtId="4" fontId="0" fillId="0" borderId="0" xfId="0" applyNumberFormat="1"/>
    <xf numFmtId="167" fontId="0" fillId="0" borderId="0" xfId="0" applyNumberFormat="1"/>
    <xf numFmtId="0" fontId="8" fillId="0" borderId="1" xfId="0" applyFont="1" applyBorder="1" applyAlignment="1">
      <alignment horizontal="center" wrapText="1"/>
    </xf>
    <xf numFmtId="2" fontId="8" fillId="0" borderId="1" xfId="0" applyNumberFormat="1" applyFont="1" applyBorder="1" applyAlignment="1">
      <alignment horizontal="center" wrapText="1"/>
    </xf>
    <xf numFmtId="49" fontId="0" fillId="0" borderId="0" xfId="0" applyNumberFormat="1" applyAlignment="1">
      <alignment horizontal="left" wrapText="1"/>
    </xf>
    <xf numFmtId="2" fontId="0" fillId="0" borderId="0" xfId="0" applyNumberFormat="1" applyAlignment="1">
      <alignment horizontal="right" wrapText="1"/>
    </xf>
    <xf numFmtId="0" fontId="0" fillId="0" borderId="0" xfId="0" applyAlignment="1">
      <alignment horizontal="right" wrapText="1"/>
    </xf>
    <xf numFmtId="0" fontId="8" fillId="0" borderId="1" xfId="0" applyFont="1" applyBorder="1" applyAlignment="1">
      <alignment horizontal="center"/>
    </xf>
    <xf numFmtId="15" fontId="0" fillId="0" borderId="0" xfId="0" applyNumberFormat="1" applyAlignment="1">
      <alignment horizontal="right"/>
    </xf>
    <xf numFmtId="0" fontId="10" fillId="0" borderId="1" xfId="0" applyFont="1" applyBorder="1" applyAlignment="1">
      <alignment horizontal="center" wrapText="1"/>
    </xf>
    <xf numFmtId="165" fontId="10" fillId="0" borderId="1" xfId="0" applyNumberFormat="1" applyFont="1" applyBorder="1" applyAlignment="1">
      <alignment horizontal="center" wrapText="1"/>
    </xf>
    <xf numFmtId="2" fontId="10" fillId="0" borderId="1" xfId="0" applyNumberFormat="1" applyFont="1" applyBorder="1" applyAlignment="1">
      <alignment horizontal="center" wrapText="1"/>
    </xf>
    <xf numFmtId="49" fontId="11" fillId="0" borderId="0" xfId="0" applyNumberFormat="1" applyFont="1" applyAlignment="1">
      <alignment wrapText="1"/>
    </xf>
    <xf numFmtId="0" fontId="11" fillId="0" borderId="0" xfId="0" applyFont="1" applyAlignment="1">
      <alignment horizontal="right" wrapText="1"/>
    </xf>
    <xf numFmtId="165" fontId="11" fillId="0" borderId="0" xfId="0" applyNumberFormat="1" applyFont="1" applyAlignment="1">
      <alignment horizontal="right" wrapText="1"/>
    </xf>
    <xf numFmtId="2" fontId="11" fillId="0" borderId="0" xfId="0" applyNumberFormat="1" applyFont="1" applyAlignment="1">
      <alignment horizontal="right" wrapText="1"/>
    </xf>
    <xf numFmtId="49" fontId="11" fillId="0" borderId="0" xfId="0" applyNumberFormat="1" applyFont="1" applyAlignment="1">
      <alignment horizontal="left" wrapText="1"/>
    </xf>
    <xf numFmtId="0" fontId="11" fillId="0" borderId="0" xfId="0" applyFont="1" applyAlignment="1">
      <alignment wrapText="1"/>
    </xf>
    <xf numFmtId="0" fontId="11" fillId="0" borderId="0" xfId="0" applyFont="1"/>
    <xf numFmtId="0" fontId="12" fillId="0" borderId="0" xfId="0" applyFont="1"/>
    <xf numFmtId="165" fontId="12" fillId="0" borderId="0" xfId="0" applyNumberFormat="1" applyFont="1"/>
    <xf numFmtId="2" fontId="12" fillId="0" borderId="0" xfId="0" applyNumberFormat="1" applyFont="1"/>
    <xf numFmtId="167" fontId="0" fillId="0" borderId="0" xfId="0" applyNumberFormat="1" applyAlignment="1">
      <alignment wrapText="1"/>
    </xf>
    <xf numFmtId="167" fontId="1" fillId="2" borderId="0" xfId="0" applyNumberFormat="1" applyFont="1" applyFill="1"/>
    <xf numFmtId="167" fontId="1" fillId="0" borderId="0" xfId="0" applyNumberFormat="1" applyFont="1" applyFill="1"/>
    <xf numFmtId="167" fontId="0" fillId="2" borderId="0" xfId="0" applyNumberFormat="1" applyFill="1"/>
    <xf numFmtId="168" fontId="0" fillId="0" borderId="0" xfId="0" applyNumberFormat="1" applyAlignment="1">
      <alignment wrapText="1"/>
    </xf>
    <xf numFmtId="168" fontId="0" fillId="0" borderId="0" xfId="0" applyNumberFormat="1"/>
    <xf numFmtId="168" fontId="1" fillId="2" borderId="0" xfId="0" applyNumberFormat="1" applyFont="1" applyFill="1"/>
    <xf numFmtId="168" fontId="1" fillId="0" borderId="0" xfId="0" applyNumberFormat="1" applyFont="1" applyFill="1"/>
    <xf numFmtId="168" fontId="0" fillId="2" borderId="0" xfId="0" applyNumberFormat="1" applyFill="1"/>
    <xf numFmtId="49" fontId="0" fillId="0" borderId="0" xfId="0" applyNumberFormat="1"/>
    <xf numFmtId="49" fontId="0" fillId="0" borderId="0" xfId="0" applyNumberFormat="1" applyAlignment="1">
      <alignment wrapText="1"/>
    </xf>
    <xf numFmtId="0" fontId="1" fillId="0" borderId="0" xfId="0" applyNumberFormat="1" applyFont="1" applyAlignment="1">
      <alignment horizontal="center"/>
    </xf>
    <xf numFmtId="0" fontId="0" fillId="0" borderId="0" xfId="0" applyNumberFormat="1"/>
    <xf numFmtId="0" fontId="0" fillId="0" borderId="0" xfId="0" applyFill="1" applyAlignment="1">
      <alignment horizontal="left"/>
    </xf>
    <xf numFmtId="167" fontId="0" fillId="0" borderId="0" xfId="0" applyNumberFormat="1" applyFill="1"/>
    <xf numFmtId="1" fontId="0" fillId="0" borderId="0" xfId="0" applyNumberFormat="1" applyFill="1"/>
    <xf numFmtId="2" fontId="0" fillId="0" borderId="0" xfId="0" applyNumberFormat="1" applyFill="1"/>
    <xf numFmtId="168" fontId="0" fillId="0" borderId="0" xfId="0" applyNumberFormat="1" applyFill="1"/>
    <xf numFmtId="165" fontId="0" fillId="0" borderId="0" xfId="0" applyNumberFormat="1" applyFill="1"/>
    <xf numFmtId="0" fontId="0" fillId="0" borderId="0" xfId="0" applyNumberFormat="1" applyFill="1"/>
    <xf numFmtId="49" fontId="0" fillId="0" borderId="0" xfId="0" applyNumberFormat="1" applyFill="1"/>
    <xf numFmtId="9" fontId="0" fillId="0" borderId="0" xfId="0" applyNumberFormat="1" applyFill="1"/>
    <xf numFmtId="11" fontId="0" fillId="0" borderId="0" xfId="0" applyNumberFormat="1" applyFill="1"/>
    <xf numFmtId="0" fontId="0" fillId="4" borderId="0" xfId="0" applyFill="1"/>
    <xf numFmtId="167" fontId="0" fillId="4" borderId="0" xfId="0" applyNumberFormat="1" applyFill="1"/>
    <xf numFmtId="0" fontId="14" fillId="0" borderId="0" xfId="10"/>
    <xf numFmtId="0" fontId="14" fillId="0" borderId="0" xfId="10" quotePrefix="1"/>
    <xf numFmtId="2" fontId="14" fillId="0" borderId="0" xfId="10" quotePrefix="1" applyNumberFormat="1"/>
    <xf numFmtId="0" fontId="15" fillId="0" borderId="1" xfId="10" quotePrefix="1" applyFont="1" applyBorder="1" applyAlignment="1">
      <alignment horizontal="center"/>
    </xf>
    <xf numFmtId="2" fontId="15" fillId="0" borderId="1" xfId="10" quotePrefix="1" applyNumberFormat="1" applyFont="1" applyBorder="1" applyAlignment="1">
      <alignment horizontal="center"/>
    </xf>
    <xf numFmtId="2" fontId="15" fillId="0" borderId="1" xfId="10" quotePrefix="1" applyNumberFormat="1" applyFont="1" applyBorder="1" applyAlignment="1">
      <alignment horizontal="center" vertical="center"/>
    </xf>
    <xf numFmtId="15" fontId="14" fillId="0" borderId="0" xfId="10" quotePrefix="1" applyNumberFormat="1"/>
    <xf numFmtId="0" fontId="0" fillId="3" borderId="0" xfId="9" applyFont="1" applyBorder="1" applyAlignment="1">
      <alignment horizontal="left" wrapText="1"/>
    </xf>
    <xf numFmtId="0" fontId="0" fillId="3" borderId="3" xfId="9" applyFont="1" applyBorder="1" applyAlignment="1">
      <alignment horizontal="left"/>
    </xf>
    <xf numFmtId="0" fontId="0" fillId="3" borderId="4" xfId="9" applyFont="1" applyBorder="1" applyAlignment="1">
      <alignment horizontal="left"/>
    </xf>
    <xf numFmtId="0" fontId="0" fillId="3" borderId="5" xfId="9" applyFont="1" applyBorder="1" applyAlignment="1">
      <alignment horizontal="left"/>
    </xf>
    <xf numFmtId="0" fontId="0" fillId="3" borderId="6" xfId="9" applyFont="1" applyBorder="1" applyAlignment="1">
      <alignment horizontal="left"/>
    </xf>
    <xf numFmtId="0" fontId="0" fillId="3" borderId="7" xfId="9" applyFont="1" applyBorder="1" applyAlignment="1">
      <alignment horizontal="left"/>
    </xf>
    <xf numFmtId="0" fontId="0" fillId="3" borderId="8" xfId="9" applyFont="1" applyBorder="1" applyAlignment="1">
      <alignment horizontal="left"/>
    </xf>
  </cellXfs>
  <cellStyles count="11">
    <cellStyle name="Followed Hyperlink" xfId="6" builtinId="9" hidden="1"/>
    <cellStyle name="Followed Hyperlink" xfId="8" builtinId="9" hidden="1"/>
    <cellStyle name="Followed Hyperlink" xfId="2" builtinId="9" hidden="1"/>
    <cellStyle name="Followed Hyperlink" xfId="4" builtinId="9" hidden="1"/>
    <cellStyle name="Hyperlink" xfId="5" builtinId="8" hidden="1"/>
    <cellStyle name="Hyperlink" xfId="7" builtinId="8" hidden="1"/>
    <cellStyle name="Hyperlink" xfId="1" builtinId="8" hidden="1"/>
    <cellStyle name="Hyperlink" xfId="3" builtinId="8" hidden="1"/>
    <cellStyle name="Normal" xfId="0" builtinId="0"/>
    <cellStyle name="Normal 2" xfId="10" xr:uid="{6802A240-E564-4658-A306-8BF5FB183F0F}"/>
    <cellStyle name="Note" xfId="9"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ugout_fullIsotopeMassBalanceHAH2018.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imno/Google%20Drive/Dugouts/2017/Dugout_master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Users/limno/Documents/Dugouts/Cattleman%20Report%20Figures/MC%202018%20Finlay-%20All%20dat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Users/limno/Documents/Shared%20dugouts/Data/2017/Dugout_mas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ugout_fullIsotopeMassBalanceHA"/>
    </sheetNames>
    <sheetDataSet>
      <sheetData sheetId="0">
        <row r="1">
          <cell r="A1" t="str">
            <v>Sorting</v>
          </cell>
          <cell r="B1" t="str">
            <v>siteID</v>
          </cell>
          <cell r="C1" t="str">
            <v>OurLabID</v>
          </cell>
          <cell r="D1" t="str">
            <v>Sample.ID</v>
          </cell>
          <cell r="E1" t="str">
            <v>del2H</v>
          </cell>
          <cell r="F1" t="str">
            <v>del18O</v>
          </cell>
          <cell r="G1" t="str">
            <v>d_excess</v>
          </cell>
          <cell r="H1" t="str">
            <v>date</v>
          </cell>
          <cell r="I1" t="str">
            <v>salinity</v>
          </cell>
          <cell r="J1" t="str">
            <v>time</v>
          </cell>
          <cell r="K1" t="str">
            <v>fluxTemp</v>
          </cell>
          <cell r="L1" t="str">
            <v>fluxRelHum</v>
          </cell>
          <cell r="M1" t="str">
            <v>delP18O</v>
          </cell>
          <cell r="N1" t="str">
            <v>delP2H</v>
          </cell>
          <cell r="O1" t="str">
            <v>delPIF18O</v>
          </cell>
          <cell r="P1" t="str">
            <v>delPIF2H</v>
          </cell>
          <cell r="Q1" t="str">
            <v>delSS18O</v>
          </cell>
          <cell r="R1" t="str">
            <v>delE18O</v>
          </cell>
          <cell r="S1" t="str">
            <v>delStar18O</v>
          </cell>
          <cell r="T1" t="str">
            <v>ek18O</v>
          </cell>
          <cell r="U1" t="str">
            <v>eps18O</v>
          </cell>
          <cell r="V1" t="str">
            <v>eps18OStar</v>
          </cell>
          <cell r="W1" t="str">
            <v>delA18O</v>
          </cell>
          <cell r="X1" t="str">
            <v>alphaStar18O</v>
          </cell>
          <cell r="Y1" t="str">
            <v>m18O</v>
          </cell>
          <cell r="Z1" t="str">
            <v>delSS2H</v>
          </cell>
          <cell r="AA1" t="str">
            <v>delE2H</v>
          </cell>
          <cell r="AB1" t="str">
            <v>delStar2H</v>
          </cell>
          <cell r="AC1" t="str">
            <v>ek2H</v>
          </cell>
          <cell r="AD1" t="str">
            <v>eps2H</v>
          </cell>
          <cell r="AE1" t="str">
            <v>eps2HStar</v>
          </cell>
          <cell r="AF1" t="str">
            <v>delA2H</v>
          </cell>
          <cell r="AG1" t="str">
            <v>alphaStar2H</v>
          </cell>
          <cell r="AH1" t="str">
            <v>intercept</v>
          </cell>
          <cell r="AI1" t="str">
            <v>slope</v>
          </cell>
          <cell r="AJ1" t="str">
            <v>delI18O</v>
          </cell>
          <cell r="AK1" t="str">
            <v>delI2H</v>
          </cell>
          <cell r="AL1" t="str">
            <v>EI18O</v>
          </cell>
          <cell r="AM1" t="str">
            <v>EI2H</v>
          </cell>
          <cell r="AN1" t="str">
            <v>EI18OdelP</v>
          </cell>
          <cell r="AO1" t="str">
            <v>EI2HdelP</v>
          </cell>
          <cell r="AP1" t="str">
            <v>source</v>
          </cell>
          <cell r="AQ1" t="str">
            <v>EG</v>
          </cell>
          <cell r="AR1" t="str">
            <v>volEvap</v>
          </cell>
          <cell r="AS1" t="str">
            <v>volInflow</v>
          </cell>
        </row>
        <row r="2">
          <cell r="A2" t="str">
            <v>14A43216</v>
          </cell>
          <cell r="B2" t="str">
            <v>14A</v>
          </cell>
          <cell r="C2" t="str">
            <v>W-4110</v>
          </cell>
          <cell r="D2">
            <v>16</v>
          </cell>
          <cell r="E2">
            <v>-164.5</v>
          </cell>
          <cell r="F2">
            <v>-21.37</v>
          </cell>
          <cell r="G2">
            <v>6.460000000000008</v>
          </cell>
          <cell r="H2">
            <v>43216</v>
          </cell>
          <cell r="I2">
            <v>0.91</v>
          </cell>
          <cell r="J2" t="str">
            <v>NA</v>
          </cell>
          <cell r="K2">
            <v>287.3325906</v>
          </cell>
          <cell r="L2">
            <v>0.62105987100000004</v>
          </cell>
          <cell r="M2">
            <v>-14.972150920000001</v>
          </cell>
          <cell r="N2">
            <v>-117.2930771</v>
          </cell>
          <cell r="O2">
            <v>-13.70700566</v>
          </cell>
          <cell r="P2">
            <v>-107.3615389</v>
          </cell>
          <cell r="Q2">
            <v>-5.7866791510000004</v>
          </cell>
          <cell r="R2">
            <v>-55.107914170000001</v>
          </cell>
          <cell r="S2">
            <v>4.3297004E-2</v>
          </cell>
          <cell r="T2">
            <v>5.3809498339999999</v>
          </cell>
          <cell r="U2">
            <v>15.643563</v>
          </cell>
          <cell r="V2">
            <v>10.26261317</v>
          </cell>
          <cell r="W2">
            <v>-24.978420230000001</v>
          </cell>
          <cell r="X2">
            <v>1.0102626130000001</v>
          </cell>
          <cell r="Y2">
            <v>1.575559063</v>
          </cell>
          <cell r="Z2">
            <v>-83.475411579999999</v>
          </cell>
          <cell r="AA2">
            <v>-311.47955389999998</v>
          </cell>
          <cell r="AB2">
            <v>-59.261760940000002</v>
          </cell>
          <cell r="AC2">
            <v>4.7367516140000001</v>
          </cell>
          <cell r="AD2">
            <v>92.244151599999995</v>
          </cell>
          <cell r="AE2">
            <v>87.507399980000002</v>
          </cell>
          <cell r="AF2">
            <v>-188.32099629999999</v>
          </cell>
          <cell r="AG2">
            <v>1.0875074</v>
          </cell>
          <cell r="AH2">
            <v>-71.401385480000002</v>
          </cell>
          <cell r="AI2">
            <v>4.3565098039999999</v>
          </cell>
          <cell r="AJ2">
            <v>-21.06150199</v>
          </cell>
          <cell r="AK2">
            <v>-163.1560254</v>
          </cell>
          <cell r="AL2">
            <v>-9.143956E-3</v>
          </cell>
          <cell r="AM2">
            <v>-9.143956E-3</v>
          </cell>
          <cell r="AN2">
            <v>-0.18963380599999999</v>
          </cell>
          <cell r="AO2">
            <v>-0.321180203</v>
          </cell>
          <cell r="AP2" t="str">
            <v>snow</v>
          </cell>
          <cell r="AQ2">
            <v>930.41489079999997</v>
          </cell>
          <cell r="AR2">
            <v>1395.6223359999999</v>
          </cell>
          <cell r="AS2">
            <v>-12.761509630000001</v>
          </cell>
        </row>
        <row r="3">
          <cell r="A3" t="str">
            <v>14A43238</v>
          </cell>
          <cell r="B3" t="str">
            <v>14A</v>
          </cell>
          <cell r="C3" t="str">
            <v>W-4138</v>
          </cell>
          <cell r="D3">
            <v>2</v>
          </cell>
          <cell r="E3">
            <v>-107.1</v>
          </cell>
          <cell r="F3">
            <v>-10.83</v>
          </cell>
          <cell r="G3">
            <v>-20.459999999999994</v>
          </cell>
          <cell r="H3">
            <v>43238</v>
          </cell>
          <cell r="I3">
            <v>1.73</v>
          </cell>
          <cell r="J3" t="str">
            <v>NA</v>
          </cell>
          <cell r="K3">
            <v>287.3325906</v>
          </cell>
          <cell r="L3">
            <v>0.62105987100000004</v>
          </cell>
          <cell r="M3">
            <v>-14.972150920000001</v>
          </cell>
          <cell r="N3">
            <v>-117.2930771</v>
          </cell>
          <cell r="O3">
            <v>-13.70700566</v>
          </cell>
          <cell r="P3">
            <v>-107.3615389</v>
          </cell>
          <cell r="Q3">
            <v>-5.7866791510000004</v>
          </cell>
          <cell r="R3">
            <v>-27.961521640000001</v>
          </cell>
          <cell r="S3">
            <v>4.3297004E-2</v>
          </cell>
          <cell r="T3">
            <v>5.3809498339999999</v>
          </cell>
          <cell r="U3">
            <v>15.643563</v>
          </cell>
          <cell r="V3">
            <v>10.26261317</v>
          </cell>
          <cell r="W3">
            <v>-24.978420230000001</v>
          </cell>
          <cell r="X3">
            <v>1.0102626130000001</v>
          </cell>
          <cell r="Y3">
            <v>1.575559063</v>
          </cell>
          <cell r="Z3">
            <v>-83.475411579999999</v>
          </cell>
          <cell r="AA3">
            <v>-173.9126253</v>
          </cell>
          <cell r="AB3">
            <v>-59.261760940000002</v>
          </cell>
          <cell r="AC3">
            <v>4.7367516140000001</v>
          </cell>
          <cell r="AD3">
            <v>92.244151599999995</v>
          </cell>
          <cell r="AE3">
            <v>87.507399980000002</v>
          </cell>
          <cell r="AF3">
            <v>-188.32099629999999</v>
          </cell>
          <cell r="AG3">
            <v>1.0875074</v>
          </cell>
          <cell r="AH3">
            <v>-64.863195399999995</v>
          </cell>
          <cell r="AI3">
            <v>3.8999819570000001</v>
          </cell>
          <cell r="AJ3">
            <v>-16.85491961</v>
          </cell>
          <cell r="AK3">
            <v>-130.59707779999999</v>
          </cell>
          <cell r="AL3">
            <v>0.35168619200000001</v>
          </cell>
          <cell r="AM3">
            <v>0.35168619200000001</v>
          </cell>
          <cell r="AN3">
            <v>0.24178534800000001</v>
          </cell>
          <cell r="AO3">
            <v>0.15256214000000001</v>
          </cell>
          <cell r="AP3" t="str">
            <v>intermediate</v>
          </cell>
          <cell r="AQ3">
            <v>930.41489079999997</v>
          </cell>
          <cell r="AR3">
            <v>1395.6223359999999</v>
          </cell>
          <cell r="AS3">
            <v>490.82110469999998</v>
          </cell>
        </row>
        <row r="4">
          <cell r="A4" t="str">
            <v>14A43277</v>
          </cell>
          <cell r="B4" t="str">
            <v>14A</v>
          </cell>
          <cell r="C4" t="str">
            <v>W-4147</v>
          </cell>
          <cell r="D4">
            <v>14</v>
          </cell>
          <cell r="E4">
            <v>-74.7</v>
          </cell>
          <cell r="F4">
            <v>-7.03</v>
          </cell>
          <cell r="G4">
            <v>-18.46</v>
          </cell>
          <cell r="H4">
            <v>43277</v>
          </cell>
          <cell r="I4">
            <v>2.31</v>
          </cell>
          <cell r="J4" t="str">
            <v>0h</v>
          </cell>
          <cell r="K4">
            <v>287.3325906</v>
          </cell>
          <cell r="L4">
            <v>0.62105987100000004</v>
          </cell>
          <cell r="M4">
            <v>-14.972150920000001</v>
          </cell>
          <cell r="N4">
            <v>-117.2930771</v>
          </cell>
          <cell r="O4">
            <v>-13.70700566</v>
          </cell>
          <cell r="P4">
            <v>-107.3615389</v>
          </cell>
          <cell r="Q4">
            <v>-5.7866791510000004</v>
          </cell>
          <cell r="R4">
            <v>-18.174397200000001</v>
          </cell>
          <cell r="S4">
            <v>4.3297004E-2</v>
          </cell>
          <cell r="T4">
            <v>5.3809498339999999</v>
          </cell>
          <cell r="U4">
            <v>15.643563</v>
          </cell>
          <cell r="V4">
            <v>10.26261317</v>
          </cell>
          <cell r="W4">
            <v>-24.978420230000001</v>
          </cell>
          <cell r="X4">
            <v>1.0102626130000001</v>
          </cell>
          <cell r="Y4">
            <v>1.575559063</v>
          </cell>
          <cell r="Z4">
            <v>-83.475411579999999</v>
          </cell>
          <cell r="AA4">
            <v>-96.261606400000005</v>
          </cell>
          <cell r="AB4">
            <v>-59.261760940000002</v>
          </cell>
          <cell r="AC4">
            <v>4.7367516140000001</v>
          </cell>
          <cell r="AD4">
            <v>92.244151599999995</v>
          </cell>
          <cell r="AE4">
            <v>87.507399980000002</v>
          </cell>
          <cell r="AF4">
            <v>-188.32099629999999</v>
          </cell>
          <cell r="AG4">
            <v>1.0875074</v>
          </cell>
          <cell r="AH4">
            <v>-61.098717649999998</v>
          </cell>
          <cell r="AI4">
            <v>1.934748557</v>
          </cell>
          <cell r="AJ4">
            <v>-10.50061625</v>
          </cell>
          <cell r="AK4">
            <v>-81.41476978</v>
          </cell>
          <cell r="AL4">
            <v>0.31142251900000001</v>
          </cell>
          <cell r="AM4">
            <v>0.31142251900000001</v>
          </cell>
          <cell r="AN4">
            <v>0.71265863699999998</v>
          </cell>
          <cell r="AO4">
            <v>1.975412977</v>
          </cell>
          <cell r="AP4" t="str">
            <v>rain</v>
          </cell>
          <cell r="AQ4">
            <v>930.41489079999997</v>
          </cell>
          <cell r="AR4">
            <v>1395.6223359999999</v>
          </cell>
          <cell r="AS4">
            <v>434.62822369999998</v>
          </cell>
        </row>
        <row r="5">
          <cell r="A5" t="str">
            <v>14A43277</v>
          </cell>
          <cell r="B5" t="str">
            <v>14A</v>
          </cell>
          <cell r="C5" t="str">
            <v>W-4148</v>
          </cell>
          <cell r="D5">
            <v>25</v>
          </cell>
          <cell r="E5">
            <v>-74.099999999999994</v>
          </cell>
          <cell r="F5">
            <v>-6.87</v>
          </cell>
          <cell r="G5">
            <v>-19.139999999999993</v>
          </cell>
          <cell r="H5">
            <v>43277</v>
          </cell>
          <cell r="I5">
            <v>2.3199999999999998</v>
          </cell>
          <cell r="J5" t="str">
            <v>24h</v>
          </cell>
          <cell r="K5">
            <v>287.3325906</v>
          </cell>
          <cell r="L5">
            <v>0.62105987100000004</v>
          </cell>
          <cell r="M5">
            <v>-14.972150920000001</v>
          </cell>
          <cell r="N5">
            <v>-117.2930771</v>
          </cell>
          <cell r="O5">
            <v>-13.70700566</v>
          </cell>
          <cell r="P5">
            <v>-107.3615389</v>
          </cell>
          <cell r="Q5">
            <v>-5.7866791510000004</v>
          </cell>
          <cell r="R5">
            <v>-17.762307750000002</v>
          </cell>
          <cell r="S5">
            <v>4.3297004E-2</v>
          </cell>
          <cell r="T5">
            <v>5.3809498339999999</v>
          </cell>
          <cell r="U5">
            <v>15.643563</v>
          </cell>
          <cell r="V5">
            <v>10.26261317</v>
          </cell>
          <cell r="W5">
            <v>-24.978420230000001</v>
          </cell>
          <cell r="X5">
            <v>1.0102626130000001</v>
          </cell>
          <cell r="Y5">
            <v>1.575559063</v>
          </cell>
          <cell r="Z5">
            <v>-83.475411579999999</v>
          </cell>
          <cell r="AA5">
            <v>-94.823624570000007</v>
          </cell>
          <cell r="AB5">
            <v>-59.261760940000002</v>
          </cell>
          <cell r="AC5">
            <v>4.7367516140000001</v>
          </cell>
          <cell r="AD5">
            <v>92.244151599999995</v>
          </cell>
          <cell r="AE5">
            <v>87.507399980000002</v>
          </cell>
          <cell r="AF5">
            <v>-188.32099629999999</v>
          </cell>
          <cell r="AG5">
            <v>1.0875074</v>
          </cell>
          <cell r="AH5">
            <v>-61.029188560000001</v>
          </cell>
          <cell r="AI5">
            <v>1.902592641</v>
          </cell>
          <cell r="AJ5">
            <v>-10.430861650000001</v>
          </cell>
          <cell r="AK5">
            <v>-80.874869169999997</v>
          </cell>
          <cell r="AL5">
            <v>0.32691526300000001</v>
          </cell>
          <cell r="AM5">
            <v>0.32691526300000001</v>
          </cell>
          <cell r="AN5">
            <v>0.74384153500000005</v>
          </cell>
          <cell r="AO5">
            <v>2.0842433690000002</v>
          </cell>
          <cell r="AP5" t="str">
            <v>rain</v>
          </cell>
          <cell r="AQ5">
            <v>930.41489079999997</v>
          </cell>
          <cell r="AR5">
            <v>1395.6223359999999</v>
          </cell>
          <cell r="AS5">
            <v>456.2502427</v>
          </cell>
        </row>
        <row r="6">
          <cell r="A6" t="str">
            <v>14A43277</v>
          </cell>
          <cell r="B6" t="str">
            <v>14A</v>
          </cell>
          <cell r="C6" t="str">
            <v>W-4149</v>
          </cell>
          <cell r="D6">
            <v>29</v>
          </cell>
          <cell r="E6">
            <v>-74.3</v>
          </cell>
          <cell r="F6">
            <v>-6.93</v>
          </cell>
          <cell r="G6">
            <v>-18.86</v>
          </cell>
          <cell r="H6">
            <v>43277</v>
          </cell>
          <cell r="I6">
            <v>2.33</v>
          </cell>
          <cell r="J6" t="str">
            <v>12h</v>
          </cell>
          <cell r="K6">
            <v>287.3325906</v>
          </cell>
          <cell r="L6">
            <v>0.62105987100000004</v>
          </cell>
          <cell r="M6">
            <v>-14.972150920000001</v>
          </cell>
          <cell r="N6">
            <v>-117.2930771</v>
          </cell>
          <cell r="O6">
            <v>-13.70700566</v>
          </cell>
          <cell r="P6">
            <v>-107.3615389</v>
          </cell>
          <cell r="Q6">
            <v>-5.7866791510000004</v>
          </cell>
          <cell r="R6">
            <v>-17.916841300000002</v>
          </cell>
          <cell r="S6">
            <v>4.3297004E-2</v>
          </cell>
          <cell r="T6">
            <v>5.3809498339999999</v>
          </cell>
          <cell r="U6">
            <v>15.643563</v>
          </cell>
          <cell r="V6">
            <v>10.26261317</v>
          </cell>
          <cell r="W6">
            <v>-24.978420230000001</v>
          </cell>
          <cell r="X6">
            <v>1.0102626130000001</v>
          </cell>
          <cell r="Y6">
            <v>1.575559063</v>
          </cell>
          <cell r="Z6">
            <v>-83.475411579999999</v>
          </cell>
          <cell r="AA6">
            <v>-95.302951849999999</v>
          </cell>
          <cell r="AB6">
            <v>-59.261760940000002</v>
          </cell>
          <cell r="AC6">
            <v>4.7367516140000001</v>
          </cell>
          <cell r="AD6">
            <v>92.244151599999995</v>
          </cell>
          <cell r="AE6">
            <v>87.507399980000002</v>
          </cell>
          <cell r="AF6">
            <v>-188.32099629999999</v>
          </cell>
          <cell r="AG6">
            <v>1.0875074</v>
          </cell>
          <cell r="AH6">
            <v>-61.052292819999998</v>
          </cell>
          <cell r="AI6">
            <v>1.9116460580000001</v>
          </cell>
          <cell r="AJ6">
            <v>-10.45102844</v>
          </cell>
          <cell r="AK6">
            <v>-81.030960140000005</v>
          </cell>
          <cell r="AL6">
            <v>0.32047686399999997</v>
          </cell>
          <cell r="AM6">
            <v>0.32047686399999997</v>
          </cell>
          <cell r="AN6">
            <v>0.73198025700000002</v>
          </cell>
          <cell r="AO6">
            <v>2.0470016499999999</v>
          </cell>
          <cell r="AP6" t="str">
            <v>rain</v>
          </cell>
          <cell r="AQ6">
            <v>930.41489079999997</v>
          </cell>
          <cell r="AR6">
            <v>1395.6223359999999</v>
          </cell>
          <cell r="AS6">
            <v>447.2646694</v>
          </cell>
        </row>
        <row r="7">
          <cell r="A7" t="str">
            <v>14A43294</v>
          </cell>
          <cell r="B7" t="str">
            <v>14A</v>
          </cell>
          <cell r="C7" t="str">
            <v>W-4150</v>
          </cell>
          <cell r="D7">
            <v>18</v>
          </cell>
          <cell r="E7">
            <v>-69.400000000000006</v>
          </cell>
          <cell r="F7">
            <v>-5.94</v>
          </cell>
          <cell r="G7">
            <v>-21.880000000000003</v>
          </cell>
          <cell r="H7">
            <v>43294</v>
          </cell>
          <cell r="I7">
            <v>2.48</v>
          </cell>
          <cell r="J7" t="str">
            <v>NA</v>
          </cell>
          <cell r="K7">
            <v>287.3325906</v>
          </cell>
          <cell r="L7">
            <v>0.62105987100000004</v>
          </cell>
          <cell r="M7">
            <v>-14.972150920000001</v>
          </cell>
          <cell r="N7">
            <v>-117.2930771</v>
          </cell>
          <cell r="O7">
            <v>-13.70700566</v>
          </cell>
          <cell r="P7">
            <v>-107.3615389</v>
          </cell>
          <cell r="Q7">
            <v>-5.7866791510000004</v>
          </cell>
          <cell r="R7">
            <v>-15.36703782</v>
          </cell>
          <cell r="S7">
            <v>4.3297004E-2</v>
          </cell>
          <cell r="T7">
            <v>5.3809498339999999</v>
          </cell>
          <cell r="U7">
            <v>15.643563</v>
          </cell>
          <cell r="V7">
            <v>10.26261317</v>
          </cell>
          <cell r="W7">
            <v>-24.978420230000001</v>
          </cell>
          <cell r="X7">
            <v>1.0102626130000001</v>
          </cell>
          <cell r="Y7">
            <v>1.575559063</v>
          </cell>
          <cell r="Z7">
            <v>-83.475411579999999</v>
          </cell>
          <cell r="AA7">
            <v>-83.559433560000002</v>
          </cell>
          <cell r="AB7">
            <v>-59.261760940000002</v>
          </cell>
          <cell r="AC7">
            <v>4.7367516140000001</v>
          </cell>
          <cell r="AD7">
            <v>92.244151599999995</v>
          </cell>
          <cell r="AE7">
            <v>87.507399980000002</v>
          </cell>
          <cell r="AF7">
            <v>-188.32099629999999</v>
          </cell>
          <cell r="AG7">
            <v>1.0875074</v>
          </cell>
          <cell r="AH7">
            <v>-60.478105669999998</v>
          </cell>
          <cell r="AI7">
            <v>1.502002413</v>
          </cell>
          <cell r="AJ7">
            <v>-9.6726721720000004</v>
          </cell>
          <cell r="AK7">
            <v>-75.006482610000006</v>
          </cell>
          <cell r="AL7">
            <v>0.39595387700000001</v>
          </cell>
          <cell r="AM7">
            <v>0.39595387700000001</v>
          </cell>
          <cell r="AN7">
            <v>0.95811124199999997</v>
          </cell>
          <cell r="AO7">
            <v>3.3824147629999999</v>
          </cell>
          <cell r="AP7" t="str">
            <v>rain</v>
          </cell>
          <cell r="AQ7">
            <v>930.41489079999997</v>
          </cell>
          <cell r="AR7">
            <v>1395.6223359999999</v>
          </cell>
          <cell r="AS7">
            <v>552.60207439999999</v>
          </cell>
        </row>
        <row r="8">
          <cell r="A8" t="str">
            <v>14A43371</v>
          </cell>
          <cell r="B8" t="str">
            <v>14A</v>
          </cell>
          <cell r="C8" t="str">
            <v>W-4156</v>
          </cell>
          <cell r="D8">
            <v>90</v>
          </cell>
          <cell r="E8">
            <v>-65.099999999999994</v>
          </cell>
          <cell r="F8">
            <v>-4.5999999999999996</v>
          </cell>
          <cell r="G8">
            <v>-28.299999999999997</v>
          </cell>
          <cell r="H8">
            <v>43371</v>
          </cell>
          <cell r="I8">
            <v>3.01</v>
          </cell>
          <cell r="J8" t="str">
            <v>NA</v>
          </cell>
          <cell r="K8">
            <v>287.3325906</v>
          </cell>
          <cell r="L8">
            <v>0.62105987100000004</v>
          </cell>
          <cell r="M8">
            <v>-14.972150920000001</v>
          </cell>
          <cell r="N8">
            <v>-117.2930771</v>
          </cell>
          <cell r="O8">
            <v>-13.70700566</v>
          </cell>
          <cell r="P8">
            <v>-107.3615389</v>
          </cell>
          <cell r="Q8">
            <v>-5.7866791510000004</v>
          </cell>
          <cell r="R8">
            <v>-11.91578868</v>
          </cell>
          <cell r="S8">
            <v>4.3297004E-2</v>
          </cell>
          <cell r="T8">
            <v>5.3809498339999999</v>
          </cell>
          <cell r="U8">
            <v>15.643563</v>
          </cell>
          <cell r="V8">
            <v>10.26261317</v>
          </cell>
          <cell r="W8">
            <v>-24.978420230000001</v>
          </cell>
          <cell r="X8">
            <v>1.0102626130000001</v>
          </cell>
          <cell r="Y8">
            <v>1.575559063</v>
          </cell>
          <cell r="Z8">
            <v>-83.475411579999999</v>
          </cell>
          <cell r="AA8">
            <v>-73.253897100000003</v>
          </cell>
          <cell r="AB8">
            <v>-59.261760940000002</v>
          </cell>
          <cell r="AC8">
            <v>4.7367516140000001</v>
          </cell>
          <cell r="AD8">
            <v>92.244151599999995</v>
          </cell>
          <cell r="AE8">
            <v>87.507399980000002</v>
          </cell>
          <cell r="AF8">
            <v>-188.32099629999999</v>
          </cell>
          <cell r="AG8">
            <v>1.0875074</v>
          </cell>
          <cell r="AH8">
            <v>-59.973016659999999</v>
          </cell>
          <cell r="AI8">
            <v>1.1145615950000001</v>
          </cell>
          <cell r="AJ8">
            <v>-9.0308011340000007</v>
          </cell>
          <cell r="AK8">
            <v>-70.038400780000003</v>
          </cell>
          <cell r="AL8">
            <v>0.60564914199999997</v>
          </cell>
          <cell r="AM8">
            <v>0.60564914199999997</v>
          </cell>
          <cell r="AN8">
            <v>1.4177761790000001</v>
          </cell>
          <cell r="AO8">
            <v>6.4009977640000004</v>
          </cell>
          <cell r="AP8" t="str">
            <v>rain</v>
          </cell>
          <cell r="AQ8">
            <v>930.41489079999997</v>
          </cell>
          <cell r="AR8">
            <v>1395.6223359999999</v>
          </cell>
          <cell r="AS8">
            <v>845.25747019999994</v>
          </cell>
        </row>
        <row r="9">
          <cell r="A9" t="str">
            <v>14B43216</v>
          </cell>
          <cell r="B9" t="str">
            <v>14B</v>
          </cell>
          <cell r="C9" t="str">
            <v>W-4089</v>
          </cell>
          <cell r="D9">
            <v>20</v>
          </cell>
          <cell r="E9">
            <v>-114.9</v>
          </cell>
          <cell r="F9">
            <v>-14.36</v>
          </cell>
          <cell r="G9">
            <v>-2.0000000000010232E-2</v>
          </cell>
          <cell r="H9">
            <v>43216</v>
          </cell>
          <cell r="I9">
            <v>0.38</v>
          </cell>
          <cell r="J9" t="str">
            <v>NA</v>
          </cell>
          <cell r="K9">
            <v>287.37129829999998</v>
          </cell>
          <cell r="L9">
            <v>0.61945765900000005</v>
          </cell>
          <cell r="M9">
            <v>-14.972150920000001</v>
          </cell>
          <cell r="N9">
            <v>-117.2930771</v>
          </cell>
          <cell r="O9">
            <v>-13.70700566</v>
          </cell>
          <cell r="P9">
            <v>-107.3615389</v>
          </cell>
          <cell r="Q9">
            <v>-5.74923977</v>
          </cell>
          <cell r="R9">
            <v>-37.056378029999998</v>
          </cell>
          <cell r="S9">
            <v>0.14503207900000001</v>
          </cell>
          <cell r="T9">
            <v>5.4037012349999998</v>
          </cell>
          <cell r="U9">
            <v>15.662636900000001</v>
          </cell>
          <cell r="V9">
            <v>10.25893567</v>
          </cell>
          <cell r="W9">
            <v>-24.974870989999999</v>
          </cell>
          <cell r="X9">
            <v>1.0102589360000001</v>
          </cell>
          <cell r="Y9">
            <v>1.564724429</v>
          </cell>
          <cell r="Z9">
            <v>-83.347813709999997</v>
          </cell>
          <cell r="AA9">
            <v>-192.59694579999999</v>
          </cell>
          <cell r="AB9">
            <v>-58.867674549999997</v>
          </cell>
          <cell r="AC9">
            <v>4.7567792559999997</v>
          </cell>
          <cell r="AD9">
            <v>92.218934820000001</v>
          </cell>
          <cell r="AE9">
            <v>87.462155559999999</v>
          </cell>
          <cell r="AF9">
            <v>-188.287226</v>
          </cell>
          <cell r="AG9">
            <v>1.087462156</v>
          </cell>
          <cell r="AH9">
            <v>-65.741136850000004</v>
          </cell>
          <cell r="AI9">
            <v>3.4233191610000002</v>
          </cell>
          <cell r="AJ9">
            <v>-15.19712466</v>
          </cell>
          <cell r="AK9">
            <v>-117.7657449</v>
          </cell>
          <cell r="AL9">
            <v>3.6883623999999997E-2</v>
          </cell>
          <cell r="AM9">
            <v>3.6883623999999997E-2</v>
          </cell>
          <cell r="AN9">
            <v>2.6971304000000001E-2</v>
          </cell>
          <cell r="AO9">
            <v>3.0800144000000002E-2</v>
          </cell>
          <cell r="AP9" t="str">
            <v>rain</v>
          </cell>
          <cell r="AQ9">
            <v>935.69271619999995</v>
          </cell>
          <cell r="AR9">
            <v>1403.539074</v>
          </cell>
          <cell r="AS9">
            <v>51.76760694</v>
          </cell>
        </row>
        <row r="10">
          <cell r="A10" t="str">
            <v>14B43238</v>
          </cell>
          <cell r="B10" t="str">
            <v>14B</v>
          </cell>
          <cell r="C10" t="str">
            <v>W-4092</v>
          </cell>
          <cell r="D10">
            <v>64</v>
          </cell>
          <cell r="E10">
            <v>-106.3</v>
          </cell>
          <cell r="F10">
            <v>-12.41</v>
          </cell>
          <cell r="G10">
            <v>-7.019999999999996</v>
          </cell>
          <cell r="H10">
            <v>43238</v>
          </cell>
          <cell r="I10">
            <v>0.48</v>
          </cell>
          <cell r="J10" t="str">
            <v>NA</v>
          </cell>
          <cell r="K10">
            <v>287.37129829999998</v>
          </cell>
          <cell r="L10">
            <v>0.61945765900000005</v>
          </cell>
          <cell r="M10">
            <v>-14.972150920000001</v>
          </cell>
          <cell r="N10">
            <v>-117.2930771</v>
          </cell>
          <cell r="O10">
            <v>-13.70700566</v>
          </cell>
          <cell r="P10">
            <v>-107.3615389</v>
          </cell>
          <cell r="Q10">
            <v>-5.74923977</v>
          </cell>
          <cell r="R10">
            <v>-32.055165389999999</v>
          </cell>
          <cell r="S10">
            <v>0.14503207900000001</v>
          </cell>
          <cell r="T10">
            <v>5.4037012349999998</v>
          </cell>
          <cell r="U10">
            <v>15.662636900000001</v>
          </cell>
          <cell r="V10">
            <v>10.25893567</v>
          </cell>
          <cell r="W10">
            <v>-24.974870989999999</v>
          </cell>
          <cell r="X10">
            <v>1.0102589360000001</v>
          </cell>
          <cell r="Y10">
            <v>1.564724429</v>
          </cell>
          <cell r="Z10">
            <v>-83.347813709999997</v>
          </cell>
          <cell r="AA10">
            <v>-172.0717985</v>
          </cell>
          <cell r="AB10">
            <v>-58.867674549999997</v>
          </cell>
          <cell r="AC10">
            <v>4.7567792559999997</v>
          </cell>
          <cell r="AD10">
            <v>92.218934820000001</v>
          </cell>
          <cell r="AE10">
            <v>87.462155559999999</v>
          </cell>
          <cell r="AF10">
            <v>-188.287226</v>
          </cell>
          <cell r="AG10">
            <v>1.087462156</v>
          </cell>
          <cell r="AH10">
            <v>-64.751455969999995</v>
          </cell>
          <cell r="AI10">
            <v>3.3479890440000002</v>
          </cell>
          <cell r="AJ10">
            <v>-14.711132689999999</v>
          </cell>
          <cell r="AK10">
            <v>-114.004167</v>
          </cell>
          <cell r="AL10">
            <v>0.11713480900000001</v>
          </cell>
          <cell r="AM10">
            <v>0.11713480900000001</v>
          </cell>
          <cell r="AN10">
            <v>0.130421448</v>
          </cell>
          <cell r="AO10">
            <v>0.16713967599999999</v>
          </cell>
          <cell r="AP10" t="str">
            <v>rain</v>
          </cell>
          <cell r="AQ10">
            <v>935.69271619999995</v>
          </cell>
          <cell r="AR10">
            <v>1403.539074</v>
          </cell>
          <cell r="AS10">
            <v>164.40328120000001</v>
          </cell>
        </row>
        <row r="11">
          <cell r="A11" t="str">
            <v>14B43294</v>
          </cell>
          <cell r="B11" t="str">
            <v>14B</v>
          </cell>
          <cell r="C11" t="str">
            <v>W-4094</v>
          </cell>
          <cell r="D11">
            <v>9</v>
          </cell>
          <cell r="E11">
            <v>-89.3</v>
          </cell>
          <cell r="F11">
            <v>-9.08</v>
          </cell>
          <cell r="G11">
            <v>-16.659999999999997</v>
          </cell>
          <cell r="H11">
            <v>43294</v>
          </cell>
          <cell r="I11">
            <v>0.53</v>
          </cell>
          <cell r="J11" t="str">
            <v>NA</v>
          </cell>
          <cell r="K11">
            <v>287.37129829999998</v>
          </cell>
          <cell r="L11">
            <v>0.61945765900000005</v>
          </cell>
          <cell r="M11">
            <v>-14.972150920000001</v>
          </cell>
          <cell r="N11">
            <v>-117.2930771</v>
          </cell>
          <cell r="O11">
            <v>-13.70700566</v>
          </cell>
          <cell r="P11">
            <v>-107.3615389</v>
          </cell>
          <cell r="Q11">
            <v>-5.74923977</v>
          </cell>
          <cell r="R11">
            <v>-23.51463305</v>
          </cell>
          <cell r="S11">
            <v>0.14503207900000001</v>
          </cell>
          <cell r="T11">
            <v>5.4037012349999998</v>
          </cell>
          <cell r="U11">
            <v>15.662636900000001</v>
          </cell>
          <cell r="V11">
            <v>10.25893567</v>
          </cell>
          <cell r="W11">
            <v>-24.974870989999999</v>
          </cell>
          <cell r="X11">
            <v>1.0102589360000001</v>
          </cell>
          <cell r="Y11">
            <v>1.564724429</v>
          </cell>
          <cell r="Z11">
            <v>-83.347813709999997</v>
          </cell>
          <cell r="AA11">
            <v>-131.4988329</v>
          </cell>
          <cell r="AB11">
            <v>-58.867674549999997</v>
          </cell>
          <cell r="AC11">
            <v>4.7567792559999997</v>
          </cell>
          <cell r="AD11">
            <v>92.218934820000001</v>
          </cell>
          <cell r="AE11">
            <v>87.462155559999999</v>
          </cell>
          <cell r="AF11">
            <v>-188.287226</v>
          </cell>
          <cell r="AG11">
            <v>1.087462156</v>
          </cell>
          <cell r="AH11">
            <v>-62.755133790000002</v>
          </cell>
          <cell r="AI11">
            <v>2.9234434149999999</v>
          </cell>
          <cell r="AJ11">
            <v>-12.999978860000001</v>
          </cell>
          <cell r="AK11">
            <v>-100.7598364</v>
          </cell>
          <cell r="AL11">
            <v>0.27156761400000001</v>
          </cell>
          <cell r="AM11">
            <v>0.27156761400000001</v>
          </cell>
          <cell r="AN11">
            <v>0.40819540799999998</v>
          </cell>
          <cell r="AO11">
            <v>0.66336140499999996</v>
          </cell>
          <cell r="AP11" t="str">
            <v>rain</v>
          </cell>
          <cell r="AQ11">
            <v>935.69271619999995</v>
          </cell>
          <cell r="AR11">
            <v>1403.539074</v>
          </cell>
          <cell r="AS11">
            <v>381.15575819999998</v>
          </cell>
        </row>
        <row r="12">
          <cell r="A12" t="str">
            <v>14B43371</v>
          </cell>
          <cell r="B12" t="str">
            <v>14B</v>
          </cell>
          <cell r="C12" t="str">
            <v>W-4095</v>
          </cell>
          <cell r="D12">
            <v>62</v>
          </cell>
          <cell r="E12">
            <v>-80.099999999999994</v>
          </cell>
          <cell r="F12">
            <v>-7.02</v>
          </cell>
          <cell r="G12">
            <v>-23.939999999999998</v>
          </cell>
          <cell r="H12">
            <v>43371</v>
          </cell>
          <cell r="I12">
            <v>0.56000000000000005</v>
          </cell>
          <cell r="J12" t="str">
            <v>NA</v>
          </cell>
          <cell r="K12">
            <v>287.37129829999998</v>
          </cell>
          <cell r="L12">
            <v>0.61945765900000005</v>
          </cell>
          <cell r="M12">
            <v>-14.972150920000001</v>
          </cell>
          <cell r="N12">
            <v>-117.2930771</v>
          </cell>
          <cell r="O12">
            <v>-13.70700566</v>
          </cell>
          <cell r="P12">
            <v>-107.3615389</v>
          </cell>
          <cell r="Q12">
            <v>-5.74923977</v>
          </cell>
          <cell r="R12">
            <v>-18.231300730000001</v>
          </cell>
          <cell r="S12">
            <v>0.14503207900000001</v>
          </cell>
          <cell r="T12">
            <v>5.4037012349999998</v>
          </cell>
          <cell r="U12">
            <v>15.662636900000001</v>
          </cell>
          <cell r="V12">
            <v>10.25893567</v>
          </cell>
          <cell r="W12">
            <v>-24.974870989999999</v>
          </cell>
          <cell r="X12">
            <v>1.0102589360000001</v>
          </cell>
          <cell r="Y12">
            <v>1.564724429</v>
          </cell>
          <cell r="Z12">
            <v>-83.347813709999997</v>
          </cell>
          <cell r="AA12">
            <v>-109.5416986</v>
          </cell>
          <cell r="AB12">
            <v>-58.867674549999997</v>
          </cell>
          <cell r="AC12">
            <v>4.7567792559999997</v>
          </cell>
          <cell r="AD12">
            <v>92.218934820000001</v>
          </cell>
          <cell r="AE12">
            <v>87.462155559999999</v>
          </cell>
          <cell r="AF12">
            <v>-188.287226</v>
          </cell>
          <cell r="AG12">
            <v>1.087462156</v>
          </cell>
          <cell r="AH12">
            <v>-61.66496472</v>
          </cell>
          <cell r="AI12">
            <v>2.6260734019999998</v>
          </cell>
          <cell r="AJ12">
            <v>-12.030865820000001</v>
          </cell>
          <cell r="AK12">
            <v>-93.258901449999996</v>
          </cell>
          <cell r="AL12">
            <v>0.446947767</v>
          </cell>
          <cell r="AM12">
            <v>0.446947767</v>
          </cell>
          <cell r="AN12">
            <v>0.70929779800000003</v>
          </cell>
          <cell r="AO12">
            <v>1.2632789149999999</v>
          </cell>
          <cell r="AP12" t="str">
            <v>rain</v>
          </cell>
          <cell r="AQ12">
            <v>935.69271619999995</v>
          </cell>
          <cell r="AR12">
            <v>1403.539074</v>
          </cell>
          <cell r="AS12">
            <v>627.30865470000003</v>
          </cell>
        </row>
        <row r="13">
          <cell r="A13" t="str">
            <v>32A43221</v>
          </cell>
          <cell r="B13" t="str">
            <v>32A</v>
          </cell>
          <cell r="C13" t="str">
            <v>W-4101</v>
          </cell>
          <cell r="D13">
            <v>88</v>
          </cell>
          <cell r="E13">
            <v>-102.4</v>
          </cell>
          <cell r="F13">
            <v>-11.64</v>
          </cell>
          <cell r="G13">
            <v>-9.2800000000000011</v>
          </cell>
          <cell r="H13">
            <v>43221</v>
          </cell>
          <cell r="I13">
            <v>0.71</v>
          </cell>
          <cell r="J13" t="str">
            <v>NA</v>
          </cell>
          <cell r="K13">
            <v>287.44442249999997</v>
          </cell>
          <cell r="L13">
            <v>0.62660044299999995</v>
          </cell>
          <cell r="M13">
            <v>-14.972150920000001</v>
          </cell>
          <cell r="N13">
            <v>-117.2930771</v>
          </cell>
          <cell r="O13">
            <v>-13.70700566</v>
          </cell>
          <cell r="P13">
            <v>-107.3615389</v>
          </cell>
          <cell r="Q13">
            <v>-5.9249435720000001</v>
          </cell>
          <cell r="R13">
            <v>-29.910183499999999</v>
          </cell>
          <cell r="S13">
            <v>-0.31880303500000001</v>
          </cell>
          <cell r="T13">
            <v>5.3022737060000003</v>
          </cell>
          <cell r="U13">
            <v>15.554267169999999</v>
          </cell>
          <cell r="V13">
            <v>10.25199347</v>
          </cell>
          <cell r="W13">
            <v>-24.968170860000001</v>
          </cell>
          <cell r="X13">
            <v>1.010251993</v>
          </cell>
          <cell r="Y13">
            <v>1.6138031660000001</v>
          </cell>
          <cell r="Z13">
            <v>-84.013467489999996</v>
          </cell>
          <cell r="AA13">
            <v>-162.01813999999999</v>
          </cell>
          <cell r="AB13">
            <v>-60.781471830000001</v>
          </cell>
          <cell r="AC13">
            <v>4.6674944590000003</v>
          </cell>
          <cell r="AD13">
            <v>92.044247240000004</v>
          </cell>
          <cell r="AE13">
            <v>87.376752780000004</v>
          </cell>
          <cell r="AF13">
            <v>-188.22347389999999</v>
          </cell>
          <cell r="AG13">
            <v>1.087376753</v>
          </cell>
          <cell r="AH13">
            <v>-64.417067329999995</v>
          </cell>
          <cell r="AI13">
            <v>3.2631385449999999</v>
          </cell>
          <cell r="AJ13">
            <v>-14.357618159999999</v>
          </cell>
          <cell r="AK13">
            <v>-111.2679646</v>
          </cell>
          <cell r="AL13">
            <v>0.148746079</v>
          </cell>
          <cell r="AM13">
            <v>0.148746079</v>
          </cell>
          <cell r="AN13">
            <v>0.18238190800000001</v>
          </cell>
          <cell r="AO13">
            <v>0.24980781199999999</v>
          </cell>
          <cell r="AP13" t="str">
            <v>rain</v>
          </cell>
          <cell r="AQ13">
            <v>925.40225999999996</v>
          </cell>
          <cell r="AR13">
            <v>1388.10339</v>
          </cell>
          <cell r="AS13">
            <v>206.47493679999999</v>
          </cell>
        </row>
        <row r="14">
          <cell r="A14" t="str">
            <v>32A43243</v>
          </cell>
          <cell r="B14" t="str">
            <v>32A</v>
          </cell>
          <cell r="C14" t="str">
            <v>W-4114</v>
          </cell>
          <cell r="D14">
            <v>26</v>
          </cell>
          <cell r="E14">
            <v>-57</v>
          </cell>
          <cell r="F14">
            <v>-7.39</v>
          </cell>
          <cell r="G14">
            <v>2.1199999999999974</v>
          </cell>
          <cell r="H14">
            <v>43243</v>
          </cell>
          <cell r="I14">
            <v>0.95</v>
          </cell>
          <cell r="J14" t="str">
            <v>NA</v>
          </cell>
          <cell r="K14">
            <v>287.44442249999997</v>
          </cell>
          <cell r="L14">
            <v>0.62660044299999995</v>
          </cell>
          <cell r="M14">
            <v>-14.972150920000001</v>
          </cell>
          <cell r="N14">
            <v>-117.2930771</v>
          </cell>
          <cell r="O14">
            <v>-13.70700566</v>
          </cell>
          <cell r="P14">
            <v>-107.3615389</v>
          </cell>
          <cell r="Q14">
            <v>-5.9249435720000001</v>
          </cell>
          <cell r="R14">
            <v>-18.801520050000001</v>
          </cell>
          <cell r="S14">
            <v>-0.31880303500000001</v>
          </cell>
          <cell r="T14">
            <v>5.3022737060000003</v>
          </cell>
          <cell r="U14">
            <v>15.554267169999999</v>
          </cell>
          <cell r="V14">
            <v>10.25199347</v>
          </cell>
          <cell r="W14">
            <v>-24.968170860000001</v>
          </cell>
          <cell r="X14">
            <v>1.010251993</v>
          </cell>
          <cell r="Y14">
            <v>1.6138031660000001</v>
          </cell>
          <cell r="Z14">
            <v>-84.013467489999996</v>
          </cell>
          <cell r="AA14">
            <v>-51.583078100000002</v>
          </cell>
          <cell r="AB14">
            <v>-60.781471830000001</v>
          </cell>
          <cell r="AC14">
            <v>4.6674944590000003</v>
          </cell>
          <cell r="AD14">
            <v>92.044247240000004</v>
          </cell>
          <cell r="AE14">
            <v>87.376752780000004</v>
          </cell>
          <cell r="AF14">
            <v>-188.22347389999999</v>
          </cell>
          <cell r="AG14">
            <v>1.087376753</v>
          </cell>
          <cell r="AH14">
            <v>-60.507950970000003</v>
          </cell>
          <cell r="AI14">
            <v>-0.47468890000000002</v>
          </cell>
          <cell r="AJ14">
            <v>-7.3487811540000001</v>
          </cell>
          <cell r="AK14">
            <v>-57.019566130000001</v>
          </cell>
          <cell r="AL14">
            <v>-3.6120380000000001E-3</v>
          </cell>
          <cell r="AM14">
            <v>-3.6120380000000001E-3</v>
          </cell>
          <cell r="AN14">
            <v>0.66442953199999999</v>
          </cell>
          <cell r="AO14">
            <v>-11.130505149999999</v>
          </cell>
          <cell r="AP14" t="str">
            <v>rain</v>
          </cell>
          <cell r="AQ14">
            <v>925.40225999999996</v>
          </cell>
          <cell r="AR14">
            <v>1388.10339</v>
          </cell>
          <cell r="AS14">
            <v>-5.0138824780000002</v>
          </cell>
        </row>
        <row r="15">
          <cell r="A15" t="str">
            <v>32A43293</v>
          </cell>
          <cell r="B15" t="str">
            <v>32A</v>
          </cell>
          <cell r="C15" t="str">
            <v>W-4117</v>
          </cell>
          <cell r="D15">
            <v>19</v>
          </cell>
          <cell r="E15">
            <v>-80.3</v>
          </cell>
          <cell r="F15">
            <v>-7.08</v>
          </cell>
          <cell r="G15">
            <v>-23.659999999999997</v>
          </cell>
          <cell r="H15">
            <v>43293</v>
          </cell>
          <cell r="I15">
            <v>1.06</v>
          </cell>
          <cell r="J15" t="str">
            <v>NA</v>
          </cell>
          <cell r="K15">
            <v>287.44442249999997</v>
          </cell>
          <cell r="L15">
            <v>0.62660044299999995</v>
          </cell>
          <cell r="M15">
            <v>-14.972150920000001</v>
          </cell>
          <cell r="N15">
            <v>-117.2930771</v>
          </cell>
          <cell r="O15">
            <v>-13.70700566</v>
          </cell>
          <cell r="P15">
            <v>-107.3615389</v>
          </cell>
          <cell r="Q15">
            <v>-5.9249435720000001</v>
          </cell>
          <cell r="R15">
            <v>-17.991241070000001</v>
          </cell>
          <cell r="S15">
            <v>-0.31880303500000001</v>
          </cell>
          <cell r="T15">
            <v>5.3022737060000003</v>
          </cell>
          <cell r="U15">
            <v>15.554267169999999</v>
          </cell>
          <cell r="V15">
            <v>10.25199347</v>
          </cell>
          <cell r="W15">
            <v>-24.968170860000001</v>
          </cell>
          <cell r="X15">
            <v>1.010251993</v>
          </cell>
          <cell r="Y15">
            <v>1.6138031660000001</v>
          </cell>
          <cell r="Z15">
            <v>-84.013467489999996</v>
          </cell>
          <cell r="AA15">
            <v>-108.2601033</v>
          </cell>
          <cell r="AB15">
            <v>-60.781471830000001</v>
          </cell>
          <cell r="AC15">
            <v>4.6674944590000003</v>
          </cell>
          <cell r="AD15">
            <v>92.044247240000004</v>
          </cell>
          <cell r="AE15">
            <v>87.376752780000004</v>
          </cell>
          <cell r="AF15">
            <v>-188.22347389999999</v>
          </cell>
          <cell r="AG15">
            <v>1.087376753</v>
          </cell>
          <cell r="AH15">
            <v>-62.157468829999999</v>
          </cell>
          <cell r="AI15">
            <v>2.5625044020000001</v>
          </cell>
          <cell r="AJ15">
            <v>-11.978275529999999</v>
          </cell>
          <cell r="AK15">
            <v>-92.851852609999995</v>
          </cell>
          <cell r="AL15">
            <v>0.44892010900000001</v>
          </cell>
          <cell r="AM15">
            <v>0.44892010900000001</v>
          </cell>
          <cell r="AN15">
            <v>0.72330460600000002</v>
          </cell>
          <cell r="AO15">
            <v>1.3230665399999999</v>
          </cell>
          <cell r="AP15" t="str">
            <v>rain</v>
          </cell>
          <cell r="AQ15">
            <v>925.40225999999996</v>
          </cell>
          <cell r="AR15">
            <v>1388.10339</v>
          </cell>
          <cell r="AS15">
            <v>623.14752539999995</v>
          </cell>
        </row>
        <row r="16">
          <cell r="A16" t="str">
            <v>32A43370</v>
          </cell>
          <cell r="B16" t="str">
            <v>32A</v>
          </cell>
          <cell r="C16" t="str">
            <v>W-4124</v>
          </cell>
          <cell r="D16">
            <v>92</v>
          </cell>
          <cell r="E16">
            <v>-72.7</v>
          </cell>
          <cell r="F16">
            <v>-4.96</v>
          </cell>
          <cell r="G16">
            <v>-33.020000000000003</v>
          </cell>
          <cell r="H16">
            <v>43370</v>
          </cell>
          <cell r="I16">
            <v>1.35</v>
          </cell>
          <cell r="J16" t="str">
            <v>NA</v>
          </cell>
          <cell r="K16">
            <v>287.44442249999997</v>
          </cell>
          <cell r="L16">
            <v>0.62660044299999995</v>
          </cell>
          <cell r="M16">
            <v>-14.972150920000001</v>
          </cell>
          <cell r="N16">
            <v>-117.2930771</v>
          </cell>
          <cell r="O16">
            <v>-13.70700566</v>
          </cell>
          <cell r="P16">
            <v>-107.3615389</v>
          </cell>
          <cell r="Q16">
            <v>-5.9249435720000001</v>
          </cell>
          <cell r="R16">
            <v>-12.449978359999999</v>
          </cell>
          <cell r="S16">
            <v>-0.31880303500000001</v>
          </cell>
          <cell r="T16">
            <v>5.3022737060000003</v>
          </cell>
          <cell r="U16">
            <v>15.554267169999999</v>
          </cell>
          <cell r="V16">
            <v>10.25199347</v>
          </cell>
          <cell r="W16">
            <v>-24.968170860000001</v>
          </cell>
          <cell r="X16">
            <v>1.010251993</v>
          </cell>
          <cell r="Y16">
            <v>1.6138031660000001</v>
          </cell>
          <cell r="Z16">
            <v>-84.013467489999996</v>
          </cell>
          <cell r="AA16">
            <v>-89.773176599999999</v>
          </cell>
          <cell r="AB16">
            <v>-60.781471830000001</v>
          </cell>
          <cell r="AC16">
            <v>4.6674944590000003</v>
          </cell>
          <cell r="AD16">
            <v>92.044247240000004</v>
          </cell>
          <cell r="AE16">
            <v>87.376752780000004</v>
          </cell>
          <cell r="AF16">
            <v>-188.22347389999999</v>
          </cell>
          <cell r="AG16">
            <v>1.087376753</v>
          </cell>
          <cell r="AH16">
            <v>-61.393831689999999</v>
          </cell>
          <cell r="AI16">
            <v>2.2794694180000001</v>
          </cell>
          <cell r="AJ16">
            <v>-11.217560410000001</v>
          </cell>
          <cell r="AK16">
            <v>-86.963917589999994</v>
          </cell>
          <cell r="AL16">
            <v>0.83545774299999997</v>
          </cell>
          <cell r="AM16">
            <v>0.83545774299999997</v>
          </cell>
          <cell r="AN16">
            <v>1.3367396330000001</v>
          </cell>
          <cell r="AO16">
            <v>2.611879332</v>
          </cell>
          <cell r="AP16" t="str">
            <v>rain</v>
          </cell>
          <cell r="AQ16">
            <v>925.40225999999996</v>
          </cell>
          <cell r="AR16">
            <v>1388.10339</v>
          </cell>
          <cell r="AS16">
            <v>1159.7017249999999</v>
          </cell>
        </row>
        <row r="17">
          <cell r="A17" t="str">
            <v>32B43221</v>
          </cell>
          <cell r="B17" t="str">
            <v>32B</v>
          </cell>
          <cell r="C17" t="str">
            <v>W-4098</v>
          </cell>
          <cell r="D17">
            <v>91</v>
          </cell>
          <cell r="E17">
            <v>-99</v>
          </cell>
          <cell r="F17">
            <v>-11.04</v>
          </cell>
          <cell r="G17">
            <v>-10.680000000000007</v>
          </cell>
          <cell r="H17">
            <v>43221</v>
          </cell>
          <cell r="I17">
            <v>0.66</v>
          </cell>
          <cell r="J17" t="str">
            <v>NA</v>
          </cell>
          <cell r="K17">
            <v>287.43961539999998</v>
          </cell>
          <cell r="L17">
            <v>0.62690260799999997</v>
          </cell>
          <cell r="M17">
            <v>-14.972150920000001</v>
          </cell>
          <cell r="N17">
            <v>-117.2930771</v>
          </cell>
          <cell r="O17">
            <v>-13.70700566</v>
          </cell>
          <cell r="P17">
            <v>-107.3615389</v>
          </cell>
          <cell r="Q17">
            <v>-5.9320947940000002</v>
          </cell>
          <cell r="R17">
            <v>-28.334016479999999</v>
          </cell>
          <cell r="S17">
            <v>-0.33771975599999998</v>
          </cell>
          <cell r="T17">
            <v>5.2979829599999997</v>
          </cell>
          <cell r="U17">
            <v>15.55043259</v>
          </cell>
          <cell r="V17">
            <v>10.252449629999999</v>
          </cell>
          <cell r="W17">
            <v>-24.968611129999999</v>
          </cell>
          <cell r="X17">
            <v>1.0102524500000001</v>
          </cell>
          <cell r="Y17">
            <v>1.615918859</v>
          </cell>
          <cell r="Z17">
            <v>-84.038527110000004</v>
          </cell>
          <cell r="AA17">
            <v>-153.71600219999999</v>
          </cell>
          <cell r="AB17">
            <v>-60.85570405</v>
          </cell>
          <cell r="AC17">
            <v>4.6637173949999999</v>
          </cell>
          <cell r="AD17">
            <v>92.046081630000003</v>
          </cell>
          <cell r="AE17">
            <v>87.382364229999993</v>
          </cell>
          <cell r="AF17">
            <v>-188.2276631</v>
          </cell>
          <cell r="AG17">
            <v>1.087382364</v>
          </cell>
          <cell r="AH17">
            <v>-64.070886540000004</v>
          </cell>
          <cell r="AI17">
            <v>3.163868973</v>
          </cell>
          <cell r="AJ17">
            <v>-13.970510490000001</v>
          </cell>
          <cell r="AK17">
            <v>-108.2717512</v>
          </cell>
          <cell r="AL17">
            <v>0.16945227800000001</v>
          </cell>
          <cell r="AM17">
            <v>0.16945227800000001</v>
          </cell>
          <cell r="AN17">
            <v>0.22737060100000001</v>
          </cell>
          <cell r="AO17">
            <v>0.33432773599999999</v>
          </cell>
          <cell r="AP17" t="str">
            <v>rain</v>
          </cell>
          <cell r="AQ17">
            <v>925.05853739999998</v>
          </cell>
          <cell r="AR17">
            <v>1387.587806</v>
          </cell>
          <cell r="AS17">
            <v>235.1299152</v>
          </cell>
        </row>
        <row r="18">
          <cell r="A18" t="str">
            <v>32B43243</v>
          </cell>
          <cell r="B18" t="str">
            <v>32B</v>
          </cell>
          <cell r="C18" t="str">
            <v>W-4108</v>
          </cell>
          <cell r="D18">
            <v>40</v>
          </cell>
          <cell r="E18">
            <v>-86.5</v>
          </cell>
          <cell r="F18">
            <v>-8.89</v>
          </cell>
          <cell r="G18">
            <v>-15.379999999999995</v>
          </cell>
          <cell r="H18">
            <v>43243</v>
          </cell>
          <cell r="I18">
            <v>0.85</v>
          </cell>
          <cell r="J18" t="str">
            <v>NA</v>
          </cell>
          <cell r="K18">
            <v>287.43961539999998</v>
          </cell>
          <cell r="L18">
            <v>0.62690260799999997</v>
          </cell>
          <cell r="M18">
            <v>-14.972150920000001</v>
          </cell>
          <cell r="N18">
            <v>-117.2930771</v>
          </cell>
          <cell r="O18">
            <v>-13.70700566</v>
          </cell>
          <cell r="P18">
            <v>-107.3615389</v>
          </cell>
          <cell r="Q18">
            <v>-5.9320947940000002</v>
          </cell>
          <cell r="R18">
            <v>-22.70979093</v>
          </cell>
          <cell r="S18">
            <v>-0.33771975599999998</v>
          </cell>
          <cell r="T18">
            <v>5.2979829599999997</v>
          </cell>
          <cell r="U18">
            <v>15.55043259</v>
          </cell>
          <cell r="V18">
            <v>10.252449629999999</v>
          </cell>
          <cell r="W18">
            <v>-24.968611129999999</v>
          </cell>
          <cell r="X18">
            <v>1.0102524500000001</v>
          </cell>
          <cell r="Y18">
            <v>1.615918859</v>
          </cell>
          <cell r="Z18">
            <v>-84.038527110000004</v>
          </cell>
          <cell r="AA18">
            <v>-123.2854044</v>
          </cell>
          <cell r="AB18">
            <v>-60.85570405</v>
          </cell>
          <cell r="AC18">
            <v>4.6637173949999999</v>
          </cell>
          <cell r="AD18">
            <v>92.046081630000003</v>
          </cell>
          <cell r="AE18">
            <v>87.382364229999993</v>
          </cell>
          <cell r="AF18">
            <v>-188.2276631</v>
          </cell>
          <cell r="AG18">
            <v>1.087382364</v>
          </cell>
          <cell r="AH18">
            <v>-62.836672030000003</v>
          </cell>
          <cell r="AI18">
            <v>2.6617916720000001</v>
          </cell>
          <cell r="AJ18">
            <v>-12.34621898</v>
          </cell>
          <cell r="AK18">
            <v>-95.699734890000002</v>
          </cell>
          <cell r="AL18">
            <v>0.25009198700000002</v>
          </cell>
          <cell r="AM18">
            <v>0.25009198700000002</v>
          </cell>
          <cell r="AN18">
            <v>0.44010440899999997</v>
          </cell>
          <cell r="AO18">
            <v>0.83710041000000002</v>
          </cell>
          <cell r="AP18" t="str">
            <v>rain</v>
          </cell>
          <cell r="AQ18">
            <v>925.05853739999998</v>
          </cell>
          <cell r="AR18">
            <v>1387.587806</v>
          </cell>
          <cell r="AS18">
            <v>347.02459199999998</v>
          </cell>
        </row>
        <row r="19">
          <cell r="A19" t="str">
            <v>32B43293</v>
          </cell>
          <cell r="B19" t="str">
            <v>32B</v>
          </cell>
          <cell r="C19" t="str">
            <v>W-4111</v>
          </cell>
          <cell r="D19">
            <v>38</v>
          </cell>
          <cell r="E19">
            <v>-72.5</v>
          </cell>
          <cell r="F19">
            <v>-6.06</v>
          </cell>
          <cell r="G19">
            <v>-24.020000000000003</v>
          </cell>
          <cell r="H19">
            <v>43293</v>
          </cell>
          <cell r="I19">
            <v>0.94</v>
          </cell>
          <cell r="J19" t="str">
            <v>NA</v>
          </cell>
          <cell r="K19">
            <v>287.43961539999998</v>
          </cell>
          <cell r="L19">
            <v>0.62690260799999997</v>
          </cell>
          <cell r="M19">
            <v>-14.972150920000001</v>
          </cell>
          <cell r="N19">
            <v>-117.2930771</v>
          </cell>
          <cell r="O19">
            <v>-13.70700566</v>
          </cell>
          <cell r="P19">
            <v>-107.3615389</v>
          </cell>
          <cell r="Q19">
            <v>-5.9320947940000002</v>
          </cell>
          <cell r="R19">
            <v>-15.30674056</v>
          </cell>
          <cell r="S19">
            <v>-0.33771975599999998</v>
          </cell>
          <cell r="T19">
            <v>5.2979829599999997</v>
          </cell>
          <cell r="U19">
            <v>15.55043259</v>
          </cell>
          <cell r="V19">
            <v>10.252449629999999</v>
          </cell>
          <cell r="W19">
            <v>-24.968611129999999</v>
          </cell>
          <cell r="X19">
            <v>1.0102524500000001</v>
          </cell>
          <cell r="Y19">
            <v>1.615918859</v>
          </cell>
          <cell r="Z19">
            <v>-84.038527110000004</v>
          </cell>
          <cell r="AA19">
            <v>-89.203134939999998</v>
          </cell>
          <cell r="AB19">
            <v>-60.85570405</v>
          </cell>
          <cell r="AC19">
            <v>4.6637173949999999</v>
          </cell>
          <cell r="AD19">
            <v>92.046081630000003</v>
          </cell>
          <cell r="AE19">
            <v>87.382364229999993</v>
          </cell>
          <cell r="AF19">
            <v>-188.2276631</v>
          </cell>
          <cell r="AG19">
            <v>1.087382364</v>
          </cell>
          <cell r="AH19">
            <v>-61.553332140000002</v>
          </cell>
          <cell r="AI19">
            <v>1.8063808349999999</v>
          </cell>
          <cell r="AJ19">
            <v>-10.35006299</v>
          </cell>
          <cell r="AK19">
            <v>-80.249487579999993</v>
          </cell>
          <cell r="AL19">
            <v>0.46395407799999999</v>
          </cell>
          <cell r="AM19">
            <v>0.46395407799999999</v>
          </cell>
          <cell r="AN19">
            <v>0.96381539599999999</v>
          </cell>
          <cell r="AO19">
            <v>2.6817167710000001</v>
          </cell>
          <cell r="AP19" t="str">
            <v>rain</v>
          </cell>
          <cell r="AQ19">
            <v>925.05853739999998</v>
          </cell>
          <cell r="AR19">
            <v>1387.587806</v>
          </cell>
          <cell r="AS19">
            <v>643.77702160000001</v>
          </cell>
        </row>
        <row r="20">
          <cell r="A20" t="str">
            <v>32B43370</v>
          </cell>
          <cell r="B20" t="str">
            <v>32B</v>
          </cell>
          <cell r="C20" t="str">
            <v>W-4120</v>
          </cell>
          <cell r="D20">
            <v>74</v>
          </cell>
          <cell r="E20">
            <v>-67.599999999999994</v>
          </cell>
          <cell r="F20">
            <v>-3.64</v>
          </cell>
          <cell r="G20">
            <v>-38.47999999999999</v>
          </cell>
          <cell r="H20">
            <v>43370</v>
          </cell>
          <cell r="I20">
            <v>1.1100000000000001</v>
          </cell>
          <cell r="J20" t="str">
            <v>NA</v>
          </cell>
          <cell r="K20">
            <v>287.43961539999998</v>
          </cell>
          <cell r="L20">
            <v>0.62690260799999997</v>
          </cell>
          <cell r="M20">
            <v>-14.972150920000001</v>
          </cell>
          <cell r="N20">
            <v>-117.2930771</v>
          </cell>
          <cell r="O20">
            <v>-13.70700566</v>
          </cell>
          <cell r="P20">
            <v>-107.3615389</v>
          </cell>
          <cell r="Q20">
            <v>-5.9320947940000002</v>
          </cell>
          <cell r="R20">
            <v>-8.9762169230000008</v>
          </cell>
          <cell r="S20">
            <v>-0.33771975599999998</v>
          </cell>
          <cell r="T20">
            <v>5.2979829599999997</v>
          </cell>
          <cell r="U20">
            <v>15.55043259</v>
          </cell>
          <cell r="V20">
            <v>10.252449629999999</v>
          </cell>
          <cell r="W20">
            <v>-24.968611129999999</v>
          </cell>
          <cell r="X20">
            <v>1.0102524500000001</v>
          </cell>
          <cell r="Y20">
            <v>1.615918859</v>
          </cell>
          <cell r="Z20">
            <v>-84.038527110000004</v>
          </cell>
          <cell r="AA20">
            <v>-77.274340620000004</v>
          </cell>
          <cell r="AB20">
            <v>-60.85570405</v>
          </cell>
          <cell r="AC20">
            <v>4.6637173949999999</v>
          </cell>
          <cell r="AD20">
            <v>92.046081630000003</v>
          </cell>
          <cell r="AE20">
            <v>87.382364229999993</v>
          </cell>
          <cell r="AF20">
            <v>-188.2276631</v>
          </cell>
          <cell r="AG20">
            <v>1.087382364</v>
          </cell>
          <cell r="AH20">
            <v>-61.000830520000001</v>
          </cell>
          <cell r="AI20">
            <v>1.812958649</v>
          </cell>
          <cell r="AJ20">
            <v>-10.26833236</v>
          </cell>
          <cell r="AK20">
            <v>-79.616892489999998</v>
          </cell>
          <cell r="AL20">
            <v>1.2421407259999999</v>
          </cell>
          <cell r="AM20">
            <v>1.2421407259999999</v>
          </cell>
          <cell r="AN20">
            <v>2.123630108</v>
          </cell>
          <cell r="AO20">
            <v>5.1365854300000002</v>
          </cell>
          <cell r="AP20" t="str">
            <v>rain</v>
          </cell>
          <cell r="AQ20">
            <v>925.05853739999998</v>
          </cell>
          <cell r="AR20">
            <v>1387.587806</v>
          </cell>
          <cell r="AS20">
            <v>1723.5793249999999</v>
          </cell>
        </row>
        <row r="21">
          <cell r="A21" t="str">
            <v>32C43221</v>
          </cell>
          <cell r="B21" t="str">
            <v>32C</v>
          </cell>
          <cell r="C21" t="str">
            <v>W-4105</v>
          </cell>
          <cell r="D21">
            <v>75</v>
          </cell>
          <cell r="E21">
            <v>-103.1</v>
          </cell>
          <cell r="F21">
            <v>-11.95</v>
          </cell>
          <cell r="G21">
            <v>-7.5</v>
          </cell>
          <cell r="H21">
            <v>43221</v>
          </cell>
          <cell r="I21">
            <v>0.79</v>
          </cell>
          <cell r="J21" t="str">
            <v>NA</v>
          </cell>
          <cell r="K21">
            <v>287.44404400000002</v>
          </cell>
          <cell r="L21">
            <v>0.62654633900000001</v>
          </cell>
          <cell r="M21">
            <v>-14.972150920000001</v>
          </cell>
          <cell r="N21">
            <v>-117.2930771</v>
          </cell>
          <cell r="O21">
            <v>-13.70700566</v>
          </cell>
          <cell r="P21">
            <v>-107.3615389</v>
          </cell>
          <cell r="Q21">
            <v>-5.9236192580000004</v>
          </cell>
          <cell r="R21">
            <v>-30.72164137</v>
          </cell>
          <cell r="S21">
            <v>-0.315341804</v>
          </cell>
          <cell r="T21">
            <v>5.3030419899999997</v>
          </cell>
          <cell r="U21">
            <v>15.55507137</v>
          </cell>
          <cell r="V21">
            <v>10.25202938</v>
          </cell>
          <cell r="W21">
            <v>-24.968205529999999</v>
          </cell>
          <cell r="X21">
            <v>1.0102520290000001</v>
          </cell>
          <cell r="Y21">
            <v>1.613424395</v>
          </cell>
          <cell r="Z21">
            <v>-84.008497899999995</v>
          </cell>
          <cell r="AA21">
            <v>-163.72622480000001</v>
          </cell>
          <cell r="AB21">
            <v>-60.767299399999999</v>
          </cell>
          <cell r="AC21">
            <v>4.6681707660000002</v>
          </cell>
          <cell r="AD21">
            <v>92.045365369999999</v>
          </cell>
          <cell r="AE21">
            <v>87.377194599999996</v>
          </cell>
          <cell r="AF21">
            <v>-188.22380380000001</v>
          </cell>
          <cell r="AG21">
            <v>1.087377195</v>
          </cell>
          <cell r="AH21">
            <v>-64.505432130000003</v>
          </cell>
          <cell r="AI21">
            <v>3.2296709520000002</v>
          </cell>
          <cell r="AJ21">
            <v>-14.270673260000001</v>
          </cell>
          <cell r="AK21">
            <v>-110.595011</v>
          </cell>
          <cell r="AL21">
            <v>0.12362655</v>
          </cell>
          <cell r="AM21">
            <v>0.12362655</v>
          </cell>
          <cell r="AN21">
            <v>0.16099556000000001</v>
          </cell>
          <cell r="AO21">
            <v>0.23410788199999999</v>
          </cell>
          <cell r="AP21" t="str">
            <v>rain</v>
          </cell>
          <cell r="AQ21">
            <v>925.51645729999996</v>
          </cell>
          <cell r="AR21">
            <v>1388.274686</v>
          </cell>
          <cell r="AS21">
            <v>171.6276096</v>
          </cell>
        </row>
        <row r="22">
          <cell r="A22" t="str">
            <v>32C43237</v>
          </cell>
          <cell r="B22" t="str">
            <v>32C</v>
          </cell>
          <cell r="C22" t="str">
            <v>W-4118</v>
          </cell>
          <cell r="D22">
            <v>73</v>
          </cell>
          <cell r="E22">
            <v>-100.4</v>
          </cell>
          <cell r="F22">
            <v>-10.45</v>
          </cell>
          <cell r="G22">
            <v>-16.800000000000011</v>
          </cell>
          <cell r="H22">
            <v>43237</v>
          </cell>
          <cell r="I22">
            <v>1.1000000000000001</v>
          </cell>
          <cell r="J22" t="str">
            <v>NA</v>
          </cell>
          <cell r="K22">
            <v>287.44404400000002</v>
          </cell>
          <cell r="L22">
            <v>0.62654633900000001</v>
          </cell>
          <cell r="M22">
            <v>-14.972150920000001</v>
          </cell>
          <cell r="N22">
            <v>-117.2930771</v>
          </cell>
          <cell r="O22">
            <v>-13.70700566</v>
          </cell>
          <cell r="P22">
            <v>-107.3615389</v>
          </cell>
          <cell r="Q22">
            <v>-5.9236192580000004</v>
          </cell>
          <cell r="R22">
            <v>-26.801504770000001</v>
          </cell>
          <cell r="S22">
            <v>-0.315341804</v>
          </cell>
          <cell r="T22">
            <v>5.3030419899999997</v>
          </cell>
          <cell r="U22">
            <v>15.55507137</v>
          </cell>
          <cell r="V22">
            <v>10.25202938</v>
          </cell>
          <cell r="W22">
            <v>-24.968205529999999</v>
          </cell>
          <cell r="X22">
            <v>1.0102520290000001</v>
          </cell>
          <cell r="Y22">
            <v>1.613424395</v>
          </cell>
          <cell r="Z22">
            <v>-84.008497899999995</v>
          </cell>
          <cell r="AA22">
            <v>-157.1594551</v>
          </cell>
          <cell r="AB22">
            <v>-60.767299399999999</v>
          </cell>
          <cell r="AC22">
            <v>4.6681707660000002</v>
          </cell>
          <cell r="AD22">
            <v>92.045365369999999</v>
          </cell>
          <cell r="AE22">
            <v>87.377194599999996</v>
          </cell>
          <cell r="AF22">
            <v>-188.22380380000001</v>
          </cell>
          <cell r="AG22">
            <v>1.087377195</v>
          </cell>
          <cell r="AH22">
            <v>-64.125888619999998</v>
          </cell>
          <cell r="AI22">
            <v>3.4712068309999999</v>
          </cell>
          <cell r="AJ22">
            <v>-14.989222030000001</v>
          </cell>
          <cell r="AK22">
            <v>-116.15657849999999</v>
          </cell>
          <cell r="AL22">
            <v>0.27760270999999997</v>
          </cell>
          <cell r="AM22">
            <v>0.27760270999999997</v>
          </cell>
          <cell r="AN22">
            <v>0.27655870100000002</v>
          </cell>
          <cell r="AO22">
            <v>0.29762578000000001</v>
          </cell>
          <cell r="AP22" t="str">
            <v>rain</v>
          </cell>
          <cell r="AQ22">
            <v>925.51645729999996</v>
          </cell>
          <cell r="AR22">
            <v>1388.274686</v>
          </cell>
          <cell r="AS22">
            <v>385.38881450000002</v>
          </cell>
        </row>
        <row r="23">
          <cell r="A23" t="str">
            <v>32C43293</v>
          </cell>
          <cell r="B23" t="str">
            <v>32C</v>
          </cell>
          <cell r="C23" t="str">
            <v>W-4128</v>
          </cell>
          <cell r="D23">
            <v>37</v>
          </cell>
          <cell r="E23">
            <v>-72.599999999999994</v>
          </cell>
          <cell r="F23">
            <v>-5.95</v>
          </cell>
          <cell r="G23">
            <v>-24.999999999999993</v>
          </cell>
          <cell r="H23">
            <v>43293</v>
          </cell>
          <cell r="I23">
            <v>1.4</v>
          </cell>
          <cell r="J23" t="str">
            <v>NA</v>
          </cell>
          <cell r="K23">
            <v>287.44404400000002</v>
          </cell>
          <cell r="L23">
            <v>0.62654633900000001</v>
          </cell>
          <cell r="M23">
            <v>-14.972150920000001</v>
          </cell>
          <cell r="N23">
            <v>-117.2930771</v>
          </cell>
          <cell r="O23">
            <v>-13.70700566</v>
          </cell>
          <cell r="P23">
            <v>-107.3615389</v>
          </cell>
          <cell r="Q23">
            <v>-5.9236192580000004</v>
          </cell>
          <cell r="R23">
            <v>-15.041094989999999</v>
          </cell>
          <cell r="S23">
            <v>-0.315341804</v>
          </cell>
          <cell r="T23">
            <v>5.3030419899999997</v>
          </cell>
          <cell r="U23">
            <v>15.55507137</v>
          </cell>
          <cell r="V23">
            <v>10.25202938</v>
          </cell>
          <cell r="W23">
            <v>-24.968205529999999</v>
          </cell>
          <cell r="X23">
            <v>1.0102520290000001</v>
          </cell>
          <cell r="Y23">
            <v>1.613424395</v>
          </cell>
          <cell r="Z23">
            <v>-84.008497899999995</v>
          </cell>
          <cell r="AA23">
            <v>-89.546047779999995</v>
          </cell>
          <cell r="AB23">
            <v>-60.767299399999999</v>
          </cell>
          <cell r="AC23">
            <v>4.6681707660000002</v>
          </cell>
          <cell r="AD23">
            <v>92.045365369999999</v>
          </cell>
          <cell r="AE23">
            <v>87.377194599999996</v>
          </cell>
          <cell r="AF23">
            <v>-188.22380380000001</v>
          </cell>
          <cell r="AG23">
            <v>1.087377195</v>
          </cell>
          <cell r="AH23">
            <v>-61.509038529999998</v>
          </cell>
          <cell r="AI23">
            <v>1.8640271369999999</v>
          </cell>
          <cell r="AJ23">
            <v>-10.444064320000001</v>
          </cell>
          <cell r="AK23">
            <v>-80.977057849999994</v>
          </cell>
          <cell r="AL23">
            <v>0.49433696700000002</v>
          </cell>
          <cell r="AM23">
            <v>0.49433696700000002</v>
          </cell>
          <cell r="AN23">
            <v>0.99241630700000005</v>
          </cell>
          <cell r="AO23">
            <v>2.6373746659999999</v>
          </cell>
          <cell r="AP23" t="str">
            <v>rain</v>
          </cell>
          <cell r="AQ23">
            <v>925.51645729999996</v>
          </cell>
          <cell r="AR23">
            <v>1388.274686</v>
          </cell>
          <cell r="AS23">
            <v>686.27549710000005</v>
          </cell>
        </row>
        <row r="24">
          <cell r="A24" t="str">
            <v>32C43370</v>
          </cell>
          <cell r="B24" t="str">
            <v>32C</v>
          </cell>
          <cell r="C24" t="str">
            <v>W-4140</v>
          </cell>
          <cell r="D24">
            <v>83</v>
          </cell>
          <cell r="E24">
            <v>-62</v>
          </cell>
          <cell r="F24">
            <v>-3.48</v>
          </cell>
          <cell r="G24">
            <v>-34.159999999999997</v>
          </cell>
          <cell r="H24">
            <v>43370</v>
          </cell>
          <cell r="I24">
            <v>1.79</v>
          </cell>
          <cell r="J24" t="str">
            <v>NA</v>
          </cell>
          <cell r="K24">
            <v>287.44404400000002</v>
          </cell>
          <cell r="L24">
            <v>0.62654633900000001</v>
          </cell>
          <cell r="M24">
            <v>-14.972150920000001</v>
          </cell>
          <cell r="N24">
            <v>-117.2930771</v>
          </cell>
          <cell r="O24">
            <v>-13.70700566</v>
          </cell>
          <cell r="P24">
            <v>-107.3615389</v>
          </cell>
          <cell r="Q24">
            <v>-5.9236192580000004</v>
          </cell>
          <cell r="R24">
            <v>-8.5859367370000008</v>
          </cell>
          <cell r="S24">
            <v>-0.315341804</v>
          </cell>
          <cell r="T24">
            <v>5.3030419899999997</v>
          </cell>
          <cell r="U24">
            <v>15.55507137</v>
          </cell>
          <cell r="V24">
            <v>10.25202938</v>
          </cell>
          <cell r="W24">
            <v>-24.968205529999999</v>
          </cell>
          <cell r="X24">
            <v>1.0102520290000001</v>
          </cell>
          <cell r="Y24">
            <v>1.613424395</v>
          </cell>
          <cell r="Z24">
            <v>-84.008497899999995</v>
          </cell>
          <cell r="AA24">
            <v>-63.765396080000002</v>
          </cell>
          <cell r="AB24">
            <v>-60.767299399999999</v>
          </cell>
          <cell r="AC24">
            <v>4.6681707660000002</v>
          </cell>
          <cell r="AD24">
            <v>92.045365369999999</v>
          </cell>
          <cell r="AE24">
            <v>87.377194599999996</v>
          </cell>
          <cell r="AF24">
            <v>-188.22380380000001</v>
          </cell>
          <cell r="AG24">
            <v>1.087377195</v>
          </cell>
          <cell r="AH24">
            <v>-60.796777419999998</v>
          </cell>
          <cell r="AI24">
            <v>0.34575361399999999</v>
          </cell>
          <cell r="AJ24">
            <v>-8.2032399589999994</v>
          </cell>
          <cell r="AK24">
            <v>-63.633077280000002</v>
          </cell>
          <cell r="AL24">
            <v>0.92504866399999996</v>
          </cell>
          <cell r="AM24">
            <v>0.92504866399999996</v>
          </cell>
          <cell r="AN24">
            <v>2.2507429120000002</v>
          </cell>
          <cell r="AO24">
            <v>31.320493890000002</v>
          </cell>
          <cell r="AP24" t="str">
            <v>rain</v>
          </cell>
          <cell r="AQ24">
            <v>925.51645729999996</v>
          </cell>
          <cell r="AR24">
            <v>1388.274686</v>
          </cell>
          <cell r="AS24">
            <v>1284.221644</v>
          </cell>
        </row>
        <row r="25">
          <cell r="A25" t="str">
            <v>4A43214</v>
          </cell>
          <cell r="B25" t="str">
            <v>4A</v>
          </cell>
          <cell r="C25" t="str">
            <v>W-4018</v>
          </cell>
          <cell r="D25">
            <v>21</v>
          </cell>
          <cell r="E25">
            <v>-126</v>
          </cell>
          <cell r="F25">
            <v>-15.64</v>
          </cell>
          <cell r="G25">
            <v>-0.87999999999999545</v>
          </cell>
          <cell r="H25">
            <v>43214</v>
          </cell>
          <cell r="I25">
            <v>0.09</v>
          </cell>
          <cell r="J25" t="str">
            <v>NA</v>
          </cell>
          <cell r="K25">
            <v>287.68903490000002</v>
          </cell>
          <cell r="L25">
            <v>0.60910162599999995</v>
          </cell>
          <cell r="M25">
            <v>-14.972150920000001</v>
          </cell>
          <cell r="N25">
            <v>-117.2930771</v>
          </cell>
          <cell r="O25">
            <v>-13.70700566</v>
          </cell>
          <cell r="P25">
            <v>-107.3615389</v>
          </cell>
          <cell r="Q25">
            <v>-5.5100095570000001</v>
          </cell>
          <cell r="R25">
            <v>-40.265236379999997</v>
          </cell>
          <cell r="S25">
            <v>0.81135171299999997</v>
          </cell>
          <cell r="T25">
            <v>5.5507569180000003</v>
          </cell>
          <cell r="U25">
            <v>15.77957584</v>
          </cell>
          <cell r="V25">
            <v>10.22881892</v>
          </cell>
          <cell r="W25">
            <v>-24.945803739999999</v>
          </cell>
          <cell r="X25">
            <v>1.0102288189999999</v>
          </cell>
          <cell r="Y25">
            <v>1.4968518580000001</v>
          </cell>
          <cell r="Z25">
            <v>-82.553443849999994</v>
          </cell>
          <cell r="AA25">
            <v>-218.27189190000001</v>
          </cell>
          <cell r="AB25">
            <v>-56.319163070000002</v>
          </cell>
          <cell r="AC25">
            <v>4.8862296809999997</v>
          </cell>
          <cell r="AD25">
            <v>91.977959830000003</v>
          </cell>
          <cell r="AE25">
            <v>87.091730150000004</v>
          </cell>
          <cell r="AF25">
            <v>-188.01063569999999</v>
          </cell>
          <cell r="AG25">
            <v>1.08709173</v>
          </cell>
          <cell r="AH25">
            <v>-67.396201579999996</v>
          </cell>
          <cell r="AI25">
            <v>3.747045935</v>
          </cell>
          <cell r="AJ25">
            <v>-16.84372033</v>
          </cell>
          <cell r="AK25">
            <v>-130.51039539999999</v>
          </cell>
          <cell r="AL25">
            <v>4.8881574999999997E-2</v>
          </cell>
          <cell r="AM25">
            <v>4.8881574999999997E-2</v>
          </cell>
          <cell r="AN25">
            <v>-2.7120513999999998E-2</v>
          </cell>
          <cell r="AO25">
            <v>-9.4361595000000006E-2</v>
          </cell>
          <cell r="AP25" t="str">
            <v>intermediate</v>
          </cell>
          <cell r="AQ25">
            <v>967.93816509999999</v>
          </cell>
          <cell r="AR25">
            <v>1451.907248</v>
          </cell>
          <cell r="AS25">
            <v>70.971512709999999</v>
          </cell>
        </row>
        <row r="26">
          <cell r="A26" t="str">
            <v>4A43234</v>
          </cell>
          <cell r="B26" t="str">
            <v>4A</v>
          </cell>
          <cell r="C26" t="str">
            <v>W-4025</v>
          </cell>
          <cell r="D26">
            <v>79</v>
          </cell>
          <cell r="E26">
            <v>-99.9</v>
          </cell>
          <cell r="F26">
            <v>-10.25</v>
          </cell>
          <cell r="G26">
            <v>-17.900000000000006</v>
          </cell>
          <cell r="H26">
            <v>43234</v>
          </cell>
          <cell r="I26">
            <v>0.11</v>
          </cell>
          <cell r="J26" t="str">
            <v>NA</v>
          </cell>
          <cell r="K26">
            <v>287.68903490000002</v>
          </cell>
          <cell r="L26">
            <v>0.60910162599999995</v>
          </cell>
          <cell r="M26">
            <v>-14.972150920000001</v>
          </cell>
          <cell r="N26">
            <v>-117.2930771</v>
          </cell>
          <cell r="O26">
            <v>-13.70700566</v>
          </cell>
          <cell r="P26">
            <v>-107.3615389</v>
          </cell>
          <cell r="Q26">
            <v>-5.5100095570000001</v>
          </cell>
          <cell r="R26">
            <v>-26.80720487</v>
          </cell>
          <cell r="S26">
            <v>0.81135171299999997</v>
          </cell>
          <cell r="T26">
            <v>5.5507569180000003</v>
          </cell>
          <cell r="U26">
            <v>15.77957584</v>
          </cell>
          <cell r="V26">
            <v>10.22881892</v>
          </cell>
          <cell r="W26">
            <v>-24.945803739999999</v>
          </cell>
          <cell r="X26">
            <v>1.0102288189999999</v>
          </cell>
          <cell r="Y26">
            <v>1.4968518580000001</v>
          </cell>
          <cell r="Z26">
            <v>-82.553443849999994</v>
          </cell>
          <cell r="AA26">
            <v>-157.61007430000001</v>
          </cell>
          <cell r="AB26">
            <v>-56.319163070000002</v>
          </cell>
          <cell r="AC26">
            <v>4.8862296809999997</v>
          </cell>
          <cell r="AD26">
            <v>91.977959830000003</v>
          </cell>
          <cell r="AE26">
            <v>87.091730150000004</v>
          </cell>
          <cell r="AF26">
            <v>-188.01063569999999</v>
          </cell>
          <cell r="AG26">
            <v>1.08709173</v>
          </cell>
          <cell r="AH26">
            <v>-64.173664189999997</v>
          </cell>
          <cell r="AI26">
            <v>3.4854961769999999</v>
          </cell>
          <cell r="AJ26">
            <v>-15.05079484</v>
          </cell>
          <cell r="AK26">
            <v>-116.6331521</v>
          </cell>
          <cell r="AL26">
            <v>0.28995201100000001</v>
          </cell>
          <cell r="AM26">
            <v>0.28995201100000001</v>
          </cell>
          <cell r="AN26">
            <v>0.28520218000000003</v>
          </cell>
          <cell r="AO26">
            <v>0.30138719000000003</v>
          </cell>
          <cell r="AP26" t="str">
            <v>rain</v>
          </cell>
          <cell r="AQ26">
            <v>967.93816509999999</v>
          </cell>
          <cell r="AR26">
            <v>1451.907248</v>
          </cell>
          <cell r="AS26">
            <v>420.98342559999998</v>
          </cell>
        </row>
        <row r="27">
          <cell r="A27" t="str">
            <v>4A43262</v>
          </cell>
          <cell r="B27" t="str">
            <v>4A</v>
          </cell>
          <cell r="C27" t="str">
            <v>W-4061</v>
          </cell>
          <cell r="D27">
            <v>35</v>
          </cell>
          <cell r="E27">
            <v>-87.8</v>
          </cell>
          <cell r="F27">
            <v>-8.41</v>
          </cell>
          <cell r="G27">
            <v>-20.519999999999996</v>
          </cell>
          <cell r="H27">
            <v>43262</v>
          </cell>
          <cell r="I27">
            <v>0.13</v>
          </cell>
          <cell r="J27" t="str">
            <v>NA</v>
          </cell>
          <cell r="K27">
            <v>287.68903490000002</v>
          </cell>
          <cell r="L27">
            <v>0.60910162599999995</v>
          </cell>
          <cell r="M27">
            <v>-14.972150920000001</v>
          </cell>
          <cell r="N27">
            <v>-117.2930771</v>
          </cell>
          <cell r="O27">
            <v>-13.70700566</v>
          </cell>
          <cell r="P27">
            <v>-107.3615389</v>
          </cell>
          <cell r="Q27">
            <v>-5.5100095570000001</v>
          </cell>
          <cell r="R27">
            <v>-22.21299745</v>
          </cell>
          <cell r="S27">
            <v>0.81135171299999997</v>
          </cell>
          <cell r="T27">
            <v>5.5507569180000003</v>
          </cell>
          <cell r="U27">
            <v>15.77957584</v>
          </cell>
          <cell r="V27">
            <v>10.22881892</v>
          </cell>
          <cell r="W27">
            <v>-24.945803739999999</v>
          </cell>
          <cell r="X27">
            <v>1.0102288189999999</v>
          </cell>
          <cell r="Y27">
            <v>1.4968518580000001</v>
          </cell>
          <cell r="Z27">
            <v>-82.553443849999994</v>
          </cell>
          <cell r="AA27">
            <v>-129.4871626</v>
          </cell>
          <cell r="AB27">
            <v>-56.319163070000002</v>
          </cell>
          <cell r="AC27">
            <v>4.8862296809999997</v>
          </cell>
          <cell r="AD27">
            <v>91.977959830000003</v>
          </cell>
          <cell r="AE27">
            <v>87.091730150000004</v>
          </cell>
          <cell r="AF27">
            <v>-188.01063569999999</v>
          </cell>
          <cell r="AG27">
            <v>1.08709173</v>
          </cell>
          <cell r="AH27">
            <v>-62.400514190000003</v>
          </cell>
          <cell r="AI27">
            <v>3.020152891</v>
          </cell>
          <cell r="AJ27">
            <v>-13.191214199999999</v>
          </cell>
          <cell r="AK27">
            <v>-102.23999790000001</v>
          </cell>
          <cell r="AL27">
            <v>0.34638955900000001</v>
          </cell>
          <cell r="AM27">
            <v>0.34638955900000001</v>
          </cell>
          <cell r="AN27">
            <v>0.47541491899999999</v>
          </cell>
          <cell r="AO27">
            <v>0.70748583600000003</v>
          </cell>
          <cell r="AP27" t="str">
            <v>rain</v>
          </cell>
          <cell r="AQ27">
            <v>967.93816509999999</v>
          </cell>
          <cell r="AR27">
            <v>1451.907248</v>
          </cell>
          <cell r="AS27">
            <v>502.92551090000001</v>
          </cell>
        </row>
        <row r="28">
          <cell r="A28" t="str">
            <v>4A43290</v>
          </cell>
          <cell r="B28" t="str">
            <v>4A</v>
          </cell>
          <cell r="C28" t="str">
            <v>W-4057</v>
          </cell>
          <cell r="D28">
            <v>43</v>
          </cell>
          <cell r="E28">
            <v>-81.099999999999994</v>
          </cell>
          <cell r="F28">
            <v>-6.82</v>
          </cell>
          <cell r="G28">
            <v>-26.539999999999992</v>
          </cell>
          <cell r="H28">
            <v>43290</v>
          </cell>
          <cell r="I28">
            <v>0.12</v>
          </cell>
          <cell r="J28" t="str">
            <v>NA</v>
          </cell>
          <cell r="K28">
            <v>287.68903490000002</v>
          </cell>
          <cell r="L28">
            <v>0.60910162599999995</v>
          </cell>
          <cell r="M28">
            <v>-14.972150920000001</v>
          </cell>
          <cell r="N28">
            <v>-117.2930771</v>
          </cell>
          <cell r="O28">
            <v>-13.70700566</v>
          </cell>
          <cell r="P28">
            <v>-107.3615389</v>
          </cell>
          <cell r="Q28">
            <v>-5.5100095570000001</v>
          </cell>
          <cell r="R28">
            <v>-18.243002990000001</v>
          </cell>
          <cell r="S28">
            <v>0.81135171299999997</v>
          </cell>
          <cell r="T28">
            <v>5.5507569180000003</v>
          </cell>
          <cell r="U28">
            <v>15.77957584</v>
          </cell>
          <cell r="V28">
            <v>10.22881892</v>
          </cell>
          <cell r="W28">
            <v>-24.945803739999999</v>
          </cell>
          <cell r="X28">
            <v>1.0102288189999999</v>
          </cell>
          <cell r="Y28">
            <v>1.4968518580000001</v>
          </cell>
          <cell r="Z28">
            <v>-82.553443849999994</v>
          </cell>
          <cell r="AA28">
            <v>-113.9149719</v>
          </cell>
          <cell r="AB28">
            <v>-56.319163070000002</v>
          </cell>
          <cell r="AC28">
            <v>4.8862296809999997</v>
          </cell>
          <cell r="AD28">
            <v>91.977959830000003</v>
          </cell>
          <cell r="AE28">
            <v>87.091730150000004</v>
          </cell>
          <cell r="AF28">
            <v>-188.01063569999999</v>
          </cell>
          <cell r="AG28">
            <v>1.08709173</v>
          </cell>
          <cell r="AH28">
            <v>-61.508119600000001</v>
          </cell>
          <cell r="AI28">
            <v>2.872709736</v>
          </cell>
          <cell r="AJ28">
            <v>-12.60827201</v>
          </cell>
          <cell r="AK28">
            <v>-97.728025349999996</v>
          </cell>
          <cell r="AL28">
            <v>0.50672069399999997</v>
          </cell>
          <cell r="AM28">
            <v>0.50672069399999997</v>
          </cell>
          <cell r="AN28">
            <v>0.71366092800000003</v>
          </cell>
          <cell r="AO28">
            <v>1.102944022</v>
          </cell>
          <cell r="AP28" t="str">
            <v>rain</v>
          </cell>
          <cell r="AQ28">
            <v>967.93816509999999</v>
          </cell>
          <cell r="AR28">
            <v>1451.907248</v>
          </cell>
          <cell r="AS28">
            <v>735.71144890000005</v>
          </cell>
        </row>
        <row r="29">
          <cell r="A29" t="str">
            <v>4A43320</v>
          </cell>
          <cell r="B29" t="str">
            <v>4A</v>
          </cell>
          <cell r="C29" t="str">
            <v>W-4026</v>
          </cell>
          <cell r="D29">
            <v>58</v>
          </cell>
          <cell r="E29">
            <v>-74.7</v>
          </cell>
          <cell r="F29">
            <v>-5.42</v>
          </cell>
          <cell r="G29">
            <v>-31.340000000000003</v>
          </cell>
          <cell r="H29">
            <v>43320</v>
          </cell>
          <cell r="I29">
            <v>0.11</v>
          </cell>
          <cell r="J29" t="str">
            <v>NA</v>
          </cell>
          <cell r="K29">
            <v>287.68903490000002</v>
          </cell>
          <cell r="L29">
            <v>0.60910162599999995</v>
          </cell>
          <cell r="M29">
            <v>-14.972150920000001</v>
          </cell>
          <cell r="N29">
            <v>-117.2930771</v>
          </cell>
          <cell r="O29">
            <v>-13.70700566</v>
          </cell>
          <cell r="P29">
            <v>-107.3615389</v>
          </cell>
          <cell r="Q29">
            <v>-5.5100095570000001</v>
          </cell>
          <cell r="R29">
            <v>-14.747410390000001</v>
          </cell>
          <cell r="S29">
            <v>0.81135171299999997</v>
          </cell>
          <cell r="T29">
            <v>5.5507569180000003</v>
          </cell>
          <cell r="U29">
            <v>15.77957584</v>
          </cell>
          <cell r="V29">
            <v>10.22881892</v>
          </cell>
          <cell r="W29">
            <v>-24.945803739999999</v>
          </cell>
          <cell r="X29">
            <v>1.0102288189999999</v>
          </cell>
          <cell r="Y29">
            <v>1.4968518580000001</v>
          </cell>
          <cell r="Z29">
            <v>-82.553443849999994</v>
          </cell>
          <cell r="AA29">
            <v>-99.040043449999999</v>
          </cell>
          <cell r="AB29">
            <v>-56.319163070000002</v>
          </cell>
          <cell r="AC29">
            <v>4.8862296809999997</v>
          </cell>
          <cell r="AD29">
            <v>91.977959830000003</v>
          </cell>
          <cell r="AE29">
            <v>87.091730150000004</v>
          </cell>
          <cell r="AF29">
            <v>-188.01063569999999</v>
          </cell>
          <cell r="AG29">
            <v>1.08709173</v>
          </cell>
          <cell r="AH29">
            <v>-60.55641352</v>
          </cell>
          <cell r="AI29">
            <v>2.6095177999999999</v>
          </cell>
          <cell r="AJ29">
            <v>-11.775971759999999</v>
          </cell>
          <cell r="AK29">
            <v>-91.286021460000001</v>
          </cell>
          <cell r="AL29">
            <v>0.68142941099999998</v>
          </cell>
          <cell r="AM29">
            <v>0.68142941099999998</v>
          </cell>
          <cell r="AN29">
            <v>1.024094633</v>
          </cell>
          <cell r="AO29">
            <v>1.749917875</v>
          </cell>
          <cell r="AP29" t="str">
            <v>rain</v>
          </cell>
          <cell r="AQ29">
            <v>967.93816509999999</v>
          </cell>
          <cell r="AR29">
            <v>1451.907248</v>
          </cell>
          <cell r="AS29">
            <v>989.37229990000003</v>
          </cell>
        </row>
        <row r="30">
          <cell r="A30" t="str">
            <v>4A43367</v>
          </cell>
          <cell r="B30" t="str">
            <v>4A</v>
          </cell>
          <cell r="C30" t="str">
            <v>W-4067</v>
          </cell>
          <cell r="D30">
            <v>53</v>
          </cell>
          <cell r="E30">
            <v>-71.2</v>
          </cell>
          <cell r="F30">
            <v>-4.63</v>
          </cell>
          <cell r="G30">
            <v>-34.160000000000004</v>
          </cell>
          <cell r="H30">
            <v>43367</v>
          </cell>
          <cell r="I30">
            <v>0.14000000000000001</v>
          </cell>
          <cell r="J30" t="str">
            <v>NA</v>
          </cell>
          <cell r="K30">
            <v>287.68903490000002</v>
          </cell>
          <cell r="L30">
            <v>0.60910162599999995</v>
          </cell>
          <cell r="M30">
            <v>-14.972150920000001</v>
          </cell>
          <cell r="N30">
            <v>-117.2930771</v>
          </cell>
          <cell r="O30">
            <v>-13.70700566</v>
          </cell>
          <cell r="P30">
            <v>-107.3615389</v>
          </cell>
          <cell r="Q30">
            <v>-5.5100095570000001</v>
          </cell>
          <cell r="R30">
            <v>-12.77489742</v>
          </cell>
          <cell r="S30">
            <v>0.81135171299999997</v>
          </cell>
          <cell r="T30">
            <v>5.5507569180000003</v>
          </cell>
          <cell r="U30">
            <v>15.77957584</v>
          </cell>
          <cell r="V30">
            <v>10.22881892</v>
          </cell>
          <cell r="W30">
            <v>-24.945803739999999</v>
          </cell>
          <cell r="X30">
            <v>1.0102288189999999</v>
          </cell>
          <cell r="Y30">
            <v>1.4968518580000001</v>
          </cell>
          <cell r="Z30">
            <v>-82.553443849999994</v>
          </cell>
          <cell r="AA30">
            <v>-90.905316940000006</v>
          </cell>
          <cell r="AB30">
            <v>-56.319163070000002</v>
          </cell>
          <cell r="AC30">
            <v>4.8862296809999997</v>
          </cell>
          <cell r="AD30">
            <v>91.977959830000003</v>
          </cell>
          <cell r="AE30">
            <v>87.091730150000004</v>
          </cell>
          <cell r="AF30">
            <v>-188.01063569999999</v>
          </cell>
          <cell r="AG30">
            <v>1.08709173</v>
          </cell>
          <cell r="AH30">
            <v>-59.998432600000001</v>
          </cell>
          <cell r="AI30">
            <v>2.4193450109999999</v>
          </cell>
          <cell r="AJ30">
            <v>-11.250199970000001</v>
          </cell>
          <cell r="AK30">
            <v>-87.216547770000005</v>
          </cell>
          <cell r="AL30">
            <v>0.81280335699999995</v>
          </cell>
          <cell r="AM30">
            <v>0.81280335699999995</v>
          </cell>
          <cell r="AN30">
            <v>1.269770555</v>
          </cell>
          <cell r="AO30">
            <v>2.339118789</v>
          </cell>
          <cell r="AP30" t="str">
            <v>rain</v>
          </cell>
          <cell r="AQ30">
            <v>967.93816509999999</v>
          </cell>
          <cell r="AR30">
            <v>1451.907248</v>
          </cell>
          <cell r="AS30">
            <v>1180.1150849999999</v>
          </cell>
        </row>
        <row r="31">
          <cell r="A31" t="str">
            <v>4C43214</v>
          </cell>
          <cell r="B31" t="str">
            <v>4C</v>
          </cell>
          <cell r="C31" t="str">
            <v>W-4068</v>
          </cell>
          <cell r="D31">
            <v>4</v>
          </cell>
          <cell r="E31">
            <v>-104.8</v>
          </cell>
          <cell r="F31">
            <v>-11.26</v>
          </cell>
          <cell r="G31">
            <v>-14.719999999999999</v>
          </cell>
          <cell r="H31">
            <v>43214</v>
          </cell>
          <cell r="I31">
            <v>0.15</v>
          </cell>
          <cell r="J31" t="str">
            <v>NA</v>
          </cell>
          <cell r="K31">
            <v>287.69479419999999</v>
          </cell>
          <cell r="L31">
            <v>0.60869217200000003</v>
          </cell>
          <cell r="M31">
            <v>-14.972150920000001</v>
          </cell>
          <cell r="N31">
            <v>-117.2930771</v>
          </cell>
          <cell r="O31">
            <v>-13.70700566</v>
          </cell>
          <cell r="P31">
            <v>-107.3615389</v>
          </cell>
          <cell r="Q31">
            <v>-5.500311226</v>
          </cell>
          <cell r="R31">
            <v>-29.338200319999999</v>
          </cell>
          <cell r="S31">
            <v>0.83858753600000002</v>
          </cell>
          <cell r="T31">
            <v>5.5565711540000002</v>
          </cell>
          <cell r="U31">
            <v>15.78484533</v>
          </cell>
          <cell r="V31">
            <v>10.22827418</v>
          </cell>
          <cell r="W31">
            <v>-24.945277959999999</v>
          </cell>
          <cell r="X31">
            <v>1.0102282739999999</v>
          </cell>
          <cell r="Y31">
            <v>1.494240569</v>
          </cell>
          <cell r="Z31">
            <v>-82.519397870000006</v>
          </cell>
          <cell r="AA31">
            <v>-169.023954</v>
          </cell>
          <cell r="AB31">
            <v>-56.211374650000003</v>
          </cell>
          <cell r="AC31">
            <v>4.8913478469999996</v>
          </cell>
          <cell r="AD31">
            <v>91.976379489999999</v>
          </cell>
          <cell r="AE31">
            <v>87.085031639999997</v>
          </cell>
          <cell r="AF31">
            <v>-188.0056323</v>
          </cell>
          <cell r="AG31">
            <v>1.0870850320000001</v>
          </cell>
          <cell r="AH31">
            <v>-64.798135400000007</v>
          </cell>
          <cell r="AI31">
            <v>3.5525634639999999</v>
          </cell>
          <cell r="AJ31">
            <v>-15.44098277</v>
          </cell>
          <cell r="AK31">
            <v>-119.6532066</v>
          </cell>
          <cell r="AL31">
            <v>0.231272068</v>
          </cell>
          <cell r="AM31">
            <v>0.231272068</v>
          </cell>
          <cell r="AN31">
            <v>0.205338521</v>
          </cell>
          <cell r="AO31">
            <v>0.194523637</v>
          </cell>
          <cell r="AP31" t="str">
            <v>rain</v>
          </cell>
          <cell r="AQ31">
            <v>968.86499079999999</v>
          </cell>
          <cell r="AR31">
            <v>1453.2974859999999</v>
          </cell>
          <cell r="AS31">
            <v>336.10711450000002</v>
          </cell>
        </row>
        <row r="32">
          <cell r="A32" t="str">
            <v>4C43236</v>
          </cell>
          <cell r="B32" t="str">
            <v>4C</v>
          </cell>
          <cell r="C32" t="str">
            <v>W-4070</v>
          </cell>
          <cell r="D32">
            <v>63</v>
          </cell>
          <cell r="E32">
            <v>-88.1</v>
          </cell>
          <cell r="F32">
            <v>-7.89</v>
          </cell>
          <cell r="G32">
            <v>-24.979999999999997</v>
          </cell>
          <cell r="H32">
            <v>43236</v>
          </cell>
          <cell r="I32">
            <v>0.16</v>
          </cell>
          <cell r="J32" t="str">
            <v>NA</v>
          </cell>
          <cell r="K32">
            <v>287.69479419999999</v>
          </cell>
          <cell r="L32">
            <v>0.60869217200000003</v>
          </cell>
          <cell r="M32">
            <v>-14.972150920000001</v>
          </cell>
          <cell r="N32">
            <v>-117.2930771</v>
          </cell>
          <cell r="O32">
            <v>-13.70700566</v>
          </cell>
          <cell r="P32">
            <v>-107.3615389</v>
          </cell>
          <cell r="Q32">
            <v>-5.500311226</v>
          </cell>
          <cell r="R32">
            <v>-20.93260961</v>
          </cell>
          <cell r="S32">
            <v>0.83858753600000002</v>
          </cell>
          <cell r="T32">
            <v>5.5565711540000002</v>
          </cell>
          <cell r="U32">
            <v>15.78484533</v>
          </cell>
          <cell r="V32">
            <v>10.22827418</v>
          </cell>
          <cell r="W32">
            <v>-24.945277959999999</v>
          </cell>
          <cell r="X32">
            <v>1.0102282739999999</v>
          </cell>
          <cell r="Y32">
            <v>1.494240569</v>
          </cell>
          <cell r="Z32">
            <v>-82.519397870000006</v>
          </cell>
          <cell r="AA32">
            <v>-130.2500627</v>
          </cell>
          <cell r="AB32">
            <v>-56.211374650000003</v>
          </cell>
          <cell r="AC32">
            <v>4.8913478469999996</v>
          </cell>
          <cell r="AD32">
            <v>91.976379489999999</v>
          </cell>
          <cell r="AE32">
            <v>87.085031639999997</v>
          </cell>
          <cell r="AF32">
            <v>-188.0056323</v>
          </cell>
          <cell r="AG32">
            <v>1.0870850320000001</v>
          </cell>
          <cell r="AH32">
            <v>-62.601728950000002</v>
          </cell>
          <cell r="AI32">
            <v>3.231720031</v>
          </cell>
          <cell r="AJ32">
            <v>-13.854891309999999</v>
          </cell>
          <cell r="AK32">
            <v>-107.3768587</v>
          </cell>
          <cell r="AL32">
            <v>0.45733879100000002</v>
          </cell>
          <cell r="AM32">
            <v>0.45733879100000002</v>
          </cell>
          <cell r="AN32">
            <v>0.54300106599999998</v>
          </cell>
          <cell r="AO32">
            <v>0.69259866299999995</v>
          </cell>
          <cell r="AP32" t="str">
            <v>rain</v>
          </cell>
          <cell r="AQ32">
            <v>968.86499079999999</v>
          </cell>
          <cell r="AR32">
            <v>1453.2974859999999</v>
          </cell>
          <cell r="AS32">
            <v>664.64931520000005</v>
          </cell>
        </row>
        <row r="33">
          <cell r="A33" t="str">
            <v>4C43292</v>
          </cell>
          <cell r="B33" t="str">
            <v>4C</v>
          </cell>
          <cell r="C33" t="str">
            <v>W-4062</v>
          </cell>
          <cell r="D33">
            <v>49</v>
          </cell>
          <cell r="E33">
            <v>-67.2</v>
          </cell>
          <cell r="F33">
            <v>-4.83</v>
          </cell>
          <cell r="G33">
            <v>-28.560000000000002</v>
          </cell>
          <cell r="H33">
            <v>43292</v>
          </cell>
          <cell r="I33">
            <v>0.13</v>
          </cell>
          <cell r="J33" t="str">
            <v>NA</v>
          </cell>
          <cell r="K33">
            <v>287.69479419999999</v>
          </cell>
          <cell r="L33">
            <v>0.60869217200000003</v>
          </cell>
          <cell r="M33">
            <v>-14.972150920000001</v>
          </cell>
          <cell r="N33">
            <v>-117.2930771</v>
          </cell>
          <cell r="O33">
            <v>-13.70700566</v>
          </cell>
          <cell r="P33">
            <v>-107.3615389</v>
          </cell>
          <cell r="Q33">
            <v>-5.500311226</v>
          </cell>
          <cell r="R33">
            <v>-13.30023347</v>
          </cell>
          <cell r="S33">
            <v>0.83858753600000002</v>
          </cell>
          <cell r="T33">
            <v>5.5565711540000002</v>
          </cell>
          <cell r="U33">
            <v>15.78484533</v>
          </cell>
          <cell r="V33">
            <v>10.22827418</v>
          </cell>
          <cell r="W33">
            <v>-24.945277959999999</v>
          </cell>
          <cell r="X33">
            <v>1.0102282739999999</v>
          </cell>
          <cell r="Y33">
            <v>1.494240569</v>
          </cell>
          <cell r="Z33">
            <v>-82.519397870000006</v>
          </cell>
          <cell r="AA33">
            <v>-81.724653939999996</v>
          </cell>
          <cell r="AB33">
            <v>-56.211374650000003</v>
          </cell>
          <cell r="AC33">
            <v>4.8913478469999996</v>
          </cell>
          <cell r="AD33">
            <v>91.976379489999999</v>
          </cell>
          <cell r="AE33">
            <v>87.085031639999997</v>
          </cell>
          <cell r="AF33">
            <v>-188.0056323</v>
          </cell>
          <cell r="AG33">
            <v>1.0870850320000001</v>
          </cell>
          <cell r="AH33">
            <v>-58.917574399999999</v>
          </cell>
          <cell r="AI33">
            <v>1.7147879100000001</v>
          </cell>
          <cell r="AJ33">
            <v>-9.7552706049999998</v>
          </cell>
          <cell r="AK33">
            <v>-75.64579449</v>
          </cell>
          <cell r="AL33">
            <v>0.58147991099999996</v>
          </cell>
          <cell r="AM33">
            <v>0.58147991099999996</v>
          </cell>
          <cell r="AN33">
            <v>1.197387411</v>
          </cell>
          <cell r="AO33">
            <v>3.4488310229999999</v>
          </cell>
          <cell r="AP33" t="str">
            <v>rain</v>
          </cell>
          <cell r="AQ33">
            <v>968.86499079999999</v>
          </cell>
          <cell r="AR33">
            <v>1453.2974859999999</v>
          </cell>
          <cell r="AS33">
            <v>845.06329349999999</v>
          </cell>
        </row>
        <row r="34">
          <cell r="A34" t="str">
            <v>4C43306</v>
          </cell>
          <cell r="B34" t="str">
            <v>4C</v>
          </cell>
          <cell r="C34" t="str">
            <v>W-4063</v>
          </cell>
          <cell r="D34">
            <v>94</v>
          </cell>
          <cell r="E34">
            <v>-64.099999999999994</v>
          </cell>
          <cell r="F34">
            <v>-4.13</v>
          </cell>
          <cell r="G34">
            <v>-31.059999999999995</v>
          </cell>
          <cell r="H34">
            <v>43306</v>
          </cell>
          <cell r="I34">
            <v>0.13</v>
          </cell>
          <cell r="J34" t="str">
            <v>0h</v>
          </cell>
          <cell r="K34">
            <v>287.69479419999999</v>
          </cell>
          <cell r="L34">
            <v>0.60869217200000003</v>
          </cell>
          <cell r="M34">
            <v>-14.972150920000001</v>
          </cell>
          <cell r="N34">
            <v>-117.2930771</v>
          </cell>
          <cell r="O34">
            <v>-13.70700566</v>
          </cell>
          <cell r="P34">
            <v>-107.3615389</v>
          </cell>
          <cell r="Q34">
            <v>-5.500311226</v>
          </cell>
          <cell r="R34">
            <v>-11.55426507</v>
          </cell>
          <cell r="S34">
            <v>0.83858753600000002</v>
          </cell>
          <cell r="T34">
            <v>5.5565711540000002</v>
          </cell>
          <cell r="U34">
            <v>15.78484533</v>
          </cell>
          <cell r="V34">
            <v>10.22827418</v>
          </cell>
          <cell r="W34">
            <v>-24.945277959999999</v>
          </cell>
          <cell r="X34">
            <v>1.0102282739999999</v>
          </cell>
          <cell r="Y34">
            <v>1.494240569</v>
          </cell>
          <cell r="Z34">
            <v>-82.519397870000006</v>
          </cell>
          <cell r="AA34">
            <v>-74.527105270000007</v>
          </cell>
          <cell r="AB34">
            <v>-56.211374650000003</v>
          </cell>
          <cell r="AC34">
            <v>4.8913478469999996</v>
          </cell>
          <cell r="AD34">
            <v>91.976379489999999</v>
          </cell>
          <cell r="AE34">
            <v>87.085031639999997</v>
          </cell>
          <cell r="AF34">
            <v>-188.0056323</v>
          </cell>
          <cell r="AG34">
            <v>1.0870850320000001</v>
          </cell>
          <cell r="AH34">
            <v>-58.29956799</v>
          </cell>
          <cell r="AI34">
            <v>1.4044629559999999</v>
          </cell>
          <cell r="AJ34">
            <v>-9.1798954990000006</v>
          </cell>
          <cell r="AK34">
            <v>-71.19239116</v>
          </cell>
          <cell r="AL34">
            <v>0.68018793099999997</v>
          </cell>
          <cell r="AM34">
            <v>0.68018793099999997</v>
          </cell>
          <cell r="AN34">
            <v>1.4603668940000001</v>
          </cell>
          <cell r="AO34">
            <v>5.1014232369999997</v>
          </cell>
          <cell r="AP34" t="str">
            <v>rain</v>
          </cell>
          <cell r="AQ34">
            <v>968.86499079999999</v>
          </cell>
          <cell r="AR34">
            <v>1453.2974859999999</v>
          </cell>
          <cell r="AS34">
            <v>988.51541099999997</v>
          </cell>
        </row>
        <row r="35">
          <cell r="A35" t="str">
            <v>4C43306</v>
          </cell>
          <cell r="B35" t="str">
            <v>4C</v>
          </cell>
          <cell r="C35" t="str">
            <v>W-4064</v>
          </cell>
          <cell r="D35">
            <v>70</v>
          </cell>
          <cell r="E35">
            <v>-64</v>
          </cell>
          <cell r="F35">
            <v>-4.16</v>
          </cell>
          <cell r="G35">
            <v>-30.72</v>
          </cell>
          <cell r="H35">
            <v>43306</v>
          </cell>
          <cell r="I35">
            <v>0.13</v>
          </cell>
          <cell r="J35" t="str">
            <v>12h</v>
          </cell>
          <cell r="K35">
            <v>287.69479419999999</v>
          </cell>
          <cell r="L35">
            <v>0.60869217200000003</v>
          </cell>
          <cell r="M35">
            <v>-14.972150920000001</v>
          </cell>
          <cell r="N35">
            <v>-117.2930771</v>
          </cell>
          <cell r="O35">
            <v>-13.70700566</v>
          </cell>
          <cell r="P35">
            <v>-107.3615389</v>
          </cell>
          <cell r="Q35">
            <v>-5.500311226</v>
          </cell>
          <cell r="R35">
            <v>-11.62909228</v>
          </cell>
          <cell r="S35">
            <v>0.83858753600000002</v>
          </cell>
          <cell r="T35">
            <v>5.5565711540000002</v>
          </cell>
          <cell r="U35">
            <v>15.78484533</v>
          </cell>
          <cell r="V35">
            <v>10.22827418</v>
          </cell>
          <cell r="W35">
            <v>-24.945277959999999</v>
          </cell>
          <cell r="X35">
            <v>1.0102282739999999</v>
          </cell>
          <cell r="Y35">
            <v>1.494240569</v>
          </cell>
          <cell r="Z35">
            <v>-82.519397870000006</v>
          </cell>
          <cell r="AA35">
            <v>-74.294926279999999</v>
          </cell>
          <cell r="AB35">
            <v>-56.211374650000003</v>
          </cell>
          <cell r="AC35">
            <v>4.8913478469999996</v>
          </cell>
          <cell r="AD35">
            <v>91.976379489999999</v>
          </cell>
          <cell r="AE35">
            <v>87.085031639999997</v>
          </cell>
          <cell r="AF35">
            <v>-188.0056323</v>
          </cell>
          <cell r="AG35">
            <v>1.0870850320000001</v>
          </cell>
          <cell r="AH35">
            <v>-58.266118069999997</v>
          </cell>
          <cell r="AI35">
            <v>1.3783370029999999</v>
          </cell>
          <cell r="AJ35">
            <v>-9.1369376370000008</v>
          </cell>
          <cell r="AK35">
            <v>-70.859897309999994</v>
          </cell>
          <cell r="AL35">
            <v>0.66633768199999999</v>
          </cell>
          <cell r="AM35">
            <v>0.66633768199999999</v>
          </cell>
          <cell r="AN35">
            <v>1.4475856650000001</v>
          </cell>
          <cell r="AO35">
            <v>5.1766351369999999</v>
          </cell>
          <cell r="AP35" t="str">
            <v>rain</v>
          </cell>
          <cell r="AQ35">
            <v>968.86499079999999</v>
          </cell>
          <cell r="AR35">
            <v>1453.2974859999999</v>
          </cell>
          <cell r="AS35">
            <v>968.38687760000005</v>
          </cell>
        </row>
        <row r="36">
          <cell r="A36" t="str">
            <v>4C43307</v>
          </cell>
          <cell r="B36" t="str">
            <v>4C</v>
          </cell>
          <cell r="C36" t="str">
            <v>W-4065</v>
          </cell>
          <cell r="D36">
            <v>59</v>
          </cell>
          <cell r="E36">
            <v>-64</v>
          </cell>
          <cell r="F36">
            <v>-4.18</v>
          </cell>
          <cell r="G36">
            <v>-30.560000000000002</v>
          </cell>
          <cell r="H36">
            <v>43307</v>
          </cell>
          <cell r="I36">
            <v>0.13</v>
          </cell>
          <cell r="J36" t="str">
            <v>24h</v>
          </cell>
          <cell r="K36">
            <v>287.69479419999999</v>
          </cell>
          <cell r="L36">
            <v>0.60869217200000003</v>
          </cell>
          <cell r="M36">
            <v>-14.972150920000001</v>
          </cell>
          <cell r="N36">
            <v>-117.2930771</v>
          </cell>
          <cell r="O36">
            <v>-13.70700566</v>
          </cell>
          <cell r="P36">
            <v>-107.3615389</v>
          </cell>
          <cell r="Q36">
            <v>-5.500311226</v>
          </cell>
          <cell r="R36">
            <v>-11.678977100000001</v>
          </cell>
          <cell r="S36">
            <v>0.83858753600000002</v>
          </cell>
          <cell r="T36">
            <v>5.5565711540000002</v>
          </cell>
          <cell r="U36">
            <v>15.78484533</v>
          </cell>
          <cell r="V36">
            <v>10.22827418</v>
          </cell>
          <cell r="W36">
            <v>-24.945277959999999</v>
          </cell>
          <cell r="X36">
            <v>1.0102282739999999</v>
          </cell>
          <cell r="Y36">
            <v>1.494240569</v>
          </cell>
          <cell r="Z36">
            <v>-82.519397870000006</v>
          </cell>
          <cell r="AA36">
            <v>-74.294926279999999</v>
          </cell>
          <cell r="AB36">
            <v>-56.211374650000003</v>
          </cell>
          <cell r="AC36">
            <v>4.8913478469999996</v>
          </cell>
          <cell r="AD36">
            <v>91.976379489999999</v>
          </cell>
          <cell r="AE36">
            <v>87.085031639999997</v>
          </cell>
          <cell r="AF36">
            <v>-188.0056323</v>
          </cell>
          <cell r="AG36">
            <v>1.0870850320000001</v>
          </cell>
          <cell r="AH36">
            <v>-58.261511769999998</v>
          </cell>
          <cell r="AI36">
            <v>1.3728440749999999</v>
          </cell>
          <cell r="AJ36">
            <v>-9.1283317779999997</v>
          </cell>
          <cell r="AK36">
            <v>-70.793287960000001</v>
          </cell>
          <cell r="AL36">
            <v>0.65986756800000002</v>
          </cell>
          <cell r="AM36">
            <v>0.65986756800000002</v>
          </cell>
          <cell r="AN36">
            <v>1.439149738</v>
          </cell>
          <cell r="AO36">
            <v>5.1766351369999999</v>
          </cell>
          <cell r="AP36" t="str">
            <v>rain</v>
          </cell>
          <cell r="AQ36">
            <v>968.86499079999999</v>
          </cell>
          <cell r="AR36">
            <v>1453.2974859999999</v>
          </cell>
          <cell r="AS36">
            <v>958.98387769999999</v>
          </cell>
        </row>
        <row r="37">
          <cell r="A37" t="str">
            <v>4C43369</v>
          </cell>
          <cell r="B37" t="str">
            <v>4C</v>
          </cell>
          <cell r="C37" t="str">
            <v>W-4073</v>
          </cell>
          <cell r="D37">
            <v>66</v>
          </cell>
          <cell r="E37">
            <v>-61.8</v>
          </cell>
          <cell r="F37">
            <v>-3.26</v>
          </cell>
          <cell r="G37">
            <v>-35.72</v>
          </cell>
          <cell r="H37">
            <v>43369</v>
          </cell>
          <cell r="I37">
            <v>0.18</v>
          </cell>
          <cell r="J37" t="str">
            <v>NA</v>
          </cell>
          <cell r="K37">
            <v>287.69479419999999</v>
          </cell>
          <cell r="L37">
            <v>0.60869217200000003</v>
          </cell>
          <cell r="M37">
            <v>-14.972150920000001</v>
          </cell>
          <cell r="N37">
            <v>-117.2930771</v>
          </cell>
          <cell r="O37">
            <v>-13.70700566</v>
          </cell>
          <cell r="P37">
            <v>-107.3615389</v>
          </cell>
          <cell r="Q37">
            <v>-5.500311226</v>
          </cell>
          <cell r="R37">
            <v>-9.3842757730000006</v>
          </cell>
          <cell r="S37">
            <v>0.83858753600000002</v>
          </cell>
          <cell r="T37">
            <v>5.5565711540000002</v>
          </cell>
          <cell r="U37">
            <v>15.78484533</v>
          </cell>
          <cell r="V37">
            <v>10.22827418</v>
          </cell>
          <cell r="W37">
            <v>-24.945277959999999</v>
          </cell>
          <cell r="X37">
            <v>1.0102282739999999</v>
          </cell>
          <cell r="Y37">
            <v>1.494240569</v>
          </cell>
          <cell r="Z37">
            <v>-82.519397870000006</v>
          </cell>
          <cell r="AA37">
            <v>-69.186988510000006</v>
          </cell>
          <cell r="AB37">
            <v>-56.211374650000003</v>
          </cell>
          <cell r="AC37">
            <v>4.8913478469999996</v>
          </cell>
          <cell r="AD37">
            <v>91.976379489999999</v>
          </cell>
          <cell r="AE37">
            <v>87.085031639999997</v>
          </cell>
          <cell r="AF37">
            <v>-188.0056323</v>
          </cell>
          <cell r="AG37">
            <v>1.0870850320000001</v>
          </cell>
          <cell r="AH37">
            <v>-57.867848109999997</v>
          </cell>
          <cell r="AI37">
            <v>1.206181561</v>
          </cell>
          <cell r="AJ37">
            <v>-8.8352390950000004</v>
          </cell>
          <cell r="AK37">
            <v>-68.524750589999996</v>
          </cell>
          <cell r="AL37">
            <v>0.91035075799999998</v>
          </cell>
          <cell r="AM37">
            <v>0.91035075799999998</v>
          </cell>
          <cell r="AN37">
            <v>1.912414031</v>
          </cell>
          <cell r="AO37">
            <v>7.5122733750000004</v>
          </cell>
          <cell r="AP37" t="str">
            <v>rain</v>
          </cell>
          <cell r="AQ37">
            <v>968.86499079999999</v>
          </cell>
          <cell r="AR37">
            <v>1453.2974859999999</v>
          </cell>
          <cell r="AS37">
            <v>1323.0104690000001</v>
          </cell>
        </row>
        <row r="38">
          <cell r="A38" t="str">
            <v>4D43214</v>
          </cell>
          <cell r="B38" t="str">
            <v>4D</v>
          </cell>
          <cell r="C38" t="str">
            <v>W-4013</v>
          </cell>
          <cell r="D38">
            <v>28</v>
          </cell>
          <cell r="E38">
            <v>-125.8</v>
          </cell>
          <cell r="F38">
            <v>-15.79</v>
          </cell>
          <cell r="G38">
            <v>0.51999999999999602</v>
          </cell>
          <cell r="H38">
            <v>43214</v>
          </cell>
          <cell r="I38">
            <v>0.04</v>
          </cell>
          <cell r="J38" t="str">
            <v>NA</v>
          </cell>
          <cell r="K38">
            <v>287.70467459999998</v>
          </cell>
          <cell r="L38">
            <v>0.60766099699999998</v>
          </cell>
          <cell r="M38">
            <v>-14.972150920000001</v>
          </cell>
          <cell r="N38">
            <v>-117.2930771</v>
          </cell>
          <cell r="O38">
            <v>-13.70700566</v>
          </cell>
          <cell r="P38">
            <v>-107.3615389</v>
          </cell>
          <cell r="Q38">
            <v>-5.4757172799999996</v>
          </cell>
          <cell r="R38">
            <v>-40.630861260000003</v>
          </cell>
          <cell r="S38">
            <v>0.90763593499999995</v>
          </cell>
          <cell r="T38">
            <v>5.5712138360000001</v>
          </cell>
          <cell r="U38">
            <v>15.79855358</v>
          </cell>
          <cell r="V38">
            <v>10.22733974</v>
          </cell>
          <cell r="W38">
            <v>-24.944376049999999</v>
          </cell>
          <cell r="X38">
            <v>1.0102273399999999</v>
          </cell>
          <cell r="Y38">
            <v>1.48768732</v>
          </cell>
          <cell r="Z38">
            <v>-82.431791279999999</v>
          </cell>
          <cell r="AA38">
            <v>-217.72136140000001</v>
          </cell>
          <cell r="AB38">
            <v>-55.935655349999998</v>
          </cell>
          <cell r="AC38">
            <v>4.9042375319999998</v>
          </cell>
          <cell r="AD38">
            <v>91.977778929999999</v>
          </cell>
          <cell r="AE38">
            <v>87.073541399999996</v>
          </cell>
          <cell r="AF38">
            <v>-187.9970496</v>
          </cell>
          <cell r="AG38">
            <v>1.0870735410000001</v>
          </cell>
          <cell r="AH38">
            <v>-67.370532449999999</v>
          </cell>
          <cell r="AI38">
            <v>3.7004095979999998</v>
          </cell>
          <cell r="AJ38">
            <v>-16.642908250000001</v>
          </cell>
          <cell r="AK38">
            <v>-128.9561099</v>
          </cell>
          <cell r="AL38">
            <v>3.4334890999999999E-2</v>
          </cell>
          <cell r="AM38">
            <v>3.4334890999999999E-2</v>
          </cell>
          <cell r="AN38">
            <v>-3.2923540000000001E-2</v>
          </cell>
          <cell r="AO38">
            <v>-9.2545658000000003E-2</v>
          </cell>
          <cell r="AP38" t="str">
            <v>intermediate</v>
          </cell>
          <cell r="AQ38">
            <v>970.91190559999995</v>
          </cell>
          <cell r="AR38">
            <v>1456.3678580000001</v>
          </cell>
          <cell r="AS38">
            <v>50.004231160000003</v>
          </cell>
        </row>
        <row r="39">
          <cell r="A39" t="str">
            <v>4D43236</v>
          </cell>
          <cell r="B39" t="str">
            <v>4D</v>
          </cell>
          <cell r="C39" t="str">
            <v>W-4019</v>
          </cell>
          <cell r="D39">
            <v>78</v>
          </cell>
          <cell r="E39">
            <v>-98</v>
          </cell>
          <cell r="F39">
            <v>-9.85</v>
          </cell>
          <cell r="G39">
            <v>-19.200000000000003</v>
          </cell>
          <cell r="H39">
            <v>43236</v>
          </cell>
          <cell r="I39">
            <v>0.09</v>
          </cell>
          <cell r="J39" t="str">
            <v>NA</v>
          </cell>
          <cell r="K39">
            <v>287.70467459999998</v>
          </cell>
          <cell r="L39">
            <v>0.60766099699999998</v>
          </cell>
          <cell r="M39">
            <v>-14.972150920000001</v>
          </cell>
          <cell r="N39">
            <v>-117.2930771</v>
          </cell>
          <cell r="O39">
            <v>-13.70700566</v>
          </cell>
          <cell r="P39">
            <v>-107.3615389</v>
          </cell>
          <cell r="Q39">
            <v>-5.4757172799999996</v>
          </cell>
          <cell r="R39">
            <v>-25.853998579999999</v>
          </cell>
          <cell r="S39">
            <v>0.90763593499999995</v>
          </cell>
          <cell r="T39">
            <v>5.5712138360000001</v>
          </cell>
          <cell r="U39">
            <v>15.79855358</v>
          </cell>
          <cell r="V39">
            <v>10.22733974</v>
          </cell>
          <cell r="W39">
            <v>-24.944376049999999</v>
          </cell>
          <cell r="X39">
            <v>1.0102273399999999</v>
          </cell>
          <cell r="Y39">
            <v>1.48768732</v>
          </cell>
          <cell r="Z39">
            <v>-82.431791279999999</v>
          </cell>
          <cell r="AA39">
            <v>-153.34456589999999</v>
          </cell>
          <cell r="AB39">
            <v>-55.935655349999998</v>
          </cell>
          <cell r="AC39">
            <v>4.9042375319999998</v>
          </cell>
          <cell r="AD39">
            <v>91.977778929999999</v>
          </cell>
          <cell r="AE39">
            <v>87.073541399999996</v>
          </cell>
          <cell r="AF39">
            <v>-187.9970496</v>
          </cell>
          <cell r="AG39">
            <v>1.0870735410000001</v>
          </cell>
          <cell r="AH39">
            <v>-63.937014320000003</v>
          </cell>
          <cell r="AI39">
            <v>3.4581711350000002</v>
          </cell>
          <cell r="AJ39">
            <v>-14.89947785</v>
          </cell>
          <cell r="AK39">
            <v>-115.46195849999999</v>
          </cell>
          <cell r="AL39">
            <v>0.31551351500000002</v>
          </cell>
          <cell r="AM39">
            <v>0.31551351500000002</v>
          </cell>
          <cell r="AN39">
            <v>0.32005444700000002</v>
          </cell>
          <cell r="AO39">
            <v>0.34859930300000003</v>
          </cell>
          <cell r="AP39" t="str">
            <v>rain</v>
          </cell>
          <cell r="AQ39">
            <v>970.91190559999995</v>
          </cell>
          <cell r="AR39">
            <v>1456.3678580000001</v>
          </cell>
          <cell r="AS39">
            <v>459.5037423</v>
          </cell>
        </row>
        <row r="40">
          <cell r="A40" t="str">
            <v>4D43262</v>
          </cell>
          <cell r="B40" t="str">
            <v>4D</v>
          </cell>
          <cell r="C40" t="str">
            <v>W-4027</v>
          </cell>
          <cell r="D40">
            <v>47</v>
          </cell>
          <cell r="E40">
            <v>-82.9</v>
          </cell>
          <cell r="F40">
            <v>-7.72</v>
          </cell>
          <cell r="G40">
            <v>-21.140000000000008</v>
          </cell>
          <cell r="H40">
            <v>43262</v>
          </cell>
          <cell r="I40">
            <v>0.11</v>
          </cell>
          <cell r="J40" t="str">
            <v>NA</v>
          </cell>
          <cell r="K40">
            <v>287.70467459999998</v>
          </cell>
          <cell r="L40">
            <v>0.60766099699999998</v>
          </cell>
          <cell r="M40">
            <v>-14.972150920000001</v>
          </cell>
          <cell r="N40">
            <v>-117.2930771</v>
          </cell>
          <cell r="O40">
            <v>-13.70700566</v>
          </cell>
          <cell r="P40">
            <v>-107.3615389</v>
          </cell>
          <cell r="Q40">
            <v>-5.4757172799999996</v>
          </cell>
          <cell r="R40">
            <v>-20.555224580000001</v>
          </cell>
          <cell r="S40">
            <v>0.90763593499999995</v>
          </cell>
          <cell r="T40">
            <v>5.5712138360000001</v>
          </cell>
          <cell r="U40">
            <v>15.79855358</v>
          </cell>
          <cell r="V40">
            <v>10.22733974</v>
          </cell>
          <cell r="W40">
            <v>-24.944376049999999</v>
          </cell>
          <cell r="X40">
            <v>1.0102273399999999</v>
          </cell>
          <cell r="Y40">
            <v>1.48768732</v>
          </cell>
          <cell r="Z40">
            <v>-82.431791279999999</v>
          </cell>
          <cell r="AA40">
            <v>-118.3773137</v>
          </cell>
          <cell r="AB40">
            <v>-55.935655349999998</v>
          </cell>
          <cell r="AC40">
            <v>4.9042375319999998</v>
          </cell>
          <cell r="AD40">
            <v>91.977778929999999</v>
          </cell>
          <cell r="AE40">
            <v>87.073541399999996</v>
          </cell>
          <cell r="AF40">
            <v>-187.9970496</v>
          </cell>
          <cell r="AG40">
            <v>1.0870735410000001</v>
          </cell>
          <cell r="AH40">
            <v>-61.561467139999998</v>
          </cell>
          <cell r="AI40">
            <v>2.764058661</v>
          </cell>
          <cell r="AJ40">
            <v>-12.34368795</v>
          </cell>
          <cell r="AK40">
            <v>-95.680144720000001</v>
          </cell>
          <cell r="AL40">
            <v>0.36023428499999999</v>
          </cell>
          <cell r="AM40">
            <v>0.36023428499999999</v>
          </cell>
          <cell r="AN40">
            <v>0.565019402</v>
          </cell>
          <cell r="AO40">
            <v>0.96943859399999999</v>
          </cell>
          <cell r="AP40" t="str">
            <v>rain</v>
          </cell>
          <cell r="AQ40">
            <v>970.91190559999995</v>
          </cell>
          <cell r="AR40">
            <v>1456.3678580000001</v>
          </cell>
          <cell r="AS40">
            <v>524.63363389999995</v>
          </cell>
        </row>
        <row r="41">
          <cell r="A41" t="str">
            <v>4D43292</v>
          </cell>
          <cell r="B41" t="str">
            <v>4D</v>
          </cell>
          <cell r="C41" t="str">
            <v>W-4020</v>
          </cell>
          <cell r="D41">
            <v>46</v>
          </cell>
          <cell r="E41">
            <v>-72.5</v>
          </cell>
          <cell r="F41">
            <v>-5.47</v>
          </cell>
          <cell r="G41">
            <v>-28.740000000000002</v>
          </cell>
          <cell r="H41">
            <v>43292</v>
          </cell>
          <cell r="I41">
            <v>0.09</v>
          </cell>
          <cell r="J41" t="str">
            <v>NA</v>
          </cell>
          <cell r="K41">
            <v>287.70467459999998</v>
          </cell>
          <cell r="L41">
            <v>0.60766099699999998</v>
          </cell>
          <cell r="M41">
            <v>-14.972150920000001</v>
          </cell>
          <cell r="N41">
            <v>-117.2930771</v>
          </cell>
          <cell r="O41">
            <v>-13.70700566</v>
          </cell>
          <cell r="P41">
            <v>-107.3615389</v>
          </cell>
          <cell r="Q41">
            <v>-5.4757172799999996</v>
          </cell>
          <cell r="R41">
            <v>-14.957928109999999</v>
          </cell>
          <cell r="S41">
            <v>0.90763593499999995</v>
          </cell>
          <cell r="T41">
            <v>5.5712138360000001</v>
          </cell>
          <cell r="U41">
            <v>15.79855358</v>
          </cell>
          <cell r="V41">
            <v>10.22733974</v>
          </cell>
          <cell r="W41">
            <v>-24.944376049999999</v>
          </cell>
          <cell r="X41">
            <v>1.0102273399999999</v>
          </cell>
          <cell r="Y41">
            <v>1.48768732</v>
          </cell>
          <cell r="Z41">
            <v>-82.431791279999999</v>
          </cell>
          <cell r="AA41">
            <v>-94.293908160000001</v>
          </cell>
          <cell r="AB41">
            <v>-55.935655349999998</v>
          </cell>
          <cell r="AC41">
            <v>4.9042375319999998</v>
          </cell>
          <cell r="AD41">
            <v>91.977778929999999</v>
          </cell>
          <cell r="AE41">
            <v>87.073541399999996</v>
          </cell>
          <cell r="AF41">
            <v>-187.9970496</v>
          </cell>
          <cell r="AG41">
            <v>1.0870735410000001</v>
          </cell>
          <cell r="AH41">
            <v>-59.93533085</v>
          </cell>
          <cell r="AI41">
            <v>2.2970144690000001</v>
          </cell>
          <cell r="AJ41">
            <v>-10.985759659999999</v>
          </cell>
          <cell r="AK41">
            <v>-85.169779739999996</v>
          </cell>
          <cell r="AL41">
            <v>0.58134500899999997</v>
          </cell>
          <cell r="AM41">
            <v>0.58134500899999997</v>
          </cell>
          <cell r="AN41">
            <v>1.0014990420000001</v>
          </cell>
          <cell r="AO41">
            <v>2.0553026459999999</v>
          </cell>
          <cell r="AP41" t="str">
            <v>rain</v>
          </cell>
          <cell r="AQ41">
            <v>970.91190559999995</v>
          </cell>
          <cell r="AR41">
            <v>1456.3678580000001</v>
          </cell>
          <cell r="AS41">
            <v>846.65218600000003</v>
          </cell>
        </row>
        <row r="42">
          <cell r="A42" t="str">
            <v>4D43320</v>
          </cell>
          <cell r="B42" t="str">
            <v>4D</v>
          </cell>
          <cell r="C42" t="str">
            <v>W-4021</v>
          </cell>
          <cell r="D42">
            <v>97</v>
          </cell>
          <cell r="E42">
            <v>-66.8</v>
          </cell>
          <cell r="F42">
            <v>-4.03</v>
          </cell>
          <cell r="G42">
            <v>-34.559999999999995</v>
          </cell>
          <cell r="H42">
            <v>43320</v>
          </cell>
          <cell r="I42">
            <v>0.09</v>
          </cell>
          <cell r="J42" t="str">
            <v>NA</v>
          </cell>
          <cell r="K42">
            <v>287.70467459999998</v>
          </cell>
          <cell r="L42">
            <v>0.60766099699999998</v>
          </cell>
          <cell r="M42">
            <v>-14.972150920000001</v>
          </cell>
          <cell r="N42">
            <v>-117.2930771</v>
          </cell>
          <cell r="O42">
            <v>-13.70700566</v>
          </cell>
          <cell r="P42">
            <v>-107.3615389</v>
          </cell>
          <cell r="Q42">
            <v>-5.4757172799999996</v>
          </cell>
          <cell r="R42">
            <v>-11.37565837</v>
          </cell>
          <cell r="S42">
            <v>0.90763593499999995</v>
          </cell>
          <cell r="T42">
            <v>5.5712138360000001</v>
          </cell>
          <cell r="U42">
            <v>15.79855358</v>
          </cell>
          <cell r="V42">
            <v>10.22733974</v>
          </cell>
          <cell r="W42">
            <v>-24.944376049999999</v>
          </cell>
          <cell r="X42">
            <v>1.0102273399999999</v>
          </cell>
          <cell r="Y42">
            <v>1.48768732</v>
          </cell>
          <cell r="Z42">
            <v>-82.431791279999999</v>
          </cell>
          <cell r="AA42">
            <v>-81.094349370000003</v>
          </cell>
          <cell r="AB42">
            <v>-55.935655349999998</v>
          </cell>
          <cell r="AC42">
            <v>4.9042375319999998</v>
          </cell>
          <cell r="AD42">
            <v>91.977778929999999</v>
          </cell>
          <cell r="AE42">
            <v>87.073541399999996</v>
          </cell>
          <cell r="AF42">
            <v>-187.9970496</v>
          </cell>
          <cell r="AG42">
            <v>1.0870735410000001</v>
          </cell>
          <cell r="AH42">
            <v>-58.95778559</v>
          </cell>
          <cell r="AI42">
            <v>1.945958911</v>
          </cell>
          <cell r="AJ42">
            <v>-10.151427079999999</v>
          </cell>
          <cell r="AK42">
            <v>-78.712045570000001</v>
          </cell>
          <cell r="AL42">
            <v>0.833339473</v>
          </cell>
          <cell r="AM42">
            <v>0.833339473</v>
          </cell>
          <cell r="AN42">
            <v>1.489607924</v>
          </cell>
          <cell r="AO42">
            <v>3.5323802290000001</v>
          </cell>
          <cell r="AP42" t="str">
            <v>rain</v>
          </cell>
          <cell r="AQ42">
            <v>970.91190559999995</v>
          </cell>
          <cell r="AR42">
            <v>1456.3678580000001</v>
          </cell>
          <cell r="AS42">
            <v>1213.648823</v>
          </cell>
        </row>
        <row r="43">
          <cell r="A43" t="str">
            <v>4D43369</v>
          </cell>
          <cell r="B43" t="str">
            <v>4D</v>
          </cell>
          <cell r="C43" t="str">
            <v>W-4058</v>
          </cell>
          <cell r="D43">
            <v>81</v>
          </cell>
          <cell r="E43">
            <v>-65.099999999999994</v>
          </cell>
          <cell r="F43">
            <v>-3.38</v>
          </cell>
          <cell r="G43">
            <v>-38.059999999999995</v>
          </cell>
          <cell r="H43">
            <v>43369</v>
          </cell>
          <cell r="I43">
            <v>0.12</v>
          </cell>
          <cell r="J43" t="str">
            <v>NA</v>
          </cell>
          <cell r="K43">
            <v>287.70467459999998</v>
          </cell>
          <cell r="L43">
            <v>0.60766099699999998</v>
          </cell>
          <cell r="M43">
            <v>-14.972150920000001</v>
          </cell>
          <cell r="N43">
            <v>-117.2930771</v>
          </cell>
          <cell r="O43">
            <v>-13.70700566</v>
          </cell>
          <cell r="P43">
            <v>-107.3615389</v>
          </cell>
          <cell r="Q43">
            <v>-5.4757172799999996</v>
          </cell>
          <cell r="R43">
            <v>-9.7586616149999994</v>
          </cell>
          <cell r="S43">
            <v>0.90763593499999995</v>
          </cell>
          <cell r="T43">
            <v>5.5712138360000001</v>
          </cell>
          <cell r="U43">
            <v>15.79855358</v>
          </cell>
          <cell r="V43">
            <v>10.22733974</v>
          </cell>
          <cell r="W43">
            <v>-24.944376049999999</v>
          </cell>
          <cell r="X43">
            <v>1.0102273399999999</v>
          </cell>
          <cell r="Y43">
            <v>1.48768732</v>
          </cell>
          <cell r="Z43">
            <v>-82.431791279999999</v>
          </cell>
          <cell r="AA43">
            <v>-77.157638849999998</v>
          </cell>
          <cell r="AB43">
            <v>-55.935655349999998</v>
          </cell>
          <cell r="AC43">
            <v>4.9042375319999998</v>
          </cell>
          <cell r="AD43">
            <v>91.977778929999999</v>
          </cell>
          <cell r="AE43">
            <v>87.073541399999996</v>
          </cell>
          <cell r="AF43">
            <v>-187.9970496</v>
          </cell>
          <cell r="AG43">
            <v>1.0870735410000001</v>
          </cell>
          <cell r="AH43">
            <v>-58.710756959999998</v>
          </cell>
          <cell r="AI43">
            <v>1.890308592</v>
          </cell>
          <cell r="AJ43">
            <v>-10.012623380000001</v>
          </cell>
          <cell r="AK43">
            <v>-77.637704959999994</v>
          </cell>
          <cell r="AL43">
            <v>1.039814271</v>
          </cell>
          <cell r="AM43">
            <v>1.039814271</v>
          </cell>
          <cell r="AN43">
            <v>1.817332792</v>
          </cell>
          <cell r="AO43">
            <v>4.3286316449999998</v>
          </cell>
          <cell r="AP43" t="str">
            <v>rain</v>
          </cell>
          <cell r="AQ43">
            <v>970.91190559999995</v>
          </cell>
          <cell r="AR43">
            <v>1456.3678580000001</v>
          </cell>
          <cell r="AS43">
            <v>1514.3520840000001</v>
          </cell>
        </row>
        <row r="44">
          <cell r="A44" t="str">
            <v>56A43215</v>
          </cell>
          <cell r="B44" t="str">
            <v>56A</v>
          </cell>
          <cell r="C44" t="str">
            <v>W-4106</v>
          </cell>
          <cell r="D44">
            <v>31</v>
          </cell>
          <cell r="E44">
            <v>-113.1</v>
          </cell>
          <cell r="F44">
            <v>-13.49</v>
          </cell>
          <cell r="G44">
            <v>-5.1799999999999926</v>
          </cell>
          <cell r="H44">
            <v>43215</v>
          </cell>
          <cell r="I44">
            <v>0.8</v>
          </cell>
          <cell r="J44" t="str">
            <v>NA</v>
          </cell>
          <cell r="K44">
            <v>288.0343307</v>
          </cell>
          <cell r="L44">
            <v>0.59173170600000002</v>
          </cell>
          <cell r="M44">
            <v>-14.972150920000001</v>
          </cell>
          <cell r="N44">
            <v>-117.2930771</v>
          </cell>
          <cell r="O44">
            <v>-13.70700566</v>
          </cell>
          <cell r="P44">
            <v>-107.3615389</v>
          </cell>
          <cell r="Q44">
            <v>-5.1028420719999996</v>
          </cell>
          <cell r="R44">
            <v>-35.023325399999997</v>
          </cell>
          <cell r="S44">
            <v>1.9938086909999999</v>
          </cell>
          <cell r="T44">
            <v>5.7974097779999996</v>
          </cell>
          <cell r="U44">
            <v>15.99364143</v>
          </cell>
          <cell r="V44">
            <v>10.19623165</v>
          </cell>
          <cell r="W44">
            <v>-24.914350079999998</v>
          </cell>
          <cell r="X44">
            <v>1.010196232</v>
          </cell>
          <cell r="Y44">
            <v>1.3906995259999999</v>
          </cell>
          <cell r="Z44">
            <v>-81.155932750000005</v>
          </cell>
          <cell r="AA44">
            <v>-188.40516099999999</v>
          </cell>
          <cell r="AB44">
            <v>-51.683739160000002</v>
          </cell>
          <cell r="AC44">
            <v>5.1033536780000004</v>
          </cell>
          <cell r="AD44">
            <v>91.794477470000004</v>
          </cell>
          <cell r="AE44">
            <v>86.691123790000006</v>
          </cell>
          <cell r="AF44">
            <v>-187.71129759999999</v>
          </cell>
          <cell r="AG44">
            <v>1.0866911239999999</v>
          </cell>
          <cell r="AH44">
            <v>-65.923514119999993</v>
          </cell>
          <cell r="AI44">
            <v>3.4971449880000001</v>
          </cell>
          <cell r="AJ44">
            <v>-15.504539729999999</v>
          </cell>
          <cell r="AK44">
            <v>-120.1451375</v>
          </cell>
          <cell r="AL44">
            <v>9.3554511000000007E-2</v>
          </cell>
          <cell r="AM44">
            <v>9.3554511000000007E-2</v>
          </cell>
          <cell r="AN44">
            <v>6.8830562999999997E-2</v>
          </cell>
          <cell r="AO44">
            <v>5.5681138999999998E-2</v>
          </cell>
          <cell r="AP44" t="str">
            <v>intermediate</v>
          </cell>
          <cell r="AQ44">
            <v>1002.030566</v>
          </cell>
          <cell r="AR44">
            <v>1503.0458490000001</v>
          </cell>
          <cell r="AS44">
            <v>140.6167197</v>
          </cell>
        </row>
        <row r="45">
          <cell r="A45" t="str">
            <v>56A43292</v>
          </cell>
          <cell r="B45" t="str">
            <v>56A</v>
          </cell>
          <cell r="C45" t="str">
            <v>W-4141</v>
          </cell>
          <cell r="D45">
            <v>45</v>
          </cell>
          <cell r="E45">
            <v>-87.1</v>
          </cell>
          <cell r="F45">
            <v>-8.24</v>
          </cell>
          <cell r="G45">
            <v>-21.179999999999993</v>
          </cell>
          <cell r="H45">
            <v>43292</v>
          </cell>
          <cell r="I45">
            <v>2.0499999999999998</v>
          </cell>
          <cell r="J45" t="str">
            <v>NA</v>
          </cell>
          <cell r="K45">
            <v>288.0343307</v>
          </cell>
          <cell r="L45">
            <v>0.59173170600000002</v>
          </cell>
          <cell r="M45">
            <v>-14.972150920000001</v>
          </cell>
          <cell r="N45">
            <v>-117.2930771</v>
          </cell>
          <cell r="O45">
            <v>-13.70700566</v>
          </cell>
          <cell r="P45">
            <v>-107.3615389</v>
          </cell>
          <cell r="Q45">
            <v>-5.1028420719999996</v>
          </cell>
          <cell r="R45">
            <v>-22.47215289</v>
          </cell>
          <cell r="S45">
            <v>1.9938086909999999</v>
          </cell>
          <cell r="T45">
            <v>5.7974097779999996</v>
          </cell>
          <cell r="U45">
            <v>15.99364143</v>
          </cell>
          <cell r="V45">
            <v>10.19623165</v>
          </cell>
          <cell r="W45">
            <v>-24.914350079999998</v>
          </cell>
          <cell r="X45">
            <v>1.010196232</v>
          </cell>
          <cell r="Y45">
            <v>1.3906995259999999</v>
          </cell>
          <cell r="Z45">
            <v>-81.155932750000005</v>
          </cell>
          <cell r="AA45">
            <v>-130.52542489999999</v>
          </cell>
          <cell r="AB45">
            <v>-51.683739160000002</v>
          </cell>
          <cell r="AC45">
            <v>5.1033536780000004</v>
          </cell>
          <cell r="AD45">
            <v>91.794477470000004</v>
          </cell>
          <cell r="AE45">
            <v>86.691123790000006</v>
          </cell>
          <cell r="AF45">
            <v>-187.71129759999999</v>
          </cell>
          <cell r="AG45">
            <v>1.0866911239999999</v>
          </cell>
          <cell r="AH45">
            <v>-61.95794987</v>
          </cell>
          <cell r="AI45">
            <v>3.051219675</v>
          </cell>
          <cell r="AJ45">
            <v>-13.18422822</v>
          </cell>
          <cell r="AK45">
            <v>-102.1859264</v>
          </cell>
          <cell r="AL45">
            <v>0.34739847600000001</v>
          </cell>
          <cell r="AM45">
            <v>0.34739847600000001</v>
          </cell>
          <cell r="AN45">
            <v>0.47302407200000002</v>
          </cell>
          <cell r="AO45">
            <v>0.69528570300000003</v>
          </cell>
          <cell r="AP45" t="str">
            <v>rain</v>
          </cell>
          <cell r="AQ45">
            <v>1002.030566</v>
          </cell>
          <cell r="AR45">
            <v>1503.0458490000001</v>
          </cell>
          <cell r="AS45">
            <v>522.15583679999997</v>
          </cell>
        </row>
        <row r="46">
          <cell r="A46" t="str">
            <v>56A43299</v>
          </cell>
          <cell r="B46" t="str">
            <v>56A</v>
          </cell>
          <cell r="C46" t="str">
            <v>W-4146</v>
          </cell>
          <cell r="D46">
            <v>30</v>
          </cell>
          <cell r="E46">
            <v>-85.9</v>
          </cell>
          <cell r="F46">
            <v>-8.16</v>
          </cell>
          <cell r="G46">
            <v>-20.620000000000005</v>
          </cell>
          <cell r="H46">
            <v>43299</v>
          </cell>
          <cell r="I46">
            <v>2.1800000000000002</v>
          </cell>
          <cell r="J46" t="str">
            <v>24h</v>
          </cell>
          <cell r="K46">
            <v>288.0343307</v>
          </cell>
          <cell r="L46">
            <v>0.59173170600000002</v>
          </cell>
          <cell r="M46">
            <v>-14.972150920000001</v>
          </cell>
          <cell r="N46">
            <v>-117.2930771</v>
          </cell>
          <cell r="O46">
            <v>-13.70700566</v>
          </cell>
          <cell r="P46">
            <v>-107.3615389</v>
          </cell>
          <cell r="Q46">
            <v>-5.1028420719999996</v>
          </cell>
          <cell r="R46">
            <v>-22.280896930000001</v>
          </cell>
          <cell r="S46">
            <v>1.9938086909999999</v>
          </cell>
          <cell r="T46">
            <v>5.7974097779999996</v>
          </cell>
          <cell r="U46">
            <v>15.99364143</v>
          </cell>
          <cell r="V46">
            <v>10.19623165</v>
          </cell>
          <cell r="W46">
            <v>-24.914350079999998</v>
          </cell>
          <cell r="X46">
            <v>1.010196232</v>
          </cell>
          <cell r="Y46">
            <v>1.3906995259999999</v>
          </cell>
          <cell r="Z46">
            <v>-81.155932750000005</v>
          </cell>
          <cell r="AA46">
            <v>-127.85405249999999</v>
          </cell>
          <cell r="AB46">
            <v>-51.683739160000002</v>
          </cell>
          <cell r="AC46">
            <v>5.1033536780000004</v>
          </cell>
          <cell r="AD46">
            <v>91.794477470000004</v>
          </cell>
          <cell r="AE46">
            <v>86.691123790000006</v>
          </cell>
          <cell r="AF46">
            <v>-187.71129759999999</v>
          </cell>
          <cell r="AG46">
            <v>1.0866911239999999</v>
          </cell>
          <cell r="AH46">
            <v>-61.656138579999997</v>
          </cell>
          <cell r="AI46">
            <v>2.971061449</v>
          </cell>
          <cell r="AJ46">
            <v>-12.89933555</v>
          </cell>
          <cell r="AK46">
            <v>-99.980857139999998</v>
          </cell>
          <cell r="AL46">
            <v>0.33562567399999998</v>
          </cell>
          <cell r="AM46">
            <v>0.33562567399999998</v>
          </cell>
          <cell r="AN46">
            <v>0.48241630499999999</v>
          </cell>
          <cell r="AO46">
            <v>0.74827281800000001</v>
          </cell>
          <cell r="AP46" t="str">
            <v>rain</v>
          </cell>
          <cell r="AQ46">
            <v>1002.030566</v>
          </cell>
          <cell r="AR46">
            <v>1503.0458490000001</v>
          </cell>
          <cell r="AS46">
            <v>504.46077589999999</v>
          </cell>
        </row>
        <row r="47">
          <cell r="A47" t="str">
            <v>56A43299</v>
          </cell>
          <cell r="B47" t="str">
            <v>56A</v>
          </cell>
          <cell r="C47" t="str">
            <v>W-4145</v>
          </cell>
          <cell r="D47">
            <v>34</v>
          </cell>
          <cell r="E47">
            <v>-85.8</v>
          </cell>
          <cell r="F47">
            <v>-8.1300000000000008</v>
          </cell>
          <cell r="G47">
            <v>-20.759999999999991</v>
          </cell>
          <cell r="H47">
            <v>43299</v>
          </cell>
          <cell r="I47">
            <v>2.17</v>
          </cell>
          <cell r="J47" t="str">
            <v>12h</v>
          </cell>
          <cell r="K47">
            <v>288.0343307</v>
          </cell>
          <cell r="L47">
            <v>0.59173170600000002</v>
          </cell>
          <cell r="M47">
            <v>-14.972150920000001</v>
          </cell>
          <cell r="N47">
            <v>-117.2930771</v>
          </cell>
          <cell r="O47">
            <v>-13.70700566</v>
          </cell>
          <cell r="P47">
            <v>-107.3615389</v>
          </cell>
          <cell r="Q47">
            <v>-5.1028420719999996</v>
          </cell>
          <cell r="R47">
            <v>-22.209175940000002</v>
          </cell>
          <cell r="S47">
            <v>1.9938086909999999</v>
          </cell>
          <cell r="T47">
            <v>5.7974097779999996</v>
          </cell>
          <cell r="U47">
            <v>15.99364143</v>
          </cell>
          <cell r="V47">
            <v>10.19623165</v>
          </cell>
          <cell r="W47">
            <v>-24.914350079999998</v>
          </cell>
          <cell r="X47">
            <v>1.010196232</v>
          </cell>
          <cell r="Y47">
            <v>1.3906995259999999</v>
          </cell>
          <cell r="Z47">
            <v>-81.155932750000005</v>
          </cell>
          <cell r="AA47">
            <v>-127.6314381</v>
          </cell>
          <cell r="AB47">
            <v>-51.683739160000002</v>
          </cell>
          <cell r="AC47">
            <v>5.1033536780000004</v>
          </cell>
          <cell r="AD47">
            <v>91.794477470000004</v>
          </cell>
          <cell r="AE47">
            <v>86.691123790000006</v>
          </cell>
          <cell r="AF47">
            <v>-187.71129759999999</v>
          </cell>
          <cell r="AG47">
            <v>1.0866911239999999</v>
          </cell>
          <cell r="AH47">
            <v>-61.644495919999997</v>
          </cell>
          <cell r="AI47">
            <v>2.9711567130000001</v>
          </cell>
          <cell r="AJ47">
            <v>-12.89715183</v>
          </cell>
          <cell r="AK47">
            <v>-99.963955159999998</v>
          </cell>
          <cell r="AL47">
            <v>0.33859594100000001</v>
          </cell>
          <cell r="AM47">
            <v>0.33859594100000001</v>
          </cell>
          <cell r="AN47">
            <v>0.48597666099999998</v>
          </cell>
          <cell r="AO47">
            <v>0.75285666699999998</v>
          </cell>
          <cell r="AP47" t="str">
            <v>rain</v>
          </cell>
          <cell r="AQ47">
            <v>1002.030566</v>
          </cell>
          <cell r="AR47">
            <v>1503.0458490000001</v>
          </cell>
          <cell r="AS47">
            <v>508.92522380000003</v>
          </cell>
        </row>
        <row r="48">
          <cell r="A48" t="str">
            <v>56A43299</v>
          </cell>
          <cell r="B48" t="str">
            <v>56A</v>
          </cell>
          <cell r="C48" t="str">
            <v>W-4144</v>
          </cell>
          <cell r="D48">
            <v>39</v>
          </cell>
          <cell r="E48">
            <v>-86</v>
          </cell>
          <cell r="F48">
            <v>-8.02</v>
          </cell>
          <cell r="G48">
            <v>-21.840000000000003</v>
          </cell>
          <cell r="H48">
            <v>43299</v>
          </cell>
          <cell r="I48">
            <v>2.17</v>
          </cell>
          <cell r="J48" t="str">
            <v>0h</v>
          </cell>
          <cell r="K48">
            <v>288.0343307</v>
          </cell>
          <cell r="L48">
            <v>0.59173170600000002</v>
          </cell>
          <cell r="M48">
            <v>-14.972150920000001</v>
          </cell>
          <cell r="N48">
            <v>-117.2930771</v>
          </cell>
          <cell r="O48">
            <v>-13.70700566</v>
          </cell>
          <cell r="P48">
            <v>-107.3615389</v>
          </cell>
          <cell r="Q48">
            <v>-5.1028420719999996</v>
          </cell>
          <cell r="R48">
            <v>-21.946199</v>
          </cell>
          <cell r="S48">
            <v>1.9938086909999999</v>
          </cell>
          <cell r="T48">
            <v>5.7974097779999996</v>
          </cell>
          <cell r="U48">
            <v>15.99364143</v>
          </cell>
          <cell r="V48">
            <v>10.19623165</v>
          </cell>
          <cell r="W48">
            <v>-24.914350079999998</v>
          </cell>
          <cell r="X48">
            <v>1.010196232</v>
          </cell>
          <cell r="Y48">
            <v>1.3906995259999999</v>
          </cell>
          <cell r="Z48">
            <v>-81.155932750000005</v>
          </cell>
          <cell r="AA48">
            <v>-128.07666689999999</v>
          </cell>
          <cell r="AB48">
            <v>-51.683739160000002</v>
          </cell>
          <cell r="AC48">
            <v>5.1033536780000004</v>
          </cell>
          <cell r="AD48">
            <v>91.794477470000004</v>
          </cell>
          <cell r="AE48">
            <v>86.691123790000006</v>
          </cell>
          <cell r="AF48">
            <v>-187.71129759999999</v>
          </cell>
          <cell r="AG48">
            <v>1.0866911239999999</v>
          </cell>
          <cell r="AH48">
            <v>-61.768343659999999</v>
          </cell>
          <cell r="AI48">
            <v>3.0214035340000001</v>
          </cell>
          <cell r="AJ48">
            <v>-13.060736199999999</v>
          </cell>
          <cell r="AK48">
            <v>-101.2300982</v>
          </cell>
          <cell r="AL48">
            <v>0.36196066100000002</v>
          </cell>
          <cell r="AM48">
            <v>0.36196066100000002</v>
          </cell>
          <cell r="AN48">
            <v>0.49921381399999998</v>
          </cell>
          <cell r="AO48">
            <v>0.74371568499999996</v>
          </cell>
          <cell r="AP48" t="str">
            <v>rain</v>
          </cell>
          <cell r="AQ48">
            <v>1002.030566</v>
          </cell>
          <cell r="AR48">
            <v>1503.0458490000001</v>
          </cell>
          <cell r="AS48">
            <v>544.0434692</v>
          </cell>
        </row>
        <row r="49">
          <cell r="A49" t="str">
            <v>56A43369</v>
          </cell>
          <cell r="B49" t="str">
            <v>56A</v>
          </cell>
          <cell r="C49" t="str">
            <v>W-4158</v>
          </cell>
          <cell r="D49">
            <v>52</v>
          </cell>
          <cell r="E49">
            <v>-77.5</v>
          </cell>
          <cell r="F49">
            <v>-6.05</v>
          </cell>
          <cell r="G49">
            <v>-29.1</v>
          </cell>
          <cell r="H49">
            <v>43369</v>
          </cell>
          <cell r="I49">
            <v>3.17</v>
          </cell>
          <cell r="J49" t="str">
            <v>NA</v>
          </cell>
          <cell r="K49">
            <v>288.0343307</v>
          </cell>
          <cell r="L49">
            <v>0.59173170600000002</v>
          </cell>
          <cell r="M49">
            <v>-14.972150920000001</v>
          </cell>
          <cell r="N49">
            <v>-117.2930771</v>
          </cell>
          <cell r="O49">
            <v>-13.70700566</v>
          </cell>
          <cell r="P49">
            <v>-107.3615389</v>
          </cell>
          <cell r="Q49">
            <v>-5.1028420719999996</v>
          </cell>
          <cell r="R49">
            <v>-17.236520930000001</v>
          </cell>
          <cell r="S49">
            <v>1.9938086909999999</v>
          </cell>
          <cell r="T49">
            <v>5.7974097779999996</v>
          </cell>
          <cell r="U49">
            <v>15.99364143</v>
          </cell>
          <cell r="V49">
            <v>10.19623165</v>
          </cell>
          <cell r="W49">
            <v>-24.914350079999998</v>
          </cell>
          <cell r="X49">
            <v>1.010196232</v>
          </cell>
          <cell r="Y49">
            <v>1.3906995259999999</v>
          </cell>
          <cell r="Z49">
            <v>-81.155932750000005</v>
          </cell>
          <cell r="AA49">
            <v>-109.15444549999999</v>
          </cell>
          <cell r="AB49">
            <v>-51.683739160000002</v>
          </cell>
          <cell r="AC49">
            <v>5.1033536780000004</v>
          </cell>
          <cell r="AD49">
            <v>91.794477470000004</v>
          </cell>
          <cell r="AE49">
            <v>86.691123790000006</v>
          </cell>
          <cell r="AF49">
            <v>-187.71129759999999</v>
          </cell>
          <cell r="AG49">
            <v>1.0866911239999999</v>
          </cell>
          <cell r="AH49">
            <v>-60.380343570000001</v>
          </cell>
          <cell r="AI49">
            <v>2.829695278</v>
          </cell>
          <cell r="AJ49">
            <v>-12.2681477</v>
          </cell>
          <cell r="AK49">
            <v>-95.095463179999996</v>
          </cell>
          <cell r="AL49">
            <v>0.555860731</v>
          </cell>
          <cell r="AM49">
            <v>0.555860731</v>
          </cell>
          <cell r="AN49">
            <v>0.797580497</v>
          </cell>
          <cell r="AO49">
            <v>1.2571086469999999</v>
          </cell>
          <cell r="AP49" t="str">
            <v>rain</v>
          </cell>
          <cell r="AQ49">
            <v>1002.030566</v>
          </cell>
          <cell r="AR49">
            <v>1503.0458490000001</v>
          </cell>
          <cell r="AS49">
            <v>835.48416359999999</v>
          </cell>
        </row>
        <row r="50">
          <cell r="A50" t="str">
            <v>56B43215</v>
          </cell>
          <cell r="B50" t="str">
            <v>56B</v>
          </cell>
          <cell r="C50" t="str">
            <v>W-4102</v>
          </cell>
          <cell r="D50">
            <v>115</v>
          </cell>
          <cell r="E50">
            <v>-129.19999999999999</v>
          </cell>
          <cell r="F50">
            <v>-16.690000000000001</v>
          </cell>
          <cell r="G50">
            <v>4.3200000000000216</v>
          </cell>
          <cell r="H50">
            <v>43215</v>
          </cell>
          <cell r="I50">
            <v>0.71</v>
          </cell>
          <cell r="J50" t="str">
            <v>NA</v>
          </cell>
          <cell r="K50">
            <v>288.0374928</v>
          </cell>
          <cell r="L50">
            <v>0.59145197100000002</v>
          </cell>
          <cell r="M50">
            <v>-14.972150920000001</v>
          </cell>
          <cell r="N50">
            <v>-117.2930771</v>
          </cell>
          <cell r="O50">
            <v>-13.70700566</v>
          </cell>
          <cell r="P50">
            <v>-107.3615389</v>
          </cell>
          <cell r="Q50">
            <v>-5.0962014059999996</v>
          </cell>
          <cell r="R50">
            <v>-42.670469730000001</v>
          </cell>
          <cell r="S50">
            <v>2.013589391</v>
          </cell>
          <cell r="T50">
            <v>5.8013820110000003</v>
          </cell>
          <cell r="U50">
            <v>15.997315909999999</v>
          </cell>
          <cell r="V50">
            <v>10.1959339</v>
          </cell>
          <cell r="W50">
            <v>-24.914062680000001</v>
          </cell>
          <cell r="X50">
            <v>1.010195934</v>
          </cell>
          <cell r="Y50">
            <v>1.389063307</v>
          </cell>
          <cell r="Z50">
            <v>-81.132508700000002</v>
          </cell>
          <cell r="AA50">
            <v>-224.225313</v>
          </cell>
          <cell r="AB50">
            <v>-51.60468487</v>
          </cell>
          <cell r="AC50">
            <v>5.1068503620000003</v>
          </cell>
          <cell r="AD50">
            <v>91.794314779999993</v>
          </cell>
          <cell r="AE50">
            <v>86.687464419999998</v>
          </cell>
          <cell r="AF50">
            <v>-187.70856219999999</v>
          </cell>
          <cell r="AG50">
            <v>1.0866874639999999</v>
          </cell>
          <cell r="AH50">
            <v>-68.155204040000001</v>
          </cell>
          <cell r="AI50">
            <v>3.657567164</v>
          </cell>
          <cell r="AJ50">
            <v>-16.66045879</v>
          </cell>
          <cell r="AK50">
            <v>-129.09195099999999</v>
          </cell>
          <cell r="AL50">
            <v>-1.137054E-3</v>
          </cell>
          <cell r="AM50">
            <v>-1.137054E-3</v>
          </cell>
          <cell r="AN50">
            <v>-6.6120786000000001E-2</v>
          </cell>
          <cell r="AO50">
            <v>-0.12530264299999999</v>
          </cell>
          <cell r="AP50" t="str">
            <v>intermediate</v>
          </cell>
          <cell r="AQ50">
            <v>1002.115723</v>
          </cell>
          <cell r="AR50">
            <v>1503.1735839999999</v>
          </cell>
          <cell r="AS50">
            <v>-1.7091902059999999</v>
          </cell>
        </row>
        <row r="51">
          <cell r="A51" t="str">
            <v>56B43236</v>
          </cell>
          <cell r="B51" t="str">
            <v>56B</v>
          </cell>
          <cell r="C51" t="str">
            <v>W-4135</v>
          </cell>
          <cell r="D51">
            <v>55</v>
          </cell>
          <cell r="E51">
            <v>-125</v>
          </cell>
          <cell r="F51">
            <v>-14.31</v>
          </cell>
          <cell r="G51">
            <v>-10.519999999999996</v>
          </cell>
          <cell r="H51">
            <v>43236</v>
          </cell>
          <cell r="I51">
            <v>1.57</v>
          </cell>
          <cell r="J51" t="str">
            <v>NA</v>
          </cell>
          <cell r="K51">
            <v>288.0374928</v>
          </cell>
          <cell r="L51">
            <v>0.59145197100000002</v>
          </cell>
          <cell r="M51">
            <v>-14.972150920000001</v>
          </cell>
          <cell r="N51">
            <v>-117.2930771</v>
          </cell>
          <cell r="O51">
            <v>-13.70700566</v>
          </cell>
          <cell r="P51">
            <v>-107.3615389</v>
          </cell>
          <cell r="Q51">
            <v>-5.0962014059999996</v>
          </cell>
          <cell r="R51">
            <v>-36.984499059999997</v>
          </cell>
          <cell r="S51">
            <v>2.013589391</v>
          </cell>
          <cell r="T51">
            <v>5.8013820110000003</v>
          </cell>
          <cell r="U51">
            <v>15.997315909999999</v>
          </cell>
          <cell r="V51">
            <v>10.1959339</v>
          </cell>
          <cell r="W51">
            <v>-24.914062680000001</v>
          </cell>
          <cell r="X51">
            <v>1.010195934</v>
          </cell>
          <cell r="Y51">
            <v>1.389063307</v>
          </cell>
          <cell r="Z51">
            <v>-81.132508700000002</v>
          </cell>
          <cell r="AA51">
            <v>-214.88187980000001</v>
          </cell>
          <cell r="AB51">
            <v>-51.60468487</v>
          </cell>
          <cell r="AC51">
            <v>5.1068503620000003</v>
          </cell>
          <cell r="AD51">
            <v>91.794314779999993</v>
          </cell>
          <cell r="AE51">
            <v>86.687464419999998</v>
          </cell>
          <cell r="AF51">
            <v>-187.70856219999999</v>
          </cell>
          <cell r="AG51">
            <v>1.0866874639999999</v>
          </cell>
          <cell r="AH51">
            <v>-68.275055499999993</v>
          </cell>
          <cell r="AI51">
            <v>3.9640073020000002</v>
          </cell>
          <cell r="AJ51">
            <v>-18.044276289999999</v>
          </cell>
          <cell r="AK51">
            <v>-139.80269849999999</v>
          </cell>
          <cell r="AL51">
            <v>0.16469057500000001</v>
          </cell>
          <cell r="AM51">
            <v>0.16469057500000001</v>
          </cell>
          <cell r="AN51">
            <v>2.9202450000000001E-2</v>
          </cell>
          <cell r="AO51">
            <v>-8.5745011999999995E-2</v>
          </cell>
          <cell r="AP51" t="str">
            <v>intermediate</v>
          </cell>
          <cell r="AQ51">
            <v>1002.115723</v>
          </cell>
          <cell r="AR51">
            <v>1503.1735839999999</v>
          </cell>
          <cell r="AS51">
            <v>247.5585221</v>
          </cell>
        </row>
        <row r="52">
          <cell r="A52" t="str">
            <v>56B43292</v>
          </cell>
          <cell r="B52" t="str">
            <v>56B</v>
          </cell>
          <cell r="C52" t="str">
            <v>W-4142</v>
          </cell>
          <cell r="D52">
            <v>12</v>
          </cell>
          <cell r="E52">
            <v>-87</v>
          </cell>
          <cell r="F52">
            <v>-9.4499999999999993</v>
          </cell>
          <cell r="G52">
            <v>-11.400000000000006</v>
          </cell>
          <cell r="H52">
            <v>43292</v>
          </cell>
          <cell r="I52">
            <v>2.1</v>
          </cell>
          <cell r="J52" t="str">
            <v>NA</v>
          </cell>
          <cell r="K52">
            <v>288.0374928</v>
          </cell>
          <cell r="L52">
            <v>0.59145197100000002</v>
          </cell>
          <cell r="M52">
            <v>-14.972150920000001</v>
          </cell>
          <cell r="N52">
            <v>-117.2930771</v>
          </cell>
          <cell r="O52">
            <v>-13.70700566</v>
          </cell>
          <cell r="P52">
            <v>-107.3615389</v>
          </cell>
          <cell r="Q52">
            <v>-5.0962014059999996</v>
          </cell>
          <cell r="R52">
            <v>-25.373651389999999</v>
          </cell>
          <cell r="S52">
            <v>2.013589391</v>
          </cell>
          <cell r="T52">
            <v>5.8013820110000003</v>
          </cell>
          <cell r="U52">
            <v>15.997315909999999</v>
          </cell>
          <cell r="V52">
            <v>10.1959339</v>
          </cell>
          <cell r="W52">
            <v>-24.914062680000001</v>
          </cell>
          <cell r="X52">
            <v>1.010195934</v>
          </cell>
          <cell r="Y52">
            <v>1.389063307</v>
          </cell>
          <cell r="Z52">
            <v>-81.132508700000002</v>
          </cell>
          <cell r="AA52">
            <v>-130.34605629999999</v>
          </cell>
          <cell r="AB52">
            <v>-51.60468487</v>
          </cell>
          <cell r="AC52">
            <v>5.1068503620000003</v>
          </cell>
          <cell r="AD52">
            <v>91.794314779999993</v>
          </cell>
          <cell r="AE52">
            <v>86.687464419999998</v>
          </cell>
          <cell r="AF52">
            <v>-187.70856219999999</v>
          </cell>
          <cell r="AG52">
            <v>1.0866874639999999</v>
          </cell>
          <cell r="AH52">
            <v>-61.275985949999999</v>
          </cell>
          <cell r="AI52">
            <v>2.7221178890000002</v>
          </cell>
          <cell r="AJ52">
            <v>-12.183623409999999</v>
          </cell>
          <cell r="AK52">
            <v>-94.441245179999996</v>
          </cell>
          <cell r="AL52">
            <v>0.17167063900000001</v>
          </cell>
          <cell r="AM52">
            <v>0.17167063900000001</v>
          </cell>
          <cell r="AN52">
            <v>0.34678923699999997</v>
          </cell>
          <cell r="AO52">
            <v>0.69886581800000003</v>
          </cell>
          <cell r="AP52" t="str">
            <v>rain</v>
          </cell>
          <cell r="AQ52">
            <v>1002.115723</v>
          </cell>
          <cell r="AR52">
            <v>1503.1735839999999</v>
          </cell>
          <cell r="AS52">
            <v>258.05076980000001</v>
          </cell>
        </row>
        <row r="53">
          <cell r="A53" t="str">
            <v>56B43369</v>
          </cell>
          <cell r="B53" t="str">
            <v>56B</v>
          </cell>
          <cell r="C53" t="str">
            <v>W-4153</v>
          </cell>
          <cell r="D53">
            <v>76</v>
          </cell>
          <cell r="E53">
            <v>-77.7</v>
          </cell>
          <cell r="F53">
            <v>-6.5</v>
          </cell>
          <cell r="G53">
            <v>-25.700000000000003</v>
          </cell>
          <cell r="H53">
            <v>43369</v>
          </cell>
          <cell r="I53">
            <v>2.64</v>
          </cell>
          <cell r="J53" t="str">
            <v>NA</v>
          </cell>
          <cell r="K53">
            <v>288.0374928</v>
          </cell>
          <cell r="L53">
            <v>0.59145197100000002</v>
          </cell>
          <cell r="M53">
            <v>-14.972150920000001</v>
          </cell>
          <cell r="N53">
            <v>-117.2930771</v>
          </cell>
          <cell r="O53">
            <v>-13.70700566</v>
          </cell>
          <cell r="P53">
            <v>-107.3615389</v>
          </cell>
          <cell r="Q53">
            <v>-5.0962014059999996</v>
          </cell>
          <cell r="R53">
            <v>-18.32591463</v>
          </cell>
          <cell r="S53">
            <v>2.013589391</v>
          </cell>
          <cell r="T53">
            <v>5.8013820110000003</v>
          </cell>
          <cell r="U53">
            <v>15.997315909999999</v>
          </cell>
          <cell r="V53">
            <v>10.1959339</v>
          </cell>
          <cell r="W53">
            <v>-24.914062680000001</v>
          </cell>
          <cell r="X53">
            <v>1.010195934</v>
          </cell>
          <cell r="Y53">
            <v>1.389063307</v>
          </cell>
          <cell r="Z53">
            <v>-81.132508700000002</v>
          </cell>
          <cell r="AA53">
            <v>-109.6570258</v>
          </cell>
          <cell r="AB53">
            <v>-51.60468487</v>
          </cell>
          <cell r="AC53">
            <v>5.1068503620000003</v>
          </cell>
          <cell r="AD53">
            <v>91.794314779999993</v>
          </cell>
          <cell r="AE53">
            <v>86.687464419999998</v>
          </cell>
          <cell r="AF53">
            <v>-187.70856219999999</v>
          </cell>
          <cell r="AG53">
            <v>1.0866874639999999</v>
          </cell>
          <cell r="AH53">
            <v>-60.135128770000001</v>
          </cell>
          <cell r="AI53">
            <v>2.7022878819999998</v>
          </cell>
          <cell r="AJ53">
            <v>-11.909201510000001</v>
          </cell>
          <cell r="AK53">
            <v>-92.317219690000002</v>
          </cell>
          <cell r="AL53">
            <v>0.45740238100000002</v>
          </cell>
          <cell r="AM53">
            <v>0.45740238100000002</v>
          </cell>
          <cell r="AN53">
            <v>0.71640555400000006</v>
          </cell>
          <cell r="AO53">
            <v>1.238947496</v>
          </cell>
          <cell r="AP53" t="str">
            <v>rain</v>
          </cell>
          <cell r="AQ53">
            <v>1002.115723</v>
          </cell>
          <cell r="AR53">
            <v>1503.1735839999999</v>
          </cell>
          <cell r="AS53">
            <v>687.55517669999995</v>
          </cell>
        </row>
        <row r="54">
          <cell r="A54" t="str">
            <v>61B43223</v>
          </cell>
          <cell r="B54" t="str">
            <v>61B</v>
          </cell>
          <cell r="C54" t="str">
            <v>W-4119</v>
          </cell>
          <cell r="D54">
            <v>22</v>
          </cell>
          <cell r="E54">
            <v>-101.9</v>
          </cell>
          <cell r="F54">
            <v>-9.98</v>
          </cell>
          <cell r="G54">
            <v>-22.060000000000002</v>
          </cell>
          <cell r="H54">
            <v>43223</v>
          </cell>
          <cell r="I54">
            <v>1.1000000000000001</v>
          </cell>
          <cell r="J54" t="str">
            <v>NA</v>
          </cell>
          <cell r="K54">
            <v>287.9956378</v>
          </cell>
          <cell r="L54">
            <v>0.58449194500000001</v>
          </cell>
          <cell r="M54">
            <v>-14.972150920000001</v>
          </cell>
          <cell r="N54">
            <v>-117.2930771</v>
          </cell>
          <cell r="O54">
            <v>-13.70700566</v>
          </cell>
          <cell r="P54">
            <v>-107.3615389</v>
          </cell>
          <cell r="Q54">
            <v>-4.92631833</v>
          </cell>
          <cell r="R54">
            <v>-26.84343007</v>
          </cell>
          <cell r="S54">
            <v>2.5203577369999999</v>
          </cell>
          <cell r="T54">
            <v>5.900214385</v>
          </cell>
          <cell r="U54">
            <v>16.100090349999999</v>
          </cell>
          <cell r="V54">
            <v>10.199875970000001</v>
          </cell>
          <cell r="W54">
            <v>-24.917867730000001</v>
          </cell>
          <cell r="X54">
            <v>1.0101998759999999</v>
          </cell>
          <cell r="Y54">
            <v>1.3490357980000001</v>
          </cell>
          <cell r="Z54">
            <v>-80.498485009999996</v>
          </cell>
          <cell r="AA54">
            <v>-164.10387230000001</v>
          </cell>
          <cell r="AB54">
            <v>-49.507445169999997</v>
          </cell>
          <cell r="AC54">
            <v>5.1938506909999997</v>
          </cell>
          <cell r="AD54">
            <v>91.929764660000004</v>
          </cell>
          <cell r="AE54">
            <v>86.735913960000005</v>
          </cell>
          <cell r="AF54">
            <v>-187.74477630000001</v>
          </cell>
          <cell r="AG54">
            <v>1.0867359139999999</v>
          </cell>
          <cell r="AH54">
            <v>-65.086929209999994</v>
          </cell>
          <cell r="AI54">
            <v>3.6886844480000001</v>
          </cell>
          <cell r="AJ54">
            <v>-16.031071480000001</v>
          </cell>
          <cell r="AK54">
            <v>-124.2204933</v>
          </cell>
          <cell r="AL54">
            <v>0.35882803499999999</v>
          </cell>
          <cell r="AM54">
            <v>0.35882803499999999</v>
          </cell>
          <cell r="AN54">
            <v>0.296034134</v>
          </cell>
          <cell r="AO54">
            <v>0.247461718</v>
          </cell>
          <cell r="AP54" t="str">
            <v>intermediate</v>
          </cell>
          <cell r="AQ54">
            <v>1012.972477</v>
          </cell>
          <cell r="AR54">
            <v>1519.458715</v>
          </cell>
          <cell r="AS54">
            <v>545.22438539999996</v>
          </cell>
        </row>
        <row r="55">
          <cell r="A55" t="str">
            <v>61B43235</v>
          </cell>
          <cell r="B55" t="str">
            <v>61B</v>
          </cell>
          <cell r="C55" t="str">
            <v>W-4134</v>
          </cell>
          <cell r="D55">
            <v>84</v>
          </cell>
          <cell r="E55">
            <v>-97.4</v>
          </cell>
          <cell r="F55">
            <v>-9.07</v>
          </cell>
          <cell r="G55">
            <v>-24.840000000000003</v>
          </cell>
          <cell r="H55">
            <v>43235</v>
          </cell>
          <cell r="I55" t="str">
            <v>NA</v>
          </cell>
          <cell r="J55" t="str">
            <v>NA</v>
          </cell>
          <cell r="K55">
            <v>287.9956378</v>
          </cell>
          <cell r="L55">
            <v>0.58449194500000001</v>
          </cell>
          <cell r="M55">
            <v>-14.972150920000001</v>
          </cell>
          <cell r="N55">
            <v>-117.2930771</v>
          </cell>
          <cell r="O55">
            <v>-13.70700566</v>
          </cell>
          <cell r="P55">
            <v>-107.3615389</v>
          </cell>
          <cell r="Q55">
            <v>-4.92631833</v>
          </cell>
          <cell r="R55">
            <v>-24.705807499999999</v>
          </cell>
          <cell r="S55">
            <v>2.5203577369999999</v>
          </cell>
          <cell r="T55">
            <v>5.900214385</v>
          </cell>
          <cell r="U55">
            <v>16.100090349999999</v>
          </cell>
          <cell r="V55">
            <v>10.199875970000001</v>
          </cell>
          <cell r="W55">
            <v>-24.917867730000001</v>
          </cell>
          <cell r="X55">
            <v>1.0101998759999999</v>
          </cell>
          <cell r="Y55">
            <v>1.3490357980000001</v>
          </cell>
          <cell r="Z55">
            <v>-80.498485009999996</v>
          </cell>
          <cell r="AA55">
            <v>-154.2611775</v>
          </cell>
          <cell r="AB55">
            <v>-49.507445169999997</v>
          </cell>
          <cell r="AC55">
            <v>5.1938506909999997</v>
          </cell>
          <cell r="AD55">
            <v>91.929764660000004</v>
          </cell>
          <cell r="AE55">
            <v>86.735913960000005</v>
          </cell>
          <cell r="AF55">
            <v>-187.74477630000001</v>
          </cell>
          <cell r="AG55">
            <v>1.0867359139999999</v>
          </cell>
          <cell r="AH55">
            <v>-64.416038</v>
          </cell>
          <cell r="AI55">
            <v>3.6366000000000001</v>
          </cell>
          <cell r="AJ55">
            <v>-15.664092699999999</v>
          </cell>
          <cell r="AK55">
            <v>-121.3800775</v>
          </cell>
          <cell r="AL55">
            <v>0.42173023100000001</v>
          </cell>
          <cell r="AM55">
            <v>0.42173023100000001</v>
          </cell>
          <cell r="AN55">
            <v>0.37747656600000001</v>
          </cell>
          <cell r="AO55">
            <v>0.34985341399999997</v>
          </cell>
          <cell r="AP55" t="str">
            <v>intermediate</v>
          </cell>
          <cell r="AQ55">
            <v>1012.972477</v>
          </cell>
          <cell r="AR55">
            <v>1519.458715</v>
          </cell>
          <cell r="AS55">
            <v>640.80167449999999</v>
          </cell>
        </row>
        <row r="56">
          <cell r="A56" t="str">
            <v>61B43291</v>
          </cell>
          <cell r="B56" t="str">
            <v>61B</v>
          </cell>
          <cell r="C56" t="str">
            <v>W-4151</v>
          </cell>
          <cell r="D56">
            <v>44</v>
          </cell>
          <cell r="E56">
            <v>-75.5</v>
          </cell>
          <cell r="F56">
            <v>-5.99</v>
          </cell>
          <cell r="G56">
            <v>-27.58</v>
          </cell>
          <cell r="H56">
            <v>43291</v>
          </cell>
          <cell r="I56">
            <v>2.48</v>
          </cell>
          <cell r="J56" t="str">
            <v>NA</v>
          </cell>
          <cell r="K56">
            <v>287.9956378</v>
          </cell>
          <cell r="L56">
            <v>0.58449194500000001</v>
          </cell>
          <cell r="M56">
            <v>-14.972150920000001</v>
          </cell>
          <cell r="N56">
            <v>-117.2930771</v>
          </cell>
          <cell r="O56">
            <v>-13.70700566</v>
          </cell>
          <cell r="P56">
            <v>-107.3615389</v>
          </cell>
          <cell r="Q56">
            <v>-4.92631833</v>
          </cell>
          <cell r="R56">
            <v>-17.47077724</v>
          </cell>
          <cell r="S56">
            <v>2.5203577369999999</v>
          </cell>
          <cell r="T56">
            <v>5.900214385</v>
          </cell>
          <cell r="U56">
            <v>16.100090349999999</v>
          </cell>
          <cell r="V56">
            <v>10.199875970000001</v>
          </cell>
          <cell r="W56">
            <v>-24.917867730000001</v>
          </cell>
          <cell r="X56">
            <v>1.0101998759999999</v>
          </cell>
          <cell r="Y56">
            <v>1.3490357980000001</v>
          </cell>
          <cell r="Z56">
            <v>-80.498485009999996</v>
          </cell>
          <cell r="AA56">
            <v>-106.36006329999999</v>
          </cell>
          <cell r="AB56">
            <v>-49.507445169999997</v>
          </cell>
          <cell r="AC56">
            <v>5.1938506909999997</v>
          </cell>
          <cell r="AD56">
            <v>91.929764660000004</v>
          </cell>
          <cell r="AE56">
            <v>86.735913960000005</v>
          </cell>
          <cell r="AF56">
            <v>-187.74477630000001</v>
          </cell>
          <cell r="AG56">
            <v>1.0867359139999999</v>
          </cell>
          <cell r="AH56">
            <v>-59.399018730000002</v>
          </cell>
          <cell r="AI56">
            <v>2.6879768400000001</v>
          </cell>
          <cell r="AJ56">
            <v>-11.72975991</v>
          </cell>
          <cell r="AK56">
            <v>-90.928341709999998</v>
          </cell>
          <cell r="AL56">
            <v>0.49994523800000001</v>
          </cell>
          <cell r="AM56">
            <v>0.49994523800000001</v>
          </cell>
          <cell r="AN56">
            <v>0.78236435800000004</v>
          </cell>
          <cell r="AO56">
            <v>1.3542771010000001</v>
          </cell>
          <cell r="AP56" t="str">
            <v>rain</v>
          </cell>
          <cell r="AQ56">
            <v>1012.972477</v>
          </cell>
          <cell r="AR56">
            <v>1519.458715</v>
          </cell>
          <cell r="AS56">
            <v>759.64614900000004</v>
          </cell>
        </row>
        <row r="57">
          <cell r="A57" t="str">
            <v>61B43368</v>
          </cell>
          <cell r="B57" t="str">
            <v>61B</v>
          </cell>
          <cell r="C57" t="str">
            <v>W-4155</v>
          </cell>
          <cell r="D57">
            <v>51</v>
          </cell>
          <cell r="E57">
            <v>-69.2</v>
          </cell>
          <cell r="F57">
            <v>-4.43</v>
          </cell>
          <cell r="G57">
            <v>-33.760000000000005</v>
          </cell>
          <cell r="H57">
            <v>43368</v>
          </cell>
          <cell r="I57">
            <v>2.82</v>
          </cell>
          <cell r="J57" t="str">
            <v>NA</v>
          </cell>
          <cell r="K57">
            <v>287.9956378</v>
          </cell>
          <cell r="L57">
            <v>0.58449194500000001</v>
          </cell>
          <cell r="M57">
            <v>-14.972150920000001</v>
          </cell>
          <cell r="N57">
            <v>-117.2930771</v>
          </cell>
          <cell r="O57">
            <v>-13.70700566</v>
          </cell>
          <cell r="P57">
            <v>-107.3615389</v>
          </cell>
          <cell r="Q57">
            <v>-4.92631833</v>
          </cell>
          <cell r="R57">
            <v>-13.8062814</v>
          </cell>
          <cell r="S57">
            <v>2.5203577369999999</v>
          </cell>
          <cell r="T57">
            <v>5.900214385</v>
          </cell>
          <cell r="U57">
            <v>16.100090349999999</v>
          </cell>
          <cell r="V57">
            <v>10.199875970000001</v>
          </cell>
          <cell r="W57">
            <v>-24.917867730000001</v>
          </cell>
          <cell r="X57">
            <v>1.0101998759999999</v>
          </cell>
          <cell r="Y57">
            <v>1.3490357980000001</v>
          </cell>
          <cell r="Z57">
            <v>-80.498485009999996</v>
          </cell>
          <cell r="AA57">
            <v>-92.580290739999995</v>
          </cell>
          <cell r="AB57">
            <v>-49.507445169999997</v>
          </cell>
          <cell r="AC57">
            <v>5.1938506909999997</v>
          </cell>
          <cell r="AD57">
            <v>91.929764660000004</v>
          </cell>
          <cell r="AE57">
            <v>86.735913960000005</v>
          </cell>
          <cell r="AF57">
            <v>-187.74477630000001</v>
          </cell>
          <cell r="AG57">
            <v>1.0867359139999999</v>
          </cell>
          <cell r="AH57">
            <v>-58.153543130000003</v>
          </cell>
          <cell r="AI57">
            <v>2.493556855</v>
          </cell>
          <cell r="AJ57">
            <v>-11.05769023</v>
          </cell>
          <cell r="AK57">
            <v>-85.726522410000001</v>
          </cell>
          <cell r="AL57">
            <v>0.70685701000000001</v>
          </cell>
          <cell r="AM57">
            <v>0.70685701000000001</v>
          </cell>
          <cell r="AN57">
            <v>1.1243424209999999</v>
          </cell>
          <cell r="AO57">
            <v>2.0569922599999999</v>
          </cell>
          <cell r="AP57" t="str">
            <v>rain</v>
          </cell>
          <cell r="AQ57">
            <v>1012.972477</v>
          </cell>
          <cell r="AR57">
            <v>1519.458715</v>
          </cell>
          <cell r="AS57">
            <v>1074.040045</v>
          </cell>
        </row>
        <row r="58">
          <cell r="A58" t="str">
            <v>61C43223</v>
          </cell>
          <cell r="B58" t="str">
            <v>61C</v>
          </cell>
          <cell r="C58" t="str">
            <v>W-4078</v>
          </cell>
          <cell r="D58">
            <v>1</v>
          </cell>
          <cell r="E58">
            <v>-114.1</v>
          </cell>
          <cell r="F58">
            <v>-12.79</v>
          </cell>
          <cell r="G58">
            <v>-11.780000000000001</v>
          </cell>
          <cell r="H58">
            <v>43223</v>
          </cell>
          <cell r="I58">
            <v>0.21</v>
          </cell>
          <cell r="J58" t="str">
            <v>NA</v>
          </cell>
          <cell r="K58">
            <v>287.9878602</v>
          </cell>
          <cell r="L58">
            <v>0.58392972399999998</v>
          </cell>
          <cell r="M58">
            <v>-14.972150920000001</v>
          </cell>
          <cell r="N58">
            <v>-117.2930771</v>
          </cell>
          <cell r="O58">
            <v>-13.70700566</v>
          </cell>
          <cell r="P58">
            <v>-107.3615389</v>
          </cell>
          <cell r="Q58">
            <v>-4.9124208080000002</v>
          </cell>
          <cell r="R58">
            <v>-33.45184828</v>
          </cell>
          <cell r="S58">
            <v>2.562153549</v>
          </cell>
          <cell r="T58">
            <v>5.9081979200000001</v>
          </cell>
          <cell r="U58">
            <v>16.108806659999999</v>
          </cell>
          <cell r="V58">
            <v>10.200608730000001</v>
          </cell>
          <cell r="W58">
            <v>-24.918575019999999</v>
          </cell>
          <cell r="X58">
            <v>1.010200609</v>
          </cell>
          <cell r="Y58">
            <v>1.345859929</v>
          </cell>
          <cell r="Z58">
            <v>-80.445349440000001</v>
          </cell>
          <cell r="AA58">
            <v>-190.80465480000001</v>
          </cell>
          <cell r="AB58">
            <v>-49.331626270000001</v>
          </cell>
          <cell r="AC58">
            <v>5.2008784510000003</v>
          </cell>
          <cell r="AD58">
            <v>91.945798760000002</v>
          </cell>
          <cell r="AE58">
            <v>86.744920309999998</v>
          </cell>
          <cell r="AF58">
            <v>-187.75150780000001</v>
          </cell>
          <cell r="AG58">
            <v>1.0867449199999999</v>
          </cell>
          <cell r="AH58">
            <v>-66.618645880000003</v>
          </cell>
          <cell r="AI58">
            <v>3.7123810879999999</v>
          </cell>
          <cell r="AJ58">
            <v>-16.505694139999999</v>
          </cell>
          <cell r="AK58">
            <v>-127.8940727</v>
          </cell>
          <cell r="AL58">
            <v>0.17983357999999999</v>
          </cell>
          <cell r="AM58">
            <v>0.17983357999999999</v>
          </cell>
          <cell r="AN58">
            <v>0.105612571</v>
          </cell>
          <cell r="AO58">
            <v>4.1628205000000001E-2</v>
          </cell>
          <cell r="AP58" t="str">
            <v>intermediate</v>
          </cell>
          <cell r="AQ58">
            <v>1014.799438</v>
          </cell>
          <cell r="AR58">
            <v>1522.199157</v>
          </cell>
          <cell r="AS58">
            <v>273.74252360000003</v>
          </cell>
        </row>
        <row r="59">
          <cell r="A59" t="str">
            <v>61C43235</v>
          </cell>
          <cell r="B59" t="str">
            <v>61C</v>
          </cell>
          <cell r="C59" t="str">
            <v>W-4077</v>
          </cell>
          <cell r="D59">
            <v>65</v>
          </cell>
          <cell r="E59">
            <v>-117.2</v>
          </cell>
          <cell r="F59">
            <v>-13.3</v>
          </cell>
          <cell r="G59">
            <v>-10.799999999999997</v>
          </cell>
          <cell r="H59">
            <v>43235</v>
          </cell>
          <cell r="I59" t="str">
            <v>NA</v>
          </cell>
          <cell r="J59" t="str">
            <v>NA</v>
          </cell>
          <cell r="K59">
            <v>287.9878602</v>
          </cell>
          <cell r="L59">
            <v>0.58392972399999998</v>
          </cell>
          <cell r="M59">
            <v>-14.972150920000001</v>
          </cell>
          <cell r="N59">
            <v>-117.2930771</v>
          </cell>
          <cell r="O59">
            <v>-13.70700566</v>
          </cell>
          <cell r="P59">
            <v>-107.3615389</v>
          </cell>
          <cell r="Q59">
            <v>-4.9124208080000002</v>
          </cell>
          <cell r="R59">
            <v>-34.648236850000004</v>
          </cell>
          <cell r="S59">
            <v>2.562153549</v>
          </cell>
          <cell r="T59">
            <v>5.9081979200000001</v>
          </cell>
          <cell r="U59">
            <v>16.108806659999999</v>
          </cell>
          <cell r="V59">
            <v>10.200608730000001</v>
          </cell>
          <cell r="W59">
            <v>-24.918575019999999</v>
          </cell>
          <cell r="X59">
            <v>1.010200609</v>
          </cell>
          <cell r="Y59">
            <v>1.345859929</v>
          </cell>
          <cell r="Z59">
            <v>-80.445349440000001</v>
          </cell>
          <cell r="AA59">
            <v>-197.57595939999999</v>
          </cell>
          <cell r="AB59">
            <v>-49.331626270000001</v>
          </cell>
          <cell r="AC59">
            <v>5.2008784510000003</v>
          </cell>
          <cell r="AD59">
            <v>91.945798760000002</v>
          </cell>
          <cell r="AE59">
            <v>86.744920309999998</v>
          </cell>
          <cell r="AF59">
            <v>-187.75150780000001</v>
          </cell>
          <cell r="AG59">
            <v>1.0867449199999999</v>
          </cell>
          <cell r="AH59">
            <v>-67.125594879999994</v>
          </cell>
          <cell r="AI59">
            <v>3.764992866</v>
          </cell>
          <cell r="AJ59">
            <v>-16.85169174</v>
          </cell>
          <cell r="AK59">
            <v>-130.57209409999999</v>
          </cell>
          <cell r="AL59">
            <v>0.16636932400000001</v>
          </cell>
          <cell r="AM59">
            <v>0.16636932400000001</v>
          </cell>
          <cell r="AN59">
            <v>7.8327355000000001E-2</v>
          </cell>
          <cell r="AO59">
            <v>1.1580220000000001E-3</v>
          </cell>
          <cell r="AP59" t="str">
            <v>intermediate</v>
          </cell>
          <cell r="AQ59">
            <v>1014.799438</v>
          </cell>
          <cell r="AR59">
            <v>1522.199157</v>
          </cell>
          <cell r="AS59">
            <v>253.24724520000001</v>
          </cell>
        </row>
        <row r="60">
          <cell r="A60" t="str">
            <v>61C43291</v>
          </cell>
          <cell r="B60" t="str">
            <v>61C</v>
          </cell>
          <cell r="C60" t="str">
            <v>W-4080</v>
          </cell>
          <cell r="D60">
            <v>48</v>
          </cell>
          <cell r="E60">
            <v>-87.7</v>
          </cell>
          <cell r="F60">
            <v>-8.17</v>
          </cell>
          <cell r="G60">
            <v>-22.340000000000003</v>
          </cell>
          <cell r="H60">
            <v>43291</v>
          </cell>
          <cell r="I60">
            <v>0.24</v>
          </cell>
          <cell r="J60" t="str">
            <v>NA</v>
          </cell>
          <cell r="K60">
            <v>287.9878602</v>
          </cell>
          <cell r="L60">
            <v>0.58392972399999998</v>
          </cell>
          <cell r="M60">
            <v>-14.972150920000001</v>
          </cell>
          <cell r="N60">
            <v>-117.2930771</v>
          </cell>
          <cell r="O60">
            <v>-13.70700566</v>
          </cell>
          <cell r="P60">
            <v>-107.3615389</v>
          </cell>
          <cell r="Q60">
            <v>-4.9124208080000002</v>
          </cell>
          <cell r="R60">
            <v>-22.613975409999998</v>
          </cell>
          <cell r="S60">
            <v>2.562153549</v>
          </cell>
          <cell r="T60">
            <v>5.9081979200000001</v>
          </cell>
          <cell r="U60">
            <v>16.108806659999999</v>
          </cell>
          <cell r="V60">
            <v>10.200608730000001</v>
          </cell>
          <cell r="W60">
            <v>-24.918575019999999</v>
          </cell>
          <cell r="X60">
            <v>1.010200609</v>
          </cell>
          <cell r="Y60">
            <v>1.345859929</v>
          </cell>
          <cell r="Z60">
            <v>-80.445349440000001</v>
          </cell>
          <cell r="AA60">
            <v>-133.13935090000001</v>
          </cell>
          <cell r="AB60">
            <v>-49.331626270000001</v>
          </cell>
          <cell r="AC60">
            <v>5.2008784510000003</v>
          </cell>
          <cell r="AD60">
            <v>91.945798760000002</v>
          </cell>
          <cell r="AE60">
            <v>86.744920309999998</v>
          </cell>
          <cell r="AF60">
            <v>-187.75150780000001</v>
          </cell>
          <cell r="AG60">
            <v>1.0867449199999999</v>
          </cell>
          <cell r="AH60">
            <v>-61.997969470000001</v>
          </cell>
          <cell r="AI60">
            <v>3.1459033700000001</v>
          </cell>
          <cell r="AJ60">
            <v>-13.464664429999999</v>
          </cell>
          <cell r="AK60">
            <v>-104.35650269999999</v>
          </cell>
          <cell r="AL60">
            <v>0.36656559399999999</v>
          </cell>
          <cell r="AM60">
            <v>0.36656559399999999</v>
          </cell>
          <cell r="AN60">
            <v>0.47093343300000001</v>
          </cell>
          <cell r="AO60">
            <v>0.65126540099999997</v>
          </cell>
          <cell r="AP60" t="str">
            <v>rain</v>
          </cell>
          <cell r="AQ60">
            <v>1014.799438</v>
          </cell>
          <cell r="AR60">
            <v>1522.199157</v>
          </cell>
          <cell r="AS60">
            <v>557.98583819999999</v>
          </cell>
        </row>
        <row r="61">
          <cell r="A61" t="str">
            <v>61C43368</v>
          </cell>
          <cell r="B61" t="str">
            <v>61C</v>
          </cell>
          <cell r="C61" t="str">
            <v>W-4084</v>
          </cell>
          <cell r="D61">
            <v>86</v>
          </cell>
          <cell r="E61">
            <v>-78.3</v>
          </cell>
          <cell r="F61">
            <v>-6.04</v>
          </cell>
          <cell r="G61">
            <v>-29.979999999999997</v>
          </cell>
          <cell r="H61">
            <v>43368</v>
          </cell>
          <cell r="I61">
            <v>0.28000000000000003</v>
          </cell>
          <cell r="J61" t="str">
            <v>NA</v>
          </cell>
          <cell r="K61">
            <v>287.9878602</v>
          </cell>
          <cell r="L61">
            <v>0.58392972399999998</v>
          </cell>
          <cell r="M61">
            <v>-14.972150920000001</v>
          </cell>
          <cell r="N61">
            <v>-117.2930771</v>
          </cell>
          <cell r="O61">
            <v>-13.70700566</v>
          </cell>
          <cell r="P61">
            <v>-107.3615389</v>
          </cell>
          <cell r="Q61">
            <v>-4.9124208080000002</v>
          </cell>
          <cell r="R61">
            <v>-17.617293759999999</v>
          </cell>
          <cell r="S61">
            <v>2.562153549</v>
          </cell>
          <cell r="T61">
            <v>5.9081979200000001</v>
          </cell>
          <cell r="U61">
            <v>16.108806659999999</v>
          </cell>
          <cell r="V61">
            <v>10.200608730000001</v>
          </cell>
          <cell r="W61">
            <v>-24.918575019999999</v>
          </cell>
          <cell r="X61">
            <v>1.010200609</v>
          </cell>
          <cell r="Y61">
            <v>1.345859929</v>
          </cell>
          <cell r="Z61">
            <v>-80.445349440000001</v>
          </cell>
          <cell r="AA61">
            <v>-112.6070079</v>
          </cell>
          <cell r="AB61">
            <v>-49.331626270000001</v>
          </cell>
          <cell r="AC61">
            <v>5.2008784510000003</v>
          </cell>
          <cell r="AD61">
            <v>91.945798760000002</v>
          </cell>
          <cell r="AE61">
            <v>86.744920309999998</v>
          </cell>
          <cell r="AF61">
            <v>-187.75150780000001</v>
          </cell>
          <cell r="AG61">
            <v>1.0867449199999999</v>
          </cell>
          <cell r="AH61">
            <v>-60.401661079999997</v>
          </cell>
          <cell r="AI61">
            <v>2.9633011460000001</v>
          </cell>
          <cell r="AJ61">
            <v>-12.615754709999999</v>
          </cell>
          <cell r="AK61">
            <v>-97.785941469999997</v>
          </cell>
          <cell r="AL61">
            <v>0.56798720400000002</v>
          </cell>
          <cell r="AM61">
            <v>0.56798720400000002</v>
          </cell>
          <cell r="AN61">
            <v>0.77152321599999996</v>
          </cell>
          <cell r="AO61">
            <v>1.136592187</v>
          </cell>
          <cell r="AP61" t="str">
            <v>rain</v>
          </cell>
          <cell r="AQ61">
            <v>1014.799438</v>
          </cell>
          <cell r="AR61">
            <v>1522.199157</v>
          </cell>
          <cell r="AS61">
            <v>864.58964279999998</v>
          </cell>
        </row>
        <row r="62">
          <cell r="A62" t="str">
            <v>62B43223</v>
          </cell>
          <cell r="B62" t="str">
            <v>62B</v>
          </cell>
          <cell r="C62" t="str">
            <v>W-4129</v>
          </cell>
          <cell r="D62">
            <v>32</v>
          </cell>
          <cell r="E62">
            <v>-134</v>
          </cell>
          <cell r="F62">
            <v>-15.51</v>
          </cell>
          <cell r="G62">
            <v>-9.9200000000000017</v>
          </cell>
          <cell r="H62">
            <v>43223</v>
          </cell>
          <cell r="I62">
            <v>1.43</v>
          </cell>
          <cell r="J62" t="str">
            <v>NA</v>
          </cell>
          <cell r="K62">
            <v>287.92581680000001</v>
          </cell>
          <cell r="L62">
            <v>0.58132684599999995</v>
          </cell>
          <cell r="M62">
            <v>-14.972150920000001</v>
          </cell>
          <cell r="N62">
            <v>-117.2930771</v>
          </cell>
          <cell r="O62">
            <v>-13.70700566</v>
          </cell>
          <cell r="P62">
            <v>-107.3615389</v>
          </cell>
          <cell r="Q62">
            <v>-4.847042525</v>
          </cell>
          <cell r="R62">
            <v>-39.830301650000003</v>
          </cell>
          <cell r="S62">
            <v>2.7586024500000002</v>
          </cell>
          <cell r="T62">
            <v>5.9451587840000002</v>
          </cell>
          <cell r="U62">
            <v>16.151615570000001</v>
          </cell>
          <cell r="V62">
            <v>10.206456790000001</v>
          </cell>
          <cell r="W62">
            <v>-24.924219740000002</v>
          </cell>
          <cell r="X62">
            <v>1.010206457</v>
          </cell>
          <cell r="Y62">
            <v>1.331262296</v>
          </cell>
          <cell r="Z62">
            <v>-80.187938200000005</v>
          </cell>
          <cell r="AA62">
            <v>-234.09584720000001</v>
          </cell>
          <cell r="AB62">
            <v>-48.489548370000001</v>
          </cell>
          <cell r="AC62">
            <v>5.2334144220000001</v>
          </cell>
          <cell r="AD62">
            <v>92.050216210000002</v>
          </cell>
          <cell r="AE62">
            <v>86.816801780000006</v>
          </cell>
          <cell r="AF62">
            <v>-187.8052295</v>
          </cell>
          <cell r="AG62">
            <v>1.086816802</v>
          </cell>
          <cell r="AH62">
            <v>-70.164994480000004</v>
          </cell>
          <cell r="AI62">
            <v>4.1157321419999997</v>
          </cell>
          <cell r="AJ62">
            <v>-19.32114215</v>
          </cell>
          <cell r="AK62">
            <v>-149.68564019999999</v>
          </cell>
          <cell r="AL62">
            <v>0.15670620399999999</v>
          </cell>
          <cell r="AM62">
            <v>0.15670620399999999</v>
          </cell>
          <cell r="AN62">
            <v>-2.2115230999999999E-2</v>
          </cell>
          <cell r="AO62">
            <v>-0.16690925100000001</v>
          </cell>
          <cell r="AP62" t="str">
            <v>snow</v>
          </cell>
          <cell r="AQ62">
            <v>1022.919187</v>
          </cell>
          <cell r="AR62">
            <v>1534.3787809999999</v>
          </cell>
          <cell r="AS62">
            <v>240.44667419999999</v>
          </cell>
        </row>
        <row r="63">
          <cell r="A63" t="str">
            <v>62B43235</v>
          </cell>
          <cell r="B63" t="str">
            <v>62B</v>
          </cell>
          <cell r="C63" t="str">
            <v>W-4093</v>
          </cell>
          <cell r="D63">
            <v>54</v>
          </cell>
          <cell r="E63">
            <v>-123.2</v>
          </cell>
          <cell r="F63">
            <v>-14.73</v>
          </cell>
          <cell r="G63">
            <v>-5.3599999999999994</v>
          </cell>
          <cell r="H63">
            <v>43235</v>
          </cell>
          <cell r="I63">
            <v>0.5</v>
          </cell>
          <cell r="J63" t="str">
            <v>NA</v>
          </cell>
          <cell r="K63">
            <v>287.92581680000001</v>
          </cell>
          <cell r="L63">
            <v>0.58132684599999995</v>
          </cell>
          <cell r="M63">
            <v>-14.972150920000001</v>
          </cell>
          <cell r="N63">
            <v>-117.2930771</v>
          </cell>
          <cell r="O63">
            <v>-13.70700566</v>
          </cell>
          <cell r="P63">
            <v>-107.3615389</v>
          </cell>
          <cell r="Q63">
            <v>-4.847042525</v>
          </cell>
          <cell r="R63">
            <v>-38.011917060000002</v>
          </cell>
          <cell r="S63">
            <v>2.7586024500000002</v>
          </cell>
          <cell r="T63">
            <v>5.9451587840000002</v>
          </cell>
          <cell r="U63">
            <v>16.151615570000001</v>
          </cell>
          <cell r="V63">
            <v>10.206456790000001</v>
          </cell>
          <cell r="W63">
            <v>-24.924219740000002</v>
          </cell>
          <cell r="X63">
            <v>1.010206457</v>
          </cell>
          <cell r="Y63">
            <v>1.331262296</v>
          </cell>
          <cell r="Z63">
            <v>-80.187938200000005</v>
          </cell>
          <cell r="AA63">
            <v>-210.65370659999999</v>
          </cell>
          <cell r="AB63">
            <v>-48.489548370000001</v>
          </cell>
          <cell r="AC63">
            <v>5.2334144220000001</v>
          </cell>
          <cell r="AD63">
            <v>92.050216210000002</v>
          </cell>
          <cell r="AE63">
            <v>86.816801780000006</v>
          </cell>
          <cell r="AF63">
            <v>-187.8052295</v>
          </cell>
          <cell r="AG63">
            <v>1.086816802</v>
          </cell>
          <cell r="AH63">
            <v>-67.869801229999993</v>
          </cell>
          <cell r="AI63">
            <v>3.7562931960000001</v>
          </cell>
          <cell r="AJ63">
            <v>-17.001703330000002</v>
          </cell>
          <cell r="AK63">
            <v>-131.73318370000001</v>
          </cell>
          <cell r="AL63">
            <v>9.7573723000000001E-2</v>
          </cell>
          <cell r="AM63">
            <v>9.7573723000000001E-2</v>
          </cell>
          <cell r="AN63">
            <v>1.0400815000000001E-2</v>
          </cell>
          <cell r="AO63">
            <v>-6.7543425000000004E-2</v>
          </cell>
          <cell r="AP63" t="str">
            <v>intermediate</v>
          </cell>
          <cell r="AQ63">
            <v>1022.919187</v>
          </cell>
          <cell r="AR63">
            <v>1534.3787809999999</v>
          </cell>
          <cell r="AS63">
            <v>149.71505020000001</v>
          </cell>
        </row>
        <row r="64">
          <cell r="A64" t="str">
            <v>62B43291</v>
          </cell>
          <cell r="B64" t="str">
            <v>62B</v>
          </cell>
          <cell r="C64" t="str">
            <v>W-4100</v>
          </cell>
          <cell r="D64">
            <v>23</v>
          </cell>
          <cell r="E64">
            <v>-86.8</v>
          </cell>
          <cell r="F64">
            <v>-8.02</v>
          </cell>
          <cell r="G64">
            <v>-22.64</v>
          </cell>
          <cell r="H64">
            <v>43291</v>
          </cell>
          <cell r="I64">
            <v>0.67</v>
          </cell>
          <cell r="J64" t="str">
            <v>NA</v>
          </cell>
          <cell r="K64">
            <v>287.92581680000001</v>
          </cell>
          <cell r="L64">
            <v>0.58132684599999995</v>
          </cell>
          <cell r="M64">
            <v>-14.972150920000001</v>
          </cell>
          <cell r="N64">
            <v>-117.2930771</v>
          </cell>
          <cell r="O64">
            <v>-13.70700566</v>
          </cell>
          <cell r="P64">
            <v>-107.3615389</v>
          </cell>
          <cell r="Q64">
            <v>-4.847042525</v>
          </cell>
          <cell r="R64">
            <v>-22.369147049999999</v>
          </cell>
          <cell r="S64">
            <v>2.7586024500000002</v>
          </cell>
          <cell r="T64">
            <v>5.9451587840000002</v>
          </cell>
          <cell r="U64">
            <v>16.151615570000001</v>
          </cell>
          <cell r="V64">
            <v>10.206456790000001</v>
          </cell>
          <cell r="W64">
            <v>-24.924219740000002</v>
          </cell>
          <cell r="X64">
            <v>1.010206457</v>
          </cell>
          <cell r="Y64">
            <v>1.331262296</v>
          </cell>
          <cell r="Z64">
            <v>-80.187938200000005</v>
          </cell>
          <cell r="AA64">
            <v>-131.64501060000001</v>
          </cell>
          <cell r="AB64">
            <v>-48.489548370000001</v>
          </cell>
          <cell r="AC64">
            <v>5.2334144220000001</v>
          </cell>
          <cell r="AD64">
            <v>92.050216210000002</v>
          </cell>
          <cell r="AE64">
            <v>86.816801780000006</v>
          </cell>
          <cell r="AF64">
            <v>-187.8052295</v>
          </cell>
          <cell r="AG64">
            <v>1.086816802</v>
          </cell>
          <cell r="AH64">
            <v>-61.735305629999999</v>
          </cell>
          <cell r="AI64">
            <v>3.125273612</v>
          </cell>
          <cell r="AJ64">
            <v>-13.34755313</v>
          </cell>
          <cell r="AK64">
            <v>-103.45006119999999</v>
          </cell>
          <cell r="AL64">
            <v>0.37128012599999999</v>
          </cell>
          <cell r="AM64">
            <v>0.37128012599999999</v>
          </cell>
          <cell r="AN64">
            <v>0.48449924599999999</v>
          </cell>
          <cell r="AO64">
            <v>0.67996588000000002</v>
          </cell>
          <cell r="AP64" t="str">
            <v>rain</v>
          </cell>
          <cell r="AQ64">
            <v>1022.919187</v>
          </cell>
          <cell r="AR64">
            <v>1534.3787809999999</v>
          </cell>
          <cell r="AS64">
            <v>569.68434749999994</v>
          </cell>
        </row>
        <row r="65">
          <cell r="A65" t="str">
            <v>62B43368</v>
          </cell>
          <cell r="B65" t="str">
            <v>62B</v>
          </cell>
          <cell r="C65" t="str">
            <v>W-4115</v>
          </cell>
          <cell r="D65">
            <v>56</v>
          </cell>
          <cell r="E65">
            <v>-80.7</v>
          </cell>
          <cell r="F65">
            <v>-5.61</v>
          </cell>
          <cell r="G65">
            <v>-35.82</v>
          </cell>
          <cell r="H65">
            <v>43368</v>
          </cell>
          <cell r="I65">
            <v>0.96</v>
          </cell>
          <cell r="J65" t="str">
            <v>NA</v>
          </cell>
          <cell r="K65">
            <v>287.92581680000001</v>
          </cell>
          <cell r="L65">
            <v>0.58132684599999995</v>
          </cell>
          <cell r="M65">
            <v>-14.972150920000001</v>
          </cell>
          <cell r="N65">
            <v>-117.2930771</v>
          </cell>
          <cell r="O65">
            <v>-13.70700566</v>
          </cell>
          <cell r="P65">
            <v>-107.3615389</v>
          </cell>
          <cell r="Q65">
            <v>-4.847042525</v>
          </cell>
          <cell r="R65">
            <v>-16.75080492</v>
          </cell>
          <cell r="S65">
            <v>2.7586024500000002</v>
          </cell>
          <cell r="T65">
            <v>5.9451587840000002</v>
          </cell>
          <cell r="U65">
            <v>16.151615570000001</v>
          </cell>
          <cell r="V65">
            <v>10.206456790000001</v>
          </cell>
          <cell r="W65">
            <v>-24.924219740000002</v>
          </cell>
          <cell r="X65">
            <v>1.010206457</v>
          </cell>
          <cell r="Y65">
            <v>1.331262296</v>
          </cell>
          <cell r="Z65">
            <v>-80.187938200000005</v>
          </cell>
          <cell r="AA65">
            <v>-118.4045423</v>
          </cell>
          <cell r="AB65">
            <v>-48.489548370000001</v>
          </cell>
          <cell r="AC65">
            <v>5.2334144220000001</v>
          </cell>
          <cell r="AD65">
            <v>92.050216210000002</v>
          </cell>
          <cell r="AE65">
            <v>86.816801780000006</v>
          </cell>
          <cell r="AF65">
            <v>-187.8052295</v>
          </cell>
          <cell r="AG65">
            <v>1.086816802</v>
          </cell>
          <cell r="AH65">
            <v>-61.713716320000003</v>
          </cell>
          <cell r="AI65">
            <v>3.384364293</v>
          </cell>
          <cell r="AJ65">
            <v>-14.13656248</v>
          </cell>
          <cell r="AK65">
            <v>-109.5569936</v>
          </cell>
          <cell r="AL65">
            <v>0.76534528199999996</v>
          </cell>
          <cell r="AM65">
            <v>0.76534528199999996</v>
          </cell>
          <cell r="AN65">
            <v>0.84034780200000003</v>
          </cell>
          <cell r="AO65">
            <v>0.97052171499999995</v>
          </cell>
          <cell r="AP65" t="str">
            <v>rain</v>
          </cell>
          <cell r="AQ65">
            <v>1022.919187</v>
          </cell>
          <cell r="AR65">
            <v>1534.3787809999999</v>
          </cell>
          <cell r="AS65">
            <v>1174.329561</v>
          </cell>
        </row>
        <row r="66">
          <cell r="A66" t="str">
            <v>62C43223</v>
          </cell>
          <cell r="B66" t="str">
            <v>62C</v>
          </cell>
          <cell r="C66" t="str">
            <v>W-4071</v>
          </cell>
          <cell r="D66">
            <v>41</v>
          </cell>
          <cell r="E66">
            <v>-138.9</v>
          </cell>
          <cell r="F66">
            <v>-17.190000000000001</v>
          </cell>
          <cell r="G66">
            <v>-1.3799999999999955</v>
          </cell>
          <cell r="H66">
            <v>43223</v>
          </cell>
          <cell r="I66">
            <v>0.16</v>
          </cell>
          <cell r="J66" t="str">
            <v>NA</v>
          </cell>
          <cell r="K66">
            <v>287.93153009999997</v>
          </cell>
          <cell r="L66">
            <v>0.58106566599999998</v>
          </cell>
          <cell r="M66">
            <v>-14.972150920000001</v>
          </cell>
          <cell r="N66">
            <v>-117.2930771</v>
          </cell>
          <cell r="O66">
            <v>-13.70700566</v>
          </cell>
          <cell r="P66">
            <v>-107.3615389</v>
          </cell>
          <cell r="Q66">
            <v>-4.840951649</v>
          </cell>
          <cell r="R66">
            <v>-43.743088929999999</v>
          </cell>
          <cell r="S66">
            <v>2.7775789949999998</v>
          </cell>
          <cell r="T66">
            <v>5.9488675479999999</v>
          </cell>
          <cell r="U66">
            <v>16.154785619999998</v>
          </cell>
          <cell r="V66">
            <v>10.205918069999999</v>
          </cell>
          <cell r="W66">
            <v>-24.923699760000002</v>
          </cell>
          <cell r="X66">
            <v>1.010205918</v>
          </cell>
          <cell r="Y66">
            <v>1.3298101360000001</v>
          </cell>
          <cell r="Z66">
            <v>-80.167270299999998</v>
          </cell>
          <cell r="AA66">
            <v>-244.6977923</v>
          </cell>
          <cell r="AB66">
            <v>-48.414875760000001</v>
          </cell>
          <cell r="AC66">
            <v>5.2366791800000003</v>
          </cell>
          <cell r="AD66">
            <v>92.046859040000001</v>
          </cell>
          <cell r="AE66">
            <v>86.810179869999999</v>
          </cell>
          <cell r="AF66">
            <v>-187.8002808</v>
          </cell>
          <cell r="AG66">
            <v>1.0868101800000001</v>
          </cell>
          <cell r="AH66">
            <v>-70.408381059999996</v>
          </cell>
          <cell r="AI66">
            <v>3.9843873730000001</v>
          </cell>
          <cell r="AJ66">
            <v>-18.71023134</v>
          </cell>
          <cell r="AK66">
            <v>-144.9571905</v>
          </cell>
          <cell r="AL66">
            <v>5.7252523E-2</v>
          </cell>
          <cell r="AM66">
            <v>5.7252523E-2</v>
          </cell>
          <cell r="AN66">
            <v>-8.3525087999999997E-2</v>
          </cell>
          <cell r="AO66">
            <v>-0.20422848599999999</v>
          </cell>
          <cell r="AP66" t="str">
            <v>snow</v>
          </cell>
          <cell r="AQ66">
            <v>1023.358417</v>
          </cell>
          <cell r="AR66">
            <v>1535.037626</v>
          </cell>
          <cell r="AS66">
            <v>87.884777009999993</v>
          </cell>
        </row>
        <row r="67">
          <cell r="A67" t="str">
            <v>62C43235</v>
          </cell>
          <cell r="B67" t="str">
            <v>62C</v>
          </cell>
          <cell r="C67" t="str">
            <v>W-4074</v>
          </cell>
          <cell r="D67">
            <v>93</v>
          </cell>
          <cell r="E67">
            <v>-135</v>
          </cell>
          <cell r="F67">
            <v>-16.45</v>
          </cell>
          <cell r="G67">
            <v>-3.4000000000000057</v>
          </cell>
          <cell r="H67">
            <v>43235</v>
          </cell>
          <cell r="I67">
            <v>0.18</v>
          </cell>
          <cell r="J67" t="str">
            <v>NA</v>
          </cell>
          <cell r="K67">
            <v>287.93153009999997</v>
          </cell>
          <cell r="L67">
            <v>0.58106566599999998</v>
          </cell>
          <cell r="M67">
            <v>-14.972150920000001</v>
          </cell>
          <cell r="N67">
            <v>-117.2930771</v>
          </cell>
          <cell r="O67">
            <v>-13.70700566</v>
          </cell>
          <cell r="P67">
            <v>-107.3615389</v>
          </cell>
          <cell r="Q67">
            <v>-4.840951649</v>
          </cell>
          <cell r="R67">
            <v>-42.019029430000003</v>
          </cell>
          <cell r="S67">
            <v>2.7775789949999998</v>
          </cell>
          <cell r="T67">
            <v>5.9488675479999999</v>
          </cell>
          <cell r="U67">
            <v>16.154785619999998</v>
          </cell>
          <cell r="V67">
            <v>10.205918069999999</v>
          </cell>
          <cell r="W67">
            <v>-24.923699760000002</v>
          </cell>
          <cell r="X67">
            <v>1.010205918</v>
          </cell>
          <cell r="Y67">
            <v>1.3298101360000001</v>
          </cell>
          <cell r="Z67">
            <v>-80.167270299999998</v>
          </cell>
          <cell r="AA67">
            <v>-236.2378008</v>
          </cell>
          <cell r="AB67">
            <v>-48.414875760000001</v>
          </cell>
          <cell r="AC67">
            <v>5.2366791800000003</v>
          </cell>
          <cell r="AD67">
            <v>92.046859040000001</v>
          </cell>
          <cell r="AE67">
            <v>86.810179869999999</v>
          </cell>
          <cell r="AF67">
            <v>-187.8002808</v>
          </cell>
          <cell r="AG67">
            <v>1.0868101800000001</v>
          </cell>
          <cell r="AH67">
            <v>-69.86800787</v>
          </cell>
          <cell r="AI67">
            <v>3.9593916189999998</v>
          </cell>
          <cell r="AJ67">
            <v>-18.443594480000002</v>
          </cell>
          <cell r="AK67">
            <v>-142.8934213</v>
          </cell>
          <cell r="AL67">
            <v>7.7969109999999994E-2</v>
          </cell>
          <cell r="AM67">
            <v>7.7969109999999994E-2</v>
          </cell>
          <cell r="AN67">
            <v>-5.7798402999999998E-2</v>
          </cell>
          <cell r="AO67">
            <v>-0.174904263</v>
          </cell>
          <cell r="AP67" t="str">
            <v>snow</v>
          </cell>
          <cell r="AQ67">
            <v>1023.358417</v>
          </cell>
          <cell r="AR67">
            <v>1535.037626</v>
          </cell>
          <cell r="AS67">
            <v>119.6855182</v>
          </cell>
        </row>
        <row r="68">
          <cell r="A68" t="str">
            <v>62C43291</v>
          </cell>
          <cell r="B68" t="str">
            <v>62C</v>
          </cell>
          <cell r="C68" t="str">
            <v>W-4081</v>
          </cell>
          <cell r="D68">
            <v>42</v>
          </cell>
          <cell r="E68">
            <v>-100.6</v>
          </cell>
          <cell r="F68">
            <v>-10.63</v>
          </cell>
          <cell r="G68">
            <v>-15.559999999999988</v>
          </cell>
          <cell r="H68">
            <v>43291</v>
          </cell>
          <cell r="I68">
            <v>0.25</v>
          </cell>
          <cell r="J68" t="str">
            <v>NA</v>
          </cell>
          <cell r="K68">
            <v>287.93153009999997</v>
          </cell>
          <cell r="L68">
            <v>0.58106566599999998</v>
          </cell>
          <cell r="M68">
            <v>-14.972150920000001</v>
          </cell>
          <cell r="N68">
            <v>-117.2930771</v>
          </cell>
          <cell r="O68">
            <v>-13.70700566</v>
          </cell>
          <cell r="P68">
            <v>-107.3615389</v>
          </cell>
          <cell r="Q68">
            <v>-4.840951649</v>
          </cell>
          <cell r="R68">
            <v>-28.459534439999999</v>
          </cell>
          <cell r="S68">
            <v>2.7775789949999998</v>
          </cell>
          <cell r="T68">
            <v>5.9488675479999999</v>
          </cell>
          <cell r="U68">
            <v>16.154785619999998</v>
          </cell>
          <cell r="V68">
            <v>10.205918069999999</v>
          </cell>
          <cell r="W68">
            <v>-24.923699760000002</v>
          </cell>
          <cell r="X68">
            <v>1.010205918</v>
          </cell>
          <cell r="Y68">
            <v>1.3298101360000001</v>
          </cell>
          <cell r="Z68">
            <v>-80.167270299999998</v>
          </cell>
          <cell r="AA68">
            <v>-161.61633810000001</v>
          </cell>
          <cell r="AB68">
            <v>-48.414875760000001</v>
          </cell>
          <cell r="AC68">
            <v>5.2366791800000003</v>
          </cell>
          <cell r="AD68">
            <v>92.046859040000001</v>
          </cell>
          <cell r="AE68">
            <v>86.810179869999999</v>
          </cell>
          <cell r="AF68">
            <v>-187.8002808</v>
          </cell>
          <cell r="AG68">
            <v>1.0868101800000001</v>
          </cell>
          <cell r="AH68">
            <v>-64.22195121</v>
          </cell>
          <cell r="AI68">
            <v>3.4222059069999999</v>
          </cell>
          <cell r="AJ68">
            <v>-14.841363400000001</v>
          </cell>
          <cell r="AK68">
            <v>-115.0121527</v>
          </cell>
          <cell r="AL68">
            <v>0.23620153499999999</v>
          </cell>
          <cell r="AM68">
            <v>0.23620153499999999</v>
          </cell>
          <cell r="AN68">
            <v>0.24353697699999999</v>
          </cell>
          <cell r="AO68">
            <v>0.27358372600000003</v>
          </cell>
          <cell r="AP68" t="str">
            <v>rain</v>
          </cell>
          <cell r="AQ68">
            <v>1023.358417</v>
          </cell>
          <cell r="AR68">
            <v>1535.037626</v>
          </cell>
          <cell r="AS68">
            <v>362.57824290000002</v>
          </cell>
        </row>
        <row r="69">
          <cell r="A69" t="str">
            <v>62C43368</v>
          </cell>
          <cell r="B69" t="str">
            <v>62C</v>
          </cell>
          <cell r="C69" t="str">
            <v>W-4086</v>
          </cell>
          <cell r="D69">
            <v>77</v>
          </cell>
          <cell r="E69">
            <v>-111</v>
          </cell>
          <cell r="F69">
            <v>-11.87</v>
          </cell>
          <cell r="G69">
            <v>-16.040000000000006</v>
          </cell>
          <cell r="H69">
            <v>43368</v>
          </cell>
          <cell r="I69">
            <v>0.31</v>
          </cell>
          <cell r="J69" t="str">
            <v>NA</v>
          </cell>
          <cell r="K69">
            <v>287.93153009999997</v>
          </cell>
          <cell r="L69">
            <v>0.58106566599999998</v>
          </cell>
          <cell r="M69">
            <v>-14.972150920000001</v>
          </cell>
          <cell r="N69">
            <v>-117.2930771</v>
          </cell>
          <cell r="O69">
            <v>-13.70700566</v>
          </cell>
          <cell r="P69">
            <v>-107.3615389</v>
          </cell>
          <cell r="Q69">
            <v>-4.840951649</v>
          </cell>
          <cell r="R69">
            <v>-31.348499010000001</v>
          </cell>
          <cell r="S69">
            <v>2.7775789949999998</v>
          </cell>
          <cell r="T69">
            <v>5.9488675479999999</v>
          </cell>
          <cell r="U69">
            <v>16.154785619999998</v>
          </cell>
          <cell r="V69">
            <v>10.205918069999999</v>
          </cell>
          <cell r="W69">
            <v>-24.923699760000002</v>
          </cell>
          <cell r="X69">
            <v>1.010205918</v>
          </cell>
          <cell r="Y69">
            <v>1.3298101360000001</v>
          </cell>
          <cell r="Z69">
            <v>-80.167270299999998</v>
          </cell>
          <cell r="AA69">
            <v>-184.1763152</v>
          </cell>
          <cell r="AB69">
            <v>-48.414875760000001</v>
          </cell>
          <cell r="AC69">
            <v>5.2366791800000003</v>
          </cell>
          <cell r="AD69">
            <v>92.046859040000001</v>
          </cell>
          <cell r="AE69">
            <v>86.810179869999999</v>
          </cell>
          <cell r="AF69">
            <v>-187.8002808</v>
          </cell>
          <cell r="AG69">
            <v>1.0868101800000001</v>
          </cell>
          <cell r="AH69">
            <v>-66.407094720000003</v>
          </cell>
          <cell r="AI69">
            <v>3.7567738230000001</v>
          </cell>
          <cell r="AJ69">
            <v>-16.636538269999999</v>
          </cell>
          <cell r="AK69">
            <v>-128.90680620000001</v>
          </cell>
          <cell r="AL69">
            <v>0.24470767800000001</v>
          </cell>
          <cell r="AM69">
            <v>0.24470767800000001</v>
          </cell>
          <cell r="AN69">
            <v>0.15926026500000001</v>
          </cell>
          <cell r="AO69">
            <v>8.5998825000000001E-2</v>
          </cell>
          <cell r="AP69" t="str">
            <v>intermediate</v>
          </cell>
          <cell r="AQ69">
            <v>1023.358417</v>
          </cell>
          <cell r="AR69">
            <v>1535.037626</v>
          </cell>
          <cell r="AS69">
            <v>375.63549330000001</v>
          </cell>
        </row>
        <row r="70">
          <cell r="A70" t="str">
            <v>62E43223</v>
          </cell>
          <cell r="B70" t="str">
            <v>62E</v>
          </cell>
          <cell r="C70" t="str">
            <v>W-4121</v>
          </cell>
          <cell r="D70">
            <v>82</v>
          </cell>
          <cell r="E70">
            <v>-113.3</v>
          </cell>
          <cell r="F70">
            <v>-11.7</v>
          </cell>
          <cell r="G70">
            <v>-19.700000000000003</v>
          </cell>
          <cell r="H70">
            <v>43223</v>
          </cell>
          <cell r="I70">
            <v>1.19</v>
          </cell>
          <cell r="J70" t="str">
            <v>NA</v>
          </cell>
          <cell r="K70">
            <v>287.9419024</v>
          </cell>
          <cell r="L70">
            <v>0.58164318999999998</v>
          </cell>
          <cell r="M70">
            <v>-14.972150920000001</v>
          </cell>
          <cell r="N70">
            <v>-117.2930771</v>
          </cell>
          <cell r="O70">
            <v>-13.70700566</v>
          </cell>
          <cell r="P70">
            <v>-107.3615389</v>
          </cell>
          <cell r="Q70">
            <v>-4.8553267919999996</v>
          </cell>
          <cell r="R70">
            <v>-30.940969280000001</v>
          </cell>
          <cell r="S70">
            <v>2.734025844</v>
          </cell>
          <cell r="T70">
            <v>5.9406667029999998</v>
          </cell>
          <cell r="U70">
            <v>16.14560685</v>
          </cell>
          <cell r="V70">
            <v>10.204940150000001</v>
          </cell>
          <cell r="W70">
            <v>-24.92275583</v>
          </cell>
          <cell r="X70">
            <v>1.0102049399999999</v>
          </cell>
          <cell r="Y70">
            <v>1.3330286010000001</v>
          </cell>
          <cell r="Z70">
            <v>-80.222944819999995</v>
          </cell>
          <cell r="AA70">
            <v>-189.14461510000001</v>
          </cell>
          <cell r="AB70">
            <v>-48.5998071</v>
          </cell>
          <cell r="AC70">
            <v>5.2294601260000002</v>
          </cell>
          <cell r="AD70">
            <v>92.027619389999998</v>
          </cell>
          <cell r="AE70">
            <v>86.798159260000006</v>
          </cell>
          <cell r="AF70">
            <v>-187.79129739999999</v>
          </cell>
          <cell r="AG70">
            <v>1.086798159</v>
          </cell>
          <cell r="AH70">
            <v>-67.180598020000005</v>
          </cell>
          <cell r="AI70">
            <v>3.9418292290000001</v>
          </cell>
          <cell r="AJ70">
            <v>-17.65075929</v>
          </cell>
          <cell r="AK70">
            <v>-136.75687690000001</v>
          </cell>
          <cell r="AL70">
            <v>0.30927544299999998</v>
          </cell>
          <cell r="AM70">
            <v>0.30927544299999998</v>
          </cell>
          <cell r="AN70">
            <v>0.17006164700000001</v>
          </cell>
          <cell r="AO70">
            <v>5.2648129000000002E-2</v>
          </cell>
          <cell r="AP70" t="str">
            <v>intermediate</v>
          </cell>
          <cell r="AQ70">
            <v>1021.819469</v>
          </cell>
          <cell r="AR70">
            <v>1532.729204</v>
          </cell>
          <cell r="AS70">
            <v>474.03550300000001</v>
          </cell>
        </row>
        <row r="71">
          <cell r="A71" t="str">
            <v>62E43235</v>
          </cell>
          <cell r="B71" t="str">
            <v>62E</v>
          </cell>
          <cell r="C71" t="str">
            <v>W-4127</v>
          </cell>
          <cell r="D71">
            <v>71</v>
          </cell>
          <cell r="E71">
            <v>-109.3</v>
          </cell>
          <cell r="F71">
            <v>-10.6</v>
          </cell>
          <cell r="G71">
            <v>-24.5</v>
          </cell>
          <cell r="H71">
            <v>43235</v>
          </cell>
          <cell r="I71">
            <v>1.39</v>
          </cell>
          <cell r="J71" t="str">
            <v>NA</v>
          </cell>
          <cell r="K71">
            <v>287.9419024</v>
          </cell>
          <cell r="L71">
            <v>0.58164318999999998</v>
          </cell>
          <cell r="M71">
            <v>-14.972150920000001</v>
          </cell>
          <cell r="N71">
            <v>-117.2930771</v>
          </cell>
          <cell r="O71">
            <v>-13.70700566</v>
          </cell>
          <cell r="P71">
            <v>-107.3615389</v>
          </cell>
          <cell r="Q71">
            <v>-4.8553267919999996</v>
          </cell>
          <cell r="R71">
            <v>-28.37463782</v>
          </cell>
          <cell r="S71">
            <v>2.734025844</v>
          </cell>
          <cell r="T71">
            <v>5.9406667029999998</v>
          </cell>
          <cell r="U71">
            <v>16.14560685</v>
          </cell>
          <cell r="V71">
            <v>10.204940150000001</v>
          </cell>
          <cell r="W71">
            <v>-24.92275583</v>
          </cell>
          <cell r="X71">
            <v>1.0102049399999999</v>
          </cell>
          <cell r="Y71">
            <v>1.3330286010000001</v>
          </cell>
          <cell r="Z71">
            <v>-80.222944819999995</v>
          </cell>
          <cell r="AA71">
            <v>-180.45562659999999</v>
          </cell>
          <cell r="AB71">
            <v>-48.5998071</v>
          </cell>
          <cell r="AC71">
            <v>5.2294601260000002</v>
          </cell>
          <cell r="AD71">
            <v>92.027619389999998</v>
          </cell>
          <cell r="AE71">
            <v>86.798159260000006</v>
          </cell>
          <cell r="AF71">
            <v>-187.79129739999999</v>
          </cell>
          <cell r="AG71">
            <v>1.086798159</v>
          </cell>
          <cell r="AH71">
            <v>-66.865962819999993</v>
          </cell>
          <cell r="AI71">
            <v>4.0032110550000004</v>
          </cell>
          <cell r="AJ71">
            <v>-17.856497600000001</v>
          </cell>
          <cell r="AK71">
            <v>-138.3492914</v>
          </cell>
          <cell r="AL71">
            <v>0.40825009600000001</v>
          </cell>
          <cell r="AM71">
            <v>0.40825009600000001</v>
          </cell>
          <cell r="AN71">
            <v>0.24597693400000001</v>
          </cell>
          <cell r="AO71">
            <v>0.112332327</v>
          </cell>
          <cell r="AP71" t="str">
            <v>intermediate</v>
          </cell>
          <cell r="AQ71">
            <v>1021.819469</v>
          </cell>
          <cell r="AR71">
            <v>1532.729204</v>
          </cell>
          <cell r="AS71">
            <v>625.73684470000001</v>
          </cell>
        </row>
        <row r="72">
          <cell r="A72" t="str">
            <v>62E43297</v>
          </cell>
          <cell r="B72" t="str">
            <v>62E</v>
          </cell>
          <cell r="C72" t="str">
            <v>W-4143</v>
          </cell>
          <cell r="D72">
            <v>8</v>
          </cell>
          <cell r="E72">
            <v>-66.900000000000006</v>
          </cell>
          <cell r="F72">
            <v>-6.15</v>
          </cell>
          <cell r="G72">
            <v>-17.700000000000003</v>
          </cell>
          <cell r="H72">
            <v>43297</v>
          </cell>
          <cell r="I72">
            <v>2.12</v>
          </cell>
          <cell r="J72" t="str">
            <v>NA</v>
          </cell>
          <cell r="K72">
            <v>287.9419024</v>
          </cell>
          <cell r="L72">
            <v>0.58164318999999998</v>
          </cell>
          <cell r="M72">
            <v>-14.972150920000001</v>
          </cell>
          <cell r="N72">
            <v>-117.2930771</v>
          </cell>
          <cell r="O72">
            <v>-13.70700566</v>
          </cell>
          <cell r="P72">
            <v>-107.3615389</v>
          </cell>
          <cell r="Q72">
            <v>-4.8553267919999996</v>
          </cell>
          <cell r="R72">
            <v>-17.992660539999999</v>
          </cell>
          <cell r="S72">
            <v>2.734025844</v>
          </cell>
          <cell r="T72">
            <v>5.9406667029999998</v>
          </cell>
          <cell r="U72">
            <v>16.14560685</v>
          </cell>
          <cell r="V72">
            <v>10.204940150000001</v>
          </cell>
          <cell r="W72">
            <v>-24.92275583</v>
          </cell>
          <cell r="X72">
            <v>1.0102049399999999</v>
          </cell>
          <cell r="Y72">
            <v>1.3330286010000001</v>
          </cell>
          <cell r="Z72">
            <v>-80.222944819999995</v>
          </cell>
          <cell r="AA72">
            <v>-88.352348509999999</v>
          </cell>
          <cell r="AB72">
            <v>-48.5998071</v>
          </cell>
          <cell r="AC72">
            <v>5.2294601260000002</v>
          </cell>
          <cell r="AD72">
            <v>92.027619389999998</v>
          </cell>
          <cell r="AE72">
            <v>86.798159260000006</v>
          </cell>
          <cell r="AF72">
            <v>-187.79129739999999</v>
          </cell>
          <cell r="AG72">
            <v>1.086798159</v>
          </cell>
          <cell r="AH72">
            <v>-55.759602719999997</v>
          </cell>
          <cell r="AI72">
            <v>1.811446713</v>
          </cell>
          <cell r="AJ72">
            <v>-9.3816484429999996</v>
          </cell>
          <cell r="AK72">
            <v>-72.753958949999998</v>
          </cell>
          <cell r="AL72">
            <v>0.27288196199999998</v>
          </cell>
          <cell r="AM72">
            <v>0.27288196199999998</v>
          </cell>
          <cell r="AN72">
            <v>0.74494670200000002</v>
          </cell>
          <cell r="AO72">
            <v>2.3490704099999999</v>
          </cell>
          <cell r="AP72" t="str">
            <v>rain</v>
          </cell>
          <cell r="AQ72">
            <v>1021.819469</v>
          </cell>
          <cell r="AR72">
            <v>1532.729204</v>
          </cell>
          <cell r="AS72">
            <v>418.25415220000002</v>
          </cell>
        </row>
        <row r="73">
          <cell r="A73" t="str">
            <v>62E43368</v>
          </cell>
          <cell r="B73" t="str">
            <v>62E</v>
          </cell>
          <cell r="C73" t="str">
            <v>W-4154</v>
          </cell>
          <cell r="D73">
            <v>57</v>
          </cell>
          <cell r="E73">
            <v>-70.7</v>
          </cell>
          <cell r="F73">
            <v>-4.24</v>
          </cell>
          <cell r="G73">
            <v>-36.78</v>
          </cell>
          <cell r="H73">
            <v>43368</v>
          </cell>
          <cell r="I73">
            <v>2.71</v>
          </cell>
          <cell r="J73" t="str">
            <v>NA</v>
          </cell>
          <cell r="K73">
            <v>287.9419024</v>
          </cell>
          <cell r="L73">
            <v>0.58164318999999998</v>
          </cell>
          <cell r="M73">
            <v>-14.972150920000001</v>
          </cell>
          <cell r="N73">
            <v>-117.2930771</v>
          </cell>
          <cell r="O73">
            <v>-13.70700566</v>
          </cell>
          <cell r="P73">
            <v>-107.3615389</v>
          </cell>
          <cell r="Q73">
            <v>-4.8553267919999996</v>
          </cell>
          <cell r="R73">
            <v>-13.53657591</v>
          </cell>
          <cell r="S73">
            <v>2.734025844</v>
          </cell>
          <cell r="T73">
            <v>5.9406667029999998</v>
          </cell>
          <cell r="U73">
            <v>16.14560685</v>
          </cell>
          <cell r="V73">
            <v>10.204940150000001</v>
          </cell>
          <cell r="W73">
            <v>-24.92275583</v>
          </cell>
          <cell r="X73">
            <v>1.0102049399999999</v>
          </cell>
          <cell r="Y73">
            <v>1.3330286010000001</v>
          </cell>
          <cell r="Z73">
            <v>-80.222944819999995</v>
          </cell>
          <cell r="AA73">
            <v>-96.606887580000006</v>
          </cell>
          <cell r="AB73">
            <v>-48.5998071</v>
          </cell>
          <cell r="AC73">
            <v>5.2294601260000002</v>
          </cell>
          <cell r="AD73">
            <v>92.027619389999998</v>
          </cell>
          <cell r="AE73">
            <v>86.798159260000006</v>
          </cell>
          <cell r="AF73">
            <v>-187.79129739999999</v>
          </cell>
          <cell r="AG73">
            <v>1.086798159</v>
          </cell>
          <cell r="AH73">
            <v>-58.884337510000002</v>
          </cell>
          <cell r="AI73">
            <v>2.786712852</v>
          </cell>
          <cell r="AJ73">
            <v>-11.85966728</v>
          </cell>
          <cell r="AK73">
            <v>-91.933824740000006</v>
          </cell>
          <cell r="AL73">
            <v>0.81962083100000005</v>
          </cell>
          <cell r="AM73">
            <v>0.81962083100000005</v>
          </cell>
          <cell r="AN73">
            <v>1.154419758</v>
          </cell>
          <cell r="AO73">
            <v>1.7984822359999999</v>
          </cell>
          <cell r="AP73" t="str">
            <v>rain</v>
          </cell>
          <cell r="AQ73">
            <v>1021.819469</v>
          </cell>
          <cell r="AR73">
            <v>1532.729204</v>
          </cell>
          <cell r="AS73">
            <v>1256.2567839999999</v>
          </cell>
        </row>
        <row r="74">
          <cell r="A74" t="str">
            <v>66A43217</v>
          </cell>
          <cell r="B74" t="str">
            <v>66A</v>
          </cell>
          <cell r="C74" t="str">
            <v>W-4066</v>
          </cell>
          <cell r="D74">
            <v>3</v>
          </cell>
          <cell r="E74">
            <v>-131.1</v>
          </cell>
          <cell r="F74">
            <v>-17.32</v>
          </cell>
          <cell r="G74">
            <v>7.460000000000008</v>
          </cell>
          <cell r="H74">
            <v>43217</v>
          </cell>
          <cell r="I74">
            <v>0.13</v>
          </cell>
          <cell r="J74" t="str">
            <v>NA</v>
          </cell>
          <cell r="K74">
            <v>287.64830180000001</v>
          </cell>
          <cell r="L74">
            <v>0.61882054200000003</v>
          </cell>
          <cell r="M74">
            <v>-14.972150920000001</v>
          </cell>
          <cell r="N74">
            <v>-117.2930771</v>
          </cell>
          <cell r="O74">
            <v>-13.70700566</v>
          </cell>
          <cell r="P74">
            <v>-107.3615389</v>
          </cell>
          <cell r="Q74">
            <v>-5.743799439</v>
          </cell>
          <cell r="R74">
            <v>-44.613061250000001</v>
          </cell>
          <cell r="S74">
            <v>0.169899092</v>
          </cell>
          <cell r="T74">
            <v>5.4127483070000002</v>
          </cell>
          <cell r="U74">
            <v>15.645421130000001</v>
          </cell>
          <cell r="V74">
            <v>10.232672819999999</v>
          </cell>
          <cell r="W74">
            <v>-24.949523429999999</v>
          </cell>
          <cell r="X74">
            <v>1.010232673</v>
          </cell>
          <cell r="Y74">
            <v>1.5605042149999999</v>
          </cell>
          <cell r="Z74">
            <v>-83.401031130000007</v>
          </cell>
          <cell r="AA74">
            <v>-230.9770771</v>
          </cell>
          <cell r="AB74">
            <v>-58.901298130000001</v>
          </cell>
          <cell r="AC74">
            <v>4.7647432280000004</v>
          </cell>
          <cell r="AD74">
            <v>91.90386479</v>
          </cell>
          <cell r="AE74">
            <v>87.139121560000007</v>
          </cell>
          <cell r="AF74">
            <v>-188.04603259999999</v>
          </cell>
          <cell r="AG74">
            <v>1.087139122</v>
          </cell>
          <cell r="AH74">
            <v>-67.718653369999998</v>
          </cell>
          <cell r="AI74">
            <v>3.6594310989999999</v>
          </cell>
          <cell r="AJ74">
            <v>-16.561086209999999</v>
          </cell>
          <cell r="AK74">
            <v>-128.32280729999999</v>
          </cell>
          <cell r="AL74">
            <v>-2.7806107E-2</v>
          </cell>
          <cell r="AM74">
            <v>-2.7806107E-2</v>
          </cell>
          <cell r="AN74">
            <v>-8.6023662000000001E-2</v>
          </cell>
          <cell r="AO74">
            <v>-0.138239157</v>
          </cell>
          <cell r="AP74" t="str">
            <v>intermediate</v>
          </cell>
          <cell r="AQ74">
            <v>947.11325150000005</v>
          </cell>
          <cell r="AR74">
            <v>1420.669877</v>
          </cell>
          <cell r="AS74">
            <v>-39.503298940000001</v>
          </cell>
        </row>
        <row r="75">
          <cell r="A75" t="str">
            <v>66A43234</v>
          </cell>
          <cell r="B75" t="str">
            <v>66A</v>
          </cell>
          <cell r="C75" t="str">
            <v>W-4087</v>
          </cell>
          <cell r="D75">
            <v>61</v>
          </cell>
          <cell r="E75">
            <v>-116.8</v>
          </cell>
          <cell r="F75">
            <v>-14.03</v>
          </cell>
          <cell r="G75">
            <v>-4.5600000000000023</v>
          </cell>
          <cell r="H75">
            <v>43234</v>
          </cell>
          <cell r="I75">
            <v>0.37</v>
          </cell>
          <cell r="J75" t="str">
            <v>NA</v>
          </cell>
          <cell r="K75">
            <v>287.64830180000001</v>
          </cell>
          <cell r="L75">
            <v>0.61882054200000003</v>
          </cell>
          <cell r="M75">
            <v>-14.972150920000001</v>
          </cell>
          <cell r="N75">
            <v>-117.2930771</v>
          </cell>
          <cell r="O75">
            <v>-13.70700566</v>
          </cell>
          <cell r="P75">
            <v>-107.3615389</v>
          </cell>
          <cell r="Q75">
            <v>-5.743799439</v>
          </cell>
          <cell r="R75">
            <v>-36.189002379999998</v>
          </cell>
          <cell r="S75">
            <v>0.169899092</v>
          </cell>
          <cell r="T75">
            <v>5.4127483070000002</v>
          </cell>
          <cell r="U75">
            <v>15.645421130000001</v>
          </cell>
          <cell r="V75">
            <v>10.232672819999999</v>
          </cell>
          <cell r="W75">
            <v>-24.949523429999999</v>
          </cell>
          <cell r="X75">
            <v>1.010232673</v>
          </cell>
          <cell r="Y75">
            <v>1.5605042149999999</v>
          </cell>
          <cell r="Z75">
            <v>-83.401031130000007</v>
          </cell>
          <cell r="AA75">
            <v>-196.89497349999999</v>
          </cell>
          <cell r="AB75">
            <v>-58.901298130000001</v>
          </cell>
          <cell r="AC75">
            <v>4.7647432280000004</v>
          </cell>
          <cell r="AD75">
            <v>91.90386479</v>
          </cell>
          <cell r="AE75">
            <v>87.139121560000007</v>
          </cell>
          <cell r="AF75">
            <v>-188.04603259999999</v>
          </cell>
          <cell r="AG75">
            <v>1.087139122</v>
          </cell>
          <cell r="AH75">
            <v>-66.087767630000002</v>
          </cell>
          <cell r="AI75">
            <v>3.614556833</v>
          </cell>
          <cell r="AJ75">
            <v>-15.9856202</v>
          </cell>
          <cell r="AK75">
            <v>-123.86870039999999</v>
          </cell>
          <cell r="AL75">
            <v>8.8253981999999995E-2</v>
          </cell>
          <cell r="AM75">
            <v>8.8253981999999995E-2</v>
          </cell>
          <cell r="AN75">
            <v>4.251775E-2</v>
          </cell>
          <cell r="AO75">
            <v>6.156155E-3</v>
          </cell>
          <cell r="AP75" t="str">
            <v>intermediate</v>
          </cell>
          <cell r="AQ75">
            <v>947.11325150000005</v>
          </cell>
          <cell r="AR75">
            <v>1420.669877</v>
          </cell>
          <cell r="AS75">
            <v>125.37977410000001</v>
          </cell>
        </row>
        <row r="76">
          <cell r="A76" t="str">
            <v>66A43263</v>
          </cell>
          <cell r="B76" t="str">
            <v>66A</v>
          </cell>
          <cell r="C76" t="str">
            <v>W-4103</v>
          </cell>
          <cell r="D76">
            <v>27</v>
          </cell>
          <cell r="E76">
            <v>-70.900000000000006</v>
          </cell>
          <cell r="F76">
            <v>-8.3000000000000007</v>
          </cell>
          <cell r="G76">
            <v>-4.5</v>
          </cell>
          <cell r="H76">
            <v>43263</v>
          </cell>
          <cell r="I76">
            <v>0.76</v>
          </cell>
          <cell r="J76" t="str">
            <v>NA</v>
          </cell>
          <cell r="K76">
            <v>287.64830180000001</v>
          </cell>
          <cell r="L76">
            <v>0.61882054200000003</v>
          </cell>
          <cell r="M76">
            <v>-14.972150920000001</v>
          </cell>
          <cell r="N76">
            <v>-117.2930771</v>
          </cell>
          <cell r="O76">
            <v>-13.70700566</v>
          </cell>
          <cell r="P76">
            <v>-107.3615389</v>
          </cell>
          <cell r="Q76">
            <v>-5.743799439</v>
          </cell>
          <cell r="R76">
            <v>-21.517313229999999</v>
          </cell>
          <cell r="S76">
            <v>0.169899092</v>
          </cell>
          <cell r="T76">
            <v>5.4127483070000002</v>
          </cell>
          <cell r="U76">
            <v>15.645421130000001</v>
          </cell>
          <cell r="V76">
            <v>10.232672819999999</v>
          </cell>
          <cell r="W76">
            <v>-24.949523429999999</v>
          </cell>
          <cell r="X76">
            <v>1.010232673</v>
          </cell>
          <cell r="Y76">
            <v>1.5605042149999999</v>
          </cell>
          <cell r="Z76">
            <v>-83.401031130000007</v>
          </cell>
          <cell r="AA76">
            <v>-87.498570900000004</v>
          </cell>
          <cell r="AB76">
            <v>-58.901298130000001</v>
          </cell>
          <cell r="AC76">
            <v>4.7647432280000004</v>
          </cell>
          <cell r="AD76">
            <v>91.90386479</v>
          </cell>
          <cell r="AE76">
            <v>87.139121560000007</v>
          </cell>
          <cell r="AF76">
            <v>-188.04603259999999</v>
          </cell>
          <cell r="AG76">
            <v>1.087139122</v>
          </cell>
          <cell r="AH76">
            <v>-60.476691109999997</v>
          </cell>
          <cell r="AI76">
            <v>1.2558203480000001</v>
          </cell>
          <cell r="AJ76">
            <v>-9.3052158249999994</v>
          </cell>
          <cell r="AK76">
            <v>-72.162370490000001</v>
          </cell>
          <cell r="AL76">
            <v>7.6052962000000002E-2</v>
          </cell>
          <cell r="AM76">
            <v>7.6052962000000002E-2</v>
          </cell>
          <cell r="AN76">
            <v>0.50480387400000004</v>
          </cell>
          <cell r="AO76">
            <v>2.7950043029999998</v>
          </cell>
          <cell r="AP76" t="str">
            <v>rain</v>
          </cell>
          <cell r="AQ76">
            <v>947.11325150000005</v>
          </cell>
          <cell r="AR76">
            <v>1420.669877</v>
          </cell>
          <cell r="AS76">
            <v>108.04615269999999</v>
          </cell>
        </row>
        <row r="77">
          <cell r="A77" t="str">
            <v>66A43290</v>
          </cell>
          <cell r="B77" t="str">
            <v>66A</v>
          </cell>
          <cell r="C77" t="str">
            <v>W-4109</v>
          </cell>
          <cell r="D77">
            <v>17</v>
          </cell>
          <cell r="E77">
            <v>-95</v>
          </cell>
          <cell r="F77">
            <v>-11.08</v>
          </cell>
          <cell r="G77">
            <v>-6.3599999999999994</v>
          </cell>
          <cell r="H77">
            <v>43290</v>
          </cell>
          <cell r="I77">
            <v>0.85</v>
          </cell>
          <cell r="J77" t="str">
            <v>NA</v>
          </cell>
          <cell r="K77">
            <v>287.64830180000001</v>
          </cell>
          <cell r="L77">
            <v>0.61882054200000003</v>
          </cell>
          <cell r="M77">
            <v>-14.972150920000001</v>
          </cell>
          <cell r="N77">
            <v>-117.2930771</v>
          </cell>
          <cell r="O77">
            <v>-13.70700566</v>
          </cell>
          <cell r="P77">
            <v>-107.3615389</v>
          </cell>
          <cell r="Q77">
            <v>-5.743799439</v>
          </cell>
          <cell r="R77">
            <v>-28.635514950000001</v>
          </cell>
          <cell r="S77">
            <v>0.169899092</v>
          </cell>
          <cell r="T77">
            <v>5.4127483070000002</v>
          </cell>
          <cell r="U77">
            <v>15.645421130000001</v>
          </cell>
          <cell r="V77">
            <v>10.232672819999999</v>
          </cell>
          <cell r="W77">
            <v>-24.949523429999999</v>
          </cell>
          <cell r="X77">
            <v>1.010232673</v>
          </cell>
          <cell r="Y77">
            <v>1.5605042149999999</v>
          </cell>
          <cell r="Z77">
            <v>-83.401031130000007</v>
          </cell>
          <cell r="AA77">
            <v>-144.9376407</v>
          </cell>
          <cell r="AB77">
            <v>-58.901298130000001</v>
          </cell>
          <cell r="AC77">
            <v>4.7647432280000004</v>
          </cell>
          <cell r="AD77">
            <v>91.90386479</v>
          </cell>
          <cell r="AE77">
            <v>87.139121560000007</v>
          </cell>
          <cell r="AF77">
            <v>-188.04603259999999</v>
          </cell>
          <cell r="AG77">
            <v>1.087139122</v>
          </cell>
          <cell r="AH77">
            <v>-63.482322500000002</v>
          </cell>
          <cell r="AI77">
            <v>2.8445557309999998</v>
          </cell>
          <cell r="AJ77">
            <v>-12.93903454</v>
          </cell>
          <cell r="AK77">
            <v>-100.28812739999999</v>
          </cell>
          <cell r="AL77">
            <v>0.105894618</v>
          </cell>
          <cell r="AM77">
            <v>0.105894618</v>
          </cell>
          <cell r="AN77">
            <v>0.22170531199999999</v>
          </cell>
          <cell r="AO77">
            <v>0.44641830900000001</v>
          </cell>
          <cell r="AP77" t="str">
            <v>rain</v>
          </cell>
          <cell r="AQ77">
            <v>947.11325150000005</v>
          </cell>
          <cell r="AR77">
            <v>1420.669877</v>
          </cell>
          <cell r="AS77">
            <v>150.4412935</v>
          </cell>
        </row>
        <row r="78">
          <cell r="A78" t="str">
            <v>66A43321</v>
          </cell>
          <cell r="B78" t="str">
            <v>66A</v>
          </cell>
          <cell r="C78" t="str">
            <v>W-4112</v>
          </cell>
          <cell r="D78">
            <v>60</v>
          </cell>
          <cell r="E78">
            <v>-74.7</v>
          </cell>
          <cell r="F78">
            <v>-8.0399999999999991</v>
          </cell>
          <cell r="G78">
            <v>-10.38000000000001</v>
          </cell>
          <cell r="H78">
            <v>43321</v>
          </cell>
          <cell r="I78">
            <v>0.94</v>
          </cell>
          <cell r="J78" t="str">
            <v>NA</v>
          </cell>
          <cell r="K78">
            <v>287.64830180000001</v>
          </cell>
          <cell r="L78">
            <v>0.61882054200000003</v>
          </cell>
          <cell r="M78">
            <v>-14.972150920000001</v>
          </cell>
          <cell r="N78">
            <v>-117.2930771</v>
          </cell>
          <cell r="O78">
            <v>-13.70700566</v>
          </cell>
          <cell r="P78">
            <v>-107.3615389</v>
          </cell>
          <cell r="Q78">
            <v>-5.743799439</v>
          </cell>
          <cell r="R78">
            <v>-20.851582130000001</v>
          </cell>
          <cell r="S78">
            <v>0.169899092</v>
          </cell>
          <cell r="T78">
            <v>5.4127483070000002</v>
          </cell>
          <cell r="U78">
            <v>15.645421130000001</v>
          </cell>
          <cell r="V78">
            <v>10.232672819999999</v>
          </cell>
          <cell r="W78">
            <v>-24.949523429999999</v>
          </cell>
          <cell r="X78">
            <v>1.010232673</v>
          </cell>
          <cell r="Y78">
            <v>1.5605042149999999</v>
          </cell>
          <cell r="Z78">
            <v>-83.401031130000007</v>
          </cell>
          <cell r="AA78">
            <v>-96.555353690000004</v>
          </cell>
          <cell r="AB78">
            <v>-58.901298130000001</v>
          </cell>
          <cell r="AC78">
            <v>4.7647432280000004</v>
          </cell>
          <cell r="AD78">
            <v>91.90386479</v>
          </cell>
          <cell r="AE78">
            <v>87.139121560000007</v>
          </cell>
          <cell r="AF78">
            <v>-188.04603259999999</v>
          </cell>
          <cell r="AG78">
            <v>1.087139122</v>
          </cell>
          <cell r="AH78">
            <v>-60.984516480000003</v>
          </cell>
          <cell r="AI78">
            <v>1.7059059110000001</v>
          </cell>
          <cell r="AJ78">
            <v>-10.08345504</v>
          </cell>
          <cell r="AK78">
            <v>-78.18594204</v>
          </cell>
          <cell r="AL78">
            <v>0.15950059999999999</v>
          </cell>
          <cell r="AM78">
            <v>0.15950059999999999</v>
          </cell>
          <cell r="AN78">
            <v>0.54108468799999998</v>
          </cell>
          <cell r="AO78">
            <v>1.9488624029999999</v>
          </cell>
          <cell r="AP78" t="str">
            <v>rain</v>
          </cell>
          <cell r="AQ78">
            <v>947.11325150000005</v>
          </cell>
          <cell r="AR78">
            <v>1420.669877</v>
          </cell>
          <cell r="AS78">
            <v>226.59769850000001</v>
          </cell>
        </row>
        <row r="79">
          <cell r="A79" t="str">
            <v>66A43367</v>
          </cell>
          <cell r="B79" t="str">
            <v>66A</v>
          </cell>
          <cell r="C79" t="str">
            <v>W-4116</v>
          </cell>
          <cell r="D79">
            <v>72</v>
          </cell>
          <cell r="E79">
            <v>-63.2</v>
          </cell>
          <cell r="F79">
            <v>-4.9400000000000004</v>
          </cell>
          <cell r="G79">
            <v>-23.68</v>
          </cell>
          <cell r="H79">
            <v>43367</v>
          </cell>
          <cell r="I79">
            <v>1.02</v>
          </cell>
          <cell r="J79" t="str">
            <v>NA</v>
          </cell>
          <cell r="K79">
            <v>287.64830180000001</v>
          </cell>
          <cell r="L79">
            <v>0.61882054200000003</v>
          </cell>
          <cell r="M79">
            <v>-14.972150920000001</v>
          </cell>
          <cell r="N79">
            <v>-117.2930771</v>
          </cell>
          <cell r="O79">
            <v>-13.70700566</v>
          </cell>
          <cell r="P79">
            <v>-107.3615389</v>
          </cell>
          <cell r="Q79">
            <v>-5.743799439</v>
          </cell>
          <cell r="R79">
            <v>-12.91401907</v>
          </cell>
          <cell r="S79">
            <v>0.169899092</v>
          </cell>
          <cell r="T79">
            <v>5.4127483070000002</v>
          </cell>
          <cell r="U79">
            <v>15.645421130000001</v>
          </cell>
          <cell r="V79">
            <v>10.232672819999999</v>
          </cell>
          <cell r="W79">
            <v>-24.949523429999999</v>
          </cell>
          <cell r="X79">
            <v>1.010232673</v>
          </cell>
          <cell r="Y79">
            <v>1.5605042149999999</v>
          </cell>
          <cell r="Z79">
            <v>-83.401031130000007</v>
          </cell>
          <cell r="AA79">
            <v>-69.146668950000006</v>
          </cell>
          <cell r="AB79">
            <v>-58.901298130000001</v>
          </cell>
          <cell r="AC79">
            <v>4.7647432280000004</v>
          </cell>
          <cell r="AD79">
            <v>91.90386479</v>
          </cell>
          <cell r="AE79">
            <v>87.139121560000007</v>
          </cell>
          <cell r="AF79">
            <v>-188.04603259999999</v>
          </cell>
          <cell r="AG79">
            <v>1.087139122</v>
          </cell>
          <cell r="AH79">
            <v>-59.515967600000003</v>
          </cell>
          <cell r="AI79">
            <v>0.74575554600000005</v>
          </cell>
          <cell r="AJ79">
            <v>-8.4892611339999995</v>
          </cell>
          <cell r="AK79">
            <v>-65.846881179999997</v>
          </cell>
          <cell r="AL79">
            <v>0.44510316599999999</v>
          </cell>
          <cell r="AM79">
            <v>0.44510316599999999</v>
          </cell>
          <cell r="AN79">
            <v>1.2581047059999999</v>
          </cell>
          <cell r="AO79">
            <v>9.0963659779999997</v>
          </cell>
          <cell r="AP79" t="str">
            <v>rain</v>
          </cell>
          <cell r="AQ79">
            <v>947.11325150000005</v>
          </cell>
          <cell r="AR79">
            <v>1420.669877</v>
          </cell>
          <cell r="AS79">
            <v>632.34466029999999</v>
          </cell>
        </row>
        <row r="80">
          <cell r="A80" t="str">
            <v>66B43217</v>
          </cell>
          <cell r="B80" t="str">
            <v>66B</v>
          </cell>
          <cell r="C80" t="str">
            <v>W-4099</v>
          </cell>
          <cell r="D80">
            <v>80</v>
          </cell>
          <cell r="E80">
            <v>-121.7</v>
          </cell>
          <cell r="F80">
            <v>-15.64</v>
          </cell>
          <cell r="G80">
            <v>3.4200000000000017</v>
          </cell>
          <cell r="H80">
            <v>43217</v>
          </cell>
          <cell r="I80">
            <v>0.66</v>
          </cell>
          <cell r="J80" t="str">
            <v>NA</v>
          </cell>
          <cell r="K80">
            <v>287.6401975</v>
          </cell>
          <cell r="L80">
            <v>0.61933833999999999</v>
          </cell>
          <cell r="M80">
            <v>-14.972150920000001</v>
          </cell>
          <cell r="N80">
            <v>-117.2930771</v>
          </cell>
          <cell r="O80">
            <v>-13.70700566</v>
          </cell>
          <cell r="P80">
            <v>-107.3615389</v>
          </cell>
          <cell r="Q80">
            <v>-5.7560436380000004</v>
          </cell>
          <cell r="R80">
            <v>-40.314468890000001</v>
          </cell>
          <cell r="S80">
            <v>0.13666378600000001</v>
          </cell>
          <cell r="T80">
            <v>5.405395575</v>
          </cell>
          <cell r="U80">
            <v>15.63883541</v>
          </cell>
          <cell r="V80">
            <v>10.233439840000001</v>
          </cell>
          <cell r="W80">
            <v>-24.95026374</v>
          </cell>
          <cell r="X80">
            <v>1.0102334399999999</v>
          </cell>
          <cell r="Y80">
            <v>1.5639852139999999</v>
          </cell>
          <cell r="Z80">
            <v>-83.443861409999997</v>
          </cell>
          <cell r="AA80">
            <v>-208.59461020000001</v>
          </cell>
          <cell r="AB80">
            <v>-59.031934659999997</v>
          </cell>
          <cell r="AC80">
            <v>4.7582707529999997</v>
          </cell>
          <cell r="AD80">
            <v>91.906824700000001</v>
          </cell>
          <cell r="AE80">
            <v>87.148553949999993</v>
          </cell>
          <cell r="AF80">
            <v>-188.05307730000001</v>
          </cell>
          <cell r="AG80">
            <v>1.0871485540000001</v>
          </cell>
          <cell r="AH80">
            <v>-66.621541769999993</v>
          </cell>
          <cell r="AI80">
            <v>3.521640552</v>
          </cell>
          <cell r="AJ80">
            <v>-15.760046669999999</v>
          </cell>
          <cell r="AK80">
            <v>-122.1227612</v>
          </cell>
          <cell r="AL80">
            <v>4.8652180000000001E-3</v>
          </cell>
          <cell r="AM80">
            <v>4.8652180000000001E-3</v>
          </cell>
          <cell r="AN80">
            <v>-2.7066401E-2</v>
          </cell>
          <cell r="AO80">
            <v>-5.0715721999999998E-2</v>
          </cell>
          <cell r="AP80" t="str">
            <v>intermediate</v>
          </cell>
          <cell r="AQ80">
            <v>945.82444720000001</v>
          </cell>
          <cell r="AR80">
            <v>1418.7366709999999</v>
          </cell>
          <cell r="AS80">
            <v>6.9024631159999998</v>
          </cell>
        </row>
        <row r="81">
          <cell r="A81" t="str">
            <v>66B43234</v>
          </cell>
          <cell r="B81" t="str">
            <v>66B</v>
          </cell>
          <cell r="C81" t="str">
            <v>W-4122</v>
          </cell>
          <cell r="D81">
            <v>33</v>
          </cell>
          <cell r="E81">
            <v>-111.5</v>
          </cell>
          <cell r="F81">
            <v>-12.72</v>
          </cell>
          <cell r="G81">
            <v>-9.7399999999999949</v>
          </cell>
          <cell r="H81">
            <v>43234</v>
          </cell>
          <cell r="I81">
            <v>1.19</v>
          </cell>
          <cell r="J81" t="str">
            <v>NA</v>
          </cell>
          <cell r="K81">
            <v>287.6401975</v>
          </cell>
          <cell r="L81">
            <v>0.61933833999999999</v>
          </cell>
          <cell r="M81">
            <v>-14.972150920000001</v>
          </cell>
          <cell r="N81">
            <v>-117.2930771</v>
          </cell>
          <cell r="O81">
            <v>-13.70700566</v>
          </cell>
          <cell r="P81">
            <v>-107.3615389</v>
          </cell>
          <cell r="Q81">
            <v>-5.7560436380000004</v>
          </cell>
          <cell r="R81">
            <v>-32.827632059999999</v>
          </cell>
          <cell r="S81">
            <v>0.13666378600000001</v>
          </cell>
          <cell r="T81">
            <v>5.405395575</v>
          </cell>
          <cell r="U81">
            <v>15.63883541</v>
          </cell>
          <cell r="V81">
            <v>10.233439840000001</v>
          </cell>
          <cell r="W81">
            <v>-24.95026374</v>
          </cell>
          <cell r="X81">
            <v>1.0102334399999999</v>
          </cell>
          <cell r="Y81">
            <v>1.5639852139999999</v>
          </cell>
          <cell r="Z81">
            <v>-83.443861409999997</v>
          </cell>
          <cell r="AA81">
            <v>-184.2514415</v>
          </cell>
          <cell r="AB81">
            <v>-59.031934659999997</v>
          </cell>
          <cell r="AC81">
            <v>4.7582707529999997</v>
          </cell>
          <cell r="AD81">
            <v>91.906824700000001</v>
          </cell>
          <cell r="AE81">
            <v>87.148553949999993</v>
          </cell>
          <cell r="AF81">
            <v>-188.05307730000001</v>
          </cell>
          <cell r="AG81">
            <v>1.0871485540000001</v>
          </cell>
          <cell r="AH81">
            <v>-65.477756679999999</v>
          </cell>
          <cell r="AI81">
            <v>3.61810089</v>
          </cell>
          <cell r="AJ81">
            <v>-15.85137213</v>
          </cell>
          <cell r="AK81">
            <v>-122.8296203</v>
          </cell>
          <cell r="AL81">
            <v>0.15573052700000001</v>
          </cell>
          <cell r="AM81">
            <v>0.15573052700000001</v>
          </cell>
          <cell r="AN81">
            <v>0.112004781</v>
          </cell>
          <cell r="AO81">
            <v>7.9628348000000002E-2</v>
          </cell>
          <cell r="AP81" t="str">
            <v>intermediate</v>
          </cell>
          <cell r="AQ81">
            <v>945.82444720000001</v>
          </cell>
          <cell r="AR81">
            <v>1418.7366709999999</v>
          </cell>
          <cell r="AS81">
            <v>220.94060899999999</v>
          </cell>
        </row>
        <row r="82">
          <cell r="A82" t="str">
            <v>66B43290</v>
          </cell>
          <cell r="B82" t="str">
            <v>66B</v>
          </cell>
          <cell r="C82" t="str">
            <v>W-4113</v>
          </cell>
          <cell r="D82">
            <v>15</v>
          </cell>
          <cell r="E82">
            <v>-59.8</v>
          </cell>
          <cell r="F82">
            <v>-6.65</v>
          </cell>
          <cell r="G82">
            <v>-6.5999999999999943</v>
          </cell>
          <cell r="H82">
            <v>43290</v>
          </cell>
          <cell r="I82">
            <v>0.94</v>
          </cell>
          <cell r="J82" t="str">
            <v>NA</v>
          </cell>
          <cell r="K82">
            <v>287.6401975</v>
          </cell>
          <cell r="L82">
            <v>0.61933833999999999</v>
          </cell>
          <cell r="M82">
            <v>-14.972150920000001</v>
          </cell>
          <cell r="N82">
            <v>-117.2930771</v>
          </cell>
          <cell r="O82">
            <v>-13.70700566</v>
          </cell>
          <cell r="P82">
            <v>-107.3615389</v>
          </cell>
          <cell r="Q82">
            <v>-5.7560436380000004</v>
          </cell>
          <cell r="R82">
            <v>-17.264241810000001</v>
          </cell>
          <cell r="S82">
            <v>0.13666378600000001</v>
          </cell>
          <cell r="T82">
            <v>5.405395575</v>
          </cell>
          <cell r="U82">
            <v>15.63883541</v>
          </cell>
          <cell r="V82">
            <v>10.233439840000001</v>
          </cell>
          <cell r="W82">
            <v>-24.95026374</v>
          </cell>
          <cell r="X82">
            <v>1.0102334399999999</v>
          </cell>
          <cell r="Y82">
            <v>1.5639852139999999</v>
          </cell>
          <cell r="Z82">
            <v>-83.443861409999997</v>
          </cell>
          <cell r="AA82">
            <v>-60.864988009999998</v>
          </cell>
          <cell r="AB82">
            <v>-59.031934659999997</v>
          </cell>
          <cell r="AC82">
            <v>4.7582707529999997</v>
          </cell>
          <cell r="AD82">
            <v>91.906824700000001</v>
          </cell>
          <cell r="AE82">
            <v>87.148553949999993</v>
          </cell>
          <cell r="AF82">
            <v>-188.05307730000001</v>
          </cell>
          <cell r="AG82">
            <v>1.0871485540000001</v>
          </cell>
          <cell r="AH82">
            <v>-59.132767200000004</v>
          </cell>
          <cell r="AI82">
            <v>0.100335759</v>
          </cell>
          <cell r="AJ82">
            <v>-7.721905746</v>
          </cell>
          <cell r="AK82">
            <v>-59.907550479999998</v>
          </cell>
          <cell r="AL82">
            <v>0.10098749999999999</v>
          </cell>
          <cell r="AM82">
            <v>0.10098749999999999</v>
          </cell>
          <cell r="AN82">
            <v>0.78405514700000001</v>
          </cell>
          <cell r="AO82">
            <v>53.984717580000002</v>
          </cell>
          <cell r="AP82" t="str">
            <v>rain</v>
          </cell>
          <cell r="AQ82">
            <v>945.82444720000001</v>
          </cell>
          <cell r="AR82">
            <v>1418.7366709999999</v>
          </cell>
          <cell r="AS82">
            <v>143.2746697</v>
          </cell>
        </row>
        <row r="83">
          <cell r="A83" t="str">
            <v>66B43367</v>
          </cell>
          <cell r="B83" t="str">
            <v>66B</v>
          </cell>
          <cell r="C83" t="str">
            <v>W-4123</v>
          </cell>
          <cell r="D83">
            <v>67</v>
          </cell>
          <cell r="E83">
            <v>-67.599999999999994</v>
          </cell>
          <cell r="F83">
            <v>-5.69</v>
          </cell>
          <cell r="G83">
            <v>-22.079999999999991</v>
          </cell>
          <cell r="H83">
            <v>43367</v>
          </cell>
          <cell r="I83">
            <v>1.27</v>
          </cell>
          <cell r="J83" t="str">
            <v>NA</v>
          </cell>
          <cell r="K83">
            <v>287.6401975</v>
          </cell>
          <cell r="L83">
            <v>0.61933833999999999</v>
          </cell>
          <cell r="M83">
            <v>-14.972150920000001</v>
          </cell>
          <cell r="N83">
            <v>-117.2930771</v>
          </cell>
          <cell r="O83">
            <v>-13.70700566</v>
          </cell>
          <cell r="P83">
            <v>-107.3615389</v>
          </cell>
          <cell r="Q83">
            <v>-5.7560436380000004</v>
          </cell>
          <cell r="R83">
            <v>-14.802816010000001</v>
          </cell>
          <cell r="S83">
            <v>0.13666378600000001</v>
          </cell>
          <cell r="T83">
            <v>5.405395575</v>
          </cell>
          <cell r="U83">
            <v>15.63883541</v>
          </cell>
          <cell r="V83">
            <v>10.233439840000001</v>
          </cell>
          <cell r="W83">
            <v>-24.95026374</v>
          </cell>
          <cell r="X83">
            <v>1.0102334399999999</v>
          </cell>
          <cell r="Y83">
            <v>1.5639852139999999</v>
          </cell>
          <cell r="Z83">
            <v>-83.443861409999997</v>
          </cell>
          <cell r="AA83">
            <v>-79.480352359999998</v>
          </cell>
          <cell r="AB83">
            <v>-59.031934659999997</v>
          </cell>
          <cell r="AC83">
            <v>4.7582707529999997</v>
          </cell>
          <cell r="AD83">
            <v>91.906824700000001</v>
          </cell>
          <cell r="AE83">
            <v>87.148553949999993</v>
          </cell>
          <cell r="AF83">
            <v>-188.05307730000001</v>
          </cell>
          <cell r="AG83">
            <v>1.0871485540000001</v>
          </cell>
          <cell r="AH83">
            <v>-60.181963150000001</v>
          </cell>
          <cell r="AI83">
            <v>1.303697162</v>
          </cell>
          <cell r="AJ83">
            <v>-9.3286417149999998</v>
          </cell>
          <cell r="AK83">
            <v>-72.343686880000007</v>
          </cell>
          <cell r="AL83">
            <v>0.39928839900000002</v>
          </cell>
          <cell r="AM83">
            <v>0.39928839900000002</v>
          </cell>
          <cell r="AN83">
            <v>1.0185820619999999</v>
          </cell>
          <cell r="AO83">
            <v>4.1827948849999999</v>
          </cell>
          <cell r="AP83" t="str">
            <v>rain</v>
          </cell>
          <cell r="AQ83">
            <v>945.82444720000001</v>
          </cell>
          <cell r="AR83">
            <v>1418.7366709999999</v>
          </cell>
          <cell r="AS83">
            <v>566.48509409999997</v>
          </cell>
        </row>
        <row r="84">
          <cell r="A84" t="str">
            <v>66C43217</v>
          </cell>
          <cell r="B84" t="str">
            <v>66C</v>
          </cell>
          <cell r="C84" t="str">
            <v>W-4088</v>
          </cell>
          <cell r="D84">
            <v>95</v>
          </cell>
          <cell r="E84">
            <v>-122.9</v>
          </cell>
          <cell r="F84">
            <v>-15.27</v>
          </cell>
          <cell r="G84">
            <v>-0.74000000000000909</v>
          </cell>
          <cell r="H84">
            <v>43217</v>
          </cell>
          <cell r="I84">
            <v>0.12</v>
          </cell>
          <cell r="J84" t="str">
            <v>NA</v>
          </cell>
          <cell r="K84">
            <v>287.64286240000001</v>
          </cell>
          <cell r="L84">
            <v>0.61904289800000001</v>
          </cell>
          <cell r="M84">
            <v>-14.972150920000001</v>
          </cell>
          <cell r="N84">
            <v>-117.2930771</v>
          </cell>
          <cell r="O84">
            <v>-13.70700566</v>
          </cell>
          <cell r="P84">
            <v>-107.3615389</v>
          </cell>
          <cell r="Q84">
            <v>-5.7489867529999996</v>
          </cell>
          <cell r="R84">
            <v>-39.364962269999999</v>
          </cell>
          <cell r="S84">
            <v>0.15573758500000001</v>
          </cell>
          <cell r="T84">
            <v>5.4095908509999999</v>
          </cell>
          <cell r="U84">
            <v>15.64277847</v>
          </cell>
          <cell r="V84">
            <v>10.233187620000001</v>
          </cell>
          <cell r="W84">
            <v>-24.950020299999998</v>
          </cell>
          <cell r="X84">
            <v>1.0102331879999999</v>
          </cell>
          <cell r="Y84">
            <v>1.5619974169999999</v>
          </cell>
          <cell r="Z84">
            <v>-83.418646150000001</v>
          </cell>
          <cell r="AA84">
            <v>-211.4458851</v>
          </cell>
          <cell r="AB84">
            <v>-58.956000760000002</v>
          </cell>
          <cell r="AC84">
            <v>4.7619637770000001</v>
          </cell>
          <cell r="AD84">
            <v>91.907416060000003</v>
          </cell>
          <cell r="AE84">
            <v>87.145452280000001</v>
          </cell>
          <cell r="AF84">
            <v>-188.05076080000001</v>
          </cell>
          <cell r="AG84">
            <v>1.0871454519999999</v>
          </cell>
          <cell r="AH84">
            <v>-66.784715410000004</v>
          </cell>
          <cell r="AI84">
            <v>3.6748712889999999</v>
          </cell>
          <cell r="AJ84">
            <v>-16.39424485</v>
          </cell>
          <cell r="AK84">
            <v>-127.0314551</v>
          </cell>
          <cell r="AL84">
            <v>4.6658917000000001E-2</v>
          </cell>
          <cell r="AM84">
            <v>4.6658917000000001E-2</v>
          </cell>
          <cell r="AN84">
            <v>-1.2361466999999999E-2</v>
          </cell>
          <cell r="AO84">
            <v>-6.3322229999999993E-2</v>
          </cell>
          <cell r="AP84" t="str">
            <v>intermediate</v>
          </cell>
          <cell r="AQ84">
            <v>946.58900430000006</v>
          </cell>
          <cell r="AR84">
            <v>1419.8835059999999</v>
          </cell>
          <cell r="AS84">
            <v>66.250226740000002</v>
          </cell>
        </row>
        <row r="85">
          <cell r="A85" t="str">
            <v>66C43217</v>
          </cell>
          <cell r="B85" t="str">
            <v>66C</v>
          </cell>
          <cell r="C85" t="str">
            <v>W-4059</v>
          </cell>
          <cell r="D85">
            <v>87</v>
          </cell>
          <cell r="E85">
            <v>-123</v>
          </cell>
          <cell r="F85">
            <v>-15.19</v>
          </cell>
          <cell r="G85">
            <v>-1.480000000000004</v>
          </cell>
          <cell r="H85">
            <v>43217</v>
          </cell>
          <cell r="I85">
            <v>0.12</v>
          </cell>
          <cell r="J85" t="str">
            <v>NA</v>
          </cell>
          <cell r="K85">
            <v>287.64286240000001</v>
          </cell>
          <cell r="L85">
            <v>0.61904289800000001</v>
          </cell>
          <cell r="M85">
            <v>-14.972150920000001</v>
          </cell>
          <cell r="N85">
            <v>-117.2930771</v>
          </cell>
          <cell r="O85">
            <v>-13.70700566</v>
          </cell>
          <cell r="P85">
            <v>-107.3615389</v>
          </cell>
          <cell r="Q85">
            <v>-5.7489867529999996</v>
          </cell>
          <cell r="R85">
            <v>-39.160002480000003</v>
          </cell>
          <cell r="S85">
            <v>0.15573758500000001</v>
          </cell>
          <cell r="T85">
            <v>5.4095908509999999</v>
          </cell>
          <cell r="U85">
            <v>15.64277847</v>
          </cell>
          <cell r="V85">
            <v>10.233187620000001</v>
          </cell>
          <cell r="W85">
            <v>-24.950020299999998</v>
          </cell>
          <cell r="X85">
            <v>1.0102331879999999</v>
          </cell>
          <cell r="Y85">
            <v>1.5619974169999999</v>
          </cell>
          <cell r="Z85">
            <v>-83.418646150000001</v>
          </cell>
          <cell r="AA85">
            <v>-211.68435919999999</v>
          </cell>
          <cell r="AB85">
            <v>-58.956000760000002</v>
          </cell>
          <cell r="AC85">
            <v>4.7619637770000001</v>
          </cell>
          <cell r="AD85">
            <v>91.907416060000003</v>
          </cell>
          <cell r="AE85">
            <v>87.145452280000001</v>
          </cell>
          <cell r="AF85">
            <v>-188.05076080000001</v>
          </cell>
          <cell r="AG85">
            <v>1.0871454519999999</v>
          </cell>
          <cell r="AH85">
            <v>-66.799946739999996</v>
          </cell>
          <cell r="AI85">
            <v>3.6998060079999999</v>
          </cell>
          <cell r="AJ85">
            <v>-16.499194559999999</v>
          </cell>
          <cell r="AK85">
            <v>-127.84376589999999</v>
          </cell>
          <cell r="AL85">
            <v>5.461804E-2</v>
          </cell>
          <cell r="AM85">
            <v>5.461804E-2</v>
          </cell>
          <cell r="AN85">
            <v>-9.0884050000000008E-3</v>
          </cell>
          <cell r="AO85">
            <v>-6.4350952000000003E-2</v>
          </cell>
          <cell r="AP85" t="str">
            <v>intermediate</v>
          </cell>
          <cell r="AQ85">
            <v>946.58900430000006</v>
          </cell>
          <cell r="AR85">
            <v>1419.8835059999999</v>
          </cell>
          <cell r="AS85">
            <v>77.551254569999998</v>
          </cell>
        </row>
        <row r="86">
          <cell r="A86" t="str">
            <v>66C43234</v>
          </cell>
          <cell r="B86" t="str">
            <v>66C</v>
          </cell>
          <cell r="C86" t="str">
            <v>W-4069</v>
          </cell>
          <cell r="D86">
            <v>11</v>
          </cell>
          <cell r="E86">
            <v>-118.8</v>
          </cell>
          <cell r="F86">
            <v>-14.15</v>
          </cell>
          <cell r="G86">
            <v>-5.5999999999999943</v>
          </cell>
          <cell r="H86">
            <v>43234</v>
          </cell>
          <cell r="I86">
            <v>0.15</v>
          </cell>
          <cell r="J86" t="str">
            <v>NA</v>
          </cell>
          <cell r="K86">
            <v>287.64286240000001</v>
          </cell>
          <cell r="L86">
            <v>0.61904289800000001</v>
          </cell>
          <cell r="M86">
            <v>-14.972150920000001</v>
          </cell>
          <cell r="N86">
            <v>-117.2930771</v>
          </cell>
          <cell r="O86">
            <v>-13.70700566</v>
          </cell>
          <cell r="P86">
            <v>-107.3615389</v>
          </cell>
          <cell r="Q86">
            <v>-5.7489867529999996</v>
          </cell>
          <cell r="R86">
            <v>-36.49552516</v>
          </cell>
          <cell r="S86">
            <v>0.15573758500000001</v>
          </cell>
          <cell r="T86">
            <v>5.4095908509999999</v>
          </cell>
          <cell r="U86">
            <v>15.64277847</v>
          </cell>
          <cell r="V86">
            <v>10.233187620000001</v>
          </cell>
          <cell r="W86">
            <v>-24.950020299999998</v>
          </cell>
          <cell r="X86">
            <v>1.0102331879999999</v>
          </cell>
          <cell r="Y86">
            <v>1.5619974169999999</v>
          </cell>
          <cell r="Z86">
            <v>-83.418646150000001</v>
          </cell>
          <cell r="AA86">
            <v>-201.66844649999999</v>
          </cell>
          <cell r="AB86">
            <v>-58.956000760000002</v>
          </cell>
          <cell r="AC86">
            <v>4.7619637770000001</v>
          </cell>
          <cell r="AD86">
            <v>91.907416060000003</v>
          </cell>
          <cell r="AE86">
            <v>87.145452280000001</v>
          </cell>
          <cell r="AF86">
            <v>-188.05076080000001</v>
          </cell>
          <cell r="AG86">
            <v>1.0871454519999999</v>
          </cell>
          <cell r="AH86">
            <v>-66.324682949999996</v>
          </cell>
          <cell r="AI86">
            <v>3.7085029719999998</v>
          </cell>
          <cell r="AJ86">
            <v>-16.41689985</v>
          </cell>
          <cell r="AK86">
            <v>-127.2068048</v>
          </cell>
          <cell r="AL86">
            <v>0.101447598</v>
          </cell>
          <cell r="AM86">
            <v>0.101447598</v>
          </cell>
          <cell r="AN86">
            <v>3.6792643E-2</v>
          </cell>
          <cell r="AO86">
            <v>-1.8184519999999999E-2</v>
          </cell>
          <cell r="AP86" t="str">
            <v>intermediate</v>
          </cell>
          <cell r="AQ86">
            <v>946.58900430000006</v>
          </cell>
          <cell r="AR86">
            <v>1419.8835059999999</v>
          </cell>
          <cell r="AS86">
            <v>144.0437708</v>
          </cell>
        </row>
        <row r="87">
          <cell r="A87" t="str">
            <v>66C43263</v>
          </cell>
          <cell r="B87" t="str">
            <v>66C</v>
          </cell>
          <cell r="C87" t="str">
            <v>W-4072</v>
          </cell>
          <cell r="D87">
            <v>7</v>
          </cell>
          <cell r="E87">
            <v>-103.6</v>
          </cell>
          <cell r="F87">
            <v>-12.05</v>
          </cell>
          <cell r="G87">
            <v>-7.1999999999999886</v>
          </cell>
          <cell r="H87">
            <v>43263</v>
          </cell>
          <cell r="I87">
            <v>0.17</v>
          </cell>
          <cell r="J87" t="str">
            <v>NA</v>
          </cell>
          <cell r="K87">
            <v>287.64286240000001</v>
          </cell>
          <cell r="L87">
            <v>0.61904289800000001</v>
          </cell>
          <cell r="M87">
            <v>-14.972150920000001</v>
          </cell>
          <cell r="N87">
            <v>-117.2930771</v>
          </cell>
          <cell r="O87">
            <v>-13.70700566</v>
          </cell>
          <cell r="P87">
            <v>-107.3615389</v>
          </cell>
          <cell r="Q87">
            <v>-5.7489867529999996</v>
          </cell>
          <cell r="R87">
            <v>-31.115330579999998</v>
          </cell>
          <cell r="S87">
            <v>0.15573758500000001</v>
          </cell>
          <cell r="T87">
            <v>5.4095908509999999</v>
          </cell>
          <cell r="U87">
            <v>15.64277847</v>
          </cell>
          <cell r="V87">
            <v>10.233187620000001</v>
          </cell>
          <cell r="W87">
            <v>-24.950020299999998</v>
          </cell>
          <cell r="X87">
            <v>1.0102331879999999</v>
          </cell>
          <cell r="Y87">
            <v>1.5619974169999999</v>
          </cell>
          <cell r="Z87">
            <v>-83.418646150000001</v>
          </cell>
          <cell r="AA87">
            <v>-165.42038149999999</v>
          </cell>
          <cell r="AB87">
            <v>-58.956000760000002</v>
          </cell>
          <cell r="AC87">
            <v>4.7619637770000001</v>
          </cell>
          <cell r="AD87">
            <v>91.907416060000003</v>
          </cell>
          <cell r="AE87">
            <v>87.145452280000001</v>
          </cell>
          <cell r="AF87">
            <v>-188.05076080000001</v>
          </cell>
          <cell r="AG87">
            <v>1.0871454519999999</v>
          </cell>
          <cell r="AH87">
            <v>-64.527213230000001</v>
          </cell>
          <cell r="AI87">
            <v>3.2425549180000002</v>
          </cell>
          <cell r="AJ87">
            <v>-14.31639788</v>
          </cell>
          <cell r="AK87">
            <v>-110.9489196</v>
          </cell>
          <cell r="AL87">
            <v>0.118875352</v>
          </cell>
          <cell r="AM87">
            <v>0.118875352</v>
          </cell>
          <cell r="AN87">
            <v>0.153270404</v>
          </cell>
          <cell r="AO87">
            <v>0.22149777800000001</v>
          </cell>
          <cell r="AP87" t="str">
            <v>rain</v>
          </cell>
          <cell r="AQ87">
            <v>946.58900430000006</v>
          </cell>
          <cell r="AR87">
            <v>1419.8835059999999</v>
          </cell>
          <cell r="AS87">
            <v>168.78915129999999</v>
          </cell>
        </row>
        <row r="88">
          <cell r="A88" t="str">
            <v>66C43290</v>
          </cell>
          <cell r="B88" t="str">
            <v>66C</v>
          </cell>
          <cell r="C88" t="str">
            <v>W-4075</v>
          </cell>
          <cell r="D88">
            <v>6</v>
          </cell>
          <cell r="E88">
            <v>-94.6</v>
          </cell>
          <cell r="F88">
            <v>-10.1</v>
          </cell>
          <cell r="G88">
            <v>-13.799999999999997</v>
          </cell>
          <cell r="H88">
            <v>43290</v>
          </cell>
          <cell r="I88">
            <v>0.18</v>
          </cell>
          <cell r="J88" t="str">
            <v>NA</v>
          </cell>
          <cell r="K88">
            <v>287.64286240000001</v>
          </cell>
          <cell r="L88">
            <v>0.61904289800000001</v>
          </cell>
          <cell r="M88">
            <v>-14.972150920000001</v>
          </cell>
          <cell r="N88">
            <v>-117.2930771</v>
          </cell>
          <cell r="O88">
            <v>-13.70700566</v>
          </cell>
          <cell r="P88">
            <v>-107.3615389</v>
          </cell>
          <cell r="Q88">
            <v>-5.7489867529999996</v>
          </cell>
          <cell r="R88">
            <v>-26.119435620000001</v>
          </cell>
          <cell r="S88">
            <v>0.15573758500000001</v>
          </cell>
          <cell r="T88">
            <v>5.4095908509999999</v>
          </cell>
          <cell r="U88">
            <v>15.64277847</v>
          </cell>
          <cell r="V88">
            <v>10.233187620000001</v>
          </cell>
          <cell r="W88">
            <v>-24.950020299999998</v>
          </cell>
          <cell r="X88">
            <v>1.0102331879999999</v>
          </cell>
          <cell r="Y88">
            <v>1.5619974169999999</v>
          </cell>
          <cell r="Z88">
            <v>-83.418646150000001</v>
          </cell>
          <cell r="AA88">
            <v>-143.95771139999999</v>
          </cell>
          <cell r="AB88">
            <v>-58.956000760000002</v>
          </cell>
          <cell r="AC88">
            <v>4.7619637770000001</v>
          </cell>
          <cell r="AD88">
            <v>91.907416060000003</v>
          </cell>
          <cell r="AE88">
            <v>87.145452280000001</v>
          </cell>
          <cell r="AF88">
            <v>-188.05076080000001</v>
          </cell>
          <cell r="AG88">
            <v>1.0871454519999999</v>
          </cell>
          <cell r="AH88">
            <v>-63.480746060000001</v>
          </cell>
          <cell r="AI88">
            <v>3.0811142509999998</v>
          </cell>
          <cell r="AJ88">
            <v>-13.595685639999999</v>
          </cell>
          <cell r="AK88">
            <v>-105.3706068</v>
          </cell>
          <cell r="AL88">
            <v>0.21821528100000001</v>
          </cell>
          <cell r="AM88">
            <v>0.21821528100000001</v>
          </cell>
          <cell r="AN88">
            <v>0.30413998599999997</v>
          </cell>
          <cell r="AO88">
            <v>0.45976761199999999</v>
          </cell>
          <cell r="AP88" t="str">
            <v>rain</v>
          </cell>
          <cell r="AQ88">
            <v>946.58900430000006</v>
          </cell>
          <cell r="AR88">
            <v>1419.8835059999999</v>
          </cell>
          <cell r="AS88">
            <v>309.8402777</v>
          </cell>
        </row>
        <row r="89">
          <cell r="A89" t="str">
            <v>66C43321</v>
          </cell>
          <cell r="B89" t="str">
            <v>66C</v>
          </cell>
          <cell r="C89" t="str">
            <v>W-4076</v>
          </cell>
          <cell r="D89">
            <v>98</v>
          </cell>
          <cell r="E89">
            <v>-88.9</v>
          </cell>
          <cell r="F89">
            <v>-8.7899999999999991</v>
          </cell>
          <cell r="G89">
            <v>-18.580000000000013</v>
          </cell>
          <cell r="H89">
            <v>43321</v>
          </cell>
          <cell r="I89">
            <v>0.2</v>
          </cell>
          <cell r="J89" t="str">
            <v>NA</v>
          </cell>
          <cell r="K89">
            <v>287.64286240000001</v>
          </cell>
          <cell r="L89">
            <v>0.61904289800000001</v>
          </cell>
          <cell r="M89">
            <v>-14.972150920000001</v>
          </cell>
          <cell r="N89">
            <v>-117.2930771</v>
          </cell>
          <cell r="O89">
            <v>-13.70700566</v>
          </cell>
          <cell r="P89">
            <v>-107.3615389</v>
          </cell>
          <cell r="Q89">
            <v>-5.7489867529999996</v>
          </cell>
          <cell r="R89">
            <v>-22.763218999999999</v>
          </cell>
          <cell r="S89">
            <v>0.15573758500000001</v>
          </cell>
          <cell r="T89">
            <v>5.4095908509999999</v>
          </cell>
          <cell r="U89">
            <v>15.64277847</v>
          </cell>
          <cell r="V89">
            <v>10.233187620000001</v>
          </cell>
          <cell r="W89">
            <v>-24.950020299999998</v>
          </cell>
          <cell r="X89">
            <v>1.0102331879999999</v>
          </cell>
          <cell r="Y89">
            <v>1.5619974169999999</v>
          </cell>
          <cell r="Z89">
            <v>-83.418646150000001</v>
          </cell>
          <cell r="AA89">
            <v>-130.364687</v>
          </cell>
          <cell r="AB89">
            <v>-58.956000760000002</v>
          </cell>
          <cell r="AC89">
            <v>4.7619637770000001</v>
          </cell>
          <cell r="AD89">
            <v>91.907416060000003</v>
          </cell>
          <cell r="AE89">
            <v>87.145452280000001</v>
          </cell>
          <cell r="AF89">
            <v>-188.05076080000001</v>
          </cell>
          <cell r="AG89">
            <v>1.0871454519999999</v>
          </cell>
          <cell r="AH89">
            <v>-62.816203649999999</v>
          </cell>
          <cell r="AI89">
            <v>2.9674398580000001</v>
          </cell>
          <cell r="AJ89">
            <v>-13.13261683</v>
          </cell>
          <cell r="AK89">
            <v>-101.7864543</v>
          </cell>
          <cell r="AL89">
            <v>0.310781419</v>
          </cell>
          <cell r="AM89">
            <v>0.310781419</v>
          </cell>
          <cell r="AN89">
            <v>0.44242854300000001</v>
          </cell>
          <cell r="AO89">
            <v>0.68475319999999995</v>
          </cell>
          <cell r="AP89" t="str">
            <v>rain</v>
          </cell>
          <cell r="AQ89">
            <v>946.58900430000006</v>
          </cell>
          <cell r="AR89">
            <v>1419.8835059999999</v>
          </cell>
          <cell r="AS89">
            <v>441.27341100000001</v>
          </cell>
        </row>
        <row r="90">
          <cell r="A90" t="str">
            <v>66C43367</v>
          </cell>
          <cell r="B90" t="str">
            <v>66C</v>
          </cell>
          <cell r="C90" t="str">
            <v>W-4079</v>
          </cell>
          <cell r="D90">
            <v>69</v>
          </cell>
          <cell r="E90">
            <v>-87.5</v>
          </cell>
          <cell r="F90">
            <v>-8.33</v>
          </cell>
          <cell r="G90">
            <v>-20.86</v>
          </cell>
          <cell r="H90">
            <v>43367</v>
          </cell>
          <cell r="I90">
            <v>0.23</v>
          </cell>
          <cell r="J90" t="str">
            <v>NA</v>
          </cell>
          <cell r="K90">
            <v>287.64286240000001</v>
          </cell>
          <cell r="L90">
            <v>0.61904289800000001</v>
          </cell>
          <cell r="M90">
            <v>-14.972150920000001</v>
          </cell>
          <cell r="N90">
            <v>-117.2930771</v>
          </cell>
          <cell r="O90">
            <v>-13.70700566</v>
          </cell>
          <cell r="P90">
            <v>-107.3615389</v>
          </cell>
          <cell r="Q90">
            <v>-5.7489867529999996</v>
          </cell>
          <cell r="R90">
            <v>-21.58470019</v>
          </cell>
          <cell r="S90">
            <v>0.15573758500000001</v>
          </cell>
          <cell r="T90">
            <v>5.4095908509999999</v>
          </cell>
          <cell r="U90">
            <v>15.64277847</v>
          </cell>
          <cell r="V90">
            <v>10.233187620000001</v>
          </cell>
          <cell r="W90">
            <v>-24.950020299999998</v>
          </cell>
          <cell r="X90">
            <v>1.0102331879999999</v>
          </cell>
          <cell r="Y90">
            <v>1.5619974169999999</v>
          </cell>
          <cell r="Z90">
            <v>-83.418646150000001</v>
          </cell>
          <cell r="AA90">
            <v>-127.02604940000001</v>
          </cell>
          <cell r="AB90">
            <v>-58.956000760000002</v>
          </cell>
          <cell r="AC90">
            <v>4.7619637770000001</v>
          </cell>
          <cell r="AD90">
            <v>91.907416060000003</v>
          </cell>
          <cell r="AE90">
            <v>87.145452280000001</v>
          </cell>
          <cell r="AF90">
            <v>-188.05076080000001</v>
          </cell>
          <cell r="AG90">
            <v>1.0871454519999999</v>
          </cell>
          <cell r="AH90">
            <v>-62.659604739999999</v>
          </cell>
          <cell r="AI90">
            <v>2.9820402480000001</v>
          </cell>
          <cell r="AJ90">
            <v>-13.140002859999999</v>
          </cell>
          <cell r="AK90">
            <v>-101.8436221</v>
          </cell>
          <cell r="AL90">
            <v>0.362890355</v>
          </cell>
          <cell r="AM90">
            <v>0.362890355</v>
          </cell>
          <cell r="AN90">
            <v>0.50111664700000003</v>
          </cell>
          <cell r="AO90">
            <v>0.75375802800000002</v>
          </cell>
          <cell r="AP90" t="str">
            <v>rain</v>
          </cell>
          <cell r="AQ90">
            <v>946.58900430000006</v>
          </cell>
          <cell r="AR90">
            <v>1419.8835059999999</v>
          </cell>
          <cell r="AS90">
            <v>515.26202960000001</v>
          </cell>
        </row>
        <row r="91">
          <cell r="A91" t="str">
            <v>68A43216</v>
          </cell>
          <cell r="B91" t="str">
            <v>68A</v>
          </cell>
          <cell r="C91" t="str">
            <v>W-4085</v>
          </cell>
          <cell r="D91">
            <v>13</v>
          </cell>
          <cell r="E91">
            <v>-134.80000000000001</v>
          </cell>
          <cell r="F91">
            <v>-16.59</v>
          </cell>
          <cell r="G91">
            <v>-2.0800000000000125</v>
          </cell>
          <cell r="H91">
            <v>43216</v>
          </cell>
          <cell r="I91">
            <v>0.28999999999999998</v>
          </cell>
          <cell r="J91" t="str">
            <v>NA</v>
          </cell>
          <cell r="K91">
            <v>287.58206280000002</v>
          </cell>
          <cell r="L91">
            <v>0.61101258199999997</v>
          </cell>
          <cell r="M91">
            <v>-14.972150920000001</v>
          </cell>
          <cell r="N91">
            <v>-117.2930771</v>
          </cell>
          <cell r="O91">
            <v>-13.70700566</v>
          </cell>
          <cell r="P91">
            <v>-107.3615389</v>
          </cell>
          <cell r="Q91">
            <v>-5.5523316710000001</v>
          </cell>
          <cell r="R91">
            <v>-42.666685639999997</v>
          </cell>
          <cell r="S91">
            <v>0.68970918599999997</v>
          </cell>
          <cell r="T91">
            <v>5.5236213340000004</v>
          </cell>
          <cell r="U91">
            <v>15.762565650000001</v>
          </cell>
          <cell r="V91">
            <v>10.238944310000001</v>
          </cell>
          <cell r="W91">
            <v>-24.955576480000001</v>
          </cell>
          <cell r="X91">
            <v>1.0102389439999999</v>
          </cell>
          <cell r="Y91">
            <v>1.5090928530000001</v>
          </cell>
          <cell r="Z91">
            <v>-82.679983660000005</v>
          </cell>
          <cell r="AA91">
            <v>-239.01197830000001</v>
          </cell>
          <cell r="AB91">
            <v>-56.759525289999999</v>
          </cell>
          <cell r="AC91">
            <v>4.8623427240000003</v>
          </cell>
          <cell r="AD91">
            <v>92.078591299999999</v>
          </cell>
          <cell r="AE91">
            <v>87.216248570000005</v>
          </cell>
          <cell r="AF91">
            <v>-188.1036325</v>
          </cell>
          <cell r="AG91">
            <v>1.0872162489999999</v>
          </cell>
          <cell r="AH91">
            <v>-68.500289100000003</v>
          </cell>
          <cell r="AI91">
            <v>3.9963659370000002</v>
          </cell>
          <cell r="AJ91">
            <v>-18.260408989999998</v>
          </cell>
          <cell r="AK91">
            <v>-141.47556560000001</v>
          </cell>
          <cell r="AL91">
            <v>6.4057564999999997E-2</v>
          </cell>
          <cell r="AM91">
            <v>6.4057564999999997E-2</v>
          </cell>
          <cell r="AN91">
            <v>-6.2041974999999999E-2</v>
          </cell>
          <cell r="AO91">
            <v>-0.167993384</v>
          </cell>
          <cell r="AP91" t="str">
            <v>snow</v>
          </cell>
          <cell r="AQ91">
            <v>960.88719330000004</v>
          </cell>
          <cell r="AR91">
            <v>1441.33079</v>
          </cell>
          <cell r="AS91">
            <v>92.328141110000004</v>
          </cell>
        </row>
        <row r="92">
          <cell r="A92" t="str">
            <v>68A43238</v>
          </cell>
          <cell r="B92" t="str">
            <v>68A</v>
          </cell>
          <cell r="C92" t="str">
            <v>W-4083</v>
          </cell>
          <cell r="D92">
            <v>24</v>
          </cell>
          <cell r="E92">
            <v>-113.5</v>
          </cell>
          <cell r="F92">
            <v>-11.87</v>
          </cell>
          <cell r="G92">
            <v>-18.540000000000006</v>
          </cell>
          <cell r="H92">
            <v>43238</v>
          </cell>
          <cell r="I92">
            <v>0.27</v>
          </cell>
          <cell r="J92" t="str">
            <v>NA</v>
          </cell>
          <cell r="K92">
            <v>287.58206280000002</v>
          </cell>
          <cell r="L92">
            <v>0.61101258199999997</v>
          </cell>
          <cell r="M92">
            <v>-14.972150920000001</v>
          </cell>
          <cell r="N92">
            <v>-117.2930771</v>
          </cell>
          <cell r="O92">
            <v>-13.70700566</v>
          </cell>
          <cell r="P92">
            <v>-107.3615389</v>
          </cell>
          <cell r="Q92">
            <v>-5.5523316710000001</v>
          </cell>
          <cell r="R92">
            <v>-30.823767369999999</v>
          </cell>
          <cell r="S92">
            <v>0.68970918599999997</v>
          </cell>
          <cell r="T92">
            <v>5.5236213340000004</v>
          </cell>
          <cell r="U92">
            <v>15.762565650000001</v>
          </cell>
          <cell r="V92">
            <v>10.238944310000001</v>
          </cell>
          <cell r="W92">
            <v>-24.955576480000001</v>
          </cell>
          <cell r="X92">
            <v>1.0102389439999999</v>
          </cell>
          <cell r="Y92">
            <v>1.5090928530000001</v>
          </cell>
          <cell r="Z92">
            <v>-82.679983660000005</v>
          </cell>
          <cell r="AA92">
            <v>-189.2688512</v>
          </cell>
          <cell r="AB92">
            <v>-56.759525289999999</v>
          </cell>
          <cell r="AC92">
            <v>4.8623427240000003</v>
          </cell>
          <cell r="AD92">
            <v>92.078591299999999</v>
          </cell>
          <cell r="AE92">
            <v>87.216248570000005</v>
          </cell>
          <cell r="AF92">
            <v>-188.1036325</v>
          </cell>
          <cell r="AG92">
            <v>1.0872162489999999</v>
          </cell>
          <cell r="AH92">
            <v>-66.048944700000007</v>
          </cell>
          <cell r="AI92">
            <v>3.9975615250000001</v>
          </cell>
          <cell r="AJ92">
            <v>-17.611229989999998</v>
          </cell>
          <cell r="AK92">
            <v>-136.45092009999999</v>
          </cell>
          <cell r="AL92">
            <v>0.302907062</v>
          </cell>
          <cell r="AM92">
            <v>0.302907062</v>
          </cell>
          <cell r="AN92">
            <v>0.16366935699999999</v>
          </cell>
          <cell r="AO92">
            <v>5.0061166999999997E-2</v>
          </cell>
          <cell r="AP92" t="str">
            <v>intermediate</v>
          </cell>
          <cell r="AQ92">
            <v>960.88719330000004</v>
          </cell>
          <cell r="AR92">
            <v>1441.33079</v>
          </cell>
          <cell r="AS92">
            <v>436.58927490000002</v>
          </cell>
        </row>
        <row r="93">
          <cell r="A93" t="str">
            <v>68A43294</v>
          </cell>
          <cell r="B93" t="str">
            <v>68A</v>
          </cell>
          <cell r="C93" t="str">
            <v>W-4060</v>
          </cell>
          <cell r="D93">
            <v>10</v>
          </cell>
          <cell r="E93">
            <v>-59.6</v>
          </cell>
          <cell r="F93">
            <v>-2.3199999999999998</v>
          </cell>
          <cell r="G93">
            <v>-41.040000000000006</v>
          </cell>
          <cell r="H93">
            <v>43294</v>
          </cell>
          <cell r="I93">
            <v>0.12</v>
          </cell>
          <cell r="J93" t="str">
            <v>NA</v>
          </cell>
          <cell r="K93">
            <v>287.58206280000002</v>
          </cell>
          <cell r="L93">
            <v>0.61101258199999997</v>
          </cell>
          <cell r="M93">
            <v>-14.972150920000001</v>
          </cell>
          <cell r="N93">
            <v>-117.2930771</v>
          </cell>
          <cell r="O93">
            <v>-13.70700566</v>
          </cell>
          <cell r="P93">
            <v>-107.3615389</v>
          </cell>
          <cell r="Q93">
            <v>-5.5523316710000001</v>
          </cell>
          <cell r="R93">
            <v>-6.8619306240000002</v>
          </cell>
          <cell r="S93">
            <v>0.68970918599999997</v>
          </cell>
          <cell r="T93">
            <v>5.5236213340000004</v>
          </cell>
          <cell r="U93">
            <v>15.762565650000001</v>
          </cell>
          <cell r="V93">
            <v>10.238944310000001</v>
          </cell>
          <cell r="W93">
            <v>-24.955576480000001</v>
          </cell>
          <cell r="X93">
            <v>1.0102389439999999</v>
          </cell>
          <cell r="Y93">
            <v>1.5090928530000001</v>
          </cell>
          <cell r="Z93">
            <v>-82.679983660000005</v>
          </cell>
          <cell r="AA93">
            <v>-63.393050840000001</v>
          </cell>
          <cell r="AB93">
            <v>-56.759525289999999</v>
          </cell>
          <cell r="AC93">
            <v>4.8623427240000003</v>
          </cell>
          <cell r="AD93">
            <v>92.078591299999999</v>
          </cell>
          <cell r="AE93">
            <v>87.216248570000005</v>
          </cell>
          <cell r="AF93">
            <v>-188.1036325</v>
          </cell>
          <cell r="AG93">
            <v>1.0872162489999999</v>
          </cell>
          <cell r="AH93">
            <v>-57.6625248</v>
          </cell>
          <cell r="AI93">
            <v>0.83511862199999998</v>
          </cell>
          <cell r="AJ93">
            <v>-8.3307042720000002</v>
          </cell>
          <cell r="AK93">
            <v>-64.619651070000003</v>
          </cell>
          <cell r="AL93">
            <v>1.3233809080000001</v>
          </cell>
          <cell r="AM93">
            <v>1.3233809080000001</v>
          </cell>
          <cell r="AN93">
            <v>2.7856328000000001</v>
          </cell>
          <cell r="AO93">
            <v>15.210203999999999</v>
          </cell>
          <cell r="AP93" t="str">
            <v>rain</v>
          </cell>
          <cell r="AQ93">
            <v>960.88719330000004</v>
          </cell>
          <cell r="AR93">
            <v>1441.33079</v>
          </cell>
          <cell r="AS93">
            <v>1907.4296489999999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ugout_master"/>
      <sheetName val="Chla"/>
      <sheetName val="b.f."/>
      <sheetName val="Summary"/>
      <sheetName val="TDS"/>
      <sheetName val="Floating_chamber"/>
      <sheetName val="Weather station data"/>
      <sheetName val="Nutrients"/>
      <sheetName val="Sheet1"/>
      <sheetName val="Deep"/>
      <sheetName val="Sediments_bulk"/>
      <sheetName val="Sediments_acidified"/>
      <sheetName val="Water_isotopes"/>
      <sheetName val="Sulfate"/>
    </sheetNames>
    <sheetDataSet>
      <sheetData sheetId="0">
        <row r="1">
          <cell r="A1" t="str">
            <v>Site_ID</v>
          </cell>
          <cell r="B1" t="str">
            <v>Site_name</v>
          </cell>
          <cell r="C1" t="str">
            <v>Sorting</v>
          </cell>
          <cell r="D1" t="str">
            <v>Date</v>
          </cell>
          <cell r="E1" t="str">
            <v>Time</v>
          </cell>
          <cell r="F1" t="str">
            <v>latitude</v>
          </cell>
          <cell r="G1" t="str">
            <v>longitude</v>
          </cell>
          <cell r="H1" t="str">
            <v>Air_temp</v>
          </cell>
          <cell r="I1" t="str">
            <v>Cloud (%)</v>
          </cell>
          <cell r="J1" t="str">
            <v>Wind_km.hr</v>
          </cell>
          <cell r="K1" t="str">
            <v>Field_team</v>
          </cell>
          <cell r="L1" t="str">
            <v>Secchi.m</v>
          </cell>
          <cell r="M1" t="str">
            <v>Depth.m</v>
          </cell>
          <cell r="N1" t="str">
            <v>Max_depth.m</v>
          </cell>
          <cell r="O1" t="str">
            <v>DO Calibration%</v>
          </cell>
          <cell r="P1" t="str">
            <v>Sample_depth</v>
          </cell>
          <cell r="Q1" t="str">
            <v>Depth_grouped</v>
          </cell>
          <cell r="R1" t="str">
            <v>Surface_Temp</v>
          </cell>
          <cell r="S1" t="str">
            <v>Surface_DO.sat</v>
          </cell>
          <cell r="T1" t="str">
            <v>Surface_DO.mg.L</v>
          </cell>
          <cell r="U1" t="str">
            <v>Surface_Cond</v>
          </cell>
          <cell r="V1" t="str">
            <v>Surface_Sal.ppt</v>
          </cell>
          <cell r="W1" t="str">
            <v>Surface_pH</v>
          </cell>
          <cell r="X1" t="str">
            <v>Deep_Temp</v>
          </cell>
          <cell r="Y1" t="str">
            <v>Deep_DO.sat</v>
          </cell>
          <cell r="Z1" t="str">
            <v>Deep_DO.mg.L</v>
          </cell>
          <cell r="AA1" t="str">
            <v>Deep_Cond</v>
          </cell>
          <cell r="AB1" t="str">
            <v>Deep_Sal.ppt</v>
          </cell>
          <cell r="AC1" t="str">
            <v>Deep_pH</v>
          </cell>
          <cell r="AD1" t="str">
            <v>TDS.mg.L</v>
          </cell>
          <cell r="AE1" t="str">
            <v>YSI_atm</v>
          </cell>
          <cell r="AF1" t="str">
            <v>Core_length (cm)</v>
          </cell>
          <cell r="AG1" t="str">
            <v>Sediment_depth</v>
          </cell>
          <cell r="AH1" t="str">
            <v>Bottle_Temp_In</v>
          </cell>
          <cell r="AI1" t="str">
            <v>Bottle_temp_out</v>
          </cell>
          <cell r="AJ1" t="str">
            <v>Tows</v>
          </cell>
          <cell r="AK1" t="str">
            <v>Floating_chamberY/N</v>
          </cell>
          <cell r="AL1" t="str">
            <v>Chla</v>
          </cell>
          <cell r="AM1" t="str">
            <v>NH3.mg.N.L</v>
          </cell>
          <cell r="AN1" t="str">
            <v>SRP.mg.P.L</v>
          </cell>
          <cell r="AO1" t="str">
            <v>Nitrate_Nitrite.ug.N.L</v>
          </cell>
          <cell r="AP1" t="str">
            <v>TP.mg.P.L</v>
          </cell>
          <cell r="AQ1" t="str">
            <v>TN.ug.N.L</v>
          </cell>
          <cell r="AR1" t="str">
            <v>NP_ratio</v>
          </cell>
          <cell r="AS1" t="str">
            <v>DIC.mg.L</v>
          </cell>
          <cell r="AT1" t="str">
            <v>DIC.uM</v>
          </cell>
          <cell r="AU1" t="str">
            <v>DOC.mg.L</v>
          </cell>
          <cell r="AV1" t="str">
            <v>DOC.uM</v>
          </cell>
          <cell r="AW1" t="str">
            <v>pCO2</v>
          </cell>
          <cell r="AX1" t="str">
            <v>CO2.uM</v>
          </cell>
          <cell r="AY1" t="str">
            <v>CO2.uM.error</v>
          </cell>
          <cell r="AZ1" t="str">
            <v>pCH4</v>
          </cell>
          <cell r="BA1" t="str">
            <v>CH4.uM</v>
          </cell>
          <cell r="BB1" t="str">
            <v>CH4.uM.error</v>
          </cell>
          <cell r="BC1" t="str">
            <v>pN2O</v>
          </cell>
          <cell r="BD1" t="str">
            <v>N2O.nM</v>
          </cell>
          <cell r="BE1" t="str">
            <v>N2O.nM.error</v>
          </cell>
          <cell r="BF1" t="str">
            <v>d15N_bulk</v>
          </cell>
          <cell r="BG1" t="str">
            <v>d13C_bulk</v>
          </cell>
          <cell r="BH1" t="str">
            <v>mgN_bulk</v>
          </cell>
          <cell r="BI1" t="str">
            <v>mgC_bulk</v>
          </cell>
          <cell r="BJ1" t="str">
            <v>PercentN_bulk</v>
          </cell>
          <cell r="BK1" t="str">
            <v>PercentC_bulk</v>
          </cell>
          <cell r="BL1" t="str">
            <v>sediment_C_N</v>
          </cell>
          <cell r="BM1" t="str">
            <v>d15N_org</v>
          </cell>
          <cell r="BN1" t="str">
            <v>d13C_org</v>
          </cell>
          <cell r="BO1" t="str">
            <v>mgN_org</v>
          </cell>
          <cell r="BP1" t="str">
            <v>mgC_org</v>
          </cell>
          <cell r="BQ1" t="str">
            <v>PercentN_org</v>
          </cell>
          <cell r="BR1" t="str">
            <v>PercentC_org</v>
          </cell>
          <cell r="BS1" t="str">
            <v>d2H</v>
          </cell>
          <cell r="BT1" t="str">
            <v>d18O</v>
          </cell>
          <cell r="BU1" t="str">
            <v>EtoI</v>
          </cell>
          <cell r="BV1" t="str">
            <v>Regime</v>
          </cell>
          <cell r="BW1" t="str">
            <v>Water Source</v>
          </cell>
          <cell r="BX1" t="str">
            <v>Residence_Time</v>
          </cell>
          <cell r="BY1" t="str">
            <v>General Comments</v>
          </cell>
          <cell r="BZ1" t="str">
            <v>Water_class</v>
          </cell>
          <cell r="CA1" t="str">
            <v>Landuse</v>
          </cell>
          <cell r="CB1" t="str">
            <v>Age.years</v>
          </cell>
          <cell r="CC1" t="str">
            <v>NP.ratio</v>
          </cell>
          <cell r="CD1" t="str">
            <v>TA_DIC.umol</v>
          </cell>
          <cell r="CE1" t="str">
            <v>TA_CO2.umol</v>
          </cell>
          <cell r="CF1" t="str">
            <v>b.f.max</v>
          </cell>
          <cell r="CG1" t="str">
            <v>b.f.min</v>
          </cell>
          <cell r="CH1" t="str">
            <v>Area.m</v>
          </cell>
          <cell r="CI1" t="str">
            <v>SO4.mg.L</v>
          </cell>
          <cell r="CJ1" t="str">
            <v>MC.ug.L</v>
          </cell>
        </row>
        <row r="2">
          <cell r="A2" t="str">
            <v>14A</v>
          </cell>
          <cell r="B2" t="str">
            <v>Cow Dugout</v>
          </cell>
          <cell r="D2">
            <v>42928</v>
          </cell>
          <cell r="E2">
            <v>0.42708333333333331</v>
          </cell>
          <cell r="F2">
            <v>51.046480000000003</v>
          </cell>
          <cell r="G2">
            <v>-104.65134</v>
          </cell>
          <cell r="H2">
            <v>21.5</v>
          </cell>
          <cell r="I2">
            <v>5</v>
          </cell>
          <cell r="K2" t="str">
            <v>JW, JB, C</v>
          </cell>
          <cell r="L2">
            <v>1.52</v>
          </cell>
          <cell r="M2">
            <v>4.0999999999999996</v>
          </cell>
          <cell r="N2">
            <v>4</v>
          </cell>
          <cell r="O2">
            <v>103.1</v>
          </cell>
          <cell r="P2">
            <v>0</v>
          </cell>
          <cell r="Q2">
            <v>0</v>
          </cell>
          <cell r="R2">
            <v>20.399999999999999</v>
          </cell>
          <cell r="S2">
            <v>58</v>
          </cell>
          <cell r="T2">
            <v>4.9400000000000004</v>
          </cell>
          <cell r="U2">
            <v>5179</v>
          </cell>
          <cell r="V2">
            <v>3.07</v>
          </cell>
          <cell r="W2">
            <v>8.92</v>
          </cell>
          <cell r="X2">
            <v>14</v>
          </cell>
          <cell r="Y2">
            <v>2.4</v>
          </cell>
          <cell r="Z2">
            <v>0.23</v>
          </cell>
          <cell r="AA2">
            <v>4322</v>
          </cell>
          <cell r="AB2">
            <v>2.98</v>
          </cell>
          <cell r="AC2">
            <v>8.68</v>
          </cell>
          <cell r="AD2">
            <v>2930.8138904581892</v>
          </cell>
          <cell r="AE2">
            <v>715.6</v>
          </cell>
          <cell r="AF2">
            <v>26</v>
          </cell>
          <cell r="AH2">
            <v>22.5</v>
          </cell>
          <cell r="AI2">
            <v>22.6</v>
          </cell>
          <cell r="AJ2">
            <v>1</v>
          </cell>
          <cell r="AK2" t="str">
            <v>Y</v>
          </cell>
          <cell r="AL2">
            <v>13.138942965</v>
          </cell>
          <cell r="AM2">
            <v>0.25</v>
          </cell>
          <cell r="AN2">
            <v>0.84</v>
          </cell>
          <cell r="AO2">
            <v>13.67</v>
          </cell>
          <cell r="AP2">
            <v>0.62</v>
          </cell>
          <cell r="AQ2">
            <v>5280</v>
          </cell>
          <cell r="AR2">
            <v>6.2857142857142865</v>
          </cell>
          <cell r="AS2">
            <v>75.885999999999996</v>
          </cell>
          <cell r="AT2">
            <v>6318.5678601165691</v>
          </cell>
          <cell r="AU2">
            <v>59.561</v>
          </cell>
          <cell r="AV2">
            <v>4959.2839300582846</v>
          </cell>
          <cell r="AW2">
            <v>221.71555194999999</v>
          </cell>
          <cell r="AX2">
            <v>7.9534444004999996</v>
          </cell>
          <cell r="AY2">
            <v>1.6531529085000001</v>
          </cell>
          <cell r="AZ2">
            <v>278.29761000000002</v>
          </cell>
          <cell r="BA2">
            <v>0.39448973999999998</v>
          </cell>
          <cell r="BB2">
            <v>5.4362951E-2</v>
          </cell>
          <cell r="BC2">
            <v>0.259158104</v>
          </cell>
          <cell r="BD2">
            <v>6.8160010910000004</v>
          </cell>
          <cell r="BE2">
            <v>0.2179498</v>
          </cell>
          <cell r="BF2">
            <v>7.4026453467390327</v>
          </cell>
          <cell r="BG2">
            <v>-22.488267665323423</v>
          </cell>
          <cell r="BH2">
            <v>22.063242235447298</v>
          </cell>
          <cell r="BI2">
            <v>244.56513122151264</v>
          </cell>
          <cell r="BJ2">
            <v>0.53305731421713687</v>
          </cell>
          <cell r="BK2">
            <v>5.908797565148892</v>
          </cell>
          <cell r="BL2">
            <v>12.932187544344094</v>
          </cell>
          <cell r="BM2">
            <v>6.5903845106471612</v>
          </cell>
          <cell r="BN2">
            <v>-28.2049573987176</v>
          </cell>
          <cell r="BO2">
            <v>24.021335664950222</v>
          </cell>
          <cell r="BP2">
            <v>206.3086703262878</v>
          </cell>
          <cell r="BQ2">
            <v>0.43914690429525094</v>
          </cell>
          <cell r="BR2">
            <v>3.7716393112666879</v>
          </cell>
          <cell r="BS2">
            <v>-65.650000000000006</v>
          </cell>
          <cell r="BT2">
            <v>-4.9800000000000004</v>
          </cell>
          <cell r="BU2">
            <v>0.55529386999999997</v>
          </cell>
          <cell r="BV2" t="str">
            <v>restricted</v>
          </cell>
          <cell r="BW2" t="str">
            <v>rain</v>
          </cell>
          <cell r="BX2">
            <v>2.1976219509654298</v>
          </cell>
          <cell r="BY2" t="str">
            <v>Low water level, sediment depth needs to be recorded. macrophytes growing near edge of water</v>
          </cell>
          <cell r="BZ2" t="str">
            <v>Livestock</v>
          </cell>
          <cell r="CA2" t="str">
            <v>Pasture-livestock</v>
          </cell>
          <cell r="CC2">
            <v>18.8321686602978</v>
          </cell>
          <cell r="CD2">
            <v>6986.1445277253206</v>
          </cell>
          <cell r="CE2">
            <v>7324.8119136163241</v>
          </cell>
          <cell r="CF2">
            <v>8.9250181287276794E-3</v>
          </cell>
          <cell r="CG2">
            <v>0</v>
          </cell>
          <cell r="CH2">
            <v>1660</v>
          </cell>
          <cell r="CI2">
            <v>3457.29</v>
          </cell>
          <cell r="CJ2" t="str">
            <v>&lt;.2</v>
          </cell>
        </row>
        <row r="3">
          <cell r="A3" t="str">
            <v>14B</v>
          </cell>
          <cell r="B3" t="str">
            <v>Sheep Dugout</v>
          </cell>
          <cell r="D3">
            <v>42928</v>
          </cell>
          <cell r="E3">
            <v>0.53472222222222221</v>
          </cell>
          <cell r="F3">
            <v>50.994999999999997</v>
          </cell>
          <cell r="G3">
            <v>-104.68568</v>
          </cell>
          <cell r="H3">
            <v>26.4</v>
          </cell>
          <cell r="I3">
            <v>40</v>
          </cell>
          <cell r="J3">
            <v>1.1000000000000001</v>
          </cell>
          <cell r="K3" t="str">
            <v>JW, JB, C</v>
          </cell>
          <cell r="L3">
            <v>1.56</v>
          </cell>
          <cell r="M3">
            <v>2.1</v>
          </cell>
          <cell r="N3">
            <v>2</v>
          </cell>
          <cell r="O3">
            <v>100</v>
          </cell>
          <cell r="P3">
            <v>0</v>
          </cell>
          <cell r="Q3">
            <v>0</v>
          </cell>
          <cell r="R3">
            <v>23</v>
          </cell>
          <cell r="S3">
            <v>85.1</v>
          </cell>
          <cell r="T3">
            <v>6.98</v>
          </cell>
          <cell r="U3">
            <v>1291</v>
          </cell>
          <cell r="V3">
            <v>0.67</v>
          </cell>
          <cell r="W3">
            <v>8.44</v>
          </cell>
          <cell r="X3">
            <v>19</v>
          </cell>
          <cell r="Y3">
            <v>24.7</v>
          </cell>
          <cell r="Z3">
            <v>2.2599999999999998</v>
          </cell>
          <cell r="AA3">
            <v>1200</v>
          </cell>
          <cell r="AB3">
            <v>0.68</v>
          </cell>
          <cell r="AC3">
            <v>8.16</v>
          </cell>
          <cell r="AD3">
            <v>698.80471161870912</v>
          </cell>
          <cell r="AE3">
            <v>713.9</v>
          </cell>
          <cell r="AF3">
            <v>24.5</v>
          </cell>
          <cell r="AH3">
            <v>25.7</v>
          </cell>
          <cell r="AI3">
            <v>26.1</v>
          </cell>
          <cell r="AJ3">
            <v>1</v>
          </cell>
          <cell r="AK3" t="str">
            <v>Y</v>
          </cell>
          <cell r="AL3">
            <v>3.0033536249999999</v>
          </cell>
          <cell r="AM3">
            <v>0.11</v>
          </cell>
          <cell r="AN3">
            <v>7.0000000000000007E-2</v>
          </cell>
          <cell r="AO3">
            <v>12.6</v>
          </cell>
          <cell r="AP3">
            <v>0.11</v>
          </cell>
          <cell r="AQ3">
            <v>2550</v>
          </cell>
          <cell r="AR3">
            <v>36.428571428571423</v>
          </cell>
          <cell r="AS3">
            <v>81.644999999999996</v>
          </cell>
          <cell r="AT3">
            <v>6798.0849292256453</v>
          </cell>
          <cell r="AU3">
            <v>32.06</v>
          </cell>
          <cell r="AV3">
            <v>2669.4421315570362</v>
          </cell>
          <cell r="AW3">
            <v>1548.9211845</v>
          </cell>
          <cell r="AX3">
            <v>52.053287400000002</v>
          </cell>
          <cell r="AY3">
            <v>0.864364680000001</v>
          </cell>
          <cell r="AZ3">
            <v>768.97135130000004</v>
          </cell>
          <cell r="BA3">
            <v>1.0495270354999999</v>
          </cell>
          <cell r="BB3">
            <v>4.3881504999999698E-3</v>
          </cell>
          <cell r="BC3">
            <v>0.23426082500000001</v>
          </cell>
          <cell r="BD3">
            <v>5.7698693184999996</v>
          </cell>
          <cell r="BE3">
            <v>6.3137814999998402E-3</v>
          </cell>
          <cell r="BF3">
            <v>4.7961050768715241</v>
          </cell>
          <cell r="BG3">
            <v>-16.710682175012508</v>
          </cell>
          <cell r="BH3">
            <v>12.370403587826859</v>
          </cell>
          <cell r="BI3">
            <v>200.08630367395816</v>
          </cell>
          <cell r="BJ3">
            <v>0.27319795909511618</v>
          </cell>
          <cell r="BK3">
            <v>4.4188671306086169</v>
          </cell>
          <cell r="BL3">
            <v>18.87036419593155</v>
          </cell>
          <cell r="BM3">
            <v>6.213302900152808</v>
          </cell>
          <cell r="BN3">
            <v>-27.335323128768781</v>
          </cell>
          <cell r="BO3">
            <v>15.61285228978023</v>
          </cell>
          <cell r="BP3">
            <v>179.59266151777919</v>
          </cell>
          <cell r="BQ3">
            <v>0.29795519636985168</v>
          </cell>
          <cell r="BR3">
            <v>3.4273408686599085</v>
          </cell>
          <cell r="BS3">
            <v>-88.4</v>
          </cell>
          <cell r="BT3">
            <v>-8.74</v>
          </cell>
          <cell r="BU3">
            <v>0.32363818599999999</v>
          </cell>
          <cell r="BV3" t="str">
            <v>open</v>
          </cell>
          <cell r="BW3" t="str">
            <v>rain</v>
          </cell>
          <cell r="BX3">
            <v>1.2853388013832101</v>
          </cell>
          <cell r="BZ3" t="str">
            <v>Livestock</v>
          </cell>
          <cell r="CA3" t="str">
            <v>Pasture-livestock</v>
          </cell>
          <cell r="CC3">
            <v>51.263186384178503</v>
          </cell>
          <cell r="CD3">
            <v>6870.1979279442703</v>
          </cell>
          <cell r="CE3">
            <v>6891.2136902582479</v>
          </cell>
          <cell r="CF3">
            <v>7.6838991019130302E-3</v>
          </cell>
          <cell r="CG3">
            <v>8.5200822947690896E-4</v>
          </cell>
          <cell r="CH3">
            <v>1550</v>
          </cell>
          <cell r="CI3">
            <v>325.05</v>
          </cell>
          <cell r="CJ3" t="str">
            <v>&lt;.2</v>
          </cell>
        </row>
        <row r="4">
          <cell r="A4">
            <v>20</v>
          </cell>
          <cell r="D4">
            <v>42940</v>
          </cell>
          <cell r="E4">
            <v>0.48680555555555555</v>
          </cell>
          <cell r="F4">
            <v>50.108330000000002</v>
          </cell>
          <cell r="G4">
            <v>-102.04143000000001</v>
          </cell>
          <cell r="H4">
            <v>27.3</v>
          </cell>
          <cell r="I4">
            <v>50</v>
          </cell>
          <cell r="J4">
            <v>17</v>
          </cell>
          <cell r="K4" t="str">
            <v>L, C</v>
          </cell>
          <cell r="L4">
            <v>0.67</v>
          </cell>
          <cell r="M4">
            <v>1.2</v>
          </cell>
          <cell r="N4">
            <v>1</v>
          </cell>
          <cell r="O4">
            <v>99.3</v>
          </cell>
          <cell r="P4">
            <v>0</v>
          </cell>
          <cell r="Q4">
            <v>0</v>
          </cell>
          <cell r="R4">
            <v>21.2</v>
          </cell>
          <cell r="S4">
            <v>97.2</v>
          </cell>
          <cell r="T4">
            <v>8.58</v>
          </cell>
          <cell r="U4">
            <v>1369</v>
          </cell>
          <cell r="V4">
            <v>0.74</v>
          </cell>
          <cell r="W4">
            <v>9.11</v>
          </cell>
          <cell r="X4">
            <v>20.7</v>
          </cell>
          <cell r="Y4">
            <v>96.6</v>
          </cell>
          <cell r="Z4">
            <v>8.6</v>
          </cell>
          <cell r="AA4">
            <v>2188</v>
          </cell>
          <cell r="AB4">
            <v>1.23</v>
          </cell>
          <cell r="AC4">
            <v>9.11</v>
          </cell>
          <cell r="AD4">
            <v>743.12867850662155</v>
          </cell>
          <cell r="AE4">
            <v>701.4</v>
          </cell>
          <cell r="AG4">
            <v>37</v>
          </cell>
          <cell r="AH4">
            <v>21.2</v>
          </cell>
          <cell r="AI4">
            <v>23.7</v>
          </cell>
          <cell r="AJ4">
            <v>2</v>
          </cell>
          <cell r="AK4" t="str">
            <v>N</v>
          </cell>
          <cell r="AL4">
            <v>17.432925924999999</v>
          </cell>
          <cell r="AM4">
            <v>0.09</v>
          </cell>
          <cell r="AN4">
            <v>0.01</v>
          </cell>
          <cell r="AO4">
            <v>7.76</v>
          </cell>
          <cell r="AP4">
            <v>0.02</v>
          </cell>
          <cell r="AQ4">
            <v>1870</v>
          </cell>
          <cell r="AR4">
            <v>187</v>
          </cell>
          <cell r="AS4">
            <v>43.118000000000002</v>
          </cell>
          <cell r="AT4">
            <v>3590.1748542880932</v>
          </cell>
          <cell r="AU4">
            <v>21.655999999999999</v>
          </cell>
          <cell r="AV4">
            <v>1803.1640299750206</v>
          </cell>
          <cell r="AW4">
            <v>190.32064065</v>
          </cell>
          <cell r="AX4">
            <v>6.610101598</v>
          </cell>
          <cell r="AY4">
            <v>0.46252805299999999</v>
          </cell>
          <cell r="AZ4">
            <v>502.95132740000003</v>
          </cell>
          <cell r="BA4">
            <v>0.69788128400000005</v>
          </cell>
          <cell r="BB4">
            <v>9.7361680000000502E-3</v>
          </cell>
          <cell r="BC4">
            <v>0.3489293725</v>
          </cell>
          <cell r="BD4">
            <v>8.9023430984999994</v>
          </cell>
          <cell r="BE4">
            <v>1.4438180414999999</v>
          </cell>
          <cell r="BF4">
            <v>4.7081085408124981</v>
          </cell>
          <cell r="BG4">
            <v>-18.138205683071106</v>
          </cell>
          <cell r="BH4">
            <v>24.238302694657811</v>
          </cell>
          <cell r="BI4">
            <v>377.6555248404045</v>
          </cell>
          <cell r="BJ4">
            <v>0.49638137814167138</v>
          </cell>
          <cell r="BK4">
            <v>7.7340881597461495</v>
          </cell>
          <cell r="BL4">
            <v>18.177762604264952</v>
          </cell>
          <cell r="BM4">
            <v>5.0089803626454383</v>
          </cell>
          <cell r="BN4">
            <v>-28.365496333617209</v>
          </cell>
          <cell r="BO4">
            <v>32.555249092193797</v>
          </cell>
          <cell r="BP4">
            <v>276.46085970847969</v>
          </cell>
          <cell r="BQ4">
            <v>0.68681960110113505</v>
          </cell>
          <cell r="BR4">
            <v>5.8325075887864912</v>
          </cell>
          <cell r="BS4">
            <v>-89.1</v>
          </cell>
          <cell r="BT4">
            <v>-8.4</v>
          </cell>
          <cell r="BU4">
            <v>0.412123252</v>
          </cell>
          <cell r="BV4" t="str">
            <v>restricted</v>
          </cell>
          <cell r="BW4" t="str">
            <v>rain</v>
          </cell>
          <cell r="BX4">
            <v>1.63675990460514</v>
          </cell>
          <cell r="BY4" t="str">
            <v>Almost no Zoops dugout was dug on top of an old one</v>
          </cell>
          <cell r="BZ4" t="str">
            <v>Isolated</v>
          </cell>
          <cell r="CA4" t="str">
            <v>Pasture-livestock</v>
          </cell>
          <cell r="CC4">
            <v>206.76151841618699</v>
          </cell>
          <cell r="CD4">
            <v>3898.2453682615737</v>
          </cell>
          <cell r="CE4">
            <v>3877.6905686212103</v>
          </cell>
          <cell r="CF4">
            <v>1.2688525986469499E-3</v>
          </cell>
          <cell r="CG4">
            <v>8.5607394267341096E-4</v>
          </cell>
          <cell r="CH4">
            <v>1460</v>
          </cell>
          <cell r="CI4" t="e">
            <v>#N/A</v>
          </cell>
          <cell r="CJ4" t="str">
            <v>&lt;.2</v>
          </cell>
        </row>
        <row r="5">
          <cell r="A5">
            <v>49</v>
          </cell>
          <cell r="D5">
            <v>42940</v>
          </cell>
          <cell r="E5">
            <v>0.55208333333333337</v>
          </cell>
          <cell r="F5">
            <v>50.022620000000003</v>
          </cell>
          <cell r="G5">
            <v>-101.88369</v>
          </cell>
          <cell r="H5">
            <v>27.2</v>
          </cell>
          <cell r="I5">
            <v>100</v>
          </cell>
          <cell r="J5">
            <v>17</v>
          </cell>
          <cell r="K5" t="str">
            <v>L, C</v>
          </cell>
          <cell r="L5">
            <v>0.5</v>
          </cell>
          <cell r="M5">
            <v>0.8</v>
          </cell>
          <cell r="N5">
            <v>1</v>
          </cell>
          <cell r="O5">
            <v>102.9</v>
          </cell>
          <cell r="P5">
            <v>0</v>
          </cell>
          <cell r="Q5">
            <v>0</v>
          </cell>
          <cell r="R5">
            <v>21.8</v>
          </cell>
          <cell r="S5">
            <v>95.5</v>
          </cell>
          <cell r="T5">
            <v>7.46</v>
          </cell>
          <cell r="U5">
            <v>1400</v>
          </cell>
          <cell r="V5">
            <v>0.75</v>
          </cell>
          <cell r="W5">
            <v>9.14</v>
          </cell>
          <cell r="X5">
            <v>21</v>
          </cell>
          <cell r="Y5">
            <v>70.900000000000006</v>
          </cell>
          <cell r="Z5">
            <v>6.28</v>
          </cell>
          <cell r="AA5">
            <v>1369</v>
          </cell>
          <cell r="AB5">
            <v>0.74</v>
          </cell>
          <cell r="AC5">
            <v>9.07</v>
          </cell>
          <cell r="AD5">
            <v>760.74985125408205</v>
          </cell>
          <cell r="AE5">
            <v>703.5</v>
          </cell>
          <cell r="AG5">
            <v>80</v>
          </cell>
          <cell r="AH5">
            <v>21.7</v>
          </cell>
          <cell r="AI5">
            <v>23.8</v>
          </cell>
          <cell r="AJ5">
            <v>1</v>
          </cell>
          <cell r="AL5">
            <v>4.4155892000000003</v>
          </cell>
          <cell r="AM5">
            <v>0.11</v>
          </cell>
          <cell r="AN5">
            <v>0.01</v>
          </cell>
          <cell r="AO5">
            <v>7.62</v>
          </cell>
          <cell r="AP5">
            <v>0.05</v>
          </cell>
          <cell r="AQ5">
            <v>3070</v>
          </cell>
          <cell r="AR5">
            <v>307</v>
          </cell>
          <cell r="AS5">
            <v>61.194000000000003</v>
          </cell>
          <cell r="AT5">
            <v>5095.2539550374695</v>
          </cell>
          <cell r="AU5">
            <v>31.210999999999999</v>
          </cell>
          <cell r="AV5">
            <v>2598.7510407993336</v>
          </cell>
          <cell r="AW5">
            <v>289.3679176</v>
          </cell>
          <cell r="AX5">
            <v>9.9085434674999995</v>
          </cell>
          <cell r="AY5">
            <v>2.0009992525000002</v>
          </cell>
          <cell r="AZ5">
            <v>1446.5922275</v>
          </cell>
          <cell r="BA5">
            <v>1.989722639</v>
          </cell>
          <cell r="BB5">
            <v>0.170723082</v>
          </cell>
          <cell r="BC5">
            <v>0.45153325</v>
          </cell>
          <cell r="BD5">
            <v>11.348431829000001</v>
          </cell>
          <cell r="BE5">
            <v>5.0331416710000001</v>
          </cell>
          <cell r="BF5">
            <v>7.5267935730797273</v>
          </cell>
          <cell r="BG5">
            <v>-16.544391298053114</v>
          </cell>
          <cell r="BH5">
            <v>26.185007017200785</v>
          </cell>
          <cell r="BI5">
            <v>392.38746305526149</v>
          </cell>
          <cell r="BJ5">
            <v>0.62197166311640817</v>
          </cell>
          <cell r="BK5">
            <v>9.3203672934741455</v>
          </cell>
          <cell r="BL5">
            <v>17.482728695232165</v>
          </cell>
          <cell r="BM5">
            <v>6.676808608914139</v>
          </cell>
          <cell r="BN5">
            <v>-24.867558988978111</v>
          </cell>
          <cell r="BO5">
            <v>45.769287019492573</v>
          </cell>
          <cell r="BP5">
            <v>438.37967973814443</v>
          </cell>
          <cell r="BQ5">
            <v>0.91722018075135414</v>
          </cell>
          <cell r="BR5">
            <v>8.7851639226081044</v>
          </cell>
          <cell r="BS5">
            <v>-74.099999999999994</v>
          </cell>
          <cell r="BT5">
            <v>-5.78</v>
          </cell>
          <cell r="BU5">
            <v>0.631831433</v>
          </cell>
          <cell r="BV5" t="str">
            <v>restricted</v>
          </cell>
          <cell r="BW5" t="str">
            <v>rain</v>
          </cell>
          <cell r="BX5">
            <v>2.5093375618386702</v>
          </cell>
          <cell r="BY5" t="str">
            <v>YSI behaving oddly bounced between readings and then gave ???</v>
          </cell>
          <cell r="CA5" t="str">
            <v>Grassland</v>
          </cell>
          <cell r="CC5">
            <v>135.77708268185901</v>
          </cell>
          <cell r="CD5">
            <v>5565.3498110345772</v>
          </cell>
          <cell r="CE5">
            <v>5483.2648115285156</v>
          </cell>
          <cell r="CF5">
            <v>3.4730401125627501E-3</v>
          </cell>
          <cell r="CG5">
            <v>3.4730401125627501E-3</v>
          </cell>
          <cell r="CH5">
            <v>670</v>
          </cell>
          <cell r="CI5" t="str">
            <v>NV</v>
          </cell>
          <cell r="CJ5" t="str">
            <v>&lt;.2</v>
          </cell>
        </row>
        <row r="6">
          <cell r="A6" t="str">
            <v>54B</v>
          </cell>
          <cell r="D6">
            <v>42940</v>
          </cell>
          <cell r="E6">
            <v>0.60625000000000007</v>
          </cell>
          <cell r="F6">
            <v>49.973080000000003</v>
          </cell>
          <cell r="G6">
            <v>-101.76763</v>
          </cell>
          <cell r="H6">
            <v>25.1</v>
          </cell>
          <cell r="I6">
            <v>90</v>
          </cell>
          <cell r="J6">
            <v>17</v>
          </cell>
          <cell r="K6" t="str">
            <v>L, C</v>
          </cell>
          <cell r="L6">
            <v>0.9</v>
          </cell>
          <cell r="M6">
            <v>0.45</v>
          </cell>
          <cell r="N6">
            <v>0.5</v>
          </cell>
          <cell r="O6">
            <v>74.3</v>
          </cell>
          <cell r="P6">
            <v>0</v>
          </cell>
          <cell r="Q6">
            <v>0</v>
          </cell>
          <cell r="R6">
            <v>20.5</v>
          </cell>
          <cell r="S6">
            <v>98.7</v>
          </cell>
          <cell r="T6">
            <v>8.84</v>
          </cell>
          <cell r="U6">
            <v>1421</v>
          </cell>
          <cell r="V6">
            <v>0.78</v>
          </cell>
          <cell r="W6">
            <v>10.19</v>
          </cell>
          <cell r="X6">
            <v>19.100000000000001</v>
          </cell>
          <cell r="Y6">
            <v>43.1</v>
          </cell>
          <cell r="Z6">
            <v>4.16</v>
          </cell>
          <cell r="AA6">
            <v>1376</v>
          </cell>
          <cell r="AB6">
            <v>0.78</v>
          </cell>
          <cell r="AC6">
            <v>10.1</v>
          </cell>
          <cell r="AD6">
            <v>772.6884664082836</v>
          </cell>
          <cell r="AE6">
            <v>704.4</v>
          </cell>
          <cell r="AG6">
            <v>11</v>
          </cell>
          <cell r="AH6">
            <v>21.3</v>
          </cell>
          <cell r="AI6">
            <v>24.4</v>
          </cell>
          <cell r="AJ6">
            <v>1</v>
          </cell>
          <cell r="AK6" t="str">
            <v>N</v>
          </cell>
          <cell r="AL6">
            <v>40.36657993</v>
          </cell>
          <cell r="AM6">
            <v>0.16</v>
          </cell>
          <cell r="AN6">
            <v>0.02</v>
          </cell>
          <cell r="AO6">
            <v>11.75</v>
          </cell>
          <cell r="AP6">
            <v>0.05</v>
          </cell>
          <cell r="AQ6">
            <v>2240</v>
          </cell>
          <cell r="AR6">
            <v>112.00000000000001</v>
          </cell>
          <cell r="AS6">
            <v>21.664999999999999</v>
          </cell>
          <cell r="AT6">
            <v>1803.9134054954204</v>
          </cell>
          <cell r="AU6">
            <v>28.532</v>
          </cell>
          <cell r="AV6">
            <v>2375.6869275603663</v>
          </cell>
          <cell r="AW6">
            <v>76.480142396706853</v>
          </cell>
          <cell r="AX6">
            <v>2.7215411598997443</v>
          </cell>
          <cell r="AY6" t="str">
            <v>NA</v>
          </cell>
          <cell r="AZ6">
            <v>1159.1823700578641</v>
          </cell>
          <cell r="BA6">
            <v>1.6374566376542825</v>
          </cell>
          <cell r="BB6">
            <v>1.6374566376542825</v>
          </cell>
          <cell r="BC6">
            <v>1.6374566376542825</v>
          </cell>
          <cell r="BD6">
            <v>1.6374566376542825</v>
          </cell>
          <cell r="BE6">
            <v>1.6374566376542825</v>
          </cell>
          <cell r="BF6">
            <v>3.5239754400946133</v>
          </cell>
          <cell r="BG6">
            <v>-15.554801678894528</v>
          </cell>
          <cell r="BH6">
            <v>19.197895006501692</v>
          </cell>
          <cell r="BI6">
            <v>320.88235077348713</v>
          </cell>
          <cell r="BJ6">
            <v>0.38565478116716945</v>
          </cell>
          <cell r="BK6">
            <v>6.4460094570808986</v>
          </cell>
          <cell r="BL6">
            <v>19.500197414470907</v>
          </cell>
          <cell r="BM6">
            <v>4.2580780263932034</v>
          </cell>
          <cell r="BN6">
            <v>-26.619897945313124</v>
          </cell>
          <cell r="BO6">
            <v>30.661896766583848</v>
          </cell>
          <cell r="BP6">
            <v>271.58009974622695</v>
          </cell>
          <cell r="BQ6">
            <v>0.66511706652025704</v>
          </cell>
          <cell r="BR6">
            <v>5.8911084543650096</v>
          </cell>
          <cell r="BS6">
            <v>-74.099999999999994</v>
          </cell>
          <cell r="BT6">
            <v>-6.12</v>
          </cell>
          <cell r="BU6">
            <v>0.52376352900000001</v>
          </cell>
          <cell r="BV6" t="str">
            <v>restricted</v>
          </cell>
          <cell r="BW6" t="str">
            <v>rain</v>
          </cell>
          <cell r="BX6">
            <v>2.0801426273802401</v>
          </cell>
          <cell r="BY6" t="str">
            <v>Cows everywhere lake covered in macrophytes off side of road</v>
          </cell>
          <cell r="BZ6" t="str">
            <v>Livestock</v>
          </cell>
          <cell r="CA6" t="str">
            <v>Pasture-livestock</v>
          </cell>
          <cell r="CC6">
            <v>99.068620588718304</v>
          </cell>
          <cell r="CD6">
            <v>2868.0675890041384</v>
          </cell>
          <cell r="CF6">
            <v>5.6182038799488798E-3</v>
          </cell>
          <cell r="CG6">
            <v>5.6182038799488798E-3</v>
          </cell>
          <cell r="CH6">
            <v>1340</v>
          </cell>
          <cell r="CI6">
            <v>211.46</v>
          </cell>
          <cell r="CJ6" t="str">
            <v>&lt;.2</v>
          </cell>
        </row>
        <row r="7">
          <cell r="A7" t="str">
            <v>48A</v>
          </cell>
          <cell r="D7">
            <v>42940</v>
          </cell>
          <cell r="E7">
            <v>0.58333333333333337</v>
          </cell>
          <cell r="F7">
            <v>49.98583</v>
          </cell>
          <cell r="G7">
            <v>-101.9271</v>
          </cell>
          <cell r="H7">
            <v>25.3</v>
          </cell>
          <cell r="I7">
            <v>90</v>
          </cell>
          <cell r="J7">
            <v>21</v>
          </cell>
          <cell r="K7" t="str">
            <v>JW, JB</v>
          </cell>
          <cell r="L7">
            <v>0.63</v>
          </cell>
          <cell r="M7">
            <v>1.5</v>
          </cell>
          <cell r="N7">
            <v>1.5</v>
          </cell>
          <cell r="O7">
            <v>101.7</v>
          </cell>
          <cell r="P7">
            <v>0</v>
          </cell>
          <cell r="Q7">
            <v>0</v>
          </cell>
          <cell r="R7">
            <v>22</v>
          </cell>
          <cell r="S7">
            <v>96.5</v>
          </cell>
          <cell r="T7">
            <v>7.73</v>
          </cell>
          <cell r="U7">
            <v>2170</v>
          </cell>
          <cell r="V7">
            <v>1.19</v>
          </cell>
          <cell r="W7">
            <v>8.6199999999999992</v>
          </cell>
          <cell r="X7">
            <v>19</v>
          </cell>
          <cell r="Y7">
            <v>19</v>
          </cell>
          <cell r="Z7">
            <v>0.09</v>
          </cell>
          <cell r="AA7">
            <v>2032</v>
          </cell>
          <cell r="AB7">
            <v>1.18</v>
          </cell>
          <cell r="AC7">
            <v>8.1199999999999992</v>
          </cell>
          <cell r="AD7">
            <v>1199.3897998084019</v>
          </cell>
          <cell r="AE7">
            <v>699.5</v>
          </cell>
          <cell r="AG7">
            <v>59</v>
          </cell>
          <cell r="AH7">
            <v>23.1</v>
          </cell>
          <cell r="AI7">
            <v>24.3</v>
          </cell>
          <cell r="AJ7">
            <v>3</v>
          </cell>
          <cell r="AK7" t="str">
            <v>N</v>
          </cell>
          <cell r="AL7">
            <v>38.663333180000002</v>
          </cell>
          <cell r="AM7">
            <v>0.1</v>
          </cell>
          <cell r="AN7">
            <v>0.05</v>
          </cell>
          <cell r="AO7">
            <v>13.98</v>
          </cell>
          <cell r="AP7">
            <v>0.09</v>
          </cell>
          <cell r="AQ7">
            <v>2400</v>
          </cell>
          <cell r="AR7">
            <v>47.999999999999993</v>
          </cell>
          <cell r="AS7">
            <v>69.843000000000004</v>
          </cell>
          <cell r="AT7">
            <v>5815.4038301415494</v>
          </cell>
          <cell r="AU7">
            <v>31.317</v>
          </cell>
          <cell r="AV7">
            <v>2607.5770191507077</v>
          </cell>
          <cell r="AW7">
            <v>612.8715729807235</v>
          </cell>
          <cell r="AX7">
            <v>20.706763415689117</v>
          </cell>
          <cell r="AY7" t="str">
            <v>NA</v>
          </cell>
          <cell r="AZ7">
            <v>1051.2515091870503</v>
          </cell>
          <cell r="BA7">
            <v>1.4282911694777425</v>
          </cell>
          <cell r="BB7">
            <v>1.4282911694777425</v>
          </cell>
          <cell r="BC7">
            <v>1.4282911694777425</v>
          </cell>
          <cell r="BD7">
            <v>1.4282911694777425</v>
          </cell>
          <cell r="BE7">
            <v>1.4282911694777425</v>
          </cell>
          <cell r="BF7">
            <v>6.5629765557176398</v>
          </cell>
          <cell r="BG7">
            <v>-17.767230913281047</v>
          </cell>
          <cell r="BH7">
            <v>21.910068963671911</v>
          </cell>
          <cell r="BI7">
            <v>306.19572046549229</v>
          </cell>
          <cell r="BJ7">
            <v>0.52291334042176396</v>
          </cell>
          <cell r="BK7">
            <v>7.3077737581263076</v>
          </cell>
          <cell r="BL7">
            <v>16.304300143252785</v>
          </cell>
          <cell r="BM7">
            <v>5.1190888369431349</v>
          </cell>
          <cell r="BN7">
            <v>-26.816194942682227</v>
          </cell>
          <cell r="BO7">
            <v>27.951803726305926</v>
          </cell>
          <cell r="BP7">
            <v>279.71743938388687</v>
          </cell>
          <cell r="BQ7">
            <v>0.61030139140405959</v>
          </cell>
          <cell r="BR7">
            <v>6.1073676721372676</v>
          </cell>
          <cell r="BS7">
            <v>-77.5</v>
          </cell>
          <cell r="BT7">
            <v>-7.35</v>
          </cell>
          <cell r="BU7">
            <v>0.33066194900000001</v>
          </cell>
          <cell r="BV7" t="str">
            <v>open</v>
          </cell>
          <cell r="BW7" t="str">
            <v>rain</v>
          </cell>
          <cell r="BX7">
            <v>1.3132338857310599</v>
          </cell>
          <cell r="BY7" t="str">
            <v>Cattails covering most edges on the side. Shakey bottle surf 1 of 2 started inhecting with closed valve then proceeded as normal</v>
          </cell>
          <cell r="BZ7" t="str">
            <v>Isolated</v>
          </cell>
          <cell r="CA7" t="str">
            <v>Pasture-livestock</v>
          </cell>
          <cell r="CC7">
            <v>58.969417017094202</v>
          </cell>
          <cell r="CD7">
            <v>5996.1452883434395</v>
          </cell>
          <cell r="CF7">
            <v>7.2942589681811096E-3</v>
          </cell>
          <cell r="CG7">
            <v>2.3448850762825498E-3</v>
          </cell>
          <cell r="CH7">
            <v>460</v>
          </cell>
          <cell r="CI7">
            <v>941.76</v>
          </cell>
          <cell r="CJ7" t="str">
            <v>&lt;.2</v>
          </cell>
        </row>
        <row r="8">
          <cell r="A8">
            <v>51</v>
          </cell>
          <cell r="D8">
            <v>42940</v>
          </cell>
          <cell r="E8">
            <v>0.67986111111111114</v>
          </cell>
          <cell r="F8">
            <v>49.992339999999999</v>
          </cell>
          <cell r="G8">
            <v>-101.90707</v>
          </cell>
          <cell r="H8">
            <v>29</v>
          </cell>
          <cell r="I8">
            <v>35</v>
          </cell>
          <cell r="J8">
            <v>21</v>
          </cell>
          <cell r="K8" t="str">
            <v>JW, JB</v>
          </cell>
          <cell r="L8">
            <v>0.56999999999999995</v>
          </cell>
          <cell r="M8">
            <v>0.8</v>
          </cell>
          <cell r="N8">
            <v>1</v>
          </cell>
          <cell r="O8">
            <v>98.2</v>
          </cell>
          <cell r="P8">
            <v>0</v>
          </cell>
          <cell r="Q8">
            <v>0</v>
          </cell>
          <cell r="R8">
            <v>23.4</v>
          </cell>
          <cell r="S8">
            <v>145.5</v>
          </cell>
          <cell r="T8">
            <v>10.93</v>
          </cell>
          <cell r="U8">
            <v>2069</v>
          </cell>
          <cell r="V8">
            <v>1.06</v>
          </cell>
          <cell r="W8">
            <v>9.16</v>
          </cell>
          <cell r="X8">
            <v>21.8</v>
          </cell>
          <cell r="Y8">
            <v>127.7</v>
          </cell>
          <cell r="Z8">
            <v>10.89</v>
          </cell>
          <cell r="AA8">
            <v>2093</v>
          </cell>
          <cell r="AB8">
            <v>1.07</v>
          </cell>
          <cell r="AC8">
            <v>9.07</v>
          </cell>
          <cell r="AD8">
            <v>1141.7498117765044</v>
          </cell>
          <cell r="AE8">
            <v>700.3</v>
          </cell>
          <cell r="AG8">
            <v>144</v>
          </cell>
          <cell r="AH8">
            <v>25.1</v>
          </cell>
          <cell r="AI8">
            <v>26.1</v>
          </cell>
          <cell r="AJ8">
            <v>3</v>
          </cell>
          <cell r="AK8" t="str">
            <v>N</v>
          </cell>
          <cell r="AL8">
            <v>50.426003780000002</v>
          </cell>
          <cell r="AM8">
            <v>0.09</v>
          </cell>
          <cell r="AN8">
            <v>2.0699999999999998E-3</v>
          </cell>
          <cell r="AO8">
            <v>16.829999999999998</v>
          </cell>
          <cell r="AP8" t="e">
            <v>#N/A</v>
          </cell>
          <cell r="AQ8" t="e">
            <v>#N/A</v>
          </cell>
          <cell r="AR8" t="e">
            <v>#N/A</v>
          </cell>
          <cell r="AS8">
            <v>32.651000000000003</v>
          </cell>
          <cell r="AT8">
            <v>2718.6511240632808</v>
          </cell>
          <cell r="AU8">
            <v>28.184999999999999</v>
          </cell>
          <cell r="AV8">
            <v>2346.7943380516235</v>
          </cell>
          <cell r="AW8" t="str">
            <v>NA</v>
          </cell>
          <cell r="AX8" t="str">
            <v>NA</v>
          </cell>
          <cell r="AY8" t="str">
            <v>NA</v>
          </cell>
          <cell r="AZ8" t="str">
            <v>NA</v>
          </cell>
          <cell r="BA8" t="str">
            <v>NA</v>
          </cell>
          <cell r="BB8" t="str">
            <v>NA</v>
          </cell>
          <cell r="BC8" t="str">
            <v>NA</v>
          </cell>
          <cell r="BD8" t="str">
            <v>NA</v>
          </cell>
          <cell r="BE8" t="str">
            <v>NA</v>
          </cell>
          <cell r="BF8">
            <v>4.291538876893406</v>
          </cell>
          <cell r="BG8">
            <v>-18.927702087719595</v>
          </cell>
          <cell r="BH8">
            <v>25.841501951157209</v>
          </cell>
          <cell r="BI8">
            <v>448.67143421482348</v>
          </cell>
          <cell r="BJ8">
            <v>0.58018639315575238</v>
          </cell>
          <cell r="BK8">
            <v>10.073449353723026</v>
          </cell>
          <cell r="BL8">
            <v>20.256175804847913</v>
          </cell>
          <cell r="BM8">
            <v>3.9621940466201147</v>
          </cell>
          <cell r="BN8">
            <v>-27.749723746331224</v>
          </cell>
          <cell r="BO8">
            <v>59.231007576250818</v>
          </cell>
          <cell r="BP8">
            <v>607.23405744034221</v>
          </cell>
          <cell r="BQ8">
            <v>1.0283161037543547</v>
          </cell>
          <cell r="BR8">
            <v>10.542257941672609</v>
          </cell>
          <cell r="BS8">
            <v>-87.25</v>
          </cell>
          <cell r="BT8">
            <v>-9.1</v>
          </cell>
          <cell r="BU8">
            <v>0.23774550649999998</v>
          </cell>
          <cell r="BV8" t="str">
            <v>open</v>
          </cell>
          <cell r="BW8" t="str">
            <v>rain</v>
          </cell>
          <cell r="BX8">
            <v>0.86126568672969295</v>
          </cell>
          <cell r="BY8" t="str">
            <v>Shallow, frogs macrophytes throughout dugout</v>
          </cell>
          <cell r="CA8" t="str">
            <v>Pasture-livestock</v>
          </cell>
          <cell r="CC8" t="str">
            <v>NA</v>
          </cell>
          <cell r="CD8">
            <v>3037.6989978421943</v>
          </cell>
          <cell r="CF8">
            <v>7.3293990002545797E-3</v>
          </cell>
          <cell r="CG8">
            <v>7.3293990002545797E-3</v>
          </cell>
          <cell r="CH8">
            <v>1160</v>
          </cell>
          <cell r="CI8">
            <v>1163.92</v>
          </cell>
          <cell r="CJ8" t="str">
            <v>&lt;.2</v>
          </cell>
        </row>
        <row r="9">
          <cell r="A9" t="str">
            <v>48B</v>
          </cell>
          <cell r="D9">
            <v>42940</v>
          </cell>
          <cell r="E9">
            <v>0.50694444444444442</v>
          </cell>
          <cell r="F9">
            <v>49.991970000000002</v>
          </cell>
          <cell r="G9">
            <v>-101.9299</v>
          </cell>
          <cell r="H9">
            <v>27.4</v>
          </cell>
          <cell r="I9">
            <v>40</v>
          </cell>
          <cell r="J9">
            <v>21</v>
          </cell>
          <cell r="K9" t="str">
            <v>JW, JB</v>
          </cell>
          <cell r="L9">
            <v>0.85</v>
          </cell>
          <cell r="M9">
            <v>2.4</v>
          </cell>
          <cell r="N9">
            <v>2.5</v>
          </cell>
          <cell r="O9">
            <v>100.8</v>
          </cell>
          <cell r="P9">
            <v>0</v>
          </cell>
          <cell r="Q9">
            <v>0</v>
          </cell>
          <cell r="R9">
            <v>22.7</v>
          </cell>
          <cell r="S9">
            <v>95.4</v>
          </cell>
          <cell r="T9">
            <v>7.72</v>
          </cell>
          <cell r="U9">
            <v>1773</v>
          </cell>
          <cell r="V9">
            <v>0.9</v>
          </cell>
          <cell r="W9">
            <v>8.51</v>
          </cell>
          <cell r="X9">
            <v>14</v>
          </cell>
          <cell r="Y9" t="str">
            <v>NA</v>
          </cell>
          <cell r="Z9" t="str">
            <v>NA</v>
          </cell>
          <cell r="AA9">
            <v>1882</v>
          </cell>
          <cell r="AB9">
            <v>0.93</v>
          </cell>
          <cell r="AC9">
            <v>6.98</v>
          </cell>
          <cell r="AD9">
            <v>973.00548255704086</v>
          </cell>
          <cell r="AE9">
            <v>699</v>
          </cell>
          <cell r="AG9">
            <v>28</v>
          </cell>
          <cell r="AH9">
            <v>22.7</v>
          </cell>
          <cell r="AI9">
            <v>25.1</v>
          </cell>
          <cell r="AJ9">
            <v>3</v>
          </cell>
          <cell r="AK9" t="str">
            <v>N</v>
          </cell>
          <cell r="AL9">
            <v>19.386838435000001</v>
          </cell>
          <cell r="AM9">
            <v>0.09</v>
          </cell>
          <cell r="AN9">
            <v>0.02</v>
          </cell>
          <cell r="AO9">
            <v>6.69</v>
          </cell>
          <cell r="AP9">
            <v>0.04</v>
          </cell>
          <cell r="AQ9">
            <v>2550</v>
          </cell>
          <cell r="AR9">
            <v>127.49999999999999</v>
          </cell>
          <cell r="AS9">
            <v>48.600999999999999</v>
          </cell>
          <cell r="AT9">
            <v>4046.7110741049128</v>
          </cell>
          <cell r="AU9">
            <v>33.103000000000002</v>
          </cell>
          <cell r="AV9">
            <v>2756.2864279766864</v>
          </cell>
          <cell r="AW9">
            <v>617.17454610000004</v>
          </cell>
          <cell r="AX9">
            <v>20.457564349999998</v>
          </cell>
          <cell r="AY9">
            <v>1.12462894</v>
          </cell>
          <cell r="AZ9">
            <v>405.89084595000003</v>
          </cell>
          <cell r="BA9">
            <v>0.54472670249999999</v>
          </cell>
          <cell r="BB9">
            <v>2.3992434999999799E-3</v>
          </cell>
          <cell r="BC9">
            <v>0.25681806149999997</v>
          </cell>
          <cell r="BD9">
            <v>6.2395853800000003</v>
          </cell>
          <cell r="BE9">
            <v>0.63138485600000005</v>
          </cell>
          <cell r="BF9">
            <v>4.6708254993909399</v>
          </cell>
          <cell r="BG9">
            <v>-22.68287773333541</v>
          </cell>
          <cell r="BH9">
            <v>26.139012804866184</v>
          </cell>
          <cell r="BI9">
            <v>300.09314484612185</v>
          </cell>
          <cell r="BJ9">
            <v>0.51966228240290624</v>
          </cell>
          <cell r="BK9">
            <v>5.9660664979348281</v>
          </cell>
          <cell r="BL9">
            <v>13.39410449816085</v>
          </cell>
          <cell r="BM9">
            <v>3.7019808692833407</v>
          </cell>
          <cell r="BN9">
            <v>-30.630402811017817</v>
          </cell>
          <cell r="BO9">
            <v>31.200119746904647</v>
          </cell>
          <cell r="BP9">
            <v>267.53997685139512</v>
          </cell>
          <cell r="BQ9">
            <v>0.58868150465857838</v>
          </cell>
          <cell r="BR9">
            <v>5.0479240915357577</v>
          </cell>
          <cell r="BS9">
            <v>-82.9</v>
          </cell>
          <cell r="BT9">
            <v>-9.59</v>
          </cell>
          <cell r="BU9">
            <v>0.102308261</v>
          </cell>
          <cell r="BV9" t="str">
            <v>open</v>
          </cell>
          <cell r="BW9" t="str">
            <v>rain</v>
          </cell>
          <cell r="BX9">
            <v>0.406320340433242</v>
          </cell>
          <cell r="BY9" t="str">
            <v>Bordered by cattails, weeds edges, banks exposed 30cm surrounded by grassland</v>
          </cell>
          <cell r="BZ9" t="str">
            <v>Isolated</v>
          </cell>
          <cell r="CA9" t="str">
            <v>Domestic</v>
          </cell>
          <cell r="CC9">
            <v>140.97376255649101</v>
          </cell>
          <cell r="CD9">
            <v>4122.3865375743599</v>
          </cell>
          <cell r="CE9">
            <v>4165.5246563950259</v>
          </cell>
          <cell r="CF9">
            <v>1.57142814284204E-2</v>
          </cell>
          <cell r="CG9">
            <v>4.1785058566009298E-3</v>
          </cell>
          <cell r="CH9">
            <v>350.00000000000006</v>
          </cell>
          <cell r="CI9">
            <v>953.88</v>
          </cell>
          <cell r="CJ9" t="str">
            <v>&lt;.2</v>
          </cell>
        </row>
        <row r="10">
          <cell r="A10" t="str">
            <v>53A</v>
          </cell>
          <cell r="D10">
            <v>42941</v>
          </cell>
          <cell r="E10">
            <v>0.375</v>
          </cell>
          <cell r="F10">
            <v>49.951329999999999</v>
          </cell>
          <cell r="G10">
            <v>-101.79024</v>
          </cell>
          <cell r="H10">
            <v>17.100000000000001</v>
          </cell>
          <cell r="I10">
            <v>0</v>
          </cell>
          <cell r="J10">
            <v>21</v>
          </cell>
          <cell r="K10" t="str">
            <v>L, C</v>
          </cell>
          <cell r="L10">
            <v>0.51</v>
          </cell>
          <cell r="M10">
            <v>2.7</v>
          </cell>
          <cell r="N10">
            <v>3</v>
          </cell>
          <cell r="O10">
            <v>95.4</v>
          </cell>
          <cell r="P10">
            <v>0</v>
          </cell>
          <cell r="Q10">
            <v>0</v>
          </cell>
          <cell r="R10">
            <v>19.2</v>
          </cell>
          <cell r="S10">
            <v>110.8</v>
          </cell>
          <cell r="T10">
            <v>10.15</v>
          </cell>
          <cell r="U10">
            <v>2504</v>
          </cell>
          <cell r="V10">
            <v>1.47</v>
          </cell>
          <cell r="W10">
            <v>9.8000000000000007</v>
          </cell>
          <cell r="X10">
            <v>15.6</v>
          </cell>
          <cell r="Y10">
            <v>1.8</v>
          </cell>
          <cell r="Z10">
            <v>0.18</v>
          </cell>
          <cell r="AA10">
            <v>2374</v>
          </cell>
          <cell r="AB10">
            <v>1.53</v>
          </cell>
          <cell r="AC10">
            <v>8.8000000000000007</v>
          </cell>
          <cell r="AD10">
            <v>1390.224138951962</v>
          </cell>
          <cell r="AE10">
            <v>707.4</v>
          </cell>
          <cell r="AG10">
            <v>40</v>
          </cell>
          <cell r="AH10">
            <v>19</v>
          </cell>
          <cell r="AI10">
            <v>18.8</v>
          </cell>
          <cell r="AJ10">
            <v>3</v>
          </cell>
          <cell r="AK10" t="str">
            <v>N</v>
          </cell>
          <cell r="AL10">
            <v>97.888847699999999</v>
          </cell>
          <cell r="AM10">
            <v>0.24</v>
          </cell>
          <cell r="AN10">
            <v>0.04</v>
          </cell>
          <cell r="AO10">
            <v>3188.68</v>
          </cell>
          <cell r="AP10">
            <v>0.06</v>
          </cell>
          <cell r="AQ10">
            <v>6440</v>
          </cell>
          <cell r="AR10">
            <v>161</v>
          </cell>
          <cell r="AS10">
            <v>21.48</v>
          </cell>
          <cell r="AT10">
            <v>1788.5095753538717</v>
          </cell>
          <cell r="AU10">
            <v>31.687000000000001</v>
          </cell>
          <cell r="AV10">
            <v>2638.3846794338056</v>
          </cell>
          <cell r="AW10">
            <v>36.026523519999998</v>
          </cell>
          <cell r="AX10">
            <v>1.3331404849999999</v>
          </cell>
          <cell r="AY10">
            <v>2.6379216E-2</v>
          </cell>
          <cell r="AZ10">
            <v>427.89235589999998</v>
          </cell>
          <cell r="BA10">
            <v>0.62050747500000003</v>
          </cell>
          <cell r="BB10">
            <v>7.2225530000000204E-3</v>
          </cell>
          <cell r="BC10">
            <v>4.0314189130000004</v>
          </cell>
          <cell r="BD10">
            <v>109.79069425</v>
          </cell>
          <cell r="BE10">
            <v>1.6693452499999999</v>
          </cell>
          <cell r="BF10">
            <v>4.7182074678090062</v>
          </cell>
          <cell r="BG10">
            <v>-22.029558754276678</v>
          </cell>
          <cell r="BH10">
            <v>36.818725669336104</v>
          </cell>
          <cell r="BI10">
            <v>432.71815390968573</v>
          </cell>
          <cell r="BJ10">
            <v>0.762450314129967</v>
          </cell>
          <cell r="BK10">
            <v>8.9608232327538992</v>
          </cell>
          <cell r="BL10">
            <v>13.711442670825866</v>
          </cell>
          <cell r="BM10">
            <v>5.2731319750742589</v>
          </cell>
          <cell r="BN10">
            <v>-28.925647016865529</v>
          </cell>
          <cell r="BO10">
            <v>39.64440095510605</v>
          </cell>
          <cell r="BP10">
            <v>321.1582906936182</v>
          </cell>
          <cell r="BQ10">
            <v>0.93721988073536766</v>
          </cell>
          <cell r="BR10">
            <v>7.5923945790453473</v>
          </cell>
          <cell r="BS10">
            <v>-83.1</v>
          </cell>
          <cell r="BT10">
            <v>-9.86</v>
          </cell>
          <cell r="BU10">
            <v>7.6638828999999992E-2</v>
          </cell>
          <cell r="BV10" t="str">
            <v>open</v>
          </cell>
          <cell r="BW10" t="str">
            <v>rain</v>
          </cell>
          <cell r="BX10">
            <v>0.29814803294922598</v>
          </cell>
          <cell r="BY10" t="str">
            <v>Fish</v>
          </cell>
          <cell r="CA10" t="str">
            <v>Grassland</v>
          </cell>
          <cell r="CC10">
            <v>237.351903493804</v>
          </cell>
          <cell r="CD10">
            <v>2500.4693050275523</v>
          </cell>
          <cell r="CE10">
            <v>2138.4043961363227</v>
          </cell>
          <cell r="CF10">
            <v>1.18187472680187E-2</v>
          </cell>
          <cell r="CG10">
            <v>0</v>
          </cell>
          <cell r="CH10">
            <v>1840</v>
          </cell>
          <cell r="CI10">
            <v>799.61</v>
          </cell>
          <cell r="CJ10" t="str">
            <v>&lt;.2</v>
          </cell>
        </row>
        <row r="11">
          <cell r="A11" t="str">
            <v>54A</v>
          </cell>
          <cell r="D11">
            <v>42941</v>
          </cell>
          <cell r="E11">
            <v>0.41944444444444445</v>
          </cell>
          <cell r="F11">
            <v>49.947270000000003</v>
          </cell>
          <cell r="G11">
            <v>-101.76752</v>
          </cell>
          <cell r="H11">
            <v>19.2</v>
          </cell>
          <cell r="I11">
            <v>5</v>
          </cell>
          <cell r="J11">
            <v>21</v>
          </cell>
          <cell r="K11" t="str">
            <v>L, C</v>
          </cell>
          <cell r="L11">
            <v>0.34</v>
          </cell>
          <cell r="M11">
            <v>1.6</v>
          </cell>
          <cell r="N11">
            <v>1.5</v>
          </cell>
          <cell r="O11">
            <v>92.2</v>
          </cell>
          <cell r="P11">
            <v>0</v>
          </cell>
          <cell r="Q11">
            <v>0</v>
          </cell>
          <cell r="R11">
            <v>19.3</v>
          </cell>
          <cell r="S11">
            <v>82</v>
          </cell>
          <cell r="T11">
            <v>7.55</v>
          </cell>
          <cell r="U11">
            <v>1860</v>
          </cell>
          <cell r="V11">
            <v>1.08</v>
          </cell>
          <cell r="W11">
            <v>8.85</v>
          </cell>
          <cell r="X11">
            <v>18.7</v>
          </cell>
          <cell r="Y11">
            <v>60.9</v>
          </cell>
          <cell r="Z11">
            <v>5.59</v>
          </cell>
          <cell r="AA11">
            <v>1840</v>
          </cell>
          <cell r="AB11">
            <v>1.07</v>
          </cell>
          <cell r="AC11">
            <v>8.7899999999999991</v>
          </cell>
          <cell r="AD11">
            <v>1022.5746268840636</v>
          </cell>
          <cell r="AE11">
            <v>707.5</v>
          </cell>
          <cell r="AG11">
            <v>66</v>
          </cell>
          <cell r="AH11">
            <v>18.899999999999999</v>
          </cell>
          <cell r="AI11">
            <v>19.899999999999999</v>
          </cell>
          <cell r="AJ11">
            <v>3</v>
          </cell>
          <cell r="AK11" t="str">
            <v>N</v>
          </cell>
          <cell r="AL11">
            <v>101.131057265</v>
          </cell>
          <cell r="AM11">
            <v>0.1</v>
          </cell>
          <cell r="AN11">
            <v>4.1999999999999997E-3</v>
          </cell>
          <cell r="AO11">
            <v>12.26</v>
          </cell>
          <cell r="AP11">
            <v>0.04</v>
          </cell>
          <cell r="AQ11">
            <v>2340</v>
          </cell>
          <cell r="AR11">
            <v>557.14285714285711</v>
          </cell>
          <cell r="AS11">
            <v>70.367999999999995</v>
          </cell>
          <cell r="AT11">
            <v>5859.1174021648631</v>
          </cell>
          <cell r="AU11">
            <v>31.823</v>
          </cell>
          <cell r="AV11">
            <v>2649.7085761865114</v>
          </cell>
          <cell r="AW11">
            <v>527.2873773</v>
          </cell>
          <cell r="AX11">
            <v>19.492708515</v>
          </cell>
          <cell r="AY11">
            <v>0.402800984999999</v>
          </cell>
          <cell r="AZ11">
            <v>1747.724612</v>
          </cell>
          <cell r="BA11">
            <v>2.5358362785000002</v>
          </cell>
          <cell r="BB11">
            <v>2.4762869499999899E-2</v>
          </cell>
          <cell r="BC11">
            <v>0.18785921750000001</v>
          </cell>
          <cell r="BD11">
            <v>5.1129116640000003</v>
          </cell>
          <cell r="BE11">
            <v>3.8244316999999799E-2</v>
          </cell>
          <cell r="BF11">
            <v>3.4741709967809564</v>
          </cell>
          <cell r="BG11">
            <v>-23.500752345824822</v>
          </cell>
          <cell r="BH11">
            <v>35.500963175777912</v>
          </cell>
          <cell r="BI11">
            <v>445.71144814762351</v>
          </cell>
          <cell r="BJ11">
            <v>0.79225537102829535</v>
          </cell>
          <cell r="BK11">
            <v>9.9466960086503811</v>
          </cell>
          <cell r="BL11">
            <v>14.647396661630614</v>
          </cell>
          <cell r="BM11">
            <v>3.4471139778910187</v>
          </cell>
          <cell r="BN11">
            <v>-30.534040163130658</v>
          </cell>
          <cell r="BO11">
            <v>48.858873353544411</v>
          </cell>
          <cell r="BP11">
            <v>420.91579436656923</v>
          </cell>
          <cell r="BQ11">
            <v>1.05755137128884</v>
          </cell>
          <cell r="BR11">
            <v>9.1107314797958718</v>
          </cell>
          <cell r="BS11">
            <v>-78.949999999999989</v>
          </cell>
          <cell r="BT11">
            <v>-8.7100000000000009</v>
          </cell>
          <cell r="BU11">
            <v>0.14660117750000001</v>
          </cell>
          <cell r="BV11" t="str">
            <v>open</v>
          </cell>
          <cell r="BW11" t="str">
            <v>rain</v>
          </cell>
          <cell r="BX11">
            <v>0.60982300864986605</v>
          </cell>
          <cell r="CA11" t="str">
            <v>Grassland</v>
          </cell>
          <cell r="CC11">
            <v>129.36415858125</v>
          </cell>
          <cell r="CD11">
            <v>6158.9588969382285</v>
          </cell>
          <cell r="CE11">
            <v>6142.5757265744451</v>
          </cell>
          <cell r="CF11">
            <v>1.9276502746917699E-3</v>
          </cell>
          <cell r="CG11">
            <v>3.7914423927480899E-4</v>
          </cell>
          <cell r="CH11">
            <v>270</v>
          </cell>
          <cell r="CI11">
            <v>430.76</v>
          </cell>
          <cell r="CJ11" t="str">
            <v>&lt;.2</v>
          </cell>
        </row>
        <row r="12">
          <cell r="A12">
            <v>52</v>
          </cell>
          <cell r="D12">
            <v>42941</v>
          </cell>
          <cell r="E12">
            <v>0.4770833333333333</v>
          </cell>
          <cell r="F12">
            <v>49.858240000000002</v>
          </cell>
          <cell r="G12">
            <v>-101.71194</v>
          </cell>
          <cell r="H12">
            <v>19.399999999999999</v>
          </cell>
          <cell r="I12">
            <v>90</v>
          </cell>
          <cell r="J12">
            <v>21</v>
          </cell>
          <cell r="K12" t="str">
            <v>L, C</v>
          </cell>
          <cell r="L12">
            <v>0.49</v>
          </cell>
          <cell r="M12">
            <v>1.1000000000000001</v>
          </cell>
          <cell r="N12">
            <v>1</v>
          </cell>
          <cell r="O12">
            <v>98.2</v>
          </cell>
          <cell r="P12">
            <v>0</v>
          </cell>
          <cell r="Q12">
            <v>0</v>
          </cell>
          <cell r="R12">
            <v>20.2</v>
          </cell>
          <cell r="S12">
            <v>89.8</v>
          </cell>
          <cell r="T12">
            <v>8.07</v>
          </cell>
          <cell r="U12">
            <v>2463</v>
          </cell>
          <cell r="V12">
            <v>1.41</v>
          </cell>
          <cell r="W12">
            <v>8.74</v>
          </cell>
          <cell r="X12">
            <v>20.2</v>
          </cell>
          <cell r="Y12">
            <v>89.5</v>
          </cell>
          <cell r="Z12">
            <v>8.0399999999999991</v>
          </cell>
          <cell r="AA12">
            <v>2452</v>
          </cell>
          <cell r="AB12">
            <v>1.4</v>
          </cell>
          <cell r="AC12">
            <v>8.74</v>
          </cell>
          <cell r="AD12">
            <v>1366.7799651550283</v>
          </cell>
          <cell r="AE12">
            <v>708.3</v>
          </cell>
          <cell r="AG12">
            <v>67</v>
          </cell>
          <cell r="AH12">
            <v>19.899999999999999</v>
          </cell>
          <cell r="AI12">
            <v>20.6</v>
          </cell>
          <cell r="AJ12">
            <v>3</v>
          </cell>
          <cell r="AK12" t="str">
            <v>N</v>
          </cell>
          <cell r="AL12">
            <v>25.245287664999999</v>
          </cell>
          <cell r="AM12">
            <v>0.1</v>
          </cell>
          <cell r="AN12">
            <v>0.03</v>
          </cell>
          <cell r="AO12">
            <v>114.86</v>
          </cell>
          <cell r="AP12">
            <v>7.0000000000000007E-2</v>
          </cell>
          <cell r="AQ12">
            <v>2630</v>
          </cell>
          <cell r="AR12">
            <v>87.666666666666671</v>
          </cell>
          <cell r="AS12">
            <v>64.442999999999998</v>
          </cell>
          <cell r="AT12">
            <v>5365.7785179017492</v>
          </cell>
          <cell r="AU12">
            <v>33.520000000000003</v>
          </cell>
          <cell r="AV12">
            <v>2791.0074937552045</v>
          </cell>
          <cell r="AW12">
            <v>559.0022768</v>
          </cell>
          <cell r="AX12">
            <v>20.118399315000001</v>
          </cell>
          <cell r="AY12">
            <v>0.45424746500000002</v>
          </cell>
          <cell r="AZ12">
            <v>739.13352510000004</v>
          </cell>
          <cell r="BA12">
            <v>1.0520508735</v>
          </cell>
          <cell r="BB12">
            <v>8.6769445000000108E-3</v>
          </cell>
          <cell r="BC12">
            <v>0.57068258999999999</v>
          </cell>
          <cell r="BD12">
            <v>15.095293601</v>
          </cell>
          <cell r="BE12">
            <v>6.4115070789999997</v>
          </cell>
          <cell r="BF12">
            <v>5.1703348017294699</v>
          </cell>
          <cell r="BG12">
            <v>-21.818518182909621</v>
          </cell>
          <cell r="BH12">
            <v>16.734693288356546</v>
          </cell>
          <cell r="BI12">
            <v>194.44308523418795</v>
          </cell>
          <cell r="BJ12">
            <v>0.35134774907320065</v>
          </cell>
          <cell r="BK12">
            <v>4.0823658457734195</v>
          </cell>
          <cell r="BL12">
            <v>13.555687110464559</v>
          </cell>
          <cell r="BM12">
            <v>5.3673584240782652</v>
          </cell>
          <cell r="BN12">
            <v>-26.555920605870661</v>
          </cell>
          <cell r="BO12">
            <v>16.356126542998684</v>
          </cell>
          <cell r="BP12">
            <v>150.75460358678498</v>
          </cell>
          <cell r="BQ12">
            <v>0.38394663246475791</v>
          </cell>
          <cell r="BR12">
            <v>3.5388404597836853</v>
          </cell>
          <cell r="BS12">
            <v>-72.7</v>
          </cell>
          <cell r="BT12">
            <v>-7.335</v>
          </cell>
          <cell r="BU12">
            <v>0.22860154900000001</v>
          </cell>
          <cell r="BV12" t="str">
            <v>open</v>
          </cell>
          <cell r="BW12" t="str">
            <v>rain</v>
          </cell>
          <cell r="BX12">
            <v>0.90010141976043101</v>
          </cell>
          <cell r="BY12" t="str">
            <v>YSI behaving oddly bounced between readings and then gave ???</v>
          </cell>
          <cell r="CA12" t="str">
            <v>Pasture-livestock</v>
          </cell>
          <cell r="CC12">
            <v>83.083696475870198</v>
          </cell>
          <cell r="CD12">
            <v>5608.9309088810505</v>
          </cell>
          <cell r="CE12">
            <v>5617.4246931971229</v>
          </cell>
          <cell r="CF12">
            <v>0</v>
          </cell>
          <cell r="CG12">
            <v>0</v>
          </cell>
          <cell r="CH12">
            <v>790</v>
          </cell>
          <cell r="CI12">
            <v>726.23</v>
          </cell>
          <cell r="CJ12" t="str">
            <v>&lt;.2</v>
          </cell>
        </row>
        <row r="13">
          <cell r="A13" t="str">
            <v>55B</v>
          </cell>
          <cell r="D13">
            <v>42941</v>
          </cell>
          <cell r="E13">
            <v>0.37708333333333338</v>
          </cell>
          <cell r="F13">
            <v>49.915390000000002</v>
          </cell>
          <cell r="G13">
            <v>-101.69835</v>
          </cell>
          <cell r="H13">
            <v>20</v>
          </cell>
          <cell r="I13">
            <v>50</v>
          </cell>
          <cell r="J13">
            <v>3</v>
          </cell>
          <cell r="K13" t="str">
            <v>JW, JB</v>
          </cell>
          <cell r="L13">
            <v>0.6</v>
          </cell>
          <cell r="M13">
            <v>2.5</v>
          </cell>
          <cell r="N13">
            <v>2.5</v>
          </cell>
          <cell r="O13">
            <v>101.7</v>
          </cell>
          <cell r="P13">
            <v>0</v>
          </cell>
          <cell r="Q13">
            <v>0</v>
          </cell>
          <cell r="R13">
            <v>20.399999999999999</v>
          </cell>
          <cell r="S13">
            <v>82.1</v>
          </cell>
          <cell r="T13">
            <v>6.88</v>
          </cell>
          <cell r="U13">
            <v>416.7</v>
          </cell>
          <cell r="V13">
            <v>0.2</v>
          </cell>
          <cell r="W13">
            <v>9.01</v>
          </cell>
          <cell r="X13">
            <v>15.9</v>
          </cell>
          <cell r="Y13">
            <v>0.9</v>
          </cell>
          <cell r="Z13">
            <v>0.08</v>
          </cell>
          <cell r="AA13">
            <v>392.4</v>
          </cell>
          <cell r="AB13">
            <v>0.23</v>
          </cell>
          <cell r="AC13">
            <v>7.3</v>
          </cell>
          <cell r="AD13">
            <v>214.98368917618905</v>
          </cell>
          <cell r="AE13">
            <v>705.1</v>
          </cell>
          <cell r="AG13">
            <v>34</v>
          </cell>
          <cell r="AH13">
            <v>21.4</v>
          </cell>
          <cell r="AI13">
            <v>21.8</v>
          </cell>
          <cell r="AJ13">
            <v>2</v>
          </cell>
          <cell r="AK13" t="str">
            <v>Y</v>
          </cell>
          <cell r="AL13">
            <v>33.39791168</v>
          </cell>
          <cell r="AM13">
            <v>0.11</v>
          </cell>
          <cell r="AN13">
            <v>0.02</v>
          </cell>
          <cell r="AO13">
            <v>7.09</v>
          </cell>
          <cell r="AP13">
            <v>0.03</v>
          </cell>
          <cell r="AQ13">
            <v>1670</v>
          </cell>
          <cell r="AR13">
            <v>83.5</v>
          </cell>
          <cell r="AS13">
            <v>33.615000000000002</v>
          </cell>
          <cell r="AT13">
            <v>2798.9175686927565</v>
          </cell>
          <cell r="AU13">
            <v>17.864999999999998</v>
          </cell>
          <cell r="AV13">
            <v>1487.5104079933387</v>
          </cell>
          <cell r="AW13">
            <v>157.43969469999999</v>
          </cell>
          <cell r="AX13">
            <v>5.6395253055000003</v>
          </cell>
          <cell r="AY13">
            <v>3.84850965000001E-2</v>
          </cell>
          <cell r="AZ13">
            <v>1159.189848</v>
          </cell>
          <cell r="BA13">
            <v>1.6483308290000001</v>
          </cell>
          <cell r="BB13">
            <v>2.0855779999999799E-3</v>
          </cell>
          <cell r="BC13">
            <v>0.26402450049999998</v>
          </cell>
          <cell r="BD13">
            <v>6.9598881705000002</v>
          </cell>
          <cell r="BE13">
            <v>1.0534777984999999</v>
          </cell>
          <cell r="BF13">
            <v>3.5116822550145201</v>
          </cell>
          <cell r="BG13">
            <v>-15.9160487118007</v>
          </cell>
          <cell r="BH13">
            <v>12.788158101158068</v>
          </cell>
          <cell r="BI13">
            <v>199.39405411068901</v>
          </cell>
          <cell r="BJ13">
            <v>0.27566626646169579</v>
          </cell>
          <cell r="BK13">
            <v>4.2982119877277221</v>
          </cell>
          <cell r="BL13">
            <v>18.190766381079101</v>
          </cell>
          <cell r="BM13">
            <v>3.8588444778166706</v>
          </cell>
          <cell r="BN13">
            <v>-27.25626433129019</v>
          </cell>
          <cell r="BO13">
            <v>15.307037926164918</v>
          </cell>
          <cell r="BP13">
            <v>124.96572359067726</v>
          </cell>
          <cell r="BQ13">
            <v>0.31691589909244139</v>
          </cell>
          <cell r="BR13">
            <v>2.587282061918784</v>
          </cell>
          <cell r="BS13">
            <v>-85.8</v>
          </cell>
          <cell r="BT13">
            <v>-8.6999999999999993</v>
          </cell>
          <cell r="BU13">
            <v>0.27289365599999998</v>
          </cell>
          <cell r="BV13" t="str">
            <v>open</v>
          </cell>
          <cell r="BW13" t="str">
            <v>rain</v>
          </cell>
          <cell r="BX13">
            <v>1.0838053737169</v>
          </cell>
          <cell r="BY13" t="str">
            <v>sediment varies between solid patches and deep patches. Cattails and tall grass around edges. Steep banks, surrounded by grassland and bean crop. Very high wind but sheltered on dugout</v>
          </cell>
          <cell r="BZ13" t="str">
            <v>Pump</v>
          </cell>
          <cell r="CA13" t="str">
            <v>Crop</v>
          </cell>
          <cell r="CC13">
            <v>123.098658023184</v>
          </cell>
          <cell r="CD13">
            <v>2927.0402847893993</v>
          </cell>
          <cell r="CE13">
            <v>2962.0782596846147</v>
          </cell>
          <cell r="CF13">
            <v>1.28289653450842E-2</v>
          </cell>
          <cell r="CG13">
            <v>0</v>
          </cell>
          <cell r="CH13">
            <v>2770.0000000000005</v>
          </cell>
          <cell r="CI13">
            <v>742.85</v>
          </cell>
          <cell r="CJ13" t="str">
            <v>&lt;.2</v>
          </cell>
        </row>
        <row r="14">
          <cell r="A14" t="str">
            <v>4G</v>
          </cell>
          <cell r="D14">
            <v>42943</v>
          </cell>
          <cell r="E14">
            <v>0.40416666666666662</v>
          </cell>
          <cell r="F14">
            <v>50.39611</v>
          </cell>
          <cell r="G14">
            <v>-104.57745</v>
          </cell>
          <cell r="H14">
            <v>25.6</v>
          </cell>
          <cell r="I14">
            <v>0</v>
          </cell>
          <cell r="J14">
            <v>6</v>
          </cell>
          <cell r="K14" t="str">
            <v>L,JW</v>
          </cell>
          <cell r="L14">
            <v>0.32</v>
          </cell>
          <cell r="M14">
            <v>1.3</v>
          </cell>
          <cell r="N14">
            <v>1.5</v>
          </cell>
          <cell r="O14">
            <v>88.5</v>
          </cell>
          <cell r="P14">
            <v>0</v>
          </cell>
          <cell r="Q14">
            <v>0</v>
          </cell>
          <cell r="R14">
            <v>20.399999999999999</v>
          </cell>
          <cell r="S14">
            <v>47.7</v>
          </cell>
          <cell r="T14">
            <v>3.95</v>
          </cell>
          <cell r="U14">
            <v>501.7</v>
          </cell>
          <cell r="V14">
            <v>0.24</v>
          </cell>
          <cell r="W14">
            <v>7.73</v>
          </cell>
          <cell r="X14">
            <v>15.5</v>
          </cell>
          <cell r="Y14">
            <v>0.4</v>
          </cell>
          <cell r="Z14">
            <v>0.04</v>
          </cell>
          <cell r="AA14">
            <v>586.1</v>
          </cell>
          <cell r="AB14">
            <v>0.28999999999999998</v>
          </cell>
          <cell r="AC14">
            <v>6.87</v>
          </cell>
          <cell r="AD14">
            <v>259.65607557069967</v>
          </cell>
          <cell r="AE14">
            <v>709.9</v>
          </cell>
          <cell r="AG14">
            <v>64</v>
          </cell>
          <cell r="AH14">
            <v>21.1</v>
          </cell>
          <cell r="AI14">
            <v>22.4</v>
          </cell>
          <cell r="AJ14">
            <v>1</v>
          </cell>
          <cell r="AK14" t="str">
            <v>Y</v>
          </cell>
          <cell r="AL14">
            <v>46.481000250000001</v>
          </cell>
          <cell r="AM14">
            <v>0.03</v>
          </cell>
          <cell r="AN14">
            <v>0.02</v>
          </cell>
          <cell r="AO14">
            <v>1.83</v>
          </cell>
          <cell r="AP14">
            <v>0.06</v>
          </cell>
          <cell r="AQ14">
            <v>2040</v>
          </cell>
          <cell r="AR14">
            <v>102</v>
          </cell>
          <cell r="AS14">
            <v>61.688000000000002</v>
          </cell>
          <cell r="AT14">
            <v>5136.3863447127396</v>
          </cell>
          <cell r="AU14">
            <v>66.447999999999993</v>
          </cell>
          <cell r="AV14">
            <v>5532.7227310574517</v>
          </cell>
          <cell r="AW14">
            <v>4940.0956900000001</v>
          </cell>
          <cell r="AX14">
            <v>178.1268767</v>
          </cell>
          <cell r="AY14">
            <v>0.35336060000000202</v>
          </cell>
          <cell r="AZ14">
            <v>1427.1025770000001</v>
          </cell>
          <cell r="BA14">
            <v>2.0425984009999998</v>
          </cell>
          <cell r="BB14">
            <v>2.3645059999999299E-3</v>
          </cell>
          <cell r="BC14">
            <v>0.51735393750000003</v>
          </cell>
          <cell r="BD14">
            <v>13.727420520000001</v>
          </cell>
          <cell r="BE14">
            <v>1.6203329</v>
          </cell>
          <cell r="BF14" t="e">
            <v>#N/A</v>
          </cell>
          <cell r="BG14" t="e">
            <v>#N/A</v>
          </cell>
          <cell r="BH14" t="e">
            <v>#N/A</v>
          </cell>
          <cell r="BI14" t="e">
            <v>#N/A</v>
          </cell>
          <cell r="BJ14" t="e">
            <v>#N/A</v>
          </cell>
          <cell r="BK14" t="e">
            <v>#N/A</v>
          </cell>
          <cell r="BL14" t="e">
            <v>#N/A</v>
          </cell>
          <cell r="BM14" t="e">
            <v>#N/A</v>
          </cell>
          <cell r="BN14" t="e">
            <v>#N/A</v>
          </cell>
          <cell r="BO14" t="e">
            <v>#N/A</v>
          </cell>
          <cell r="BP14" t="e">
            <v>#N/A</v>
          </cell>
          <cell r="BQ14" t="e">
            <v>#N/A</v>
          </cell>
          <cell r="BR14" t="e">
            <v>#N/A</v>
          </cell>
          <cell r="BS14">
            <v>-79.3</v>
          </cell>
          <cell r="BT14">
            <v>-6.97</v>
          </cell>
          <cell r="BU14">
            <v>0.46600810100000001</v>
          </cell>
          <cell r="BV14" t="str">
            <v>restricted</v>
          </cell>
          <cell r="BW14" t="str">
            <v>rain</v>
          </cell>
          <cell r="BX14">
            <v>1.8507652045421601</v>
          </cell>
          <cell r="CA14" t="str">
            <v>Crop</v>
          </cell>
          <cell r="CC14">
            <v>75.186006696795104</v>
          </cell>
          <cell r="CD14">
            <v>4884.3640031461864</v>
          </cell>
          <cell r="CE14">
            <v>4965.074123825535</v>
          </cell>
          <cell r="CF14">
            <v>9.8577303682809096E-3</v>
          </cell>
          <cell r="CG14">
            <v>1.1881854910113501E-3</v>
          </cell>
          <cell r="CH14">
            <v>550</v>
          </cell>
          <cell r="CI14">
            <v>0</v>
          </cell>
          <cell r="CJ14" t="str">
            <v>&lt;.2</v>
          </cell>
        </row>
        <row r="15">
          <cell r="A15" t="str">
            <v>4D</v>
          </cell>
          <cell r="D15">
            <v>42943</v>
          </cell>
          <cell r="E15">
            <v>0.52083333333333337</v>
          </cell>
          <cell r="F15">
            <v>50.352260000000001</v>
          </cell>
          <cell r="G15">
            <v>-104.57456000000001</v>
          </cell>
          <cell r="H15">
            <v>28.3</v>
          </cell>
          <cell r="I15">
            <v>0</v>
          </cell>
          <cell r="J15">
            <v>6</v>
          </cell>
          <cell r="K15" t="str">
            <v>L,JW</v>
          </cell>
          <cell r="M15">
            <v>1.6</v>
          </cell>
          <cell r="N15">
            <v>1.5</v>
          </cell>
          <cell r="O15">
            <v>109.2</v>
          </cell>
          <cell r="P15">
            <v>0</v>
          </cell>
          <cell r="Q15">
            <v>0</v>
          </cell>
          <cell r="R15">
            <v>25.4</v>
          </cell>
          <cell r="S15">
            <v>122</v>
          </cell>
          <cell r="T15">
            <v>9.4499999999999993</v>
          </cell>
          <cell r="U15">
            <v>263.10000000000002</v>
          </cell>
          <cell r="V15">
            <v>0.12</v>
          </cell>
          <cell r="W15">
            <v>9</v>
          </cell>
          <cell r="X15">
            <v>20</v>
          </cell>
          <cell r="Y15">
            <v>2.6</v>
          </cell>
          <cell r="Z15">
            <v>0.24</v>
          </cell>
          <cell r="AA15">
            <v>292.39999999999998</v>
          </cell>
          <cell r="AB15">
            <v>0.14000000000000001</v>
          </cell>
          <cell r="AC15">
            <v>7.2</v>
          </cell>
          <cell r="AD15">
            <v>134.63752252242091</v>
          </cell>
          <cell r="AE15">
            <v>709.6</v>
          </cell>
          <cell r="AG15">
            <v>60</v>
          </cell>
          <cell r="AH15">
            <v>25.4</v>
          </cell>
          <cell r="AJ15">
            <v>1</v>
          </cell>
          <cell r="AK15" t="str">
            <v>N</v>
          </cell>
          <cell r="AL15">
            <v>27.443301564999999</v>
          </cell>
          <cell r="AM15">
            <v>0.33</v>
          </cell>
          <cell r="AN15">
            <v>7.0000000000000007E-2</v>
          </cell>
          <cell r="AO15">
            <v>39.799999999999997</v>
          </cell>
          <cell r="AP15">
            <v>0.11</v>
          </cell>
          <cell r="AQ15">
            <v>3010</v>
          </cell>
          <cell r="AR15">
            <v>42.999999999999993</v>
          </cell>
          <cell r="AS15">
            <v>32.375999999999998</v>
          </cell>
          <cell r="AT15">
            <v>2695.753538717735</v>
          </cell>
          <cell r="AU15">
            <v>27.236000000000001</v>
          </cell>
          <cell r="AV15">
            <v>2267.7768526228147</v>
          </cell>
          <cell r="AW15">
            <v>277.50257909999999</v>
          </cell>
          <cell r="AX15">
            <v>8.7017015114999996</v>
          </cell>
          <cell r="AY15">
            <v>0.24551802950000001</v>
          </cell>
          <cell r="AZ15">
            <v>3083.5423569999998</v>
          </cell>
          <cell r="BA15">
            <v>4.016866716</v>
          </cell>
          <cell r="BB15">
            <v>1.5428621999999901E-2</v>
          </cell>
          <cell r="BC15">
            <v>0.25436366300000002</v>
          </cell>
          <cell r="BD15">
            <v>5.8327042819999999</v>
          </cell>
          <cell r="BE15">
            <v>2.90373939999999E-2</v>
          </cell>
          <cell r="BF15">
            <v>5.8901942568644809</v>
          </cell>
          <cell r="BG15">
            <v>-25.280012010680522</v>
          </cell>
          <cell r="BH15">
            <v>23.373043901651062</v>
          </cell>
          <cell r="BI15">
            <v>211.96381613492045</v>
          </cell>
          <cell r="BJ15">
            <v>0.54368559901491187</v>
          </cell>
          <cell r="BK15">
            <v>4.930537709581774</v>
          </cell>
          <cell r="BL15">
            <v>10.580184586339024</v>
          </cell>
          <cell r="BM15">
            <v>5.7428046395127001</v>
          </cell>
          <cell r="BN15">
            <v>-27.515982174022213</v>
          </cell>
          <cell r="BO15">
            <v>27.468018967064737</v>
          </cell>
          <cell r="BP15">
            <v>240.79804985919299</v>
          </cell>
          <cell r="BQ15">
            <v>0.52419883524932709</v>
          </cell>
          <cell r="BR15">
            <v>4.5953826309006294</v>
          </cell>
          <cell r="BS15">
            <v>-82.1</v>
          </cell>
          <cell r="BT15">
            <v>-6.35</v>
          </cell>
          <cell r="BU15">
            <v>0.78920256600000005</v>
          </cell>
          <cell r="BV15" t="str">
            <v>restricted</v>
          </cell>
          <cell r="BW15" t="str">
            <v>rain</v>
          </cell>
          <cell r="BX15">
            <v>3.13434175416449</v>
          </cell>
          <cell r="BY15" t="str">
            <v>lots of green stuff in tow, flaxseed field</v>
          </cell>
          <cell r="BZ15" t="str">
            <v>Isolated</v>
          </cell>
          <cell r="CA15" t="str">
            <v>Crop</v>
          </cell>
          <cell r="CC15">
            <v>60.510663143677299</v>
          </cell>
          <cell r="CD15">
            <v>2818.7036924131203</v>
          </cell>
          <cell r="CE15">
            <v>2792.0514578798852</v>
          </cell>
          <cell r="CF15">
            <v>1.8074219916171998E-2</v>
          </cell>
          <cell r="CG15">
            <v>3.30988943948139E-3</v>
          </cell>
          <cell r="CH15">
            <v>800</v>
          </cell>
          <cell r="CI15" t="str">
            <v>NV</v>
          </cell>
          <cell r="CJ15" t="str">
            <v>&lt;.2</v>
          </cell>
        </row>
        <row r="16">
          <cell r="A16" t="str">
            <v>4E</v>
          </cell>
          <cell r="D16">
            <v>42943</v>
          </cell>
          <cell r="E16">
            <v>0.5625</v>
          </cell>
          <cell r="F16">
            <v>50.353490000000001</v>
          </cell>
          <cell r="G16">
            <v>-104.57772</v>
          </cell>
          <cell r="H16">
            <v>32.700000000000003</v>
          </cell>
          <cell r="I16">
            <v>0</v>
          </cell>
          <cell r="J16">
            <v>6</v>
          </cell>
          <cell r="K16" t="str">
            <v>L,JW</v>
          </cell>
          <cell r="L16">
            <v>0.37</v>
          </cell>
          <cell r="M16">
            <v>1.1000000000000001</v>
          </cell>
          <cell r="N16">
            <v>1</v>
          </cell>
          <cell r="O16">
            <v>100</v>
          </cell>
          <cell r="P16">
            <v>0</v>
          </cell>
          <cell r="Q16">
            <v>0</v>
          </cell>
          <cell r="R16">
            <v>24.2</v>
          </cell>
          <cell r="S16">
            <v>91</v>
          </cell>
          <cell r="T16">
            <v>6.97</v>
          </cell>
          <cell r="U16">
            <v>766</v>
          </cell>
          <cell r="V16">
            <v>0.37</v>
          </cell>
          <cell r="W16">
            <v>8.11</v>
          </cell>
          <cell r="X16">
            <v>20.6</v>
          </cell>
          <cell r="Y16">
            <v>17.600000000000001</v>
          </cell>
          <cell r="Z16">
            <v>1.49</v>
          </cell>
          <cell r="AA16">
            <v>776</v>
          </cell>
          <cell r="AB16">
            <v>0.38</v>
          </cell>
          <cell r="AC16">
            <v>7.77</v>
          </cell>
          <cell r="AD16">
            <v>400.96216745954166</v>
          </cell>
          <cell r="AE16">
            <v>709.3</v>
          </cell>
          <cell r="AG16">
            <v>117</v>
          </cell>
          <cell r="AJ16">
            <v>2</v>
          </cell>
          <cell r="AK16" t="str">
            <v>N</v>
          </cell>
          <cell r="AL16">
            <v>5.8651534999999999</v>
          </cell>
          <cell r="AM16">
            <v>0.25</v>
          </cell>
          <cell r="AN16">
            <v>2.6</v>
          </cell>
          <cell r="AO16">
            <v>231.55</v>
          </cell>
          <cell r="AP16">
            <v>0.67</v>
          </cell>
          <cell r="AQ16">
            <v>4140</v>
          </cell>
          <cell r="AR16">
            <v>1.5923076923076922</v>
          </cell>
          <cell r="AS16">
            <v>89.301000000000002</v>
          </cell>
          <cell r="AT16">
            <v>7435.5537052456284</v>
          </cell>
          <cell r="AU16">
            <v>37.441000000000003</v>
          </cell>
          <cell r="AV16">
            <v>3117.4854288093256</v>
          </cell>
          <cell r="AW16">
            <v>4546.9053224999998</v>
          </cell>
          <cell r="AX16">
            <v>147.06745760000001</v>
          </cell>
          <cell r="AY16">
            <v>2.7933837000000099</v>
          </cell>
          <cell r="AZ16">
            <v>4851.4137444999997</v>
          </cell>
          <cell r="BA16">
            <v>6.4456576810000001</v>
          </cell>
          <cell r="BB16">
            <v>0.11430678700000001</v>
          </cell>
          <cell r="BC16">
            <v>0.66138392700000004</v>
          </cell>
          <cell r="BD16">
            <v>15.66090481</v>
          </cell>
          <cell r="BE16">
            <v>0.36165345999999998</v>
          </cell>
          <cell r="BF16">
            <v>6.3537879408328806</v>
          </cell>
          <cell r="BG16">
            <v>-21.968009505048229</v>
          </cell>
          <cell r="BH16">
            <v>22.897955653082381</v>
          </cell>
          <cell r="BI16">
            <v>185.14478910035663</v>
          </cell>
          <cell r="BJ16">
            <v>0.39933651295923234</v>
          </cell>
          <cell r="BK16">
            <v>3.2288941245266241</v>
          </cell>
          <cell r="BL16">
            <v>9.4332549692635617</v>
          </cell>
          <cell r="BM16">
            <v>7.0365922497139533</v>
          </cell>
          <cell r="BN16">
            <v>-25.70787813513321</v>
          </cell>
          <cell r="BO16">
            <v>15.446147348190095</v>
          </cell>
          <cell r="BP16">
            <v>121.76536776609265</v>
          </cell>
          <cell r="BQ16">
            <v>0.32655702638879691</v>
          </cell>
          <cell r="BR16">
            <v>2.5743206715875826</v>
          </cell>
          <cell r="BS16">
            <v>-67</v>
          </cell>
          <cell r="BT16">
            <v>-3.82</v>
          </cell>
          <cell r="BU16">
            <v>1.2000674579999999</v>
          </cell>
          <cell r="BV16" t="str">
            <v>closed</v>
          </cell>
          <cell r="BW16" t="str">
            <v>rain</v>
          </cell>
          <cell r="BX16">
            <v>4.7661040449246199</v>
          </cell>
          <cell r="BY16" t="str">
            <v>GHG vial #2 only 10ml air</v>
          </cell>
          <cell r="CA16" t="str">
            <v>Crop</v>
          </cell>
          <cell r="CC16">
            <v>13.664182077468499</v>
          </cell>
          <cell r="CD16">
            <v>7341.7384360962624</v>
          </cell>
          <cell r="CE16">
            <v>7333.3452845709353</v>
          </cell>
          <cell r="CF16">
            <v>9.8464847086991297E-3</v>
          </cell>
          <cell r="CG16">
            <v>6.49689743657581E-3</v>
          </cell>
          <cell r="CH16">
            <v>610</v>
          </cell>
          <cell r="CI16" t="str">
            <v>NV</v>
          </cell>
          <cell r="CJ16" t="str">
            <v>&lt;.2</v>
          </cell>
        </row>
        <row r="17">
          <cell r="A17" t="str">
            <v>4C</v>
          </cell>
          <cell r="D17">
            <v>42943</v>
          </cell>
          <cell r="E17">
            <v>0.53263888888888888</v>
          </cell>
          <cell r="F17">
            <v>50.337569999999999</v>
          </cell>
          <cell r="G17">
            <v>-104.50439</v>
          </cell>
          <cell r="I17">
            <v>0</v>
          </cell>
          <cell r="J17">
            <v>6</v>
          </cell>
          <cell r="K17" t="str">
            <v>C, R</v>
          </cell>
          <cell r="L17">
            <v>0.41</v>
          </cell>
          <cell r="M17">
            <v>0.8</v>
          </cell>
          <cell r="N17">
            <v>1</v>
          </cell>
          <cell r="O17">
            <v>93.4</v>
          </cell>
          <cell r="P17">
            <v>0</v>
          </cell>
          <cell r="Q17">
            <v>0</v>
          </cell>
          <cell r="R17">
            <v>23.7</v>
          </cell>
          <cell r="S17">
            <v>131.1</v>
          </cell>
          <cell r="T17">
            <v>11.09</v>
          </cell>
          <cell r="U17">
            <v>592</v>
          </cell>
          <cell r="V17">
            <v>0.28999999999999998</v>
          </cell>
          <cell r="W17">
            <v>9.8800000000000008</v>
          </cell>
          <cell r="X17">
            <v>22.6</v>
          </cell>
          <cell r="Y17">
            <v>128</v>
          </cell>
          <cell r="Z17">
            <v>11.15</v>
          </cell>
          <cell r="AA17">
            <v>578</v>
          </cell>
          <cell r="AB17">
            <v>0.3</v>
          </cell>
          <cell r="AC17">
            <v>9.86</v>
          </cell>
          <cell r="AD17">
            <v>307.10333887169799</v>
          </cell>
          <cell r="AE17">
            <v>712</v>
          </cell>
          <cell r="AF17">
            <v>11</v>
          </cell>
          <cell r="AG17">
            <v>25</v>
          </cell>
          <cell r="AH17">
            <v>22.3</v>
          </cell>
          <cell r="AI17">
            <v>23.6</v>
          </cell>
          <cell r="AJ17">
            <v>2</v>
          </cell>
          <cell r="AK17" t="str">
            <v>N</v>
          </cell>
          <cell r="AL17">
            <v>31.760493650000001</v>
          </cell>
          <cell r="AM17">
            <v>0.06</v>
          </cell>
          <cell r="AN17" t="str">
            <v>&lt;LOD</v>
          </cell>
          <cell r="AO17">
            <v>4.8099999999999996</v>
          </cell>
          <cell r="AP17">
            <v>0.03</v>
          </cell>
          <cell r="AQ17">
            <v>1630</v>
          </cell>
          <cell r="AR17" t="e">
            <v>#VALUE!</v>
          </cell>
          <cell r="AS17">
            <v>39.19</v>
          </cell>
          <cell r="AT17">
            <v>3263.114071606994</v>
          </cell>
          <cell r="AU17">
            <v>23.411999999999999</v>
          </cell>
          <cell r="AV17">
            <v>1949.375520399667</v>
          </cell>
          <cell r="AW17">
            <v>68.802112579999999</v>
          </cell>
          <cell r="AX17">
            <v>2.2655670185000001</v>
          </cell>
          <cell r="AY17">
            <v>0.61856642350000002</v>
          </cell>
          <cell r="AZ17">
            <v>541.13477235000005</v>
          </cell>
          <cell r="BA17">
            <v>0.72872974049999995</v>
          </cell>
          <cell r="BB17">
            <v>2.2671434999999599E-3</v>
          </cell>
          <cell r="BC17">
            <v>0.26170482150000002</v>
          </cell>
          <cell r="BD17">
            <v>6.3134483735</v>
          </cell>
          <cell r="BE17">
            <v>0.94522684850000005</v>
          </cell>
          <cell r="BF17">
            <v>5.028106013288796</v>
          </cell>
          <cell r="BG17">
            <v>-20.290385144624523</v>
          </cell>
          <cell r="BH17">
            <v>14.420917129000598</v>
          </cell>
          <cell r="BI17">
            <v>149.40292314096567</v>
          </cell>
          <cell r="BJ17">
            <v>0.24123314033122448</v>
          </cell>
          <cell r="BK17">
            <v>2.4992124981760737</v>
          </cell>
          <cell r="BL17">
            <v>12.086846403173681</v>
          </cell>
          <cell r="BM17">
            <v>4.2345693452120461</v>
          </cell>
          <cell r="BN17">
            <v>-27.198101813522463</v>
          </cell>
          <cell r="BO17">
            <v>13.182178947422727</v>
          </cell>
          <cell r="BP17">
            <v>110.99938138192211</v>
          </cell>
          <cell r="BQ17">
            <v>0.23126629732320578</v>
          </cell>
          <cell r="BR17">
            <v>1.9473575681038966</v>
          </cell>
          <cell r="BS17">
            <v>-62.3</v>
          </cell>
          <cell r="BT17">
            <v>-3.59</v>
          </cell>
          <cell r="BU17">
            <v>0.97604908199999996</v>
          </cell>
          <cell r="BV17" t="str">
            <v>restricted</v>
          </cell>
          <cell r="BW17" t="str">
            <v>rain</v>
          </cell>
          <cell r="BX17">
            <v>3.8764083195487902</v>
          </cell>
          <cell r="CA17" t="str">
            <v>Crop</v>
          </cell>
          <cell r="CC17">
            <v>120.150187172329</v>
          </cell>
          <cell r="CD17">
            <v>4293.7706147888239</v>
          </cell>
          <cell r="CE17">
            <v>3778.3749252113357</v>
          </cell>
          <cell r="CF17">
            <v>5.1576086707946396E-3</v>
          </cell>
          <cell r="CG17">
            <v>5.1576086707946396E-3</v>
          </cell>
          <cell r="CH17">
            <v>3690</v>
          </cell>
          <cell r="CI17" t="str">
            <v>NV</v>
          </cell>
          <cell r="CJ17" t="str">
            <v>&lt;.2</v>
          </cell>
        </row>
        <row r="18">
          <cell r="A18" t="str">
            <v>4B</v>
          </cell>
          <cell r="D18">
            <v>42943</v>
          </cell>
          <cell r="E18">
            <v>0.4152777777777778</v>
          </cell>
          <cell r="F18">
            <v>50.567439999999998</v>
          </cell>
          <cell r="G18">
            <v>-104.46211</v>
          </cell>
          <cell r="H18">
            <v>25</v>
          </cell>
          <cell r="I18">
            <v>0</v>
          </cell>
          <cell r="J18">
            <v>6</v>
          </cell>
          <cell r="K18" t="str">
            <v>C, R</v>
          </cell>
          <cell r="L18">
            <v>0.36</v>
          </cell>
          <cell r="M18">
            <v>2</v>
          </cell>
          <cell r="N18">
            <v>2</v>
          </cell>
          <cell r="O18">
            <v>93.1</v>
          </cell>
          <cell r="P18">
            <v>0</v>
          </cell>
          <cell r="Q18">
            <v>0</v>
          </cell>
          <cell r="R18">
            <v>21.7</v>
          </cell>
          <cell r="S18">
            <v>126.5</v>
          </cell>
          <cell r="T18">
            <v>11.08</v>
          </cell>
          <cell r="U18">
            <v>721</v>
          </cell>
          <cell r="V18">
            <v>0.38</v>
          </cell>
          <cell r="W18">
            <v>9.85</v>
          </cell>
          <cell r="X18">
            <v>17.899999999999999</v>
          </cell>
          <cell r="Y18">
            <v>7.7</v>
          </cell>
          <cell r="Z18">
            <v>0.73</v>
          </cell>
          <cell r="AA18">
            <v>740</v>
          </cell>
          <cell r="AB18">
            <v>0.42</v>
          </cell>
          <cell r="AC18">
            <v>8.82</v>
          </cell>
          <cell r="AD18">
            <v>375.47275562880787</v>
          </cell>
          <cell r="AE18">
            <v>712.6</v>
          </cell>
          <cell r="AF18">
            <v>15</v>
          </cell>
          <cell r="AG18">
            <v>22</v>
          </cell>
          <cell r="AH18">
            <v>20.6</v>
          </cell>
          <cell r="AI18">
            <v>21.6</v>
          </cell>
          <cell r="AJ18">
            <v>1</v>
          </cell>
          <cell r="AK18" t="str">
            <v>N</v>
          </cell>
          <cell r="AL18">
            <v>107.4294982</v>
          </cell>
          <cell r="AM18">
            <v>0.19</v>
          </cell>
          <cell r="AN18">
            <v>0.12</v>
          </cell>
          <cell r="AO18">
            <v>14.17</v>
          </cell>
          <cell r="AP18">
            <v>0.19</v>
          </cell>
          <cell r="AQ18">
            <v>3050</v>
          </cell>
          <cell r="AR18">
            <v>25.416666666666668</v>
          </cell>
          <cell r="AS18">
            <v>29.370999999999999</v>
          </cell>
          <cell r="AT18">
            <v>2445.5453788509571</v>
          </cell>
          <cell r="AU18">
            <v>31.655000000000001</v>
          </cell>
          <cell r="AV18">
            <v>2635.7202331390508</v>
          </cell>
          <cell r="AW18">
            <v>144.45700600000001</v>
          </cell>
          <cell r="AX18">
            <v>5.0333051219999998</v>
          </cell>
          <cell r="AY18">
            <v>0.79587827600000005</v>
          </cell>
          <cell r="AZ18">
            <v>5766.234864</v>
          </cell>
          <cell r="BA18">
            <v>8.0678545214999993</v>
          </cell>
          <cell r="BB18">
            <v>1.6267710225000001</v>
          </cell>
          <cell r="BC18">
            <v>0.29817387000000001</v>
          </cell>
          <cell r="BD18">
            <v>7.6302720969999998</v>
          </cell>
          <cell r="BE18">
            <v>1.8709527509999999</v>
          </cell>
          <cell r="BF18">
            <v>4.8941249280599219</v>
          </cell>
          <cell r="BG18">
            <v>-28.288508208942442</v>
          </cell>
          <cell r="BH18">
            <v>38.721686503641742</v>
          </cell>
          <cell r="BI18">
            <v>392.09828713958126</v>
          </cell>
          <cell r="BJ18">
            <v>0.77645250658996878</v>
          </cell>
          <cell r="BK18">
            <v>7.8624080036009891</v>
          </cell>
          <cell r="BL18">
            <v>11.813741677285217</v>
          </cell>
          <cell r="BM18">
            <v>5.1309194246063221</v>
          </cell>
          <cell r="BN18">
            <v>-29.27486455234871</v>
          </cell>
          <cell r="BO18">
            <v>41.76521986330868</v>
          </cell>
          <cell r="BP18">
            <v>394.8042130948279</v>
          </cell>
          <cell r="BQ18">
            <v>0.70193646829090217</v>
          </cell>
          <cell r="BR18">
            <v>6.6353649259634944</v>
          </cell>
          <cell r="BS18">
            <v>-82.8</v>
          </cell>
          <cell r="BT18">
            <v>-6.54</v>
          </cell>
          <cell r="BU18">
            <v>0.744641475</v>
          </cell>
          <cell r="BV18" t="str">
            <v>restricted</v>
          </cell>
          <cell r="BW18" t="str">
            <v>rain</v>
          </cell>
          <cell r="BX18">
            <v>2.9573660410606801</v>
          </cell>
          <cell r="BY18" t="str">
            <v>Lot of filamentous phytos, right off road, surrounded by grass</v>
          </cell>
          <cell r="BZ18" t="str">
            <v>Isolated</v>
          </cell>
          <cell r="CA18" t="str">
            <v>Crop</v>
          </cell>
          <cell r="CC18">
            <v>35.498037217527099</v>
          </cell>
          <cell r="CD18">
            <v>3205.3306743072781</v>
          </cell>
          <cell r="CE18">
            <v>2605.5367564803901</v>
          </cell>
          <cell r="CF18">
            <v>5.7055450446297203E-3</v>
          </cell>
          <cell r="CG18">
            <v>3.8798895029397902E-3</v>
          </cell>
          <cell r="CH18">
            <v>1030</v>
          </cell>
          <cell r="CI18">
            <v>0</v>
          </cell>
          <cell r="CJ18" t="str">
            <v>&lt;.2</v>
          </cell>
        </row>
        <row r="19">
          <cell r="A19" t="str">
            <v>4A</v>
          </cell>
          <cell r="D19">
            <v>42943</v>
          </cell>
          <cell r="E19">
            <v>0.48472222222222222</v>
          </cell>
          <cell r="F19">
            <v>50.338090000000001</v>
          </cell>
          <cell r="G19">
            <v>-104.4821</v>
          </cell>
          <cell r="H19">
            <v>29.3</v>
          </cell>
          <cell r="I19">
            <v>0</v>
          </cell>
          <cell r="J19">
            <v>6</v>
          </cell>
          <cell r="K19" t="str">
            <v>C, R</v>
          </cell>
          <cell r="L19">
            <v>0.2</v>
          </cell>
          <cell r="M19">
            <v>2.1</v>
          </cell>
          <cell r="N19">
            <v>2</v>
          </cell>
          <cell r="O19">
            <v>95.4</v>
          </cell>
          <cell r="P19">
            <v>0</v>
          </cell>
          <cell r="Q19">
            <v>0</v>
          </cell>
          <cell r="R19">
            <v>22.7</v>
          </cell>
          <cell r="S19">
            <v>110.1</v>
          </cell>
          <cell r="T19">
            <v>9.51</v>
          </cell>
          <cell r="U19">
            <v>617</v>
          </cell>
          <cell r="V19">
            <v>0.31</v>
          </cell>
          <cell r="W19">
            <v>8.68</v>
          </cell>
          <cell r="X19">
            <v>19.399999999999999</v>
          </cell>
          <cell r="Y19">
            <v>1.9</v>
          </cell>
          <cell r="Z19">
            <v>0.18</v>
          </cell>
          <cell r="AA19">
            <v>583</v>
          </cell>
          <cell r="AB19">
            <v>0.32</v>
          </cell>
          <cell r="AC19">
            <v>7.37</v>
          </cell>
          <cell r="AD19">
            <v>320.218072491908</v>
          </cell>
          <cell r="AE19">
            <v>712.1</v>
          </cell>
          <cell r="AF19">
            <v>14</v>
          </cell>
          <cell r="AG19">
            <v>24</v>
          </cell>
          <cell r="AH19">
            <v>21.6</v>
          </cell>
          <cell r="AI19">
            <v>24.3</v>
          </cell>
          <cell r="AJ19">
            <v>2</v>
          </cell>
          <cell r="AK19" t="str">
            <v>N</v>
          </cell>
          <cell r="AL19">
            <v>48.25065377</v>
          </cell>
          <cell r="AM19" t="e">
            <v>#N/A</v>
          </cell>
          <cell r="AN19" t="e">
            <v>#N/A</v>
          </cell>
          <cell r="AO19" t="e">
            <v>#N/A</v>
          </cell>
          <cell r="AP19" t="e">
            <v>#N/A</v>
          </cell>
          <cell r="AQ19" t="e">
            <v>#N/A</v>
          </cell>
          <cell r="AR19" t="e">
            <v>#N/A</v>
          </cell>
          <cell r="AS19" t="e">
            <v>#N/A</v>
          </cell>
          <cell r="AT19" t="e">
            <v>#N/A</v>
          </cell>
          <cell r="AU19" t="e">
            <v>#N/A</v>
          </cell>
          <cell r="AV19" t="e">
            <v>#N/A</v>
          </cell>
          <cell r="AW19">
            <v>266.24122569999997</v>
          </cell>
          <cell r="AX19">
            <v>9.0147140495000002</v>
          </cell>
          <cell r="AY19">
            <v>0.33187061649999999</v>
          </cell>
          <cell r="AZ19">
            <v>1123.2330535000001</v>
          </cell>
          <cell r="BA19">
            <v>1.541281353</v>
          </cell>
          <cell r="BB19">
            <v>2.35124369999999E-2</v>
          </cell>
          <cell r="BC19">
            <v>0.237518387</v>
          </cell>
          <cell r="BD19">
            <v>5.8992505645</v>
          </cell>
          <cell r="BE19">
            <v>8.6171578500000096E-2</v>
          </cell>
          <cell r="BF19">
            <v>4.1018161367951418</v>
          </cell>
          <cell r="BG19">
            <v>-30.067128565363411</v>
          </cell>
          <cell r="BH19">
            <v>47.208166530095028</v>
          </cell>
          <cell r="BI19">
            <v>440.63139297647643</v>
          </cell>
          <cell r="BJ19">
            <v>1.0198350946229213</v>
          </cell>
          <cell r="BK19">
            <v>9.5189326631340787</v>
          </cell>
          <cell r="BL19">
            <v>10.889428593776</v>
          </cell>
          <cell r="BM19">
            <v>4.1430591979772888</v>
          </cell>
          <cell r="BN19">
            <v>-31.421888897353902</v>
          </cell>
          <cell r="BO19">
            <v>44.598127968833744</v>
          </cell>
          <cell r="BP19">
            <v>413.59248516092953</v>
          </cell>
          <cell r="BQ19">
            <v>0.9780291221235472</v>
          </cell>
          <cell r="BR19">
            <v>9.07001063949407</v>
          </cell>
          <cell r="BS19">
            <v>-92.55</v>
          </cell>
          <cell r="BT19">
            <v>-9.1750000000000007</v>
          </cell>
          <cell r="BU19">
            <v>0.3636136955</v>
          </cell>
          <cell r="BV19" t="str">
            <v>restricted</v>
          </cell>
          <cell r="BW19" t="str">
            <v>rain</v>
          </cell>
          <cell r="BX19">
            <v>2.04097190192519</v>
          </cell>
          <cell r="CA19" t="str">
            <v>Crop</v>
          </cell>
          <cell r="CC19" t="str">
            <v>NA</v>
          </cell>
          <cell r="CF19">
            <v>7.5341202329335102E-3</v>
          </cell>
          <cell r="CG19">
            <v>1.5884486132807601E-3</v>
          </cell>
          <cell r="CH19">
            <v>770</v>
          </cell>
          <cell r="CI19" t="e">
            <v>#N/A</v>
          </cell>
          <cell r="CJ19" t="str">
            <v>&lt;.2</v>
          </cell>
        </row>
        <row r="20">
          <cell r="A20" t="str">
            <v>62E</v>
          </cell>
          <cell r="D20">
            <v>42948</v>
          </cell>
          <cell r="E20">
            <v>0.60069444444444442</v>
          </cell>
          <cell r="F20">
            <v>50.310569999999998</v>
          </cell>
          <cell r="G20">
            <v>-106.42409000000001</v>
          </cell>
          <cell r="H20">
            <v>17</v>
          </cell>
          <cell r="I20">
            <v>100</v>
          </cell>
          <cell r="J20">
            <v>2.8</v>
          </cell>
          <cell r="K20" t="str">
            <v>L, C</v>
          </cell>
          <cell r="L20">
            <v>0.97</v>
          </cell>
          <cell r="M20">
            <v>1.9</v>
          </cell>
          <cell r="N20">
            <v>2</v>
          </cell>
          <cell r="O20">
            <v>98.1</v>
          </cell>
          <cell r="P20">
            <v>0</v>
          </cell>
          <cell r="Q20">
            <v>0</v>
          </cell>
          <cell r="R20">
            <v>20.8</v>
          </cell>
          <cell r="S20">
            <v>29.1</v>
          </cell>
          <cell r="T20">
            <v>2.37</v>
          </cell>
          <cell r="U20">
            <v>5360</v>
          </cell>
          <cell r="V20">
            <v>3.17</v>
          </cell>
          <cell r="W20">
            <v>8.17</v>
          </cell>
          <cell r="X20">
            <v>20.9</v>
          </cell>
          <cell r="Y20">
            <v>28.4</v>
          </cell>
          <cell r="Z20">
            <v>2.31</v>
          </cell>
          <cell r="AA20">
            <v>5378</v>
          </cell>
          <cell r="AB20">
            <v>3.19</v>
          </cell>
          <cell r="AC20">
            <v>8.19</v>
          </cell>
          <cell r="AD20">
            <v>3035.8295394100751</v>
          </cell>
          <cell r="AE20">
            <v>705.2</v>
          </cell>
          <cell r="AG20">
            <v>30</v>
          </cell>
          <cell r="AH20">
            <v>21.8</v>
          </cell>
          <cell r="AI20">
            <v>21.6</v>
          </cell>
          <cell r="AK20" t="str">
            <v>N</v>
          </cell>
          <cell r="AL20">
            <v>11.699751600000001</v>
          </cell>
          <cell r="AM20">
            <v>1.89</v>
          </cell>
          <cell r="AN20">
            <v>1.26</v>
          </cell>
          <cell r="AO20">
            <v>462.92</v>
          </cell>
          <cell r="AP20">
            <v>1.61</v>
          </cell>
          <cell r="AQ20">
            <v>9480</v>
          </cell>
          <cell r="AR20">
            <v>7.5238095238095237</v>
          </cell>
          <cell r="AS20">
            <v>126.23399999999999</v>
          </cell>
          <cell r="AT20">
            <v>10510.741049125729</v>
          </cell>
          <cell r="AU20">
            <v>77.019000000000005</v>
          </cell>
          <cell r="AV20">
            <v>6412.9059117402167</v>
          </cell>
          <cell r="AW20">
            <v>2135.897735</v>
          </cell>
          <cell r="AX20">
            <v>74.60435597</v>
          </cell>
          <cell r="AY20">
            <v>2.9550896700000102</v>
          </cell>
          <cell r="AZ20">
            <v>706.84134604999997</v>
          </cell>
          <cell r="BA20">
            <v>0.97898574999999999</v>
          </cell>
          <cell r="BB20">
            <v>5.5883097E-2</v>
          </cell>
          <cell r="BC20">
            <v>1.3146503615</v>
          </cell>
          <cell r="BD20">
            <v>33.643354324999997</v>
          </cell>
          <cell r="BE20">
            <v>9.0403147750000006</v>
          </cell>
          <cell r="BF20">
            <v>14.287586801341561</v>
          </cell>
          <cell r="BG20">
            <v>-27.493511428785165</v>
          </cell>
          <cell r="BH20">
            <v>45.383384839171143</v>
          </cell>
          <cell r="BI20">
            <v>465.45048225930469</v>
          </cell>
          <cell r="BJ20">
            <v>1.0909467509416142</v>
          </cell>
          <cell r="BK20">
            <v>11.18871351584867</v>
          </cell>
          <cell r="BL20">
            <v>11.965294447741613</v>
          </cell>
          <cell r="BM20">
            <v>13.897582433924196</v>
          </cell>
          <cell r="BN20">
            <v>-30.254778096560067</v>
          </cell>
          <cell r="BO20">
            <v>62.84174530598721</v>
          </cell>
          <cell r="BP20">
            <v>562.86218490420777</v>
          </cell>
          <cell r="BQ20">
            <v>1.2518275957367972</v>
          </cell>
          <cell r="BR20">
            <v>11.212394121597766</v>
          </cell>
          <cell r="BS20">
            <v>-56.1</v>
          </cell>
          <cell r="BT20">
            <v>-2.1</v>
          </cell>
          <cell r="BU20">
            <v>1.5939915440000001</v>
          </cell>
          <cell r="BV20" t="str">
            <v>closed</v>
          </cell>
          <cell r="BW20" t="str">
            <v>rain</v>
          </cell>
          <cell r="BX20">
            <v>6.3305854179764003</v>
          </cell>
          <cell r="BY20" t="str">
            <v>Very dried up. Fish</v>
          </cell>
          <cell r="CA20" t="str">
            <v>Grassland</v>
          </cell>
          <cell r="CC20">
            <v>13.0208868009795</v>
          </cell>
          <cell r="CD20">
            <v>10592.80530286312</v>
          </cell>
          <cell r="CE20">
            <v>10814.320713516852</v>
          </cell>
          <cell r="CF20">
            <v>0</v>
          </cell>
          <cell r="CG20">
            <v>0</v>
          </cell>
          <cell r="CH20">
            <v>3080</v>
          </cell>
          <cell r="CI20">
            <v>1802.54</v>
          </cell>
          <cell r="CJ20">
            <v>1.5913861576911947</v>
          </cell>
        </row>
        <row r="21">
          <cell r="A21" t="str">
            <v>62B</v>
          </cell>
          <cell r="D21">
            <v>42948</v>
          </cell>
          <cell r="E21">
            <v>0.52916666666666667</v>
          </cell>
          <cell r="F21">
            <v>50.330840000000002</v>
          </cell>
          <cell r="G21">
            <v>-106.507811</v>
          </cell>
          <cell r="H21">
            <v>17.2</v>
          </cell>
          <cell r="I21">
            <v>100</v>
          </cell>
          <cell r="J21">
            <v>3.5</v>
          </cell>
          <cell r="K21" t="str">
            <v>L, C</v>
          </cell>
          <cell r="L21">
            <v>0.27</v>
          </cell>
          <cell r="M21">
            <v>1</v>
          </cell>
          <cell r="N21">
            <v>1</v>
          </cell>
          <cell r="O21">
            <v>102.3</v>
          </cell>
          <cell r="P21">
            <v>0</v>
          </cell>
          <cell r="Q21">
            <v>0</v>
          </cell>
          <cell r="R21">
            <v>20.3</v>
          </cell>
          <cell r="S21">
            <v>63</v>
          </cell>
          <cell r="T21">
            <v>5.25</v>
          </cell>
          <cell r="U21">
            <v>2154</v>
          </cell>
          <cell r="V21">
            <v>1.22</v>
          </cell>
          <cell r="W21">
            <v>9.07</v>
          </cell>
          <cell r="X21">
            <v>20.3</v>
          </cell>
          <cell r="Y21">
            <v>64.2</v>
          </cell>
          <cell r="Z21">
            <v>5.35</v>
          </cell>
          <cell r="AA21">
            <v>2158</v>
          </cell>
          <cell r="AB21">
            <v>1.22</v>
          </cell>
          <cell r="AC21">
            <v>9.07</v>
          </cell>
          <cell r="AD21">
            <v>1190.2566233781827</v>
          </cell>
          <cell r="AE21">
            <v>706.3</v>
          </cell>
          <cell r="AG21">
            <v>74</v>
          </cell>
          <cell r="AH21">
            <v>21.2</v>
          </cell>
          <cell r="AI21">
            <v>20.5</v>
          </cell>
          <cell r="AK21" t="str">
            <v>N</v>
          </cell>
          <cell r="AL21">
            <v>40.481320250000003</v>
          </cell>
          <cell r="AM21">
            <v>0.06</v>
          </cell>
          <cell r="AN21">
            <v>0.02</v>
          </cell>
          <cell r="AO21">
            <v>5.28</v>
          </cell>
          <cell r="AP21">
            <v>0.08</v>
          </cell>
          <cell r="AQ21">
            <v>3760</v>
          </cell>
          <cell r="AR21">
            <v>187.99999999999997</v>
          </cell>
          <cell r="AS21">
            <v>150.57400000000001</v>
          </cell>
          <cell r="AT21">
            <v>12537.385512073273</v>
          </cell>
          <cell r="AU21">
            <v>42.598999999999997</v>
          </cell>
          <cell r="AV21">
            <v>3546.960865945046</v>
          </cell>
          <cell r="AW21">
            <v>408.12034384999998</v>
          </cell>
          <cell r="AX21">
            <v>14.617052494999999</v>
          </cell>
          <cell r="AY21">
            <v>0.26265778499999998</v>
          </cell>
          <cell r="AZ21">
            <v>1324.1243850000001</v>
          </cell>
          <cell r="BA21">
            <v>1.8778448455000001</v>
          </cell>
          <cell r="BB21">
            <v>4.1381724999999302E-3</v>
          </cell>
          <cell r="BC21">
            <v>0.38584167000000003</v>
          </cell>
          <cell r="BD21">
            <v>10.157670961000001</v>
          </cell>
          <cell r="BE21">
            <v>4.3191838589999998</v>
          </cell>
          <cell r="BF21">
            <v>8.0766958665561006</v>
          </cell>
          <cell r="BG21">
            <v>-9.8566081225884936</v>
          </cell>
          <cell r="BH21">
            <v>18.536853134129473</v>
          </cell>
          <cell r="BI21">
            <v>470.74285721036557</v>
          </cell>
          <cell r="BJ21">
            <v>0.3894296876917957</v>
          </cell>
          <cell r="BK21">
            <v>9.8895558237471768</v>
          </cell>
          <cell r="BL21">
            <v>29.627466760665545</v>
          </cell>
          <cell r="BM21">
            <v>7.1636751579852245</v>
          </cell>
          <cell r="BN21">
            <v>-24.57850642919135</v>
          </cell>
          <cell r="BO21">
            <v>44.434785608109117</v>
          </cell>
          <cell r="BP21">
            <v>373.09992936343997</v>
          </cell>
          <cell r="BQ21">
            <v>0.99629564143742422</v>
          </cell>
          <cell r="BR21">
            <v>8.3654692682385647</v>
          </cell>
          <cell r="BS21">
            <v>-76.3</v>
          </cell>
          <cell r="BT21">
            <v>-5.6050000000000004</v>
          </cell>
          <cell r="BU21">
            <v>0.80837987699999991</v>
          </cell>
          <cell r="BV21" t="str">
            <v>restricted</v>
          </cell>
          <cell r="BW21" t="str">
            <v>rain</v>
          </cell>
          <cell r="BX21">
            <v>3.2613340455503499</v>
          </cell>
          <cell r="CA21" t="str">
            <v>Pasture-livestock</v>
          </cell>
          <cell r="CC21">
            <v>103.933597492629</v>
          </cell>
          <cell r="CD21">
            <v>13679.135145446517</v>
          </cell>
          <cell r="CE21">
            <v>14149.326981397269</v>
          </cell>
          <cell r="CF21">
            <v>0</v>
          </cell>
          <cell r="CG21">
            <v>0</v>
          </cell>
          <cell r="CH21">
            <v>1700.0000000000002</v>
          </cell>
          <cell r="CI21">
            <v>572.85</v>
          </cell>
          <cell r="CJ21" t="str">
            <v>&lt;.2</v>
          </cell>
        </row>
        <row r="22">
          <cell r="A22" t="str">
            <v>62C</v>
          </cell>
          <cell r="D22">
            <v>42948</v>
          </cell>
          <cell r="E22">
            <v>0.48194444444444445</v>
          </cell>
          <cell r="F22">
            <v>50.317120000000003</v>
          </cell>
          <cell r="G22">
            <v>-106.50479</v>
          </cell>
          <cell r="H22">
            <v>17.3</v>
          </cell>
          <cell r="I22">
            <v>100</v>
          </cell>
          <cell r="J22">
            <v>0</v>
          </cell>
          <cell r="K22" t="str">
            <v>L, C</v>
          </cell>
          <cell r="L22">
            <v>0.64</v>
          </cell>
          <cell r="M22">
            <v>1.1000000000000001</v>
          </cell>
          <cell r="N22">
            <v>1</v>
          </cell>
          <cell r="O22">
            <v>95.7</v>
          </cell>
          <cell r="P22">
            <v>0</v>
          </cell>
          <cell r="Q22">
            <v>0</v>
          </cell>
          <cell r="R22">
            <v>20.5</v>
          </cell>
          <cell r="S22">
            <v>38.1</v>
          </cell>
          <cell r="T22">
            <v>3.18</v>
          </cell>
          <cell r="U22">
            <v>1108</v>
          </cell>
          <cell r="V22">
            <v>0.6</v>
          </cell>
          <cell r="W22">
            <v>8.58</v>
          </cell>
          <cell r="X22">
            <v>20.5</v>
          </cell>
          <cell r="Y22">
            <v>36.4</v>
          </cell>
          <cell r="Z22">
            <v>3.04</v>
          </cell>
          <cell r="AA22">
            <v>1107</v>
          </cell>
          <cell r="AB22">
            <v>0.6</v>
          </cell>
          <cell r="AC22">
            <v>8.58</v>
          </cell>
          <cell r="AD22">
            <v>594.8879772958237</v>
          </cell>
          <cell r="AE22">
            <v>706.3</v>
          </cell>
          <cell r="AG22">
            <v>37</v>
          </cell>
          <cell r="AH22">
            <v>21.4</v>
          </cell>
          <cell r="AI22">
            <v>21.2</v>
          </cell>
          <cell r="AJ22">
            <v>2</v>
          </cell>
          <cell r="AK22" t="str">
            <v>N</v>
          </cell>
          <cell r="AL22">
            <v>3.5316949000000002</v>
          </cell>
          <cell r="AM22">
            <v>0.48</v>
          </cell>
          <cell r="AN22">
            <v>0.17</v>
          </cell>
          <cell r="AO22">
            <v>402.68</v>
          </cell>
          <cell r="AP22">
            <v>0.25</v>
          </cell>
          <cell r="AQ22">
            <v>4430</v>
          </cell>
          <cell r="AR22">
            <v>26.058823529411761</v>
          </cell>
          <cell r="AS22">
            <v>121.982</v>
          </cell>
          <cell r="AT22">
            <v>10156.702747710242</v>
          </cell>
          <cell r="AU22">
            <v>38.518000000000001</v>
          </cell>
          <cell r="AV22">
            <v>3207.1606994171525</v>
          </cell>
          <cell r="AW22">
            <v>1085.2773984999999</v>
          </cell>
          <cell r="AX22">
            <v>38.75605839</v>
          </cell>
          <cell r="AY22">
            <v>0.85507596000000097</v>
          </cell>
          <cell r="AZ22">
            <v>2285.6205964999999</v>
          </cell>
          <cell r="BA22">
            <v>3.2410064314999998</v>
          </cell>
          <cell r="BB22">
            <v>3.0220995000000998E-3</v>
          </cell>
          <cell r="BC22">
            <v>1.1501673210000001</v>
          </cell>
          <cell r="BD22">
            <v>30.206659870999999</v>
          </cell>
          <cell r="BE22">
            <v>21.305901029000001</v>
          </cell>
          <cell r="BF22">
            <v>8.1412533074578342</v>
          </cell>
          <cell r="BG22">
            <v>-15.265872120645486</v>
          </cell>
          <cell r="BH22">
            <v>25.133963627872237</v>
          </cell>
          <cell r="BI22">
            <v>422.7037016468293</v>
          </cell>
          <cell r="BJ22">
            <v>0.61967365946430575</v>
          </cell>
          <cell r="BK22">
            <v>10.421688896618079</v>
          </cell>
          <cell r="BL22">
            <v>19.621032555370032</v>
          </cell>
          <cell r="BM22">
            <v>7.2185806321077237</v>
          </cell>
          <cell r="BN22">
            <v>-26.928903233954255</v>
          </cell>
          <cell r="BO22">
            <v>51.334778326693929</v>
          </cell>
          <cell r="BP22">
            <v>430.95682082956631</v>
          </cell>
          <cell r="BQ22">
            <v>1.2459897652110177</v>
          </cell>
          <cell r="BR22">
            <v>10.460117010426368</v>
          </cell>
          <cell r="BS22">
            <v>-97.2</v>
          </cell>
          <cell r="BT22">
            <v>-10.64</v>
          </cell>
          <cell r="BU22">
            <v>0.19487997200000001</v>
          </cell>
          <cell r="BV22" t="str">
            <v>open</v>
          </cell>
          <cell r="BW22" t="str">
            <v>rain</v>
          </cell>
          <cell r="BX22">
            <v>0.77397167842963099</v>
          </cell>
          <cell r="BY22" t="str">
            <v>Raining</v>
          </cell>
          <cell r="CA22" t="str">
            <v>Pasture-livestock</v>
          </cell>
          <cell r="CC22">
            <v>39.185177607859103</v>
          </cell>
          <cell r="CD22">
            <v>10333.922481976264</v>
          </cell>
          <cell r="CE22">
            <v>10517.47185044738</v>
          </cell>
          <cell r="CF22">
            <v>0</v>
          </cell>
          <cell r="CG22">
            <v>0</v>
          </cell>
          <cell r="CH22">
            <v>880</v>
          </cell>
          <cell r="CI22">
            <v>230.89</v>
          </cell>
          <cell r="CJ22" t="str">
            <v>&lt;.2</v>
          </cell>
        </row>
        <row r="23">
          <cell r="A23" t="str">
            <v>61A</v>
          </cell>
          <cell r="D23">
            <v>42948</v>
          </cell>
          <cell r="E23">
            <v>0.41041666666666665</v>
          </cell>
          <cell r="F23">
            <v>50.239820000000002</v>
          </cell>
          <cell r="G23">
            <v>-106.12133</v>
          </cell>
          <cell r="H23">
            <v>20.100000000000001</v>
          </cell>
          <cell r="I23">
            <v>100</v>
          </cell>
          <cell r="J23">
            <v>3.5</v>
          </cell>
          <cell r="K23" t="str">
            <v>J, JW</v>
          </cell>
          <cell r="L23">
            <v>0.84</v>
          </cell>
          <cell r="M23">
            <v>2.1</v>
          </cell>
          <cell r="N23">
            <v>2</v>
          </cell>
          <cell r="O23">
            <v>90.6</v>
          </cell>
          <cell r="P23">
            <v>0</v>
          </cell>
          <cell r="Q23">
            <v>0</v>
          </cell>
          <cell r="R23">
            <v>21.8</v>
          </cell>
          <cell r="S23">
            <v>60</v>
          </cell>
          <cell r="T23">
            <v>5.27</v>
          </cell>
          <cell r="U23">
            <v>1408</v>
          </cell>
          <cell r="V23">
            <v>0.77</v>
          </cell>
          <cell r="W23">
            <v>9.48</v>
          </cell>
          <cell r="X23">
            <v>21.1</v>
          </cell>
          <cell r="Y23">
            <v>55.8</v>
          </cell>
          <cell r="Z23">
            <v>5.05</v>
          </cell>
          <cell r="AA23">
            <v>1410</v>
          </cell>
          <cell r="AB23">
            <v>0.77</v>
          </cell>
          <cell r="AC23">
            <v>9.51</v>
          </cell>
          <cell r="AD23">
            <v>765.29773403383399</v>
          </cell>
          <cell r="AE23">
            <v>708.7</v>
          </cell>
          <cell r="AG23">
            <v>50</v>
          </cell>
          <cell r="AH23">
            <v>20.5</v>
          </cell>
          <cell r="AI23">
            <v>20</v>
          </cell>
          <cell r="AJ23">
            <v>2</v>
          </cell>
          <cell r="AK23" t="str">
            <v>N</v>
          </cell>
          <cell r="AL23">
            <v>3.2456980854999999</v>
          </cell>
          <cell r="AM23">
            <v>0.12</v>
          </cell>
          <cell r="AN23">
            <v>0.04</v>
          </cell>
          <cell r="AO23">
            <v>6.29</v>
          </cell>
          <cell r="AP23">
            <v>7.0000000000000007E-2</v>
          </cell>
          <cell r="AQ23">
            <v>3630</v>
          </cell>
          <cell r="AR23">
            <v>90.75</v>
          </cell>
          <cell r="AS23">
            <v>31.513999999999999</v>
          </cell>
          <cell r="AT23">
            <v>2623.9800166527893</v>
          </cell>
          <cell r="AU23">
            <v>44.38</v>
          </cell>
          <cell r="AV23">
            <v>3695.253955037469</v>
          </cell>
          <cell r="AW23">
            <v>98.155232914999999</v>
          </cell>
          <cell r="AX23">
            <v>3.3855665890000002</v>
          </cell>
          <cell r="AY23">
            <v>0.23128173799999999</v>
          </cell>
          <cell r="AZ23">
            <v>826.74030370000003</v>
          </cell>
          <cell r="BA23">
            <v>1.1454076025</v>
          </cell>
          <cell r="BB23">
            <v>0.17018448350000001</v>
          </cell>
          <cell r="BC23">
            <v>0.20763186950000001</v>
          </cell>
          <cell r="BD23">
            <v>5.2563852434999996</v>
          </cell>
          <cell r="BE23">
            <v>0.77160137750000002</v>
          </cell>
          <cell r="BF23" t="str">
            <v>NA</v>
          </cell>
          <cell r="BG23">
            <v>-16.262026443408821</v>
          </cell>
          <cell r="BH23">
            <v>9.6139668092779598</v>
          </cell>
          <cell r="BI23">
            <v>137.52445689858308</v>
          </cell>
          <cell r="BJ23">
            <v>0.22798119063974298</v>
          </cell>
          <cell r="BK23">
            <v>3.2611917689965164</v>
          </cell>
          <cell r="BL23">
            <v>16.688761558878685</v>
          </cell>
          <cell r="BM23">
            <v>6.4650092984855583</v>
          </cell>
          <cell r="BN23">
            <v>-25.949428051555543</v>
          </cell>
          <cell r="BO23">
            <v>9.9693076156769518</v>
          </cell>
          <cell r="BP23">
            <v>84.797043172934593</v>
          </cell>
          <cell r="BQ23">
            <v>0.21531981891310911</v>
          </cell>
          <cell r="BR23">
            <v>1.83146961496619</v>
          </cell>
          <cell r="BS23">
            <v>-77.400000000000006</v>
          </cell>
          <cell r="BT23">
            <v>-6</v>
          </cell>
          <cell r="BU23">
            <v>0.69853265799999997</v>
          </cell>
          <cell r="BV23" t="str">
            <v>restricted</v>
          </cell>
          <cell r="BW23" t="str">
            <v>rain</v>
          </cell>
          <cell r="BX23">
            <v>2.7742434854794098</v>
          </cell>
          <cell r="BY23" t="str">
            <v>Cow access, green macrophytes at entrance. Clearly lower than usual. Pasture</v>
          </cell>
          <cell r="BZ23" t="str">
            <v>Livestock</v>
          </cell>
          <cell r="CA23" t="str">
            <v>Pasture-livestock</v>
          </cell>
          <cell r="CC23">
            <v>114.674455592171</v>
          </cell>
          <cell r="CD23">
            <v>3127.4307236949057</v>
          </cell>
          <cell r="CE23">
            <v>2921.2621730041119</v>
          </cell>
          <cell r="CF23">
            <v>2.6168519895223598E-3</v>
          </cell>
          <cell r="CG23">
            <v>0</v>
          </cell>
          <cell r="CH23">
            <v>1100</v>
          </cell>
          <cell r="CI23" t="str">
            <v>NV</v>
          </cell>
          <cell r="CJ23" t="str">
            <v>&lt;.2</v>
          </cell>
        </row>
        <row r="24">
          <cell r="A24" t="str">
            <v>61B</v>
          </cell>
          <cell r="D24">
            <v>42948</v>
          </cell>
          <cell r="E24">
            <v>0.57361111111111118</v>
          </cell>
          <cell r="F24">
            <v>50.239640000000001</v>
          </cell>
          <cell r="G24">
            <v>-105.99758</v>
          </cell>
          <cell r="H24">
            <v>16.100000000000001</v>
          </cell>
          <cell r="I24">
            <v>100</v>
          </cell>
          <cell r="J24">
            <v>4.8</v>
          </cell>
          <cell r="K24" t="str">
            <v>J, JW</v>
          </cell>
          <cell r="L24">
            <v>1.92</v>
          </cell>
          <cell r="M24">
            <v>1.92</v>
          </cell>
          <cell r="N24">
            <v>2</v>
          </cell>
          <cell r="O24">
            <v>91.8</v>
          </cell>
          <cell r="P24">
            <v>0</v>
          </cell>
          <cell r="Q24">
            <v>0</v>
          </cell>
          <cell r="R24">
            <v>21.2</v>
          </cell>
          <cell r="S24">
            <v>44</v>
          </cell>
          <cell r="T24">
            <v>3.79</v>
          </cell>
          <cell r="U24">
            <v>4886</v>
          </cell>
          <cell r="V24">
            <v>2.85</v>
          </cell>
          <cell r="W24">
            <v>7.48</v>
          </cell>
          <cell r="X24">
            <v>21.2</v>
          </cell>
          <cell r="Y24">
            <v>35.6</v>
          </cell>
          <cell r="Z24">
            <v>3.12</v>
          </cell>
          <cell r="AA24">
            <v>4901</v>
          </cell>
          <cell r="AB24">
            <v>2.86</v>
          </cell>
          <cell r="AC24">
            <v>7.47</v>
          </cell>
          <cell r="AD24">
            <v>2761.0221472997891</v>
          </cell>
          <cell r="AE24">
            <v>708.6</v>
          </cell>
          <cell r="AG24">
            <v>35</v>
          </cell>
          <cell r="AH24">
            <v>20.399999999999999</v>
          </cell>
          <cell r="AI24">
            <v>19.7</v>
          </cell>
          <cell r="AJ24">
            <v>2</v>
          </cell>
          <cell r="AK24" t="str">
            <v>N</v>
          </cell>
          <cell r="AL24">
            <v>2.3857776199999998</v>
          </cell>
          <cell r="AM24">
            <v>0.22</v>
          </cell>
          <cell r="AN24">
            <v>0.03</v>
          </cell>
          <cell r="AO24">
            <v>10.01</v>
          </cell>
          <cell r="AP24">
            <v>0.02</v>
          </cell>
          <cell r="AQ24">
            <v>1880</v>
          </cell>
          <cell r="AR24">
            <v>62.666666666666664</v>
          </cell>
          <cell r="AS24">
            <v>23.564</v>
          </cell>
          <cell r="AT24">
            <v>1962.0316402997503</v>
          </cell>
          <cell r="AU24">
            <v>24.782</v>
          </cell>
          <cell r="AV24">
            <v>2063.4471273938384</v>
          </cell>
          <cell r="AW24">
            <v>2391.1155279999998</v>
          </cell>
          <cell r="AX24">
            <v>83.086504199999993</v>
          </cell>
          <cell r="AY24">
            <v>1.0458723299999999</v>
          </cell>
          <cell r="AZ24">
            <v>384.77430955</v>
          </cell>
          <cell r="BA24">
            <v>0.53235579649999998</v>
          </cell>
          <cell r="BB24">
            <v>7.0969249999996997E-4</v>
          </cell>
          <cell r="BC24">
            <v>0.57346956900000001</v>
          </cell>
          <cell r="BD24">
            <v>14.597754264500001</v>
          </cell>
          <cell r="BE24">
            <v>9.3444426855000007</v>
          </cell>
          <cell r="BF24">
            <v>6.7032100719169154</v>
          </cell>
          <cell r="BG24">
            <v>-14.130585219412215</v>
          </cell>
          <cell r="BH24">
            <v>20.368686177817541</v>
          </cell>
          <cell r="BI24">
            <v>373.02058178581098</v>
          </cell>
          <cell r="BJ24">
            <v>0.40851757276007911</v>
          </cell>
          <cell r="BK24">
            <v>7.4813594421542522</v>
          </cell>
          <cell r="BL24">
            <v>21.365672530418578</v>
          </cell>
          <cell r="BM24">
            <v>7.0173011382582207</v>
          </cell>
          <cell r="BN24">
            <v>-24.289731093751318</v>
          </cell>
          <cell r="BO24">
            <v>18.250861119242114</v>
          </cell>
          <cell r="BP24">
            <v>168.20786613108268</v>
          </cell>
          <cell r="BQ24">
            <v>0.34113759101387131</v>
          </cell>
          <cell r="BR24">
            <v>3.1440722641323866</v>
          </cell>
          <cell r="BS24">
            <v>-76.400000000000006</v>
          </cell>
          <cell r="BT24">
            <v>-5.52</v>
          </cell>
          <cell r="BU24">
            <v>0.85389179800000004</v>
          </cell>
          <cell r="BV24" t="str">
            <v>restricted</v>
          </cell>
          <cell r="BW24" t="str">
            <v>rain</v>
          </cell>
          <cell r="BX24">
            <v>3.39125698784978</v>
          </cell>
          <cell r="BY24" t="str">
            <v>Direct cow access. moss on perimeter, large long dugout, small eckman sample - took sediment from shore</v>
          </cell>
          <cell r="BZ24" t="str">
            <v>Livestock</v>
          </cell>
          <cell r="CA24" t="str">
            <v>Pasture-livestock</v>
          </cell>
          <cell r="CC24">
            <v>207.86719498525699</v>
          </cell>
          <cell r="CD24">
            <v>1844.4263767484797</v>
          </cell>
          <cell r="CE24">
            <v>1885.8006615598754</v>
          </cell>
          <cell r="CF24">
            <v>0</v>
          </cell>
          <cell r="CG24">
            <v>0</v>
          </cell>
          <cell r="CH24">
            <v>1520</v>
          </cell>
          <cell r="CI24">
            <v>3685.07</v>
          </cell>
          <cell r="CJ24" t="str">
            <v>&lt;.2</v>
          </cell>
        </row>
        <row r="25">
          <cell r="A25" t="str">
            <v>61C</v>
          </cell>
          <cell r="D25">
            <v>42948</v>
          </cell>
          <cell r="E25">
            <v>0.49305555555555558</v>
          </cell>
          <cell r="F25">
            <v>50.253279999999997</v>
          </cell>
          <cell r="G25">
            <v>-106.07295000000001</v>
          </cell>
          <cell r="H25">
            <v>17</v>
          </cell>
          <cell r="I25">
            <v>100</v>
          </cell>
          <cell r="J25">
            <v>0</v>
          </cell>
          <cell r="K25" t="str">
            <v>J, JW</v>
          </cell>
          <cell r="L25">
            <v>0.25</v>
          </cell>
          <cell r="M25">
            <v>2.6</v>
          </cell>
          <cell r="N25">
            <v>2.5</v>
          </cell>
          <cell r="O25">
            <v>85.9</v>
          </cell>
          <cell r="P25">
            <v>0</v>
          </cell>
          <cell r="Q25">
            <v>0</v>
          </cell>
          <cell r="R25">
            <v>20.399999999999999</v>
          </cell>
          <cell r="S25">
            <v>44.9</v>
          </cell>
          <cell r="T25">
            <v>4</v>
          </cell>
          <cell r="U25">
            <v>756</v>
          </cell>
          <cell r="V25">
            <v>0.41</v>
          </cell>
          <cell r="W25">
            <v>8.25</v>
          </cell>
          <cell r="X25">
            <v>19.3</v>
          </cell>
          <cell r="Y25">
            <v>1</v>
          </cell>
          <cell r="Z25">
            <v>0.09</v>
          </cell>
          <cell r="AA25">
            <v>767</v>
          </cell>
          <cell r="AB25">
            <v>0.42</v>
          </cell>
          <cell r="AC25">
            <v>7.51</v>
          </cell>
          <cell r="AD25">
            <v>395.29730750270193</v>
          </cell>
          <cell r="AE25">
            <v>706</v>
          </cell>
          <cell r="AG25">
            <v>43</v>
          </cell>
          <cell r="AH25">
            <v>20</v>
          </cell>
          <cell r="AI25">
            <v>20.3</v>
          </cell>
          <cell r="AJ25">
            <v>2</v>
          </cell>
          <cell r="AK25" t="str">
            <v>N</v>
          </cell>
          <cell r="AL25">
            <v>59.835271800000001</v>
          </cell>
          <cell r="AM25">
            <v>0.05</v>
          </cell>
          <cell r="AN25">
            <v>0.03</v>
          </cell>
          <cell r="AO25">
            <v>9.11</v>
          </cell>
          <cell r="AP25">
            <v>0.05</v>
          </cell>
          <cell r="AQ25">
            <v>2480</v>
          </cell>
          <cell r="AR25">
            <v>82.666666666666671</v>
          </cell>
          <cell r="AS25">
            <v>58.694000000000003</v>
          </cell>
          <cell r="AT25">
            <v>4887.0940882597833</v>
          </cell>
          <cell r="AU25">
            <v>28.824000000000002</v>
          </cell>
          <cell r="AV25">
            <v>2400.0000000000005</v>
          </cell>
          <cell r="AW25">
            <v>1496.0941264999999</v>
          </cell>
          <cell r="AX25">
            <v>53.606523324999998</v>
          </cell>
          <cell r="AY25">
            <v>0.21663184499999799</v>
          </cell>
          <cell r="AZ25">
            <v>326.45721639999999</v>
          </cell>
          <cell r="BA25">
            <v>0.46419511949999998</v>
          </cell>
          <cell r="BB25">
            <v>1.39647555E-2</v>
          </cell>
          <cell r="BC25">
            <v>0.21806375550000001</v>
          </cell>
          <cell r="BD25">
            <v>5.7484810685000003</v>
          </cell>
          <cell r="BE25">
            <v>2.1784130499999901E-2</v>
          </cell>
          <cell r="BF25">
            <v>4.2003317472079491</v>
          </cell>
          <cell r="BG25">
            <v>-23.055732619193392</v>
          </cell>
          <cell r="BH25">
            <v>24.269618119109669</v>
          </cell>
          <cell r="BI25">
            <v>238.20760355404408</v>
          </cell>
          <cell r="BJ25">
            <v>0.50624985646870413</v>
          </cell>
          <cell r="BK25">
            <v>4.9688694942437239</v>
          </cell>
          <cell r="BL25">
            <v>11.450895908173708</v>
          </cell>
          <cell r="BM25">
            <v>4.0157014544481431</v>
          </cell>
          <cell r="BN25">
            <v>-28.607698451484431</v>
          </cell>
          <cell r="BO25">
            <v>22.79383916130524</v>
          </cell>
          <cell r="BP25">
            <v>188.00779182282162</v>
          </cell>
          <cell r="BQ25">
            <v>0.4486976212855362</v>
          </cell>
          <cell r="BR25">
            <v>3.7009407839138118</v>
          </cell>
          <cell r="BS25">
            <v>-85.1</v>
          </cell>
          <cell r="BT25">
            <v>-7.33</v>
          </cell>
          <cell r="BU25">
            <v>0.56446335700000005</v>
          </cell>
          <cell r="BV25" t="str">
            <v>restricted</v>
          </cell>
          <cell r="BW25" t="str">
            <v>rain</v>
          </cell>
          <cell r="BX25">
            <v>2.2417832192876799</v>
          </cell>
          <cell r="BY25" t="str">
            <v>Direct cow access. Saw farmer on quad - confirmed Saskpastures. Raining, no wind. No visible veg. Pasture - different from original 61C</v>
          </cell>
          <cell r="BZ25" t="str">
            <v>Livestock</v>
          </cell>
          <cell r="CA25" t="str">
            <v>Pasture-livestock</v>
          </cell>
          <cell r="CC25">
            <v>109.68311565179501</v>
          </cell>
          <cell r="CD25">
            <v>4861.9908132291121</v>
          </cell>
          <cell r="CE25">
            <v>4894.6492333817059</v>
          </cell>
          <cell r="CF25">
            <v>4.4257823319446103E-3</v>
          </cell>
          <cell r="CG25">
            <v>0</v>
          </cell>
          <cell r="CH25">
            <v>650</v>
          </cell>
          <cell r="CI25" t="e">
            <v>#N/A</v>
          </cell>
          <cell r="CJ25" t="str">
            <v>&lt;.2</v>
          </cell>
        </row>
        <row r="26">
          <cell r="A26" t="str">
            <v>56A</v>
          </cell>
          <cell r="D26">
            <v>42949</v>
          </cell>
          <cell r="E26">
            <v>0.41666666666666669</v>
          </cell>
          <cell r="F26">
            <v>49.98368</v>
          </cell>
          <cell r="G26">
            <v>-105.28633000000001</v>
          </cell>
          <cell r="H26">
            <v>15.1</v>
          </cell>
          <cell r="I26">
            <v>90</v>
          </cell>
          <cell r="J26">
            <v>14.8</v>
          </cell>
          <cell r="K26" t="str">
            <v>J, L</v>
          </cell>
          <cell r="L26">
            <v>0.88</v>
          </cell>
          <cell r="M26">
            <v>2.7</v>
          </cell>
          <cell r="N26">
            <v>3</v>
          </cell>
          <cell r="O26">
            <v>94.3</v>
          </cell>
          <cell r="P26">
            <v>0</v>
          </cell>
          <cell r="Q26">
            <v>0</v>
          </cell>
          <cell r="R26">
            <v>20.8</v>
          </cell>
          <cell r="S26">
            <v>76.400000000000006</v>
          </cell>
          <cell r="T26">
            <v>6.84</v>
          </cell>
          <cell r="U26">
            <v>7805</v>
          </cell>
          <cell r="V26">
            <v>4.7300000000000004</v>
          </cell>
          <cell r="W26">
            <v>8.4</v>
          </cell>
          <cell r="X26">
            <v>16.5</v>
          </cell>
          <cell r="Y26">
            <v>13.7</v>
          </cell>
          <cell r="Z26">
            <v>1.31</v>
          </cell>
          <cell r="AA26">
            <v>7488</v>
          </cell>
          <cell r="AB26">
            <v>5.03</v>
          </cell>
          <cell r="AC26">
            <v>7.61</v>
          </cell>
          <cell r="AD26">
            <v>4463.8226038145185</v>
          </cell>
          <cell r="AE26">
            <v>707.3</v>
          </cell>
          <cell r="AF26">
            <v>8</v>
          </cell>
          <cell r="AG26">
            <v>61</v>
          </cell>
          <cell r="AH26">
            <v>20</v>
          </cell>
          <cell r="AI26">
            <v>19.899999999999999</v>
          </cell>
          <cell r="AJ26">
            <v>2</v>
          </cell>
          <cell r="AK26" t="str">
            <v>N</v>
          </cell>
          <cell r="AL26">
            <v>3.4942912800000001</v>
          </cell>
          <cell r="AM26">
            <v>0.06</v>
          </cell>
          <cell r="AN26">
            <v>0.05</v>
          </cell>
          <cell r="AO26">
            <v>4.1900000000000004</v>
          </cell>
          <cell r="AP26">
            <v>0.08</v>
          </cell>
          <cell r="AQ26">
            <v>3060</v>
          </cell>
          <cell r="AR26">
            <v>61.199999999999996</v>
          </cell>
          <cell r="AS26">
            <v>90.156000000000006</v>
          </cell>
          <cell r="AT26">
            <v>7506.7443796835978</v>
          </cell>
          <cell r="AU26">
            <v>37.726999999999997</v>
          </cell>
          <cell r="AV26">
            <v>3141.2989175686926</v>
          </cell>
          <cell r="AW26">
            <v>857.60839350000003</v>
          </cell>
          <cell r="AX26">
            <v>29.828260879999998</v>
          </cell>
          <cell r="AY26">
            <v>0.51466163000000098</v>
          </cell>
          <cell r="AZ26">
            <v>304.24899225000001</v>
          </cell>
          <cell r="BA26">
            <v>0.41855681950000001</v>
          </cell>
          <cell r="BB26">
            <v>2.9223150000001801E-4</v>
          </cell>
          <cell r="BC26">
            <v>0.15884309199999999</v>
          </cell>
          <cell r="BD26">
            <v>4.0395048605000001</v>
          </cell>
          <cell r="BE26">
            <v>2.9511963500000099E-2</v>
          </cell>
          <cell r="BF26">
            <v>9.2230321154977766</v>
          </cell>
          <cell r="BG26">
            <v>-20.550179364229145</v>
          </cell>
          <cell r="BH26">
            <v>15.565291661686944</v>
          </cell>
          <cell r="BI26">
            <v>196.77789573809596</v>
          </cell>
          <cell r="BJ26">
            <v>0.28888811547303161</v>
          </cell>
          <cell r="BK26">
            <v>3.6521509973662951</v>
          </cell>
          <cell r="BL26">
            <v>14.749110821966081</v>
          </cell>
          <cell r="BM26">
            <v>8.5996181710997455</v>
          </cell>
          <cell r="BN26">
            <v>-28.454579679827678</v>
          </cell>
          <cell r="BO26">
            <v>12.140093181816161</v>
          </cell>
          <cell r="BP26">
            <v>107.31580481967113</v>
          </cell>
          <cell r="BQ26">
            <v>0.24575087412583319</v>
          </cell>
          <cell r="BR26">
            <v>2.1723847129488085</v>
          </cell>
          <cell r="BS26">
            <v>-80.5</v>
          </cell>
          <cell r="BT26">
            <v>-7.2799999999999994</v>
          </cell>
          <cell r="BU26">
            <v>0.42708431550000003</v>
          </cell>
          <cell r="BV26" t="str">
            <v>open</v>
          </cell>
          <cell r="BW26" t="str">
            <v>rain</v>
          </cell>
          <cell r="BX26">
            <v>1.55197112047834</v>
          </cell>
          <cell r="BY26" t="str">
            <v>Very  steep banks. rained last night</v>
          </cell>
          <cell r="CA26" t="str">
            <v>Grassland</v>
          </cell>
          <cell r="CB26">
            <v>8</v>
          </cell>
          <cell r="CC26">
            <v>84.584257533894501</v>
          </cell>
          <cell r="CD26">
            <v>7797.9631182612484</v>
          </cell>
          <cell r="CE26">
            <v>8019.7254797331143</v>
          </cell>
          <cell r="CF26">
            <v>1.5781593771589501E-2</v>
          </cell>
          <cell r="CG26">
            <v>0</v>
          </cell>
          <cell r="CH26">
            <v>1260</v>
          </cell>
          <cell r="CI26">
            <v>5343.49</v>
          </cell>
          <cell r="CJ26" t="str">
            <v>&lt;.2</v>
          </cell>
        </row>
        <row r="27">
          <cell r="A27" t="str">
            <v>56B</v>
          </cell>
          <cell r="D27">
            <v>42949</v>
          </cell>
          <cell r="E27">
            <v>0.49861111111111112</v>
          </cell>
          <cell r="F27">
            <v>49.982729999999997</v>
          </cell>
          <cell r="G27">
            <v>-105.30243</v>
          </cell>
          <cell r="H27">
            <v>16.7</v>
          </cell>
          <cell r="I27">
            <v>20</v>
          </cell>
          <cell r="J27">
            <v>20.5</v>
          </cell>
          <cell r="K27" t="str">
            <v>J, L</v>
          </cell>
          <cell r="L27">
            <v>0.41</v>
          </cell>
          <cell r="M27">
            <v>2.4</v>
          </cell>
          <cell r="N27">
            <v>2.5</v>
          </cell>
          <cell r="O27">
            <v>96.2</v>
          </cell>
          <cell r="P27">
            <v>0</v>
          </cell>
          <cell r="Q27">
            <v>0</v>
          </cell>
          <cell r="R27">
            <v>20.6</v>
          </cell>
          <cell r="S27">
            <v>50.4</v>
          </cell>
          <cell r="T27">
            <v>4.42</v>
          </cell>
          <cell r="U27">
            <v>6506</v>
          </cell>
          <cell r="V27">
            <v>3.91</v>
          </cell>
          <cell r="W27">
            <v>8.43</v>
          </cell>
          <cell r="X27">
            <v>20.6</v>
          </cell>
          <cell r="Y27">
            <v>46.6</v>
          </cell>
          <cell r="Z27">
            <v>4.0999999999999996</v>
          </cell>
          <cell r="AA27">
            <v>6501</v>
          </cell>
          <cell r="AB27">
            <v>3.91</v>
          </cell>
          <cell r="AC27">
            <v>8.43</v>
          </cell>
          <cell r="AD27">
            <v>3702.9760390230458</v>
          </cell>
          <cell r="AE27">
            <v>708.1</v>
          </cell>
          <cell r="AF27">
            <v>24.5</v>
          </cell>
          <cell r="AG27">
            <v>53</v>
          </cell>
          <cell r="AH27">
            <v>19.899999999999999</v>
          </cell>
          <cell r="AI27">
            <v>20.2</v>
          </cell>
          <cell r="AJ27">
            <v>1</v>
          </cell>
          <cell r="AK27" t="str">
            <v>N</v>
          </cell>
          <cell r="AL27">
            <v>46.786295129999999</v>
          </cell>
          <cell r="AM27">
            <v>0.06</v>
          </cell>
          <cell r="AN27">
            <v>0.06</v>
          </cell>
          <cell r="AO27">
            <v>4.4400000000000004</v>
          </cell>
          <cell r="AP27">
            <v>0.11</v>
          </cell>
          <cell r="AQ27">
            <v>3540</v>
          </cell>
          <cell r="AR27">
            <v>59</v>
          </cell>
          <cell r="AS27">
            <v>74.763999999999996</v>
          </cell>
          <cell r="AT27">
            <v>6225.1457119067436</v>
          </cell>
          <cell r="AU27">
            <v>45.26</v>
          </cell>
          <cell r="AV27">
            <v>3768.5262281432138</v>
          </cell>
          <cell r="AW27">
            <v>1197.3910559999999</v>
          </cell>
          <cell r="AX27">
            <v>42.093566260000003</v>
          </cell>
          <cell r="AY27">
            <v>0.140649209999999</v>
          </cell>
          <cell r="AZ27">
            <v>61.472196879999998</v>
          </cell>
          <cell r="BA27">
            <v>8.5433535000000005E-2</v>
          </cell>
          <cell r="BB27">
            <v>2.8857000000000199E-4</v>
          </cell>
          <cell r="BC27">
            <v>0.247365271</v>
          </cell>
          <cell r="BD27">
            <v>6.3668739219999999</v>
          </cell>
          <cell r="BE27">
            <v>3.1707058999999899E-2</v>
          </cell>
          <cell r="BF27">
            <v>6.212469138294888</v>
          </cell>
          <cell r="BG27">
            <v>-20.766971911849389</v>
          </cell>
          <cell r="BH27">
            <v>19.611195922617863</v>
          </cell>
          <cell r="BI27">
            <v>270.30870510423858</v>
          </cell>
          <cell r="BJ27">
            <v>0.47267283496307216</v>
          </cell>
          <cell r="BK27">
            <v>6.5150326609842999</v>
          </cell>
          <cell r="BL27">
            <v>16.080618295758075</v>
          </cell>
          <cell r="BM27">
            <v>6.8192466599364066</v>
          </cell>
          <cell r="BN27">
            <v>-29.466076080773576</v>
          </cell>
          <cell r="BO27">
            <v>38.708572193952804</v>
          </cell>
          <cell r="BP27">
            <v>332.81539660377251</v>
          </cell>
          <cell r="BQ27">
            <v>0.6398111106438481</v>
          </cell>
          <cell r="BR27">
            <v>5.5010809355995463</v>
          </cell>
          <cell r="BS27">
            <v>-76.3</v>
          </cell>
          <cell r="BT27">
            <v>-6.9</v>
          </cell>
          <cell r="BU27">
            <v>0.39389661599999998</v>
          </cell>
          <cell r="BV27" t="str">
            <v>open</v>
          </cell>
          <cell r="BW27" t="str">
            <v>rain</v>
          </cell>
          <cell r="BX27">
            <v>1.5643722704959799</v>
          </cell>
          <cell r="BY27" t="str">
            <v>Solar panels for aeration or pump. More like a slough than dugout. Easy acces</v>
          </cell>
          <cell r="BZ27" t="str">
            <v>Pump</v>
          </cell>
          <cell r="CA27" t="str">
            <v>Grassland</v>
          </cell>
          <cell r="CB27">
            <v>7</v>
          </cell>
          <cell r="CC27">
            <v>71.165364627447801</v>
          </cell>
          <cell r="CD27">
            <v>6453.4928916757835</v>
          </cell>
          <cell r="CE27">
            <v>6441.7229386637528</v>
          </cell>
          <cell r="CF27">
            <v>4.18852869833132E-4</v>
          </cell>
          <cell r="CG27">
            <v>0</v>
          </cell>
          <cell r="CH27">
            <v>13899.999999999998</v>
          </cell>
          <cell r="CI27">
            <v>3300.01</v>
          </cell>
          <cell r="CJ27" t="str">
            <v>CV % Off</v>
          </cell>
        </row>
        <row r="28">
          <cell r="A28" t="str">
            <v>66A</v>
          </cell>
          <cell r="D28">
            <v>42949</v>
          </cell>
          <cell r="E28">
            <v>0.4381944444444445</v>
          </cell>
          <cell r="F28">
            <v>50.125250000000001</v>
          </cell>
          <cell r="G28">
            <v>-103.86236</v>
          </cell>
          <cell r="H28">
            <v>17.8</v>
          </cell>
          <cell r="I28">
            <v>75</v>
          </cell>
          <cell r="J28">
            <v>6</v>
          </cell>
          <cell r="K28" t="str">
            <v>C,  Jw</v>
          </cell>
          <cell r="M28">
            <v>1.7</v>
          </cell>
          <cell r="N28">
            <v>2</v>
          </cell>
          <cell r="O28">
            <v>97.8</v>
          </cell>
          <cell r="P28">
            <v>0</v>
          </cell>
          <cell r="Q28">
            <v>0</v>
          </cell>
          <cell r="R28">
            <v>19.600000000000001</v>
          </cell>
          <cell r="S28">
            <v>112.41</v>
          </cell>
          <cell r="T28">
            <v>9.56</v>
          </cell>
          <cell r="U28">
            <v>3208</v>
          </cell>
          <cell r="V28">
            <v>1.89</v>
          </cell>
          <cell r="W28">
            <v>9.19</v>
          </cell>
          <cell r="X28">
            <v>19.5</v>
          </cell>
          <cell r="Y28">
            <v>86.7</v>
          </cell>
          <cell r="Z28">
            <v>7.4</v>
          </cell>
          <cell r="AA28">
            <v>3204</v>
          </cell>
          <cell r="AB28">
            <v>1.89</v>
          </cell>
          <cell r="AC28">
            <v>9.11</v>
          </cell>
          <cell r="AD28">
            <v>1793.57795593024</v>
          </cell>
          <cell r="AE28">
            <v>713.2</v>
          </cell>
          <cell r="AG28">
            <v>25</v>
          </cell>
          <cell r="AH28">
            <v>20.7</v>
          </cell>
          <cell r="AI28">
            <v>21</v>
          </cell>
          <cell r="AJ28">
            <v>3</v>
          </cell>
          <cell r="AK28" t="str">
            <v>Y</v>
          </cell>
          <cell r="AL28">
            <v>29.948678900000001</v>
          </cell>
          <cell r="AM28">
            <v>0.05</v>
          </cell>
          <cell r="AN28">
            <v>5.6600000000000001E-3</v>
          </cell>
          <cell r="AO28">
            <v>1.21</v>
          </cell>
          <cell r="AP28">
            <v>0.02</v>
          </cell>
          <cell r="AQ28">
            <v>2490</v>
          </cell>
          <cell r="AR28">
            <v>439.92932862190816</v>
          </cell>
          <cell r="AS28">
            <v>76.460999999999999</v>
          </cell>
          <cell r="AT28">
            <v>6366.444629475438</v>
          </cell>
          <cell r="AU28">
            <v>33.523000000000003</v>
          </cell>
          <cell r="AV28">
            <v>2791.2572855953376</v>
          </cell>
          <cell r="AW28">
            <v>165.63790139521296</v>
          </cell>
          <cell r="AX28">
            <v>6.0951439815460517</v>
          </cell>
          <cell r="AY28" t="str">
            <v>NA</v>
          </cell>
          <cell r="AZ28">
            <v>440.75553351676012</v>
          </cell>
          <cell r="BA28">
            <v>0.63747387140982559</v>
          </cell>
          <cell r="BB28" t="str">
            <v>NA</v>
          </cell>
          <cell r="BC28">
            <v>0.60583122202296746</v>
          </cell>
          <cell r="BD28">
            <v>16.388626417920101</v>
          </cell>
          <cell r="BE28" t="str">
            <v>NA</v>
          </cell>
          <cell r="BF28">
            <v>4.122355868105144</v>
          </cell>
          <cell r="BG28">
            <v>-17.024214103021286</v>
          </cell>
          <cell r="BH28">
            <v>14.544817286614466</v>
          </cell>
          <cell r="BI28">
            <v>206.63965793899857</v>
          </cell>
          <cell r="BJ28">
            <v>0.32810325483001279</v>
          </cell>
          <cell r="BK28">
            <v>4.6613953967741617</v>
          </cell>
          <cell r="BL28">
            <v>16.574948737973919</v>
          </cell>
          <cell r="BM28">
            <v>4.4769832569326438</v>
          </cell>
          <cell r="BN28">
            <v>-28.173167035262118</v>
          </cell>
          <cell r="BO28">
            <v>20.901669407880952</v>
          </cell>
          <cell r="BP28">
            <v>164.14724759749015</v>
          </cell>
          <cell r="BQ28">
            <v>0.43096225583259701</v>
          </cell>
          <cell r="BR28">
            <v>3.3844793319070141</v>
          </cell>
          <cell r="BS28">
            <v>-77.900000000000006</v>
          </cell>
          <cell r="BT28">
            <v>-6.3450000000000006</v>
          </cell>
          <cell r="BU28">
            <v>0.59861219500000007</v>
          </cell>
          <cell r="BV28" t="str">
            <v>restricted</v>
          </cell>
          <cell r="BW28" t="str">
            <v>rain</v>
          </cell>
          <cell r="BX28">
            <v>2.51393365897012</v>
          </cell>
          <cell r="BY28" t="str">
            <v>pumping from dugout. Rained 1 inch day before. 10 yrs old. never treated no animal access. Flushes out every spring. Upstream pasture and farmland several miles away.</v>
          </cell>
          <cell r="BZ28" t="str">
            <v>Pump</v>
          </cell>
          <cell r="CA28" t="str">
            <v>Grassland</v>
          </cell>
          <cell r="CB28">
            <v>10</v>
          </cell>
          <cell r="CC28">
            <v>275.31346569855901</v>
          </cell>
          <cell r="CD28">
            <v>7270.2552628773283</v>
          </cell>
          <cell r="CE28">
            <v>7440.8569444453378</v>
          </cell>
          <cell r="CF28">
            <v>7.9421259712853204E-4</v>
          </cell>
          <cell r="CG28">
            <v>0</v>
          </cell>
          <cell r="CH28">
            <v>980</v>
          </cell>
          <cell r="CI28">
            <v>850.34</v>
          </cell>
          <cell r="CJ28" t="str">
            <v>&lt;.2</v>
          </cell>
        </row>
        <row r="29">
          <cell r="A29" t="str">
            <v>66B</v>
          </cell>
          <cell r="D29">
            <v>42949</v>
          </cell>
          <cell r="E29">
            <v>0.53888888888888886</v>
          </cell>
          <cell r="F29">
            <v>50.131970000000003</v>
          </cell>
          <cell r="G29">
            <v>-103.84161</v>
          </cell>
          <cell r="H29">
            <v>18.899999999999999</v>
          </cell>
          <cell r="I29">
            <v>50</v>
          </cell>
          <cell r="J29">
            <v>3.2</v>
          </cell>
          <cell r="K29" t="str">
            <v>JW, C</v>
          </cell>
          <cell r="L29">
            <v>0.57999999999999996</v>
          </cell>
          <cell r="M29">
            <v>3.2</v>
          </cell>
          <cell r="N29">
            <v>3</v>
          </cell>
          <cell r="O29">
            <v>100</v>
          </cell>
          <cell r="P29">
            <v>0</v>
          </cell>
          <cell r="Q29">
            <v>0</v>
          </cell>
          <cell r="R29">
            <v>19.899999999999999</v>
          </cell>
          <cell r="S29">
            <v>90.4</v>
          </cell>
          <cell r="T29">
            <v>7.59</v>
          </cell>
          <cell r="U29">
            <v>3332</v>
          </cell>
          <cell r="V29">
            <v>1.75</v>
          </cell>
          <cell r="W29">
            <v>9.1999999999999993</v>
          </cell>
          <cell r="X29">
            <v>14.3</v>
          </cell>
          <cell r="Y29">
            <v>1.7</v>
          </cell>
          <cell r="Z29">
            <v>0.16</v>
          </cell>
          <cell r="AA29">
            <v>4013</v>
          </cell>
          <cell r="AB29">
            <v>2.16</v>
          </cell>
          <cell r="AC29">
            <v>8.52</v>
          </cell>
          <cell r="AD29">
            <v>1864.7793518538019</v>
          </cell>
          <cell r="AE29">
            <v>713.5</v>
          </cell>
          <cell r="AG29">
            <v>64</v>
          </cell>
          <cell r="AH29">
            <v>20.2</v>
          </cell>
          <cell r="AI29">
            <v>20.5</v>
          </cell>
          <cell r="AJ29">
            <v>3</v>
          </cell>
          <cell r="AK29" t="str">
            <v>N</v>
          </cell>
          <cell r="AL29">
            <v>33.676241040000001</v>
          </cell>
          <cell r="AM29">
            <v>7.0000000000000007E-2</v>
          </cell>
          <cell r="AN29">
            <v>0.01</v>
          </cell>
          <cell r="AO29">
            <v>3.11</v>
          </cell>
          <cell r="AP29">
            <v>0.03</v>
          </cell>
          <cell r="AQ29">
            <v>2460</v>
          </cell>
          <cell r="AR29">
            <v>246</v>
          </cell>
          <cell r="AS29">
            <v>51.026000000000003</v>
          </cell>
          <cell r="AT29">
            <v>4248.6261448792675</v>
          </cell>
          <cell r="AU29">
            <v>34.762999999999998</v>
          </cell>
          <cell r="AV29">
            <v>2894.504579517069</v>
          </cell>
          <cell r="AW29">
            <v>156.18622250086847</v>
          </cell>
          <cell r="AX29">
            <v>5.703140815339399</v>
          </cell>
          <cell r="AY29" t="str">
            <v>NA</v>
          </cell>
          <cell r="AZ29">
            <v>604.35006155928636</v>
          </cell>
          <cell r="BA29">
            <v>0.86991667860097777</v>
          </cell>
          <cell r="BB29">
            <v>1.6141705357178428E-2</v>
          </cell>
          <cell r="BC29">
            <v>0.22394466032155752</v>
          </cell>
          <cell r="BD29">
            <v>6.0099596761349439</v>
          </cell>
          <cell r="BE29" t="str">
            <v>NA</v>
          </cell>
          <cell r="BF29">
            <v>3.931258010912841</v>
          </cell>
          <cell r="BG29">
            <v>-17.743967873823337</v>
          </cell>
          <cell r="BH29">
            <v>16.033363691472694</v>
          </cell>
          <cell r="BI29">
            <v>209.14092796151877</v>
          </cell>
          <cell r="BJ29">
            <v>0.26344665940638667</v>
          </cell>
          <cell r="BK29">
            <v>3.4364266835609394</v>
          </cell>
          <cell r="BL29">
            <v>15.218126026680739</v>
          </cell>
          <cell r="BM29">
            <v>4.7484337152532525</v>
          </cell>
          <cell r="BN29">
            <v>-25.306285208534582</v>
          </cell>
          <cell r="BO29">
            <v>10.636354258851332</v>
          </cell>
          <cell r="BP29">
            <v>96.7700364894323</v>
          </cell>
          <cell r="BQ29">
            <v>0.22873880126562005</v>
          </cell>
          <cell r="BR29">
            <v>2.0810760535361785</v>
          </cell>
          <cell r="BS29">
            <v>-80.900000000000006</v>
          </cell>
          <cell r="BT29">
            <v>-8.82</v>
          </cell>
          <cell r="BU29">
            <v>0.16387022900000001</v>
          </cell>
          <cell r="BV29" t="str">
            <v>open</v>
          </cell>
          <cell r="BW29" t="str">
            <v>rain</v>
          </cell>
          <cell r="BX29">
            <v>0.65081554923046403</v>
          </cell>
          <cell r="BY29" t="str">
            <v>Direct cattle access, native prairie (never ploughed). 30 yrs. Evidence of spring near dugout</v>
          </cell>
          <cell r="BZ29" t="str">
            <v>Livestock</v>
          </cell>
          <cell r="CA29" t="str">
            <v>Pasture-livestock</v>
          </cell>
          <cell r="CB29">
            <v>30</v>
          </cell>
          <cell r="CC29">
            <v>181.33095732756499</v>
          </cell>
          <cell r="CD29">
            <v>4854.4674089161335</v>
          </cell>
          <cell r="CF29">
            <v>8.5542762584825197E-3</v>
          </cell>
          <cell r="CG29">
            <v>0</v>
          </cell>
          <cell r="CH29">
            <v>1280</v>
          </cell>
          <cell r="CI29">
            <v>1441.6</v>
          </cell>
          <cell r="CJ29" t="str">
            <v>&lt;.2</v>
          </cell>
        </row>
        <row r="30">
          <cell r="A30" t="str">
            <v>66C</v>
          </cell>
          <cell r="D30">
            <v>42949</v>
          </cell>
          <cell r="E30">
            <v>0.58888888888888891</v>
          </cell>
          <cell r="F30">
            <v>50.133209999999998</v>
          </cell>
          <cell r="G30">
            <v>-103.85594</v>
          </cell>
          <cell r="H30">
            <v>20.8</v>
          </cell>
          <cell r="I30">
            <v>60</v>
          </cell>
          <cell r="J30">
            <v>4.9000000000000004</v>
          </cell>
          <cell r="K30" t="str">
            <v>C, JW</v>
          </cell>
          <cell r="L30">
            <v>0.82</v>
          </cell>
          <cell r="M30">
            <v>2.6</v>
          </cell>
          <cell r="N30">
            <v>2.5</v>
          </cell>
          <cell r="O30">
            <v>103.1</v>
          </cell>
          <cell r="P30">
            <v>0</v>
          </cell>
          <cell r="Q30">
            <v>0</v>
          </cell>
          <cell r="R30">
            <v>20.6</v>
          </cell>
          <cell r="S30">
            <v>101.2</v>
          </cell>
          <cell r="T30">
            <v>8.56</v>
          </cell>
          <cell r="U30">
            <v>584</v>
          </cell>
          <cell r="V30">
            <v>0.28000000000000003</v>
          </cell>
          <cell r="W30">
            <v>8.68</v>
          </cell>
          <cell r="X30">
            <v>16</v>
          </cell>
          <cell r="Y30">
            <v>1</v>
          </cell>
          <cell r="Z30">
            <v>0.09</v>
          </cell>
          <cell r="AA30">
            <v>719</v>
          </cell>
          <cell r="AB30">
            <v>0.35</v>
          </cell>
          <cell r="AC30">
            <v>6.75</v>
          </cell>
          <cell r="AD30">
            <v>302.9039474615189</v>
          </cell>
          <cell r="AE30">
            <v>713.5</v>
          </cell>
          <cell r="AG30">
            <v>46</v>
          </cell>
          <cell r="AH30">
            <v>21.6</v>
          </cell>
          <cell r="AI30">
            <v>21.2</v>
          </cell>
          <cell r="AJ30">
            <v>3</v>
          </cell>
          <cell r="AK30" t="str">
            <v>N</v>
          </cell>
          <cell r="AL30">
            <v>25.948670125</v>
          </cell>
          <cell r="AM30">
            <v>0.04</v>
          </cell>
          <cell r="AN30">
            <v>0.01</v>
          </cell>
          <cell r="AO30">
            <v>2.1800000000000002</v>
          </cell>
          <cell r="AP30">
            <v>0.01</v>
          </cell>
          <cell r="AQ30">
            <v>1140</v>
          </cell>
          <cell r="AR30">
            <v>113.99999999999999</v>
          </cell>
          <cell r="AS30">
            <v>40.323999999999998</v>
          </cell>
          <cell r="AT30">
            <v>3357.5353871773518</v>
          </cell>
          <cell r="AU30">
            <v>16.295999999999999</v>
          </cell>
          <cell r="AV30">
            <v>1356.8692756036635</v>
          </cell>
          <cell r="AW30">
            <v>279.08327100000002</v>
          </cell>
          <cell r="AX30">
            <v>10.053623890500001</v>
          </cell>
          <cell r="AY30">
            <v>0.89127109950000005</v>
          </cell>
          <cell r="AZ30">
            <v>656.94711029999996</v>
          </cell>
          <cell r="BA30">
            <v>0.94104829349999997</v>
          </cell>
          <cell r="BB30">
            <v>8.2701211499999996E-2</v>
          </cell>
          <cell r="BC30">
            <v>0.24544384250000001</v>
          </cell>
          <cell r="BD30">
            <v>6.5043616589999997</v>
          </cell>
          <cell r="BE30">
            <v>0.35777060799999999</v>
          </cell>
          <cell r="BF30" t="str">
            <v>NA</v>
          </cell>
          <cell r="BG30">
            <v>-15.659742103344108</v>
          </cell>
          <cell r="BH30">
            <v>9.9128575481267287</v>
          </cell>
          <cell r="BI30">
            <v>134.4828038155627</v>
          </cell>
          <cell r="BJ30">
            <v>0.23479056248523753</v>
          </cell>
          <cell r="BK30">
            <v>3.1852866844046117</v>
          </cell>
          <cell r="BL30">
            <v>15.827585909487743</v>
          </cell>
          <cell r="BM30">
            <v>4.8371313323949918</v>
          </cell>
          <cell r="BN30">
            <v>-27.634488490164994</v>
          </cell>
          <cell r="BO30">
            <v>12.760964178915824</v>
          </cell>
          <cell r="BP30">
            <v>92.794372049406917</v>
          </cell>
          <cell r="BQ30">
            <v>0.25573074506845339</v>
          </cell>
          <cell r="BR30">
            <v>1.8596066542967318</v>
          </cell>
          <cell r="BS30">
            <v>-89.6</v>
          </cell>
          <cell r="BT30">
            <v>-8.15</v>
          </cell>
          <cell r="BU30">
            <v>0.48840077700000001</v>
          </cell>
          <cell r="BV30" t="str">
            <v>restricted</v>
          </cell>
          <cell r="BW30" t="str">
            <v>rain</v>
          </cell>
          <cell r="BX30">
            <v>1.9396983946777</v>
          </cell>
          <cell r="BY30" t="str">
            <v>22 yrs</v>
          </cell>
          <cell r="CA30" t="str">
            <v>Grassland</v>
          </cell>
          <cell r="CB30">
            <v>22</v>
          </cell>
          <cell r="CC30">
            <v>252.09425774807801</v>
          </cell>
          <cell r="CD30">
            <v>3421.8916952560262</v>
          </cell>
          <cell r="CE30">
            <v>3496.340346164016</v>
          </cell>
          <cell r="CF30">
            <v>1.211697496308E-2</v>
          </cell>
          <cell r="CG30">
            <v>0</v>
          </cell>
          <cell r="CH30">
            <v>1910</v>
          </cell>
          <cell r="CI30">
            <v>204.46</v>
          </cell>
          <cell r="CJ30" t="str">
            <v>&lt;.2</v>
          </cell>
        </row>
        <row r="31">
          <cell r="A31" t="str">
            <v>45A</v>
          </cell>
          <cell r="D31">
            <v>42950</v>
          </cell>
          <cell r="E31">
            <v>0.70416666666666661</v>
          </cell>
          <cell r="F31">
            <v>49.831890000000001</v>
          </cell>
          <cell r="G31">
            <v>-101.7569</v>
          </cell>
          <cell r="H31">
            <v>22.1</v>
          </cell>
          <cell r="I31">
            <v>30</v>
          </cell>
          <cell r="J31">
            <v>3.1</v>
          </cell>
          <cell r="K31" t="str">
            <v>L, D</v>
          </cell>
          <cell r="L31">
            <v>0.2</v>
          </cell>
          <cell r="M31">
            <v>0.9</v>
          </cell>
          <cell r="N31">
            <v>1</v>
          </cell>
          <cell r="O31">
            <v>102.5</v>
          </cell>
          <cell r="P31">
            <v>0</v>
          </cell>
          <cell r="Q31">
            <v>0</v>
          </cell>
          <cell r="R31">
            <v>24.5</v>
          </cell>
          <cell r="S31">
            <v>231.9</v>
          </cell>
          <cell r="T31">
            <v>17.7</v>
          </cell>
          <cell r="U31">
            <v>1555</v>
          </cell>
          <cell r="V31">
            <v>0.78</v>
          </cell>
          <cell r="W31">
            <v>9.48</v>
          </cell>
          <cell r="X31">
            <v>16.899999999999999</v>
          </cell>
          <cell r="Y31">
            <v>127.4</v>
          </cell>
          <cell r="Z31">
            <v>11.32</v>
          </cell>
          <cell r="AA31">
            <v>1307</v>
          </cell>
          <cell r="AB31">
            <v>0.78</v>
          </cell>
          <cell r="AC31">
            <v>9.07</v>
          </cell>
          <cell r="AD31">
            <v>848.900354463692</v>
          </cell>
          <cell r="AE31">
            <v>710.8</v>
          </cell>
          <cell r="AG31">
            <v>43</v>
          </cell>
          <cell r="AH31">
            <v>24.7</v>
          </cell>
          <cell r="AI31">
            <v>17.7</v>
          </cell>
          <cell r="AJ31">
            <v>3</v>
          </cell>
          <cell r="AK31" t="str">
            <v>N</v>
          </cell>
          <cell r="AL31">
            <v>176.09805</v>
          </cell>
          <cell r="AM31">
            <v>0.25</v>
          </cell>
          <cell r="AN31">
            <v>0.3</v>
          </cell>
          <cell r="AO31">
            <v>13.12</v>
          </cell>
          <cell r="AP31">
            <v>0.11</v>
          </cell>
          <cell r="AQ31">
            <v>3240</v>
          </cell>
          <cell r="AR31">
            <v>10.8</v>
          </cell>
          <cell r="AS31">
            <v>30.593</v>
          </cell>
          <cell r="AT31">
            <v>2547.2939217318904</v>
          </cell>
          <cell r="AU31">
            <v>38.024000000000001</v>
          </cell>
          <cell r="AV31">
            <v>3166.0283097418819</v>
          </cell>
          <cell r="AW31">
            <v>119.96770196</v>
          </cell>
          <cell r="AX31">
            <v>3.8545754169999999</v>
          </cell>
          <cell r="AY31">
            <v>0.68572296300000002</v>
          </cell>
          <cell r="AZ31">
            <v>2872.9661510000001</v>
          </cell>
          <cell r="BA31">
            <v>3.7995600275000001</v>
          </cell>
          <cell r="BB31">
            <v>2.4898162500000001E-2</v>
          </cell>
          <cell r="BC31">
            <v>0.24184541100000001</v>
          </cell>
          <cell r="BD31">
            <v>5.6834594799999998</v>
          </cell>
          <cell r="BE31">
            <v>0.31533633900000002</v>
          </cell>
          <cell r="BF31">
            <v>6.4519601241797027</v>
          </cell>
          <cell r="BG31">
            <v>-21.805999700877479</v>
          </cell>
          <cell r="BH31">
            <v>19.491292809814336</v>
          </cell>
          <cell r="BI31">
            <v>228.76895326275115</v>
          </cell>
          <cell r="BJ31">
            <v>0.4197995436100439</v>
          </cell>
          <cell r="BK31">
            <v>4.9271796955147789</v>
          </cell>
          <cell r="BL31">
            <v>13.693145690443233</v>
          </cell>
          <cell r="BM31">
            <v>6.7728420526610442</v>
          </cell>
          <cell r="BN31">
            <v>-26.298405398397961</v>
          </cell>
          <cell r="BO31">
            <v>21.452167917216709</v>
          </cell>
          <cell r="BP31">
            <v>200.57945396432737</v>
          </cell>
          <cell r="BQ31">
            <v>0.40939251750413563</v>
          </cell>
          <cell r="BR31">
            <v>3.8278521748917438</v>
          </cell>
          <cell r="BS31">
            <v>-76.8</v>
          </cell>
          <cell r="BT31">
            <v>-6.5</v>
          </cell>
          <cell r="BU31">
            <v>0.50982104100000003</v>
          </cell>
          <cell r="BV31" t="str">
            <v>restricted</v>
          </cell>
          <cell r="BW31" t="str">
            <v>rain</v>
          </cell>
          <cell r="BX31">
            <v>2.0247696171000999</v>
          </cell>
          <cell r="BY31" t="str">
            <v>Switch A and D</v>
          </cell>
          <cell r="CA31" t="str">
            <v>Pasture-livestock</v>
          </cell>
          <cell r="CC31">
            <v>65.134401523426803</v>
          </cell>
          <cell r="CD31">
            <v>3068.2204084618425</v>
          </cell>
          <cell r="CE31">
            <v>2822.3137056579812</v>
          </cell>
          <cell r="CF31">
            <v>2.7628605430694501E-2</v>
          </cell>
          <cell r="CG31">
            <v>4.2256787742614103E-3</v>
          </cell>
          <cell r="CH31">
            <v>930</v>
          </cell>
          <cell r="CI31">
            <v>925.73</v>
          </cell>
          <cell r="CJ31" t="str">
            <v>&lt;.2</v>
          </cell>
        </row>
        <row r="32">
          <cell r="A32" t="str">
            <v>45D</v>
          </cell>
          <cell r="D32">
            <v>42950</v>
          </cell>
          <cell r="E32">
            <v>0.5854166666666667</v>
          </cell>
          <cell r="F32">
            <v>49.802419999999998</v>
          </cell>
          <cell r="G32">
            <v>-101.74679</v>
          </cell>
          <cell r="H32">
            <v>23.4</v>
          </cell>
          <cell r="I32">
            <v>15</v>
          </cell>
          <cell r="J32">
            <v>1.4</v>
          </cell>
          <cell r="K32" t="str">
            <v>L, D</v>
          </cell>
          <cell r="L32">
            <v>0.17</v>
          </cell>
          <cell r="M32">
            <v>2.4</v>
          </cell>
          <cell r="N32">
            <v>2.5</v>
          </cell>
          <cell r="O32">
            <v>96.2</v>
          </cell>
          <cell r="P32">
            <v>0</v>
          </cell>
          <cell r="Q32">
            <v>0</v>
          </cell>
          <cell r="R32">
            <v>23.9</v>
          </cell>
          <cell r="S32">
            <v>57.3</v>
          </cell>
          <cell r="T32">
            <v>4</v>
          </cell>
          <cell r="U32">
            <v>2127</v>
          </cell>
          <cell r="V32">
            <v>1.1100000000000001</v>
          </cell>
          <cell r="W32">
            <v>8.1</v>
          </cell>
          <cell r="X32">
            <v>14.6</v>
          </cell>
          <cell r="Y32">
            <v>0.2</v>
          </cell>
          <cell r="Z32">
            <v>0.02</v>
          </cell>
          <cell r="AA32">
            <v>1744</v>
          </cell>
          <cell r="AB32">
            <v>1.1200000000000001</v>
          </cell>
          <cell r="AC32">
            <v>7.21</v>
          </cell>
          <cell r="AD32">
            <v>1174.8461712713918</v>
          </cell>
          <cell r="AE32">
            <v>711.7</v>
          </cell>
          <cell r="AG32">
            <v>76</v>
          </cell>
          <cell r="AH32">
            <v>20.6</v>
          </cell>
          <cell r="AI32">
            <v>20.6</v>
          </cell>
          <cell r="AJ32">
            <v>1</v>
          </cell>
          <cell r="AK32" t="str">
            <v>N</v>
          </cell>
          <cell r="AL32">
            <v>9.8993366649999999</v>
          </cell>
          <cell r="AM32">
            <v>0.12</v>
          </cell>
          <cell r="AN32">
            <v>0.05</v>
          </cell>
          <cell r="AO32">
            <v>19.27</v>
          </cell>
          <cell r="AP32">
            <v>0.4</v>
          </cell>
          <cell r="AQ32">
            <v>4100</v>
          </cell>
          <cell r="AR32">
            <v>81.999999999999986</v>
          </cell>
          <cell r="AS32">
            <v>59.186999999999998</v>
          </cell>
          <cell r="AT32">
            <v>4928.1432139883427</v>
          </cell>
          <cell r="AU32">
            <v>45.427999999999997</v>
          </cell>
          <cell r="AV32">
            <v>3782.5145711906744</v>
          </cell>
          <cell r="AW32">
            <v>1640.0900260000001</v>
          </cell>
          <cell r="AX32">
            <v>53.488750005</v>
          </cell>
          <cell r="AY32">
            <v>0.77777603500000203</v>
          </cell>
          <cell r="AZ32">
            <v>2617.3931440000001</v>
          </cell>
          <cell r="BA32">
            <v>3.4927013035000001</v>
          </cell>
          <cell r="BB32">
            <v>4.8003743500000001E-2</v>
          </cell>
          <cell r="BC32">
            <v>0.16192980849999999</v>
          </cell>
          <cell r="BD32">
            <v>3.8638182355000001</v>
          </cell>
          <cell r="BE32">
            <v>0.92362061250000005</v>
          </cell>
          <cell r="BF32">
            <v>5.0019608192771061</v>
          </cell>
          <cell r="BG32">
            <v>-18.65546619856871</v>
          </cell>
          <cell r="BH32">
            <v>15.472438343274662</v>
          </cell>
          <cell r="BI32">
            <v>243.56234524551445</v>
          </cell>
          <cell r="BJ32">
            <v>0.27575188635313963</v>
          </cell>
          <cell r="BK32">
            <v>4.3408010202372926</v>
          </cell>
          <cell r="BL32">
            <v>18.365306304588575</v>
          </cell>
          <cell r="BM32">
            <v>4.7791571216419264</v>
          </cell>
          <cell r="BN32">
            <v>-27.441268159412434</v>
          </cell>
          <cell r="BO32">
            <v>15.996477793372621</v>
          </cell>
          <cell r="BP32">
            <v>174.90697102227409</v>
          </cell>
          <cell r="BQ32">
            <v>0.2777166283571636</v>
          </cell>
          <cell r="BR32">
            <v>3.0365793580255924</v>
          </cell>
          <cell r="BS32">
            <v>-64.900000000000006</v>
          </cell>
          <cell r="BT32">
            <v>-5.55</v>
          </cell>
          <cell r="BU32">
            <v>0.380617502</v>
          </cell>
          <cell r="BV32" t="str">
            <v>open</v>
          </cell>
          <cell r="BW32" t="str">
            <v>rain</v>
          </cell>
          <cell r="BX32">
            <v>1.5116338704722501</v>
          </cell>
          <cell r="BY32" t="str">
            <v>Slough like. Switch site A and D on map</v>
          </cell>
          <cell r="CA32" t="str">
            <v>Pasture-livestock</v>
          </cell>
          <cell r="CC32">
            <v>22.666369665945599</v>
          </cell>
          <cell r="CD32">
            <v>4894.3803244576338</v>
          </cell>
          <cell r="CE32">
            <v>4959.7013724232729</v>
          </cell>
          <cell r="CF32">
            <v>2.1312387984758301E-2</v>
          </cell>
          <cell r="CG32">
            <v>2.12598540622491E-3</v>
          </cell>
          <cell r="CH32">
            <v>420</v>
          </cell>
          <cell r="CI32">
            <v>1186.01</v>
          </cell>
          <cell r="CJ32" t="str">
            <v>&lt;.2</v>
          </cell>
        </row>
        <row r="33">
          <cell r="A33" t="str">
            <v>45B</v>
          </cell>
          <cell r="D33">
            <v>42950</v>
          </cell>
          <cell r="E33">
            <v>0.65763888888888888</v>
          </cell>
          <cell r="F33">
            <v>49.79956</v>
          </cell>
          <cell r="G33">
            <v>-101.76376</v>
          </cell>
          <cell r="H33">
            <v>27</v>
          </cell>
          <cell r="I33">
            <v>10</v>
          </cell>
          <cell r="J33">
            <v>7.5</v>
          </cell>
          <cell r="K33" t="str">
            <v>L, D</v>
          </cell>
          <cell r="L33">
            <v>0.1</v>
          </cell>
          <cell r="M33">
            <v>2.9</v>
          </cell>
          <cell r="N33">
            <v>3</v>
          </cell>
          <cell r="O33">
            <v>114.8</v>
          </cell>
          <cell r="P33">
            <v>0</v>
          </cell>
          <cell r="Q33">
            <v>0</v>
          </cell>
          <cell r="R33">
            <v>24.5</v>
          </cell>
          <cell r="S33">
            <v>222.8</v>
          </cell>
          <cell r="T33">
            <v>17.28</v>
          </cell>
          <cell r="U33">
            <v>324.89999999999998</v>
          </cell>
          <cell r="V33">
            <v>0.16</v>
          </cell>
          <cell r="W33">
            <v>9.58</v>
          </cell>
          <cell r="X33">
            <v>12.2</v>
          </cell>
          <cell r="Y33">
            <v>0.5</v>
          </cell>
          <cell r="Z33">
            <v>0.05</v>
          </cell>
          <cell r="AA33">
            <v>395.3</v>
          </cell>
          <cell r="AB33">
            <v>0.26</v>
          </cell>
          <cell r="AC33">
            <v>6.48</v>
          </cell>
          <cell r="AD33">
            <v>166.87194587888661</v>
          </cell>
          <cell r="AE33">
            <v>711</v>
          </cell>
          <cell r="AG33">
            <v>42</v>
          </cell>
          <cell r="AH33">
            <v>17.7</v>
          </cell>
          <cell r="AI33">
            <v>19.399999999999999</v>
          </cell>
          <cell r="AJ33">
            <v>3</v>
          </cell>
          <cell r="AK33" t="str">
            <v>N</v>
          </cell>
          <cell r="AL33">
            <v>114.41915005</v>
          </cell>
          <cell r="AM33">
            <v>0.08</v>
          </cell>
          <cell r="AN33">
            <v>0.02</v>
          </cell>
          <cell r="AO33">
            <v>18.25</v>
          </cell>
          <cell r="AP33">
            <v>0.04</v>
          </cell>
          <cell r="AQ33">
            <v>1560</v>
          </cell>
          <cell r="AR33">
            <v>78</v>
          </cell>
          <cell r="AS33">
            <v>33.04</v>
          </cell>
          <cell r="AT33">
            <v>2751.0407993338886</v>
          </cell>
          <cell r="AU33">
            <v>19.384</v>
          </cell>
          <cell r="AV33">
            <v>1613.9883430474604</v>
          </cell>
          <cell r="AW33">
            <v>138.14707895000001</v>
          </cell>
          <cell r="AX33">
            <v>4.4466483749999997</v>
          </cell>
          <cell r="AY33">
            <v>0.53816070000000005</v>
          </cell>
          <cell r="AZ33">
            <v>7047.4198249999999</v>
          </cell>
          <cell r="BA33">
            <v>9.3464898845000004</v>
          </cell>
          <cell r="BB33">
            <v>9.89097484999997E-2</v>
          </cell>
          <cell r="BC33">
            <v>0.172606959</v>
          </cell>
          <cell r="BD33">
            <v>4.0669994564999996</v>
          </cell>
          <cell r="BE33">
            <v>5.78060145000001E-2</v>
          </cell>
          <cell r="BF33">
            <v>4.1014232504887334</v>
          </cell>
          <cell r="BG33">
            <v>-19.606054397739904</v>
          </cell>
          <cell r="BH33">
            <v>17.516378759056998</v>
          </cell>
          <cell r="BI33">
            <v>200.80830790271131</v>
          </cell>
          <cell r="BJ33">
            <v>0.35265509883344071</v>
          </cell>
          <cell r="BK33">
            <v>4.0428489611981346</v>
          </cell>
          <cell r="BL33">
            <v>13.37470275348409</v>
          </cell>
          <cell r="BM33">
            <v>4.0764935728505591</v>
          </cell>
          <cell r="BN33">
            <v>-27.513999597689931</v>
          </cell>
          <cell r="BO33">
            <v>17.682914496102338</v>
          </cell>
          <cell r="BP33">
            <v>152.24416348877665</v>
          </cell>
          <cell r="BQ33">
            <v>0.37384597243345324</v>
          </cell>
          <cell r="BR33">
            <v>3.2186926741813244</v>
          </cell>
          <cell r="BS33">
            <v>-79.2</v>
          </cell>
          <cell r="BT33">
            <v>-7.18</v>
          </cell>
          <cell r="BU33">
            <v>0.41171330900000003</v>
          </cell>
          <cell r="BV33" t="str">
            <v>restricted</v>
          </cell>
          <cell r="BW33" t="str">
            <v>rain</v>
          </cell>
          <cell r="BX33">
            <v>1.63513180623328</v>
          </cell>
          <cell r="BY33" t="str">
            <v>Fish in dugout. Caught in horizontal tow</v>
          </cell>
          <cell r="CA33" t="str">
            <v>Pasture-livestock</v>
          </cell>
          <cell r="CC33">
            <v>86.242772387500295</v>
          </cell>
          <cell r="CD33">
            <v>3214.0774165653925</v>
          </cell>
          <cell r="CE33">
            <v>2953.1468725723339</v>
          </cell>
          <cell r="CF33">
            <v>2.6892893107858799E-2</v>
          </cell>
          <cell r="CG33">
            <v>1.39099844919375E-3</v>
          </cell>
          <cell r="CH33">
            <v>540</v>
          </cell>
          <cell r="CI33" t="str">
            <v>NV</v>
          </cell>
          <cell r="CJ33" t="str">
            <v>&lt;.2</v>
          </cell>
        </row>
        <row r="34">
          <cell r="A34" t="str">
            <v>45C</v>
          </cell>
          <cell r="D34">
            <v>42950</v>
          </cell>
          <cell r="E34">
            <v>0.63541666666666663</v>
          </cell>
          <cell r="F34">
            <v>49.803649999999998</v>
          </cell>
          <cell r="G34">
            <v>-101.76676</v>
          </cell>
          <cell r="H34">
            <v>26.6</v>
          </cell>
          <cell r="I34">
            <v>5</v>
          </cell>
          <cell r="J34">
            <v>3.1</v>
          </cell>
          <cell r="K34" t="str">
            <v>L, D</v>
          </cell>
          <cell r="L34">
            <v>1.0249999999999999</v>
          </cell>
          <cell r="O34">
            <v>102.5</v>
          </cell>
          <cell r="P34">
            <v>0</v>
          </cell>
          <cell r="Q34">
            <v>0</v>
          </cell>
          <cell r="R34">
            <v>29.5</v>
          </cell>
          <cell r="S34">
            <v>135.6</v>
          </cell>
          <cell r="T34">
            <v>9.58</v>
          </cell>
          <cell r="U34">
            <v>176.7</v>
          </cell>
          <cell r="V34">
            <v>0.81</v>
          </cell>
          <cell r="W34">
            <v>9.24</v>
          </cell>
          <cell r="X34" t="e">
            <v>#N/A</v>
          </cell>
          <cell r="Y34" t="e">
            <v>#N/A</v>
          </cell>
          <cell r="Z34" t="e">
            <v>#N/A</v>
          </cell>
          <cell r="AA34" t="e">
            <v>#N/A</v>
          </cell>
          <cell r="AB34" t="e">
            <v>#N/A</v>
          </cell>
          <cell r="AC34" t="e">
            <v>#N/A</v>
          </cell>
          <cell r="AD34">
            <v>89.883351100287683</v>
          </cell>
          <cell r="AE34">
            <v>711</v>
          </cell>
          <cell r="AG34">
            <v>48</v>
          </cell>
          <cell r="AH34">
            <v>29.7</v>
          </cell>
          <cell r="AI34">
            <v>28.6</v>
          </cell>
          <cell r="AJ34">
            <v>0</v>
          </cell>
          <cell r="AK34" t="str">
            <v>N</v>
          </cell>
          <cell r="AL34">
            <v>14.937447465</v>
          </cell>
          <cell r="AM34">
            <v>0.25</v>
          </cell>
          <cell r="AN34">
            <v>0.19</v>
          </cell>
          <cell r="AO34">
            <v>17.149999999999999</v>
          </cell>
          <cell r="AP34">
            <v>0.3</v>
          </cell>
          <cell r="AQ34">
            <v>4750</v>
          </cell>
          <cell r="AR34">
            <v>25</v>
          </cell>
          <cell r="AS34">
            <v>34.271999999999998</v>
          </cell>
          <cell r="AT34">
            <v>2853.6219816819316</v>
          </cell>
          <cell r="AU34">
            <v>53.838000000000001</v>
          </cell>
          <cell r="AV34">
            <v>4482.7643630308075</v>
          </cell>
          <cell r="AW34">
            <v>89.235135360000001</v>
          </cell>
          <cell r="AX34">
            <v>2.5128484814999998</v>
          </cell>
          <cell r="AY34">
            <v>0.20100559849999999</v>
          </cell>
          <cell r="AZ34">
            <v>1310.7588665000001</v>
          </cell>
          <cell r="BA34">
            <v>1.5896439120000001</v>
          </cell>
          <cell r="BB34">
            <v>4.2983967999999997E-2</v>
          </cell>
          <cell r="BC34">
            <v>0.22526520550000001</v>
          </cell>
          <cell r="BD34">
            <v>4.613220171</v>
          </cell>
          <cell r="BE34">
            <v>4.0505953000000303E-2</v>
          </cell>
          <cell r="BF34">
            <v>1.3805904217941656</v>
          </cell>
          <cell r="BG34">
            <v>-30.862624807498818</v>
          </cell>
          <cell r="BH34">
            <v>115.47622902793174</v>
          </cell>
          <cell r="BI34">
            <v>1354.0220216715979</v>
          </cell>
          <cell r="BJ34">
            <v>2.2762907358157252</v>
          </cell>
          <cell r="BK34">
            <v>26.690755404525881</v>
          </cell>
          <cell r="BL34">
            <v>13.679805548852514</v>
          </cell>
          <cell r="BM34">
            <v>1.174447097040431</v>
          </cell>
          <cell r="BN34">
            <v>-31.976150780685344</v>
          </cell>
          <cell r="BO34">
            <v>131.323559602052</v>
          </cell>
          <cell r="BP34">
            <v>1486.1504412795275</v>
          </cell>
          <cell r="BQ34">
            <v>2.770539232110802</v>
          </cell>
          <cell r="BR34">
            <v>31.353384837120835</v>
          </cell>
          <cell r="BS34">
            <v>-87.2</v>
          </cell>
          <cell r="BT34">
            <v>-7.66</v>
          </cell>
          <cell r="BU34">
            <v>0.54268600199999995</v>
          </cell>
          <cell r="BV34" t="str">
            <v>restricted</v>
          </cell>
          <cell r="BW34" t="str">
            <v>rain</v>
          </cell>
          <cell r="BX34">
            <v>2.1552937997116199</v>
          </cell>
          <cell r="BY34" t="str">
            <v>Almost dried up. Samples taken near shore</v>
          </cell>
          <cell r="CA34" t="str">
            <v>Pasture-livestock</v>
          </cell>
          <cell r="CC34">
            <v>35.013091353899704</v>
          </cell>
          <cell r="CD34">
            <v>3260.1267239800131</v>
          </cell>
          <cell r="CE34">
            <v>3331.493515245772</v>
          </cell>
          <cell r="CF34" t="str">
            <v>NA</v>
          </cell>
          <cell r="CG34" t="str">
            <v>NA</v>
          </cell>
          <cell r="CH34">
            <v>830</v>
          </cell>
          <cell r="CI34">
            <v>898.62</v>
          </cell>
          <cell r="CJ34" t="str">
            <v>&lt;.2</v>
          </cell>
        </row>
        <row r="35">
          <cell r="A35" t="str">
            <v>15B</v>
          </cell>
          <cell r="D35">
            <v>42950</v>
          </cell>
          <cell r="E35">
            <v>0.59375</v>
          </cell>
          <cell r="F35">
            <v>49.529809999999998</v>
          </cell>
          <cell r="G35">
            <v>-101.911</v>
          </cell>
          <cell r="H35">
            <v>23</v>
          </cell>
          <cell r="I35">
            <v>5</v>
          </cell>
          <cell r="J35">
            <v>2.1</v>
          </cell>
          <cell r="K35" t="str">
            <v>J, C</v>
          </cell>
          <cell r="L35">
            <v>0.45</v>
          </cell>
          <cell r="M35">
            <v>3.5</v>
          </cell>
          <cell r="N35">
            <v>3.5</v>
          </cell>
          <cell r="O35">
            <v>77.599999999999994</v>
          </cell>
          <cell r="P35">
            <v>0</v>
          </cell>
          <cell r="Q35">
            <v>0</v>
          </cell>
          <cell r="R35">
            <v>22.8</v>
          </cell>
          <cell r="S35">
            <v>126.1</v>
          </cell>
          <cell r="T35">
            <v>10.7</v>
          </cell>
          <cell r="U35">
            <v>1102</v>
          </cell>
          <cell r="V35">
            <v>0.56999999999999995</v>
          </cell>
          <cell r="W35">
            <v>9.24</v>
          </cell>
          <cell r="X35">
            <v>13.8</v>
          </cell>
          <cell r="Y35">
            <v>0.6</v>
          </cell>
          <cell r="Z35">
            <v>0.06</v>
          </cell>
          <cell r="AA35">
            <v>1000</v>
          </cell>
          <cell r="AB35">
            <v>0.64</v>
          </cell>
          <cell r="AC35">
            <v>7.21</v>
          </cell>
          <cell r="AD35">
            <v>591.4826325966402</v>
          </cell>
          <cell r="AE35">
            <v>714.7</v>
          </cell>
          <cell r="AF35">
            <v>33</v>
          </cell>
          <cell r="AG35">
            <v>29</v>
          </cell>
          <cell r="AH35">
            <v>21.6</v>
          </cell>
          <cell r="AI35">
            <v>23.8</v>
          </cell>
          <cell r="AJ35">
            <v>3</v>
          </cell>
          <cell r="AK35" t="str">
            <v>Y</v>
          </cell>
          <cell r="AL35">
            <v>42.844077499999997</v>
          </cell>
          <cell r="AM35">
            <v>0.03</v>
          </cell>
          <cell r="AN35">
            <v>0.02</v>
          </cell>
          <cell r="AO35">
            <v>12.69</v>
          </cell>
          <cell r="AP35">
            <v>0.01</v>
          </cell>
          <cell r="AQ35">
            <v>1260</v>
          </cell>
          <cell r="AR35">
            <v>63</v>
          </cell>
          <cell r="AS35">
            <v>31.963999999999999</v>
          </cell>
          <cell r="AT35">
            <v>2661.4487926727729</v>
          </cell>
          <cell r="AU35">
            <v>16.928000000000001</v>
          </cell>
          <cell r="AV35">
            <v>1409.4920899250624</v>
          </cell>
          <cell r="AW35">
            <v>88.301043125000007</v>
          </cell>
          <cell r="AX35">
            <v>2.9887863994999999</v>
          </cell>
          <cell r="AY35">
            <v>0.38361299450000003</v>
          </cell>
          <cell r="AZ35">
            <v>283.13007429999999</v>
          </cell>
          <cell r="BA35">
            <v>0.3885639165</v>
          </cell>
          <cell r="BB35">
            <v>2.6173749999999801E-4</v>
          </cell>
          <cell r="BC35">
            <v>0.23277801349999999</v>
          </cell>
          <cell r="BD35">
            <v>5.7768127905000002</v>
          </cell>
          <cell r="BE35">
            <v>0.1336081445</v>
          </cell>
          <cell r="BF35">
            <v>4.8858185742282823</v>
          </cell>
          <cell r="BG35">
            <v>-14.919761644464947</v>
          </cell>
          <cell r="BH35">
            <v>18.64918020009809</v>
          </cell>
          <cell r="BI35">
            <v>269.08934844388926</v>
          </cell>
          <cell r="BJ35">
            <v>0.37797284556339872</v>
          </cell>
          <cell r="BK35">
            <v>5.4537768229406014</v>
          </cell>
          <cell r="BL35">
            <v>16.833853811058468</v>
          </cell>
          <cell r="BM35">
            <v>4.2358202946534398</v>
          </cell>
          <cell r="BN35">
            <v>-26.870344824998948</v>
          </cell>
          <cell r="BO35">
            <v>20.39079010944436</v>
          </cell>
          <cell r="BP35">
            <v>168.27138667083722</v>
          </cell>
          <cell r="BQ35">
            <v>0.46660846932366956</v>
          </cell>
          <cell r="BR35">
            <v>3.8506038139779686</v>
          </cell>
          <cell r="BS35">
            <v>-85.3</v>
          </cell>
          <cell r="BT35">
            <v>-8.8800000000000008</v>
          </cell>
          <cell r="BU35">
            <v>0.23370365500000001</v>
          </cell>
          <cell r="BV35" t="str">
            <v>open</v>
          </cell>
          <cell r="BW35" t="str">
            <v>rain</v>
          </cell>
          <cell r="BX35">
            <v>0.92816110288748299</v>
          </cell>
          <cell r="BY35" t="str">
            <v>Surrounded by grass. in pasture, but no livestock nearby. lots of macrophytes</v>
          </cell>
          <cell r="BZ35" t="str">
            <v>Isolated</v>
          </cell>
          <cell r="CA35" t="str">
            <v>Grassland</v>
          </cell>
          <cell r="CC35">
            <v>278.63049540576998</v>
          </cell>
          <cell r="CD35">
            <v>2953.0912288451805</v>
          </cell>
          <cell r="CE35">
            <v>2984.4675209114839</v>
          </cell>
          <cell r="CF35">
            <v>1.08781873322272E-2</v>
          </cell>
          <cell r="CG35">
            <v>4.6100108518576198E-4</v>
          </cell>
          <cell r="CH35">
            <v>2190</v>
          </cell>
          <cell r="CI35">
            <v>280.13</v>
          </cell>
          <cell r="CJ35" t="str">
            <v>&lt;.2</v>
          </cell>
        </row>
        <row r="36">
          <cell r="A36" t="str">
            <v>15A</v>
          </cell>
          <cell r="D36">
            <v>42950</v>
          </cell>
          <cell r="E36">
            <v>0.48680555555555555</v>
          </cell>
          <cell r="F36">
            <v>49.579610000000002</v>
          </cell>
          <cell r="G36">
            <v>-101.89367</v>
          </cell>
          <cell r="H36">
            <v>28.6</v>
          </cell>
          <cell r="I36">
            <v>0</v>
          </cell>
          <cell r="J36">
            <v>2.5</v>
          </cell>
          <cell r="K36" t="str">
            <v>J, C</v>
          </cell>
          <cell r="L36">
            <v>0.99</v>
          </cell>
          <cell r="M36">
            <v>5.0999999999999996</v>
          </cell>
          <cell r="N36">
            <v>5</v>
          </cell>
          <cell r="O36">
            <v>97.2</v>
          </cell>
          <cell r="P36">
            <v>0</v>
          </cell>
          <cell r="Q36">
            <v>0</v>
          </cell>
          <cell r="R36">
            <v>21.9</v>
          </cell>
          <cell r="S36">
            <v>88</v>
          </cell>
          <cell r="T36">
            <v>7.85</v>
          </cell>
          <cell r="U36">
            <v>1594</v>
          </cell>
          <cell r="V36">
            <v>0.87</v>
          </cell>
          <cell r="W36">
            <v>9.0500000000000007</v>
          </cell>
          <cell r="X36">
            <v>6.4</v>
          </cell>
          <cell r="Y36">
            <v>0</v>
          </cell>
          <cell r="Z36">
            <v>0.01</v>
          </cell>
          <cell r="AA36">
            <v>1590</v>
          </cell>
          <cell r="AB36">
            <v>1.27</v>
          </cell>
          <cell r="AC36">
            <v>7.2</v>
          </cell>
          <cell r="AD36">
            <v>871.09186343409397</v>
          </cell>
          <cell r="AE36">
            <v>714.4</v>
          </cell>
          <cell r="AF36">
            <v>20</v>
          </cell>
          <cell r="AG36">
            <v>39</v>
          </cell>
          <cell r="AH36">
            <v>22.9</v>
          </cell>
          <cell r="AI36">
            <v>23.5</v>
          </cell>
          <cell r="AJ36">
            <v>3</v>
          </cell>
          <cell r="AK36" t="str">
            <v>Y</v>
          </cell>
          <cell r="AL36">
            <v>28.53091014</v>
          </cell>
          <cell r="AM36">
            <v>0.05</v>
          </cell>
          <cell r="AN36">
            <v>0.08</v>
          </cell>
          <cell r="AO36">
            <v>4.38</v>
          </cell>
          <cell r="AP36">
            <v>0.11</v>
          </cell>
          <cell r="AQ36">
            <v>1700</v>
          </cell>
          <cell r="AR36">
            <v>21.25</v>
          </cell>
          <cell r="AS36">
            <v>52.555999999999997</v>
          </cell>
          <cell r="AT36">
            <v>4376.0199833472107</v>
          </cell>
          <cell r="AU36">
            <v>22.036999999999999</v>
          </cell>
          <cell r="AV36">
            <v>1834.8875936719401</v>
          </cell>
          <cell r="AW36">
            <v>179.28964844999999</v>
          </cell>
          <cell r="AX36">
            <v>6.2148568395000003</v>
          </cell>
          <cell r="AY36">
            <v>6.3426693499999895E-2</v>
          </cell>
          <cell r="AZ36">
            <v>569.85339775</v>
          </cell>
          <cell r="BA36">
            <v>0.79409175099999996</v>
          </cell>
          <cell r="BB36">
            <v>3.0008656000000002E-2</v>
          </cell>
          <cell r="BC36">
            <v>0.28616473850000002</v>
          </cell>
          <cell r="BD36">
            <v>7.2768041175000002</v>
          </cell>
          <cell r="BE36">
            <v>1.5167576045</v>
          </cell>
          <cell r="BF36">
            <v>4.0758467662309554</v>
          </cell>
          <cell r="BG36">
            <v>-21.466676345868699</v>
          </cell>
          <cell r="BH36">
            <v>28.299023524942339</v>
          </cell>
          <cell r="BI36">
            <v>338.86572711990618</v>
          </cell>
          <cell r="BJ36">
            <v>0.63995982643469795</v>
          </cell>
          <cell r="BK36">
            <v>7.6631779086365039</v>
          </cell>
          <cell r="BL36">
            <v>13.970211656176312</v>
          </cell>
          <cell r="BM36">
            <v>5.0776076177808793</v>
          </cell>
          <cell r="BN36">
            <v>-30.588562194475536</v>
          </cell>
          <cell r="BO36">
            <v>42.344114855087291</v>
          </cell>
          <cell r="BP36">
            <v>328.691577091814</v>
          </cell>
          <cell r="BQ36">
            <v>0.87127808343801005</v>
          </cell>
          <cell r="BR36">
            <v>6.7632011747286827</v>
          </cell>
          <cell r="BS36">
            <v>-82.2</v>
          </cell>
          <cell r="BT36">
            <v>-8.0299999999999994</v>
          </cell>
          <cell r="BU36">
            <v>0.31228605700000001</v>
          </cell>
          <cell r="BV36" t="str">
            <v>open</v>
          </cell>
          <cell r="BW36" t="str">
            <v>rain</v>
          </cell>
          <cell r="BX36">
            <v>1.2402534800482501</v>
          </cell>
          <cell r="BY36" t="str">
            <v>Right by house, sourrounded by cattails. macrophytes by shore, lots. little fish (mirrows?). two things floating in centre - for birds of something submerged? Salinity really jumps in YSI</v>
          </cell>
          <cell r="BZ36" t="str">
            <v>Pump</v>
          </cell>
          <cell r="CA36" t="str">
            <v>Domestic</v>
          </cell>
          <cell r="CC36">
            <v>34.1754575894523</v>
          </cell>
          <cell r="CD36">
            <v>4728.7575244854415</v>
          </cell>
          <cell r="CE36">
            <v>4839.3030475136347</v>
          </cell>
          <cell r="CF36">
            <v>1.13349143798992E-2</v>
          </cell>
          <cell r="CG36">
            <v>9.5171498127401505E-4</v>
          </cell>
          <cell r="CH36">
            <v>1500</v>
          </cell>
          <cell r="CI36">
            <v>486.22</v>
          </cell>
          <cell r="CJ36" t="str">
            <v>&lt;.2</v>
          </cell>
        </row>
        <row r="37">
          <cell r="A37" t="str">
            <v>27A</v>
          </cell>
          <cell r="D37">
            <v>42951</v>
          </cell>
          <cell r="E37">
            <v>0.50277777777777777</v>
          </cell>
          <cell r="F37">
            <v>49.040900000000001</v>
          </cell>
          <cell r="G37">
            <v>-103.50060000000001</v>
          </cell>
          <cell r="H37">
            <v>27.8</v>
          </cell>
          <cell r="I37">
            <v>30</v>
          </cell>
          <cell r="J37">
            <v>1.4</v>
          </cell>
          <cell r="L37">
            <v>0.33</v>
          </cell>
          <cell r="M37">
            <v>1</v>
          </cell>
          <cell r="N37">
            <v>1</v>
          </cell>
          <cell r="O37">
            <v>88.3</v>
          </cell>
          <cell r="P37">
            <v>0</v>
          </cell>
          <cell r="Q37">
            <v>0</v>
          </cell>
          <cell r="R37">
            <v>18.7</v>
          </cell>
          <cell r="S37">
            <v>20</v>
          </cell>
          <cell r="T37">
            <v>1.6</v>
          </cell>
          <cell r="U37">
            <v>246</v>
          </cell>
          <cell r="V37">
            <v>0.13</v>
          </cell>
          <cell r="W37">
            <v>6.95</v>
          </cell>
          <cell r="X37">
            <v>17.2</v>
          </cell>
          <cell r="Y37">
            <v>0.5</v>
          </cell>
          <cell r="Z37">
            <v>0.05</v>
          </cell>
          <cell r="AA37">
            <v>247</v>
          </cell>
          <cell r="AB37">
            <v>0.14000000000000001</v>
          </cell>
          <cell r="AC37">
            <v>6.76</v>
          </cell>
          <cell r="AD37">
            <v>125.74797046094079</v>
          </cell>
          <cell r="AE37">
            <v>707.3</v>
          </cell>
          <cell r="AG37">
            <v>77</v>
          </cell>
          <cell r="AH37">
            <v>17.399999999999999</v>
          </cell>
          <cell r="AI37">
            <v>18.8</v>
          </cell>
          <cell r="AJ37">
            <v>1</v>
          </cell>
          <cell r="AK37" t="str">
            <v>N</v>
          </cell>
          <cell r="AL37">
            <v>103.4000554</v>
          </cell>
          <cell r="AM37">
            <v>0.04</v>
          </cell>
          <cell r="AN37">
            <v>0.25</v>
          </cell>
          <cell r="AO37">
            <v>320.89999999999998</v>
          </cell>
          <cell r="AP37">
            <v>0.34</v>
          </cell>
          <cell r="AQ37">
            <v>1560</v>
          </cell>
          <cell r="AR37">
            <v>6.24</v>
          </cell>
          <cell r="AS37">
            <v>29.94</v>
          </cell>
          <cell r="AT37">
            <v>2492.9225645295587</v>
          </cell>
          <cell r="AU37">
            <v>15.384</v>
          </cell>
          <cell r="AV37">
            <v>1280.932556203164</v>
          </cell>
          <cell r="AW37">
            <v>8629.8641729999999</v>
          </cell>
          <cell r="AX37">
            <v>326.12559399999998</v>
          </cell>
          <cell r="AY37">
            <v>0.836669600000022</v>
          </cell>
          <cell r="AZ37">
            <v>14346.89811</v>
          </cell>
          <cell r="BA37">
            <v>21.196478625000001</v>
          </cell>
          <cell r="BB37">
            <v>0.377182825</v>
          </cell>
          <cell r="BC37">
            <v>0.12638213500000001</v>
          </cell>
          <cell r="BD37">
            <v>3.5236433749999998</v>
          </cell>
          <cell r="BE37">
            <v>2.7723830000000001E-2</v>
          </cell>
          <cell r="BF37">
            <v>6.2062545264093938</v>
          </cell>
          <cell r="BG37">
            <v>-27.227033698779078</v>
          </cell>
          <cell r="BH37">
            <v>15.975265381671665</v>
          </cell>
          <cell r="BI37">
            <v>139.27356403988904</v>
          </cell>
          <cell r="BJ37">
            <v>0.3577886983577081</v>
          </cell>
          <cell r="BK37">
            <v>3.1192287578922517</v>
          </cell>
          <cell r="BL37">
            <v>10.171087667790669</v>
          </cell>
          <cell r="BM37">
            <v>6.4684662971497318</v>
          </cell>
          <cell r="BN37">
            <v>-27.871835439329601</v>
          </cell>
          <cell r="BO37">
            <v>15.942808155566857</v>
          </cell>
          <cell r="BP37">
            <v>140.49196289954727</v>
          </cell>
          <cell r="BQ37">
            <v>0.38140689367384828</v>
          </cell>
          <cell r="BR37">
            <v>3.3610517440083085</v>
          </cell>
          <cell r="BS37" t="e">
            <v>#N/A</v>
          </cell>
          <cell r="BT37" t="e">
            <v>#N/A</v>
          </cell>
          <cell r="BU37" t="e">
            <v>#N/A</v>
          </cell>
          <cell r="BV37" t="e">
            <v>#N/A</v>
          </cell>
          <cell r="BW37" t="e">
            <v>#N/A</v>
          </cell>
          <cell r="BX37" t="e">
            <v>#N/A</v>
          </cell>
          <cell r="BY37" t="str">
            <v>Covered in duckwed. built 1962. manmade floating island for plants on dugout</v>
          </cell>
          <cell r="CA37" t="str">
            <v>Domestic</v>
          </cell>
          <cell r="CB37">
            <v>55</v>
          </cell>
          <cell r="CC37">
            <v>10.1462085161765</v>
          </cell>
          <cell r="CD37">
            <v>1846.4966758748349</v>
          </cell>
          <cell r="CE37">
            <v>2145.0317173072117</v>
          </cell>
          <cell r="CF37">
            <v>3.6736147268027299E-3</v>
          </cell>
          <cell r="CG37">
            <v>1.7552291508640199E-3</v>
          </cell>
          <cell r="CH37">
            <v>1170</v>
          </cell>
          <cell r="CI37">
            <v>1038.19</v>
          </cell>
          <cell r="CJ37" t="str">
            <v>&lt;.2</v>
          </cell>
        </row>
        <row r="38">
          <cell r="A38" t="str">
            <v>27B</v>
          </cell>
          <cell r="D38">
            <v>42951</v>
          </cell>
          <cell r="E38">
            <v>0.52083333333333337</v>
          </cell>
          <cell r="F38">
            <v>49.041400000000003</v>
          </cell>
          <cell r="G38">
            <v>-103.50100999999999</v>
          </cell>
          <cell r="H38">
            <v>27.5</v>
          </cell>
          <cell r="I38">
            <v>30</v>
          </cell>
          <cell r="J38">
            <v>4.5</v>
          </cell>
          <cell r="L38">
            <v>0.43</v>
          </cell>
          <cell r="M38">
            <v>3.2</v>
          </cell>
          <cell r="N38">
            <v>3</v>
          </cell>
          <cell r="O38">
            <v>88.5</v>
          </cell>
          <cell r="P38">
            <v>0</v>
          </cell>
          <cell r="Q38">
            <v>0</v>
          </cell>
          <cell r="R38">
            <v>23.4</v>
          </cell>
          <cell r="S38">
            <v>178.12</v>
          </cell>
          <cell r="T38">
            <v>13.73</v>
          </cell>
          <cell r="U38">
            <v>220.4</v>
          </cell>
          <cell r="V38">
            <v>0.11</v>
          </cell>
          <cell r="W38">
            <v>9.52</v>
          </cell>
          <cell r="X38">
            <v>13</v>
          </cell>
          <cell r="Y38">
            <v>0.6</v>
          </cell>
          <cell r="Z38">
            <v>0.05</v>
          </cell>
          <cell r="AA38">
            <v>442.7</v>
          </cell>
          <cell r="AB38">
            <v>0.28000000000000003</v>
          </cell>
          <cell r="AC38">
            <v>6.43</v>
          </cell>
          <cell r="AD38">
            <v>112.467511525822</v>
          </cell>
          <cell r="AE38">
            <v>707.2</v>
          </cell>
          <cell r="AG38">
            <v>43</v>
          </cell>
          <cell r="AH38">
            <v>22.2</v>
          </cell>
          <cell r="AI38">
            <v>22.3</v>
          </cell>
          <cell r="AJ38">
            <v>2</v>
          </cell>
          <cell r="AK38" t="str">
            <v>N</v>
          </cell>
          <cell r="AL38">
            <v>54.28575592</v>
          </cell>
          <cell r="AM38">
            <v>0.04</v>
          </cell>
          <cell r="AN38">
            <v>0.06</v>
          </cell>
          <cell r="AO38">
            <v>49.59</v>
          </cell>
          <cell r="AP38">
            <v>0.08</v>
          </cell>
          <cell r="AQ38">
            <v>1070</v>
          </cell>
          <cell r="AR38">
            <v>17.833333333333336</v>
          </cell>
          <cell r="AS38">
            <v>20.491</v>
          </cell>
          <cell r="AT38">
            <v>1706.1615320566195</v>
          </cell>
          <cell r="AU38">
            <v>12.515000000000001</v>
          </cell>
          <cell r="AV38">
            <v>1042.0482930890923</v>
          </cell>
          <cell r="AW38">
            <v>111.628229315</v>
          </cell>
          <cell r="AX38">
            <v>3.6844197424999998</v>
          </cell>
          <cell r="AY38">
            <v>0.68381609649999997</v>
          </cell>
          <cell r="AZ38">
            <v>1985.2187260000001</v>
          </cell>
          <cell r="BA38">
            <v>2.6732176440000002</v>
          </cell>
          <cell r="BB38">
            <v>5.4300191000000102E-2</v>
          </cell>
          <cell r="BC38">
            <v>6.9848499713889123E-2</v>
          </cell>
          <cell r="BD38">
            <v>1.690053303225874</v>
          </cell>
          <cell r="BE38" t="str">
            <v>NA</v>
          </cell>
          <cell r="BF38">
            <v>4.6841437682235911</v>
          </cell>
          <cell r="BG38">
            <v>-25.814849854839895</v>
          </cell>
          <cell r="BH38">
            <v>36.016306139039997</v>
          </cell>
          <cell r="BI38">
            <v>295.84846447087085</v>
          </cell>
          <cell r="BJ38">
            <v>0.7087033872302243</v>
          </cell>
          <cell r="BK38">
            <v>5.8214967428349249</v>
          </cell>
          <cell r="BL38">
            <v>9.5833409609029587</v>
          </cell>
          <cell r="BM38">
            <v>4.2124941366659376</v>
          </cell>
          <cell r="BN38">
            <v>-28.125588153323019</v>
          </cell>
          <cell r="BO38">
            <v>33.82491550799066</v>
          </cell>
          <cell r="BP38">
            <v>286.08334226725879</v>
          </cell>
          <cell r="BQ38">
            <v>0.71360581240486631</v>
          </cell>
          <cell r="BR38">
            <v>6.0355135499421682</v>
          </cell>
          <cell r="BS38">
            <v>-95.3</v>
          </cell>
          <cell r="BT38">
            <v>-9.0500000000000007</v>
          </cell>
          <cell r="BU38">
            <v>0.438710394</v>
          </cell>
          <cell r="BV38" t="str">
            <v>restricted</v>
          </cell>
          <cell r="BW38" t="str">
            <v>rain</v>
          </cell>
          <cell r="BX38">
            <v>1.74235154110128</v>
          </cell>
          <cell r="BY38" t="str">
            <v>Built 1984</v>
          </cell>
          <cell r="CA38" t="str">
            <v>Domestic</v>
          </cell>
          <cell r="CB38">
            <v>33</v>
          </cell>
          <cell r="CC38">
            <v>29.576848222636301</v>
          </cell>
          <cell r="CD38">
            <v>1949.5771214679937</v>
          </cell>
          <cell r="CE38">
            <v>1798.2325797940243</v>
          </cell>
          <cell r="CF38">
            <v>1.28549011806301E-2</v>
          </cell>
          <cell r="CG38">
            <v>1.72029266195633E-3</v>
          </cell>
          <cell r="CH38">
            <v>2450</v>
          </cell>
          <cell r="CI38" t="str">
            <v>NV</v>
          </cell>
          <cell r="CJ38" t="str">
            <v>&lt;.2</v>
          </cell>
        </row>
        <row r="39">
          <cell r="A39" t="str">
            <v>27C</v>
          </cell>
          <cell r="D39">
            <v>42951</v>
          </cell>
          <cell r="E39">
            <v>0.45833333333333331</v>
          </cell>
          <cell r="F39">
            <v>49.040370000000003</v>
          </cell>
          <cell r="G39">
            <v>-103.49865</v>
          </cell>
          <cell r="H39">
            <v>26.1</v>
          </cell>
          <cell r="I39">
            <v>30</v>
          </cell>
          <cell r="J39">
            <v>2.2000000000000002</v>
          </cell>
          <cell r="K39" t="str">
            <v>D, L</v>
          </cell>
          <cell r="L39">
            <v>0.28999999999999998</v>
          </cell>
          <cell r="M39">
            <v>1.3</v>
          </cell>
          <cell r="N39">
            <v>1.5</v>
          </cell>
          <cell r="O39">
            <v>88.3</v>
          </cell>
          <cell r="P39">
            <v>0</v>
          </cell>
          <cell r="Q39">
            <v>0</v>
          </cell>
          <cell r="R39">
            <v>18</v>
          </cell>
          <cell r="S39">
            <v>12.7</v>
          </cell>
          <cell r="T39">
            <v>1.32</v>
          </cell>
          <cell r="U39">
            <v>234.6</v>
          </cell>
          <cell r="V39">
            <v>0.13</v>
          </cell>
          <cell r="W39">
            <v>7.05</v>
          </cell>
          <cell r="X39">
            <v>15.6</v>
          </cell>
          <cell r="Y39">
            <v>0.5</v>
          </cell>
          <cell r="Z39">
            <v>0.05</v>
          </cell>
          <cell r="AA39">
            <v>438.8</v>
          </cell>
          <cell r="AB39">
            <v>0.26</v>
          </cell>
          <cell r="AC39">
            <v>6.47</v>
          </cell>
          <cell r="AD39">
            <v>119.82973327938605</v>
          </cell>
          <cell r="AE39">
            <v>707.7</v>
          </cell>
          <cell r="AG39">
            <v>52</v>
          </cell>
          <cell r="AH39">
            <v>17.5</v>
          </cell>
          <cell r="AI39">
            <v>19.3</v>
          </cell>
          <cell r="AJ39">
            <v>1</v>
          </cell>
          <cell r="AK39" t="str">
            <v>N</v>
          </cell>
          <cell r="AL39">
            <v>125.8164556</v>
          </cell>
          <cell r="AM39">
            <v>0.06</v>
          </cell>
          <cell r="AN39">
            <v>0.13</v>
          </cell>
          <cell r="AO39">
            <v>16.32</v>
          </cell>
          <cell r="AP39">
            <v>0.16</v>
          </cell>
          <cell r="AQ39">
            <v>1080</v>
          </cell>
          <cell r="AR39">
            <v>8.3076923076923084</v>
          </cell>
          <cell r="AS39">
            <v>29.402000000000001</v>
          </cell>
          <cell r="AT39">
            <v>2448.1265611990007</v>
          </cell>
          <cell r="AU39">
            <v>14.47</v>
          </cell>
          <cell r="AV39">
            <v>1204.8293089092424</v>
          </cell>
          <cell r="AW39">
            <v>8224.0581555000008</v>
          </cell>
          <cell r="AX39">
            <v>317.57150324999998</v>
          </cell>
          <cell r="AY39">
            <v>1.0625144500000101</v>
          </cell>
          <cell r="AZ39">
            <v>2658.6266584999998</v>
          </cell>
          <cell r="BA39">
            <v>3.9882827275000001</v>
          </cell>
          <cell r="BB39">
            <v>7.0192044999999297E-3</v>
          </cell>
          <cell r="BC39">
            <v>0.2020493985</v>
          </cell>
          <cell r="BD39">
            <v>5.7622094974999998</v>
          </cell>
          <cell r="BE39">
            <v>2.1623105945000001</v>
          </cell>
          <cell r="BF39">
            <v>7.7847574334397827</v>
          </cell>
          <cell r="BG39">
            <v>-26.353619166392761</v>
          </cell>
          <cell r="BH39">
            <v>24.719607153080922</v>
          </cell>
          <cell r="BI39">
            <v>190.3851087448266</v>
          </cell>
          <cell r="BJ39">
            <v>0.53528815836034915</v>
          </cell>
          <cell r="BK39">
            <v>4.1226745072504674</v>
          </cell>
          <cell r="BL39">
            <v>8.9854162659949193</v>
          </cell>
          <cell r="BM39">
            <v>6.4745298098077466</v>
          </cell>
          <cell r="BN39">
            <v>-28.369748284212868</v>
          </cell>
          <cell r="BO39">
            <v>26.350968869870954</v>
          </cell>
          <cell r="BP39">
            <v>216.01453875276951</v>
          </cell>
          <cell r="BQ39">
            <v>0.56426057537196905</v>
          </cell>
          <cell r="BR39">
            <v>4.6255789882820029</v>
          </cell>
          <cell r="BS39" t="e">
            <v>#N/A</v>
          </cell>
          <cell r="BT39" t="e">
            <v>#N/A</v>
          </cell>
          <cell r="BU39" t="e">
            <v>#N/A</v>
          </cell>
          <cell r="BV39" t="e">
            <v>#N/A</v>
          </cell>
          <cell r="BW39" t="e">
            <v>#N/A</v>
          </cell>
          <cell r="BX39" t="e">
            <v>#N/A</v>
          </cell>
          <cell r="BY39" t="str">
            <v>Dug in 1910. Covered in duckweed. minnows in lake. Water pumped for trees and garden</v>
          </cell>
          <cell r="BZ39" t="str">
            <v>Pumped</v>
          </cell>
          <cell r="CA39" t="str">
            <v>Domestic</v>
          </cell>
          <cell r="CB39">
            <v>107</v>
          </cell>
          <cell r="CC39">
            <v>14.926633682452</v>
          </cell>
          <cell r="CD39">
            <v>1911.5739566172704</v>
          </cell>
          <cell r="CE39">
            <v>2109.6319214203277</v>
          </cell>
          <cell r="CF39">
            <v>6.6438261081700903E-3</v>
          </cell>
          <cell r="CG39">
            <v>3.5541410722641001E-4</v>
          </cell>
          <cell r="CH39">
            <v>1530</v>
          </cell>
          <cell r="CI39" t="str">
            <v>NV</v>
          </cell>
          <cell r="CJ39">
            <v>0.33155963924649301</v>
          </cell>
        </row>
        <row r="40">
          <cell r="A40" t="str">
            <v>67A</v>
          </cell>
          <cell r="D40">
            <v>42951</v>
          </cell>
          <cell r="E40">
            <v>0.46249999999999997</v>
          </cell>
          <cell r="F40">
            <v>50.276620000000001</v>
          </cell>
          <cell r="G40">
            <v>-103.71397</v>
          </cell>
          <cell r="H40">
            <v>23.4</v>
          </cell>
          <cell r="I40">
            <v>100</v>
          </cell>
          <cell r="J40">
            <v>2.2000000000000002</v>
          </cell>
          <cell r="K40" t="str">
            <v>J, C</v>
          </cell>
          <cell r="L40">
            <v>0.23</v>
          </cell>
          <cell r="M40">
            <v>1.2</v>
          </cell>
          <cell r="N40">
            <v>1</v>
          </cell>
          <cell r="O40">
            <v>98.7</v>
          </cell>
          <cell r="P40">
            <v>0</v>
          </cell>
          <cell r="Q40">
            <v>0</v>
          </cell>
          <cell r="R40">
            <v>21.4</v>
          </cell>
          <cell r="S40">
            <v>96.5</v>
          </cell>
          <cell r="T40">
            <v>8.4600000000000009</v>
          </cell>
          <cell r="U40">
            <v>1680</v>
          </cell>
          <cell r="V40">
            <v>0.91</v>
          </cell>
          <cell r="W40">
            <v>8.17</v>
          </cell>
          <cell r="X40">
            <v>18.7</v>
          </cell>
          <cell r="Y40">
            <v>0.7</v>
          </cell>
          <cell r="Z40">
            <v>0.06</v>
          </cell>
          <cell r="AA40">
            <v>1575</v>
          </cell>
          <cell r="AB40">
            <v>0.91</v>
          </cell>
          <cell r="AC40">
            <v>7.6</v>
          </cell>
          <cell r="AD40">
            <v>920.04359878602907</v>
          </cell>
          <cell r="AE40">
            <v>705.9</v>
          </cell>
          <cell r="AG40">
            <v>78</v>
          </cell>
          <cell r="AH40">
            <v>19.7</v>
          </cell>
          <cell r="AI40">
            <v>20.5</v>
          </cell>
          <cell r="AJ40">
            <v>2</v>
          </cell>
          <cell r="AK40" t="str">
            <v>N</v>
          </cell>
          <cell r="AL40">
            <v>152.53338775</v>
          </cell>
          <cell r="AM40">
            <v>3.6</v>
          </cell>
          <cell r="AN40">
            <v>5.4</v>
          </cell>
          <cell r="AO40">
            <v>169.44</v>
          </cell>
          <cell r="AP40">
            <v>6.48</v>
          </cell>
          <cell r="AQ40">
            <v>9280</v>
          </cell>
          <cell r="AR40">
            <v>1.7185185185185183</v>
          </cell>
          <cell r="AS40">
            <v>65.974999999999994</v>
          </cell>
          <cell r="AT40">
            <v>5493.3388842631139</v>
          </cell>
          <cell r="AU40">
            <v>53.317</v>
          </cell>
          <cell r="AV40">
            <v>4439.3838467943378</v>
          </cell>
          <cell r="AW40">
            <v>5175.0672274999997</v>
          </cell>
          <cell r="AX40">
            <v>179.78406079999999</v>
          </cell>
          <cell r="AY40">
            <v>0.986154799999994</v>
          </cell>
          <cell r="AZ40">
            <v>1096.935109</v>
          </cell>
          <cell r="BA40">
            <v>1.5250181985</v>
          </cell>
          <cell r="BB40">
            <v>4.6699024999999903E-3</v>
          </cell>
          <cell r="BC40">
            <v>0.47285863449999999</v>
          </cell>
          <cell r="BD40">
            <v>12.05681064</v>
          </cell>
          <cell r="BE40">
            <v>0.20207875</v>
          </cell>
          <cell r="BF40">
            <v>8.8952116883216501</v>
          </cell>
          <cell r="BG40">
            <v>-25.722289947114049</v>
          </cell>
          <cell r="BH40">
            <v>35.048802160040466</v>
          </cell>
          <cell r="BI40">
            <v>355.92829435536441</v>
          </cell>
          <cell r="BJ40">
            <v>0.66430633358681701</v>
          </cell>
          <cell r="BK40">
            <v>6.746176921064527</v>
          </cell>
          <cell r="BL40">
            <v>11.847756589563454</v>
          </cell>
          <cell r="BM40">
            <v>8.1821153988620541</v>
          </cell>
          <cell r="BN40">
            <v>-28.503816163631871</v>
          </cell>
          <cell r="BO40">
            <v>33.668124468395206</v>
          </cell>
          <cell r="BP40">
            <v>312.29263650198965</v>
          </cell>
          <cell r="BQ40">
            <v>0.70141925975823349</v>
          </cell>
          <cell r="BR40">
            <v>6.5060965937914519</v>
          </cell>
          <cell r="BS40">
            <v>-90.9</v>
          </cell>
          <cell r="BT40">
            <v>-9.0250000000000004</v>
          </cell>
          <cell r="BU40">
            <v>0.3291075805</v>
          </cell>
          <cell r="BV40" t="str">
            <v>open</v>
          </cell>
          <cell r="BW40" t="str">
            <v>rain</v>
          </cell>
          <cell r="BX40">
            <v>1.2107509115739901</v>
          </cell>
          <cell r="BY40" t="str">
            <v>oily resin on top of dugout in some spots. very rocky. situated in canola field. cattle used in fall. &gt;30 yrs old</v>
          </cell>
          <cell r="BZ40" t="str">
            <v>Livestock</v>
          </cell>
          <cell r="CA40" t="str">
            <v>Crop</v>
          </cell>
          <cell r="CB40" t="str">
            <v>&gt;30</v>
          </cell>
          <cell r="CC40">
            <v>3.1668760990661702</v>
          </cell>
          <cell r="CD40">
            <v>5465.7626777830501</v>
          </cell>
          <cell r="CE40">
            <v>5329.4613087279085</v>
          </cell>
          <cell r="CF40">
            <v>8.2745932689137491E-3</v>
          </cell>
          <cell r="CG40">
            <v>1.5548022774614699E-3</v>
          </cell>
          <cell r="CH40">
            <v>460</v>
          </cell>
          <cell r="CI40">
            <v>269.5</v>
          </cell>
          <cell r="CJ40" t="str">
            <v>&lt;.2</v>
          </cell>
        </row>
        <row r="41">
          <cell r="A41" t="str">
            <v>67B</v>
          </cell>
          <cell r="D41">
            <v>42951</v>
          </cell>
          <cell r="E41">
            <v>0.49652777777777773</v>
          </cell>
          <cell r="F41">
            <v>50.2821</v>
          </cell>
          <cell r="G41">
            <v>-103.71066999999999</v>
          </cell>
          <cell r="H41">
            <v>21.8</v>
          </cell>
          <cell r="I41">
            <v>100</v>
          </cell>
          <cell r="J41">
            <v>2.6</v>
          </cell>
          <cell r="K41" t="str">
            <v>J, C</v>
          </cell>
          <cell r="L41">
            <v>0.19500000000000001</v>
          </cell>
          <cell r="M41">
            <v>2.1</v>
          </cell>
          <cell r="N41">
            <v>2</v>
          </cell>
          <cell r="O41">
            <v>93.1</v>
          </cell>
          <cell r="P41">
            <v>0</v>
          </cell>
          <cell r="Q41">
            <v>0</v>
          </cell>
          <cell r="R41">
            <v>22.3</v>
          </cell>
          <cell r="S41">
            <v>240.5</v>
          </cell>
          <cell r="T41">
            <v>20.93</v>
          </cell>
          <cell r="U41">
            <v>1110</v>
          </cell>
          <cell r="V41">
            <v>0.59</v>
          </cell>
          <cell r="W41">
            <v>9.01</v>
          </cell>
          <cell r="X41">
            <v>15</v>
          </cell>
          <cell r="Y41">
            <v>1.6</v>
          </cell>
          <cell r="Z41">
            <v>0.18</v>
          </cell>
          <cell r="AA41">
            <v>1080</v>
          </cell>
          <cell r="AB41">
            <v>0.68</v>
          </cell>
          <cell r="AC41">
            <v>6.96</v>
          </cell>
          <cell r="AD41">
            <v>596.02311706401667</v>
          </cell>
          <cell r="AE41">
            <v>705.7</v>
          </cell>
          <cell r="AF41">
            <v>13</v>
          </cell>
          <cell r="AG41">
            <v>40</v>
          </cell>
          <cell r="AH41">
            <v>20.399999999999999</v>
          </cell>
          <cell r="AI41">
            <v>20.7</v>
          </cell>
          <cell r="AJ41">
            <v>2</v>
          </cell>
          <cell r="AK41" t="str">
            <v>N</v>
          </cell>
          <cell r="AL41">
            <v>265.70814360000003</v>
          </cell>
          <cell r="AM41">
            <v>0.53</v>
          </cell>
          <cell r="AN41">
            <v>1.48</v>
          </cell>
          <cell r="AO41">
            <v>155.25</v>
          </cell>
          <cell r="AP41">
            <v>0.86</v>
          </cell>
          <cell r="AQ41">
            <v>4120</v>
          </cell>
          <cell r="AR41">
            <v>2.7837837837837838</v>
          </cell>
          <cell r="AS41">
            <v>55.515999999999998</v>
          </cell>
          <cell r="AT41">
            <v>4622.4812656119902</v>
          </cell>
          <cell r="AU41">
            <v>35.020000000000003</v>
          </cell>
          <cell r="AV41">
            <v>2915.9034138218158</v>
          </cell>
          <cell r="AW41">
            <v>700.75365805000001</v>
          </cell>
          <cell r="AX41">
            <v>23.775593245</v>
          </cell>
          <cell r="AY41">
            <v>0.34892303499999999</v>
          </cell>
          <cell r="AZ41">
            <v>12172.960639999999</v>
          </cell>
          <cell r="BA41">
            <v>16.676184485</v>
          </cell>
          <cell r="BB41">
            <v>7.1325475000000096E-2</v>
          </cell>
          <cell r="BC41">
            <v>0.26533467150000001</v>
          </cell>
          <cell r="BD41">
            <v>6.5973496430000003</v>
          </cell>
          <cell r="BE41">
            <v>1.2298347000000201E-2</v>
          </cell>
          <cell r="BF41">
            <v>9.5933535567084025</v>
          </cell>
          <cell r="BG41">
            <v>-12.196107774531455</v>
          </cell>
          <cell r="BH41">
            <v>10.84142796013397</v>
          </cell>
          <cell r="BI41">
            <v>165.83648121997251</v>
          </cell>
          <cell r="BJ41">
            <v>0.24022663328459942</v>
          </cell>
          <cell r="BK41">
            <v>3.674639512961944</v>
          </cell>
          <cell r="BL41">
            <v>17.84597891237971</v>
          </cell>
          <cell r="BM41">
            <v>8.6205102809739351</v>
          </cell>
          <cell r="BN41">
            <v>-26.643390781120825</v>
          </cell>
          <cell r="BO41">
            <v>13.0038554490785</v>
          </cell>
          <cell r="BP41">
            <v>113.51588110869545</v>
          </cell>
          <cell r="BQ41">
            <v>0.25955799299557886</v>
          </cell>
          <cell r="BR41">
            <v>2.2657860500737619</v>
          </cell>
          <cell r="BS41">
            <v>-89.5</v>
          </cell>
          <cell r="BT41">
            <v>-8.41</v>
          </cell>
          <cell r="BU41">
            <v>0.42115285699999999</v>
          </cell>
          <cell r="BV41" t="str">
            <v>restricted</v>
          </cell>
          <cell r="BW41" t="str">
            <v>rain</v>
          </cell>
          <cell r="BX41">
            <v>1.6726212519772099</v>
          </cell>
          <cell r="BY41" t="str">
            <v>Bluestone and some sort of aquatic blue powder used to reduce algae. 5-6 yrs old. Pump in dugout - used for crops/equipment. cattle use dugout in fall. Dugout was green from the dye.</v>
          </cell>
          <cell r="BZ41" t="str">
            <v>Pump, Livestock</v>
          </cell>
          <cell r="CA41" t="str">
            <v>Crop</v>
          </cell>
          <cell r="CB41" t="str">
            <v>5 to 6</v>
          </cell>
          <cell r="CC41">
            <v>10.593924336210501</v>
          </cell>
          <cell r="CD41">
            <v>4918.9757789561618</v>
          </cell>
          <cell r="CE41">
            <v>4739.6537375734933</v>
          </cell>
          <cell r="CF41">
            <v>1.17393580685948E-2</v>
          </cell>
          <cell r="CG41">
            <v>1.1881854910113501E-3</v>
          </cell>
          <cell r="CH41">
            <v>570</v>
          </cell>
          <cell r="CI41">
            <v>208.77</v>
          </cell>
          <cell r="CJ41" t="str">
            <v>&lt;.2</v>
          </cell>
        </row>
        <row r="42">
          <cell r="A42" t="str">
            <v>22B</v>
          </cell>
          <cell r="D42">
            <v>42955</v>
          </cell>
          <cell r="E42">
            <v>0.51944444444444449</v>
          </cell>
          <cell r="F42">
            <v>51.143189999999997</v>
          </cell>
          <cell r="G42">
            <v>-105.65466000000001</v>
          </cell>
          <cell r="H42">
            <v>18.5</v>
          </cell>
          <cell r="I42">
            <v>100</v>
          </cell>
          <cell r="J42">
            <v>0</v>
          </cell>
          <cell r="K42" t="str">
            <v>J, C</v>
          </cell>
          <cell r="L42">
            <v>0.49</v>
          </cell>
          <cell r="M42">
            <v>1.5</v>
          </cell>
          <cell r="N42">
            <v>1.5</v>
          </cell>
          <cell r="O42">
            <v>89.5</v>
          </cell>
          <cell r="P42">
            <v>0</v>
          </cell>
          <cell r="Q42">
            <v>0</v>
          </cell>
          <cell r="R42">
            <v>18.8</v>
          </cell>
          <cell r="S42">
            <v>54.5</v>
          </cell>
          <cell r="T42">
            <v>4.41</v>
          </cell>
          <cell r="U42">
            <v>1647</v>
          </cell>
          <cell r="V42">
            <v>0.95</v>
          </cell>
          <cell r="W42">
            <v>7.62</v>
          </cell>
          <cell r="X42">
            <v>17.3</v>
          </cell>
          <cell r="Y42">
            <v>1</v>
          </cell>
          <cell r="Z42">
            <v>0.1</v>
          </cell>
          <cell r="AA42">
            <v>1593</v>
          </cell>
          <cell r="AB42">
            <v>0.96</v>
          </cell>
          <cell r="AC42">
            <v>7.41</v>
          </cell>
          <cell r="AD42">
            <v>901.25709140991307</v>
          </cell>
          <cell r="AE42">
            <v>709.7</v>
          </cell>
          <cell r="AG42">
            <v>49</v>
          </cell>
          <cell r="AH42">
            <v>18.8</v>
          </cell>
          <cell r="AI42">
            <v>18.5</v>
          </cell>
          <cell r="AJ42">
            <v>1</v>
          </cell>
          <cell r="AK42" t="str">
            <v>N</v>
          </cell>
          <cell r="AL42">
            <v>26.716567850000001</v>
          </cell>
          <cell r="AM42">
            <v>0.64</v>
          </cell>
          <cell r="AN42">
            <v>0.27</v>
          </cell>
          <cell r="AO42">
            <v>99.6</v>
          </cell>
          <cell r="AP42">
            <v>0.35</v>
          </cell>
          <cell r="AQ42">
            <v>3020</v>
          </cell>
          <cell r="AR42">
            <v>11.185185185185185</v>
          </cell>
          <cell r="AS42">
            <v>63.168999999999997</v>
          </cell>
          <cell r="AT42">
            <v>5259.7002497918402</v>
          </cell>
          <cell r="AU42">
            <v>27.279</v>
          </cell>
          <cell r="AV42">
            <v>2271.3572023313905</v>
          </cell>
          <cell r="AW42">
            <v>4303.9469900000004</v>
          </cell>
          <cell r="AX42">
            <v>162.12307730000001</v>
          </cell>
          <cell r="AY42">
            <v>2.7869674999999998</v>
          </cell>
          <cell r="AZ42">
            <v>1680.1903844999999</v>
          </cell>
          <cell r="BA42">
            <v>2.4735282179999998</v>
          </cell>
          <cell r="BB42">
            <v>5.8174863999999903E-2</v>
          </cell>
          <cell r="BC42">
            <v>0.63277711999999997</v>
          </cell>
          <cell r="BD42">
            <v>17.560292031500001</v>
          </cell>
          <cell r="BE42">
            <v>12.6360109585</v>
          </cell>
          <cell r="BF42">
            <v>5.9901182248123988</v>
          </cell>
          <cell r="BG42">
            <v>-21.9802517248554</v>
          </cell>
          <cell r="BH42">
            <v>19.551664168144178</v>
          </cell>
          <cell r="BI42">
            <v>233.03814497024507</v>
          </cell>
          <cell r="BJ42">
            <v>0.39213125086530642</v>
          </cell>
          <cell r="BK42">
            <v>4.6738496785047152</v>
          </cell>
          <cell r="BL42">
            <v>13.905610973085039</v>
          </cell>
          <cell r="BM42">
            <v>6.4279343166589475</v>
          </cell>
          <cell r="BN42">
            <v>-29.334717128174383</v>
          </cell>
          <cell r="BO42">
            <v>18.751110837319299</v>
          </cell>
          <cell r="BP42">
            <v>161.40151949889324</v>
          </cell>
          <cell r="BQ42">
            <v>0.42616160993907498</v>
          </cell>
          <cell r="BR42">
            <v>3.6682163522475739</v>
          </cell>
          <cell r="BS42">
            <v>-81.800000000000011</v>
          </cell>
          <cell r="BT42">
            <v>-6.4949999999999992</v>
          </cell>
          <cell r="BU42">
            <v>0.71416798850000007</v>
          </cell>
          <cell r="BV42" t="str">
            <v>restricted</v>
          </cell>
          <cell r="BW42" t="str">
            <v>rain</v>
          </cell>
          <cell r="BX42">
            <v>2.7785078603880899</v>
          </cell>
          <cell r="BY42" t="str">
            <v>Low water levels. lots of duckweed on top. in a field (wheat growing). pump in dugout.</v>
          </cell>
          <cell r="BZ42" t="str">
            <v>Pump</v>
          </cell>
          <cell r="CA42" t="str">
            <v>Crop</v>
          </cell>
          <cell r="CC42">
            <v>19.0808185062455</v>
          </cell>
          <cell r="CD42">
            <v>4967.2086880847846</v>
          </cell>
          <cell r="CE42">
            <v>5116.1126470340068</v>
          </cell>
          <cell r="CF42">
            <v>3.2184456181579401E-3</v>
          </cell>
          <cell r="CG42">
            <v>3.0076364137019401E-3</v>
          </cell>
          <cell r="CH42">
            <v>429.99999999999994</v>
          </cell>
          <cell r="CI42">
            <v>823.61</v>
          </cell>
          <cell r="CJ42" t="str">
            <v>&lt;.2</v>
          </cell>
        </row>
        <row r="43">
          <cell r="A43">
            <v>68</v>
          </cell>
          <cell r="D43">
            <v>42955</v>
          </cell>
          <cell r="E43">
            <v>0.39583333333333331</v>
          </cell>
          <cell r="F43">
            <v>50.633670000000002</v>
          </cell>
          <cell r="G43">
            <v>-104.68465</v>
          </cell>
          <cell r="H43">
            <v>19.8</v>
          </cell>
          <cell r="I43">
            <v>100</v>
          </cell>
          <cell r="J43">
            <v>0</v>
          </cell>
          <cell r="K43" t="str">
            <v>J, C</v>
          </cell>
          <cell r="L43">
            <v>0.15</v>
          </cell>
          <cell r="M43">
            <v>0.8</v>
          </cell>
          <cell r="N43">
            <v>1</v>
          </cell>
          <cell r="O43">
            <v>121.4</v>
          </cell>
          <cell r="P43">
            <v>0</v>
          </cell>
          <cell r="Q43">
            <v>0</v>
          </cell>
          <cell r="R43">
            <v>19.2</v>
          </cell>
          <cell r="S43">
            <v>42.9</v>
          </cell>
          <cell r="T43">
            <v>3.58</v>
          </cell>
          <cell r="U43">
            <v>230.2</v>
          </cell>
          <cell r="V43">
            <v>0.12</v>
          </cell>
          <cell r="W43">
            <v>9.1</v>
          </cell>
          <cell r="X43">
            <v>19.2</v>
          </cell>
          <cell r="Y43">
            <v>40.5</v>
          </cell>
          <cell r="Z43">
            <v>3.5</v>
          </cell>
          <cell r="AA43">
            <v>230.4</v>
          </cell>
          <cell r="AB43">
            <v>0.12</v>
          </cell>
          <cell r="AC43">
            <v>9.09</v>
          </cell>
          <cell r="AD43">
            <v>117.54731782327781</v>
          </cell>
          <cell r="AE43">
            <v>709.8</v>
          </cell>
          <cell r="AF43">
            <v>11</v>
          </cell>
          <cell r="AG43">
            <v>35</v>
          </cell>
          <cell r="AH43">
            <v>19.8</v>
          </cell>
          <cell r="AI43">
            <v>20</v>
          </cell>
          <cell r="AJ43">
            <v>1</v>
          </cell>
          <cell r="AK43" t="str">
            <v>N</v>
          </cell>
          <cell r="AL43">
            <v>384.00061325000001</v>
          </cell>
          <cell r="AM43">
            <v>0.02</v>
          </cell>
          <cell r="AN43">
            <v>0.1</v>
          </cell>
          <cell r="AO43">
            <v>536.54</v>
          </cell>
          <cell r="AP43" t="e">
            <v>#N/A</v>
          </cell>
          <cell r="AQ43" t="e">
            <v>#N/A</v>
          </cell>
          <cell r="AR43" t="e">
            <v>#N/A</v>
          </cell>
          <cell r="AS43">
            <v>30.99</v>
          </cell>
          <cell r="AT43">
            <v>2580.3497085761865</v>
          </cell>
          <cell r="AU43">
            <v>29.271999999999998</v>
          </cell>
          <cell r="AV43">
            <v>2437.3022481265612</v>
          </cell>
          <cell r="AW43">
            <v>106.11467077</v>
          </cell>
          <cell r="AX43">
            <v>3.9670193120000001</v>
          </cell>
          <cell r="AY43">
            <v>0.59409336300000004</v>
          </cell>
          <cell r="AZ43">
            <v>12607.11116</v>
          </cell>
          <cell r="BA43">
            <v>18.512943490000001</v>
          </cell>
          <cell r="BB43">
            <v>0.218628560000001</v>
          </cell>
          <cell r="BC43">
            <v>0.323447926</v>
          </cell>
          <cell r="BD43">
            <v>8.9103118670000008</v>
          </cell>
          <cell r="BE43">
            <v>4.3484283130000003</v>
          </cell>
          <cell r="BF43">
            <v>1.2144480680998431</v>
          </cell>
          <cell r="BG43">
            <v>-23.575778413923089</v>
          </cell>
          <cell r="BH43">
            <v>28.051019597082913</v>
          </cell>
          <cell r="BI43">
            <v>306.08044180099535</v>
          </cell>
          <cell r="BJ43">
            <v>0.67430335569910849</v>
          </cell>
          <cell r="BK43">
            <v>7.3577029279085426</v>
          </cell>
          <cell r="BL43">
            <v>12.730155762500802</v>
          </cell>
          <cell r="BM43">
            <v>1.8183971548465201</v>
          </cell>
          <cell r="BN43">
            <v>-29.428387230492199</v>
          </cell>
          <cell r="BO43">
            <v>36.493580363707679</v>
          </cell>
          <cell r="BP43">
            <v>344.80872418107657</v>
          </cell>
          <cell r="BQ43">
            <v>0.73873644460946719</v>
          </cell>
          <cell r="BR43">
            <v>6.9799336878760441</v>
          </cell>
          <cell r="BS43">
            <v>-62.1</v>
          </cell>
          <cell r="BT43">
            <v>-1.85</v>
          </cell>
          <cell r="BU43">
            <v>3.8423559749999998</v>
          </cell>
          <cell r="BV43" t="str">
            <v>closed</v>
          </cell>
          <cell r="BW43" t="str">
            <v>rain</v>
          </cell>
          <cell r="BX43">
            <v>15.2600324603606</v>
          </cell>
          <cell r="BY43" t="str">
            <v>no direct livestock access. very low water levels. tree on one shore.</v>
          </cell>
          <cell r="BZ43" t="str">
            <v>Isolated</v>
          </cell>
          <cell r="CA43" t="str">
            <v>Domestic</v>
          </cell>
          <cell r="CC43" t="str">
            <v>NA</v>
          </cell>
          <cell r="CD43">
            <v>2709.6146257319556</v>
          </cell>
          <cell r="CE43">
            <v>2762.3774970064874</v>
          </cell>
          <cell r="CF43">
            <v>9.7436760691308204E-4</v>
          </cell>
          <cell r="CG43">
            <v>9.7436760691308204E-4</v>
          </cell>
          <cell r="CH43">
            <v>690.00000000000011</v>
          </cell>
          <cell r="CI43">
            <v>0</v>
          </cell>
          <cell r="CJ43" t="str">
            <v>&lt;.2</v>
          </cell>
        </row>
        <row r="44">
          <cell r="A44" t="str">
            <v>32A</v>
          </cell>
          <cell r="D44">
            <v>42956</v>
          </cell>
          <cell r="E44">
            <v>0.45833333333333331</v>
          </cell>
          <cell r="F44">
            <v>50.439210000000003</v>
          </cell>
          <cell r="G44">
            <v>-103.67125</v>
          </cell>
          <cell r="H44">
            <v>16.2</v>
          </cell>
          <cell r="I44">
            <v>100</v>
          </cell>
          <cell r="J44">
            <v>2.4</v>
          </cell>
          <cell r="K44" t="str">
            <v>J, C</v>
          </cell>
          <cell r="L44">
            <v>0.43</v>
          </cell>
          <cell r="M44">
            <v>2.4</v>
          </cell>
          <cell r="N44">
            <v>2.5</v>
          </cell>
          <cell r="O44">
            <v>89.9</v>
          </cell>
          <cell r="P44">
            <v>0</v>
          </cell>
          <cell r="Q44">
            <v>0</v>
          </cell>
          <cell r="R44">
            <v>19.100000000000001</v>
          </cell>
          <cell r="S44">
            <v>45.7</v>
          </cell>
          <cell r="T44">
            <v>4.2</v>
          </cell>
          <cell r="U44">
            <v>2982</v>
          </cell>
          <cell r="V44">
            <v>1.77</v>
          </cell>
          <cell r="W44">
            <v>9.0399999999999991</v>
          </cell>
          <cell r="X44">
            <v>13.1</v>
          </cell>
          <cell r="Y44">
            <v>0.4</v>
          </cell>
          <cell r="Z44">
            <v>0.04</v>
          </cell>
          <cell r="AA44">
            <v>2861</v>
          </cell>
          <cell r="AB44">
            <v>1.96</v>
          </cell>
          <cell r="AC44">
            <v>7.3</v>
          </cell>
          <cell r="AD44">
            <v>1663.9277253849384</v>
          </cell>
          <cell r="AE44">
            <v>711.3</v>
          </cell>
          <cell r="AG44">
            <v>25</v>
          </cell>
          <cell r="AH44">
            <v>18.100000000000001</v>
          </cell>
          <cell r="AI44">
            <v>17.7</v>
          </cell>
          <cell r="AJ44">
            <v>3</v>
          </cell>
          <cell r="AK44" t="str">
            <v>N</v>
          </cell>
          <cell r="AL44">
            <v>106.27075601999999</v>
          </cell>
          <cell r="AM44">
            <v>0.1</v>
          </cell>
          <cell r="AN44">
            <v>0.03</v>
          </cell>
          <cell r="AO44">
            <v>25.31</v>
          </cell>
          <cell r="AP44">
            <v>7.0000000000000007E-2</v>
          </cell>
          <cell r="AQ44">
            <v>3030</v>
          </cell>
          <cell r="AR44">
            <v>101</v>
          </cell>
          <cell r="AS44">
            <v>57.707999999999998</v>
          </cell>
          <cell r="AT44">
            <v>4804.9958368026646</v>
          </cell>
          <cell r="AU44">
            <v>35.031999999999996</v>
          </cell>
          <cell r="AV44">
            <v>2916.9025811823481</v>
          </cell>
          <cell r="AW44">
            <v>204.54007734999999</v>
          </cell>
          <cell r="AX44">
            <v>7.5738429800000002</v>
          </cell>
          <cell r="AY44">
            <v>0.77201423400000002</v>
          </cell>
          <cell r="AZ44">
            <v>1196.1207505</v>
          </cell>
          <cell r="BA44">
            <v>1.7295061869999999</v>
          </cell>
          <cell r="BB44">
            <v>7.4122813999999995E-2</v>
          </cell>
          <cell r="BC44">
            <v>0.2345078645</v>
          </cell>
          <cell r="BD44">
            <v>6.4301509895000004</v>
          </cell>
          <cell r="BE44">
            <v>0.73204295249999995</v>
          </cell>
          <cell r="BF44">
            <v>6.1414241998697641</v>
          </cell>
          <cell r="BG44">
            <v>-21.892080436280033</v>
          </cell>
          <cell r="BH44">
            <v>24.394879816917094</v>
          </cell>
          <cell r="BI44">
            <v>256.91945653094922</v>
          </cell>
          <cell r="BJ44">
            <v>0.54355792818442716</v>
          </cell>
          <cell r="BK44">
            <v>5.7245868210995807</v>
          </cell>
          <cell r="BL44">
            <v>12.286978587404811</v>
          </cell>
          <cell r="BM44">
            <v>7.1406511929277574</v>
          </cell>
          <cell r="BN44">
            <v>-26.845786147325096</v>
          </cell>
          <cell r="BO44">
            <v>24.324213170468408</v>
          </cell>
          <cell r="BP44">
            <v>220.23775776519082</v>
          </cell>
          <cell r="BQ44">
            <v>0.54907930407377903</v>
          </cell>
          <cell r="BR44">
            <v>4.9715069472955049</v>
          </cell>
          <cell r="BS44">
            <v>-65.400000000000006</v>
          </cell>
          <cell r="BT44">
            <v>-4.6150000000000002</v>
          </cell>
          <cell r="BU44">
            <v>0.67160095050000002</v>
          </cell>
          <cell r="BV44" t="str">
            <v>restricted</v>
          </cell>
          <cell r="BW44" t="str">
            <v>rain</v>
          </cell>
          <cell r="BX44">
            <v>2.8509843793910199</v>
          </cell>
          <cell r="BY44" t="str">
            <v>Direct cattle access. in pasture. Some cattails</v>
          </cell>
          <cell r="BZ44" t="str">
            <v>Livestock</v>
          </cell>
          <cell r="CA44" t="str">
            <v>Pasture-livestock</v>
          </cell>
          <cell r="CC44">
            <v>95.720000122390402</v>
          </cell>
          <cell r="CD44">
            <v>5286.2426560297181</v>
          </cell>
          <cell r="CE44">
            <v>5343.6921640747114</v>
          </cell>
          <cell r="CF44">
            <v>1.3369212912052E-2</v>
          </cell>
          <cell r="CG44">
            <v>0</v>
          </cell>
          <cell r="CH44">
            <v>509.99999999999994</v>
          </cell>
          <cell r="CI44">
            <v>1472.98</v>
          </cell>
          <cell r="CJ44" t="str">
            <v>&lt;.2</v>
          </cell>
        </row>
        <row r="45">
          <cell r="A45" t="str">
            <v>32B</v>
          </cell>
          <cell r="D45">
            <v>42956</v>
          </cell>
          <cell r="E45">
            <v>0.49374999999999997</v>
          </cell>
          <cell r="F45">
            <v>50.443370000000002</v>
          </cell>
          <cell r="G45">
            <v>-103.65922</v>
          </cell>
          <cell r="H45">
            <v>15.7</v>
          </cell>
          <cell r="I45">
            <v>100</v>
          </cell>
          <cell r="J45">
            <v>2.2999999999999998</v>
          </cell>
          <cell r="K45" t="str">
            <v>J, C</v>
          </cell>
          <cell r="L45">
            <v>1.21</v>
          </cell>
          <cell r="M45">
            <v>2</v>
          </cell>
          <cell r="N45">
            <v>2</v>
          </cell>
          <cell r="O45">
            <v>98.2</v>
          </cell>
          <cell r="P45">
            <v>0</v>
          </cell>
          <cell r="Q45">
            <v>0</v>
          </cell>
          <cell r="R45">
            <v>19.8</v>
          </cell>
          <cell r="S45">
            <v>17.600000000000001</v>
          </cell>
          <cell r="T45">
            <v>1.61</v>
          </cell>
          <cell r="U45">
            <v>2152</v>
          </cell>
          <cell r="V45">
            <v>1.23</v>
          </cell>
          <cell r="W45">
            <v>8.27</v>
          </cell>
          <cell r="X45">
            <v>19.899999999999999</v>
          </cell>
          <cell r="Y45">
            <v>16.100000000000001</v>
          </cell>
          <cell r="Z45">
            <v>1.45</v>
          </cell>
          <cell r="AA45">
            <v>2161</v>
          </cell>
          <cell r="AB45">
            <v>1.23</v>
          </cell>
          <cell r="AC45">
            <v>8.27</v>
          </cell>
          <cell r="AD45">
            <v>1189.1150316096255</v>
          </cell>
          <cell r="AE45">
            <v>710.4</v>
          </cell>
          <cell r="AF45">
            <v>14</v>
          </cell>
          <cell r="AG45">
            <v>59</v>
          </cell>
          <cell r="AH45">
            <v>18.600000000000001</v>
          </cell>
          <cell r="AI45">
            <v>18.5</v>
          </cell>
          <cell r="AJ45">
            <v>2</v>
          </cell>
          <cell r="AK45" t="str">
            <v>N</v>
          </cell>
          <cell r="AL45">
            <v>5.1676714400000003</v>
          </cell>
          <cell r="AM45">
            <v>0.41</v>
          </cell>
          <cell r="AN45">
            <v>2.4</v>
          </cell>
          <cell r="AO45">
            <v>580.97</v>
          </cell>
          <cell r="AP45">
            <v>2.44</v>
          </cell>
          <cell r="AQ45">
            <v>3980</v>
          </cell>
          <cell r="AR45">
            <v>1.6583333333333334</v>
          </cell>
          <cell r="AS45">
            <v>99.102000000000004</v>
          </cell>
          <cell r="AT45">
            <v>8251.6236469608666</v>
          </cell>
          <cell r="AU45">
            <v>33.853999999999999</v>
          </cell>
          <cell r="AV45">
            <v>2818.8176519567023</v>
          </cell>
          <cell r="AW45">
            <v>2154.4124455000001</v>
          </cell>
          <cell r="AX45">
            <v>78.643168485000004</v>
          </cell>
          <cell r="AY45">
            <v>4.0755955000001599E-2</v>
          </cell>
          <cell r="AZ45">
            <v>4756.5755815000002</v>
          </cell>
          <cell r="BA45">
            <v>6.8409385230000002</v>
          </cell>
          <cell r="BB45">
            <v>4.2962080000000097E-2</v>
          </cell>
          <cell r="BC45">
            <v>0.90550738549999998</v>
          </cell>
          <cell r="BD45">
            <v>24.345148630000001</v>
          </cell>
          <cell r="BE45">
            <v>1.3925827799999999</v>
          </cell>
          <cell r="BF45">
            <v>7.3575395104276051</v>
          </cell>
          <cell r="BG45">
            <v>-29.506118652047515</v>
          </cell>
          <cell r="BH45">
            <v>60.44982568255314</v>
          </cell>
          <cell r="BI45">
            <v>624.26196174707877</v>
          </cell>
          <cell r="BJ45">
            <v>1.1591529373452185</v>
          </cell>
          <cell r="BK45">
            <v>11.970507416051369</v>
          </cell>
          <cell r="BL45">
            <v>12.048101277626351</v>
          </cell>
          <cell r="BM45">
            <v>7.0446740864120532</v>
          </cell>
          <cell r="BN45">
            <v>-30.981869863624688</v>
          </cell>
          <cell r="BO45">
            <v>73.447169168304157</v>
          </cell>
          <cell r="BP45">
            <v>729.80883784933917</v>
          </cell>
          <cell r="BQ45">
            <v>1.2953645355961934</v>
          </cell>
          <cell r="BR45">
            <v>12.871408074944254</v>
          </cell>
          <cell r="BS45">
            <v>-81</v>
          </cell>
          <cell r="BT45">
            <v>-6.72</v>
          </cell>
          <cell r="BU45">
            <v>0.59877968199999998</v>
          </cell>
          <cell r="BV45" t="str">
            <v>restricted</v>
          </cell>
          <cell r="BW45" t="str">
            <v>rain</v>
          </cell>
          <cell r="BX45">
            <v>2.3780715396237602</v>
          </cell>
          <cell r="BY45" t="str">
            <v>Lots of grass surrounding dugout. easy access. cattails present. no direct livestock access. hose going into dugout. some macrophytes at ends. No longer used for livestock</v>
          </cell>
          <cell r="BZ45" t="str">
            <v>Pump</v>
          </cell>
          <cell r="CA45" t="str">
            <v>Grassland</v>
          </cell>
          <cell r="CC45">
            <v>3.6070432335251299</v>
          </cell>
          <cell r="CD45">
            <v>8275.4641206106044</v>
          </cell>
          <cell r="CE45">
            <v>8332.0662067959165</v>
          </cell>
          <cell r="CF45">
            <v>4.0440513887935597E-4</v>
          </cell>
          <cell r="CG45">
            <v>0</v>
          </cell>
          <cell r="CH45">
            <v>1140</v>
          </cell>
          <cell r="CI45">
            <v>977.73</v>
          </cell>
          <cell r="CJ45" t="str">
            <v>&lt;.2</v>
          </cell>
        </row>
        <row r="46">
          <cell r="A46" t="str">
            <v>32C</v>
          </cell>
          <cell r="D46">
            <v>42956</v>
          </cell>
          <cell r="E46">
            <v>0.40486111111111112</v>
          </cell>
          <cell r="F46">
            <v>50.441650000000003</v>
          </cell>
          <cell r="G46">
            <v>-103.67529</v>
          </cell>
          <cell r="H46">
            <v>14.7</v>
          </cell>
          <cell r="I46">
            <v>100</v>
          </cell>
          <cell r="J46">
            <v>3.4</v>
          </cell>
          <cell r="K46" t="str">
            <v>J, C</v>
          </cell>
          <cell r="L46">
            <v>0.35</v>
          </cell>
          <cell r="M46">
            <v>2</v>
          </cell>
          <cell r="N46">
            <v>2</v>
          </cell>
          <cell r="O46">
            <v>91.3</v>
          </cell>
          <cell r="P46">
            <v>0</v>
          </cell>
          <cell r="Q46">
            <v>0</v>
          </cell>
          <cell r="R46">
            <v>18.5</v>
          </cell>
          <cell r="S46">
            <v>35.200000000000003</v>
          </cell>
          <cell r="T46">
            <v>3.28</v>
          </cell>
          <cell r="U46">
            <v>3460</v>
          </cell>
          <cell r="V46">
            <v>2.1</v>
          </cell>
          <cell r="W46">
            <v>9</v>
          </cell>
          <cell r="X46">
            <v>17.399999999999999</v>
          </cell>
          <cell r="Y46">
            <v>0.6</v>
          </cell>
          <cell r="Z46">
            <v>0.06</v>
          </cell>
          <cell r="AA46">
            <v>3424</v>
          </cell>
          <cell r="AB46">
            <v>2.14</v>
          </cell>
          <cell r="AC46">
            <v>7.31</v>
          </cell>
          <cell r="AD46">
            <v>1938.3264334123892</v>
          </cell>
          <cell r="AE46">
            <v>711</v>
          </cell>
          <cell r="AF46">
            <v>35</v>
          </cell>
          <cell r="AG46">
            <v>53</v>
          </cell>
          <cell r="AH46">
            <v>17.7</v>
          </cell>
          <cell r="AI46">
            <v>17.100000000000001</v>
          </cell>
          <cell r="AJ46">
            <v>3</v>
          </cell>
          <cell r="AK46" t="str">
            <v>N</v>
          </cell>
          <cell r="AL46">
            <v>96.575564220000004</v>
          </cell>
          <cell r="AM46">
            <v>0.11</v>
          </cell>
          <cell r="AN46">
            <v>0.1</v>
          </cell>
          <cell r="AO46">
            <v>19.36</v>
          </cell>
          <cell r="AP46">
            <v>0.15</v>
          </cell>
          <cell r="AQ46">
            <v>3050</v>
          </cell>
          <cell r="AR46">
            <v>30.499999999999996</v>
          </cell>
          <cell r="AS46">
            <v>55.436</v>
          </cell>
          <cell r="AT46">
            <v>4615.820149875105</v>
          </cell>
          <cell r="AU46">
            <v>35.207999999999998</v>
          </cell>
          <cell r="AV46">
            <v>2931.557035803497</v>
          </cell>
          <cell r="AW46">
            <v>182.30961775</v>
          </cell>
          <cell r="AX46">
            <v>6.8279553079999999</v>
          </cell>
          <cell r="AY46">
            <v>0.109102018</v>
          </cell>
          <cell r="AZ46">
            <v>1373.1552035</v>
          </cell>
          <cell r="BA46">
            <v>1.9932396349999999</v>
          </cell>
          <cell r="BB46">
            <v>6.0757489999999602E-3</v>
          </cell>
          <cell r="BC46">
            <v>0.24432301200000001</v>
          </cell>
          <cell r="BD46">
            <v>6.8095779414999997</v>
          </cell>
          <cell r="BE46">
            <v>0.28259704749999998</v>
          </cell>
          <cell r="BF46">
            <v>7.4977071101178687</v>
          </cell>
          <cell r="BG46">
            <v>-18.767504108686552</v>
          </cell>
          <cell r="BH46">
            <v>19.314221423289354</v>
          </cell>
          <cell r="BI46">
            <v>213.76716648014238</v>
          </cell>
          <cell r="BJ46">
            <v>0.37510626186229085</v>
          </cell>
          <cell r="BK46">
            <v>4.1516249073634173</v>
          </cell>
          <cell r="BL46">
            <v>12.91250742623475</v>
          </cell>
          <cell r="BM46">
            <v>6.5642344749018697</v>
          </cell>
          <cell r="BN46">
            <v>-26.033749836427308</v>
          </cell>
          <cell r="BO46">
            <v>18.491625816721751</v>
          </cell>
          <cell r="BP46">
            <v>144.26087523790034</v>
          </cell>
          <cell r="BQ46">
            <v>0.4155421531847584</v>
          </cell>
          <cell r="BR46">
            <v>3.2418174210764121</v>
          </cell>
          <cell r="BS46">
            <v>-62.900000000000006</v>
          </cell>
          <cell r="BT46">
            <v>-4.1349999999999998</v>
          </cell>
          <cell r="BU46">
            <v>0.7404014485</v>
          </cell>
          <cell r="BV46" t="str">
            <v>restricted</v>
          </cell>
          <cell r="BW46" t="str">
            <v>rain</v>
          </cell>
          <cell r="BX46">
            <v>2.9788395389366298</v>
          </cell>
          <cell r="BY46" t="str">
            <v>DIrect access (lots of tracks). Surround by pasture. No cattails. Minimal macrophytes.</v>
          </cell>
          <cell r="BZ46" t="str">
            <v>Livestock</v>
          </cell>
          <cell r="CA46" t="str">
            <v>Pasture-livestock</v>
          </cell>
          <cell r="CC46">
            <v>44.964180475534299</v>
          </cell>
          <cell r="CD46">
            <v>5070.714726285807</v>
          </cell>
          <cell r="CE46">
            <v>5183.6388318183144</v>
          </cell>
          <cell r="CF46">
            <v>5.9168911940189603E-3</v>
          </cell>
          <cell r="CG46">
            <v>0</v>
          </cell>
          <cell r="CH46">
            <v>720</v>
          </cell>
          <cell r="CI46">
            <v>1049.03</v>
          </cell>
          <cell r="CJ46" t="str">
            <v>&lt;.2</v>
          </cell>
        </row>
        <row r="47">
          <cell r="A47" t="str">
            <v>8C</v>
          </cell>
          <cell r="D47">
            <v>42957</v>
          </cell>
          <cell r="E47">
            <v>0.64861111111111114</v>
          </cell>
          <cell r="F47">
            <v>52.615490000000001</v>
          </cell>
          <cell r="G47">
            <v>-104.81382000000001</v>
          </cell>
          <cell r="H47">
            <v>24.8</v>
          </cell>
          <cell r="I47">
            <v>5</v>
          </cell>
          <cell r="J47">
            <v>4.0999999999999996</v>
          </cell>
          <cell r="K47" t="str">
            <v>J, JW</v>
          </cell>
          <cell r="L47">
            <v>0.05</v>
          </cell>
          <cell r="M47">
            <v>2.2000000000000002</v>
          </cell>
          <cell r="N47">
            <v>2</v>
          </cell>
          <cell r="O47">
            <v>95.8</v>
          </cell>
          <cell r="P47">
            <v>0</v>
          </cell>
          <cell r="Q47">
            <v>0</v>
          </cell>
          <cell r="R47">
            <v>24.7</v>
          </cell>
          <cell r="S47">
            <v>2.2999999999999998</v>
          </cell>
          <cell r="T47">
            <v>0.24</v>
          </cell>
          <cell r="U47">
            <v>1033</v>
          </cell>
          <cell r="V47">
            <v>0.5</v>
          </cell>
          <cell r="W47">
            <v>7.68</v>
          </cell>
          <cell r="X47">
            <v>17.399999999999999</v>
          </cell>
          <cell r="Y47">
            <v>0.7</v>
          </cell>
          <cell r="Z47">
            <v>7.0000000000000007E-2</v>
          </cell>
          <cell r="AA47">
            <v>880</v>
          </cell>
          <cell r="AB47">
            <v>0.51</v>
          </cell>
          <cell r="AC47">
            <v>7.45</v>
          </cell>
          <cell r="AD47">
            <v>552.32921429592545</v>
          </cell>
          <cell r="AE47">
            <v>717</v>
          </cell>
          <cell r="AG47">
            <v>83</v>
          </cell>
          <cell r="AH47">
            <v>18.3</v>
          </cell>
          <cell r="AI47">
            <v>20.8</v>
          </cell>
          <cell r="AJ47">
            <v>1</v>
          </cell>
          <cell r="AK47" t="str">
            <v>N</v>
          </cell>
          <cell r="AL47">
            <v>118.8410348</v>
          </cell>
          <cell r="AM47">
            <v>4.28</v>
          </cell>
          <cell r="AN47">
            <v>0.4</v>
          </cell>
          <cell r="AO47">
            <v>2637.6</v>
          </cell>
          <cell r="AP47">
            <v>0.63</v>
          </cell>
          <cell r="AQ47">
            <v>10920</v>
          </cell>
          <cell r="AR47">
            <v>27.299999999999997</v>
          </cell>
          <cell r="AS47">
            <v>62.790999999999997</v>
          </cell>
          <cell r="AT47">
            <v>5228.2264779350535</v>
          </cell>
          <cell r="AU47">
            <v>40.637999999999998</v>
          </cell>
          <cell r="AV47">
            <v>3383.6802664446295</v>
          </cell>
          <cell r="AW47">
            <v>6606.3691804999999</v>
          </cell>
          <cell r="AX47">
            <v>213.18935920000001</v>
          </cell>
          <cell r="AY47">
            <v>1.1262688000000101</v>
          </cell>
          <cell r="AZ47">
            <v>40881.925869999999</v>
          </cell>
          <cell r="BA47">
            <v>54.448449830000001</v>
          </cell>
          <cell r="BB47">
            <v>0.60639967000000194</v>
          </cell>
          <cell r="BC47">
            <v>0.11205177400000001</v>
          </cell>
          <cell r="BD47">
            <v>2.6421405304999999</v>
          </cell>
          <cell r="BE47">
            <v>2.0579069594999999</v>
          </cell>
          <cell r="BF47">
            <v>6.1911729245705551</v>
          </cell>
          <cell r="BG47">
            <v>-21.456687072107748</v>
          </cell>
          <cell r="BH47">
            <v>26.465782451320344</v>
          </cell>
          <cell r="BI47">
            <v>294.21839871654129</v>
          </cell>
          <cell r="BJ47">
            <v>0.56623411320753836</v>
          </cell>
          <cell r="BK47">
            <v>6.2947881625276265</v>
          </cell>
          <cell r="BL47">
            <v>12.969758182437827</v>
          </cell>
          <cell r="BM47">
            <v>5.378412376232574</v>
          </cell>
          <cell r="BN47">
            <v>-27.111078056011749</v>
          </cell>
          <cell r="BO47">
            <v>26.448006174015347</v>
          </cell>
          <cell r="BP47">
            <v>244.04163308578023</v>
          </cell>
          <cell r="BQ47">
            <v>0.5343031550306131</v>
          </cell>
          <cell r="BR47">
            <v>4.9301340017329336</v>
          </cell>
          <cell r="BS47">
            <v>-78.7</v>
          </cell>
          <cell r="BT47">
            <v>-6.98</v>
          </cell>
          <cell r="BU47">
            <v>0.44483982100000002</v>
          </cell>
          <cell r="BV47" t="str">
            <v>restricted</v>
          </cell>
          <cell r="BW47" t="str">
            <v>rain</v>
          </cell>
          <cell r="BX47">
            <v>1.7666947432712601</v>
          </cell>
          <cell r="BY47" t="str">
            <v>Dug in 2008. In pasture. Direct livestock access. Very dirty water.</v>
          </cell>
          <cell r="BZ47" t="str">
            <v>Livestock</v>
          </cell>
          <cell r="CA47" t="str">
            <v>Pasture-livestock</v>
          </cell>
          <cell r="CB47">
            <v>9</v>
          </cell>
          <cell r="CC47">
            <v>38.3301210611112</v>
          </cell>
          <cell r="CD47">
            <v>4975.9168137124252</v>
          </cell>
          <cell r="CE47">
            <v>5022.5913518926363</v>
          </cell>
          <cell r="CF47">
            <v>2.7143421886221201E-2</v>
          </cell>
          <cell r="CG47">
            <v>3.57594903326133E-4</v>
          </cell>
          <cell r="CH47">
            <v>1200</v>
          </cell>
          <cell r="CI47">
            <v>204.05</v>
          </cell>
          <cell r="CJ47" t="str">
            <v>&lt;.2</v>
          </cell>
        </row>
        <row r="48">
          <cell r="A48" t="str">
            <v>8A</v>
          </cell>
          <cell r="D48">
            <v>42957</v>
          </cell>
          <cell r="E48">
            <v>0.50486111111111109</v>
          </cell>
          <cell r="F48">
            <v>52.595199999999998</v>
          </cell>
          <cell r="G48">
            <v>-104.80083</v>
          </cell>
          <cell r="H48">
            <v>28.5</v>
          </cell>
          <cell r="I48">
            <v>10</v>
          </cell>
          <cell r="J48">
            <v>1.6</v>
          </cell>
          <cell r="K48" t="str">
            <v>J,JW</v>
          </cell>
          <cell r="L48">
            <v>2</v>
          </cell>
          <cell r="M48">
            <v>2</v>
          </cell>
          <cell r="N48">
            <v>2</v>
          </cell>
          <cell r="O48">
            <v>82.6</v>
          </cell>
          <cell r="P48">
            <v>0</v>
          </cell>
          <cell r="Q48">
            <v>0</v>
          </cell>
          <cell r="R48">
            <v>21.2</v>
          </cell>
          <cell r="S48">
            <v>52.4</v>
          </cell>
          <cell r="T48">
            <v>4.6900000000000004</v>
          </cell>
          <cell r="U48">
            <v>799</v>
          </cell>
          <cell r="V48">
            <v>0.43</v>
          </cell>
          <cell r="W48">
            <v>7.81</v>
          </cell>
          <cell r="X48">
            <v>19.100000000000001</v>
          </cell>
          <cell r="Y48">
            <v>47.8</v>
          </cell>
          <cell r="Z48">
            <v>4.43</v>
          </cell>
          <cell r="AA48">
            <v>734</v>
          </cell>
          <cell r="AB48">
            <v>0.41</v>
          </cell>
          <cell r="AC48">
            <v>7.77</v>
          </cell>
          <cell r="AD48">
            <v>419.65841918402708</v>
          </cell>
          <cell r="AE48">
            <v>716.9</v>
          </cell>
          <cell r="AG48">
            <v>35</v>
          </cell>
          <cell r="AH48">
            <v>20.8</v>
          </cell>
          <cell r="AI48">
            <v>21.8</v>
          </cell>
          <cell r="AJ48">
            <v>1</v>
          </cell>
          <cell r="AK48" t="str">
            <v>Y</v>
          </cell>
          <cell r="AL48">
            <v>5.7876396664999996</v>
          </cell>
          <cell r="AM48">
            <v>0.05</v>
          </cell>
          <cell r="AN48">
            <v>0.06</v>
          </cell>
          <cell r="AO48">
            <v>33.229999999999997</v>
          </cell>
          <cell r="AP48">
            <v>0.09</v>
          </cell>
          <cell r="AQ48">
            <v>1560</v>
          </cell>
          <cell r="AR48">
            <v>26.000000000000004</v>
          </cell>
          <cell r="AS48">
            <v>46.996000000000002</v>
          </cell>
          <cell r="AT48">
            <v>3913.0724396336391</v>
          </cell>
          <cell r="AU48">
            <v>24.11</v>
          </cell>
          <cell r="AV48">
            <v>2007.4937552039969</v>
          </cell>
          <cell r="AW48">
            <v>3106.1669200000001</v>
          </cell>
          <cell r="AX48">
            <v>110.5483028</v>
          </cell>
          <cell r="AY48">
            <v>0.24904299999999999</v>
          </cell>
          <cell r="AZ48">
            <v>1709.4369755</v>
          </cell>
          <cell r="BA48">
            <v>2.432762791</v>
          </cell>
          <cell r="BB48">
            <v>4.6306533000000101E-2</v>
          </cell>
          <cell r="BC48">
            <v>0.31195591499999997</v>
          </cell>
          <cell r="BD48">
            <v>8.1498591400000002</v>
          </cell>
          <cell r="BE48">
            <v>3.3679217499999998</v>
          </cell>
          <cell r="BF48">
            <v>3.3089913364916939</v>
          </cell>
          <cell r="BG48">
            <v>-22.613429375711213</v>
          </cell>
          <cell r="BH48">
            <v>11.611378939591587</v>
          </cell>
          <cell r="BI48">
            <v>117.22200770815229</v>
          </cell>
          <cell r="BJ48">
            <v>0.28073933606362639</v>
          </cell>
          <cell r="BK48">
            <v>2.834187807257067</v>
          </cell>
          <cell r="BL48">
            <v>11.778016177435566</v>
          </cell>
          <cell r="BM48">
            <v>3.357072156246304</v>
          </cell>
          <cell r="BN48">
            <v>-29.246916983375044</v>
          </cell>
          <cell r="BO48">
            <v>13.777768257236437</v>
          </cell>
          <cell r="BP48">
            <v>109.45782350257544</v>
          </cell>
          <cell r="BQ48">
            <v>0.27175085319992975</v>
          </cell>
          <cell r="BR48">
            <v>2.1589314300310738</v>
          </cell>
          <cell r="BS48">
            <v>-96.7</v>
          </cell>
          <cell r="BT48">
            <v>-10.34</v>
          </cell>
          <cell r="BU48">
            <v>0.22879006099999999</v>
          </cell>
          <cell r="BV48" t="str">
            <v>open</v>
          </cell>
          <cell r="BW48" t="str">
            <v>rain</v>
          </cell>
          <cell r="BX48">
            <v>0.90864661549931702</v>
          </cell>
          <cell r="BY48" t="str">
            <v>Dug in late 1990s and re0dug in 2008. Cattle direct access. Pasture. Large rocks. Connected to stream on one end. Duckweed on top. oils on top of water</v>
          </cell>
          <cell r="BZ48" t="str">
            <v>Livestock</v>
          </cell>
          <cell r="CA48" t="str">
            <v>Pasture-livestock</v>
          </cell>
          <cell r="CB48" t="str">
            <v>9??</v>
          </cell>
          <cell r="CC48">
            <v>38.3301210611112</v>
          </cell>
          <cell r="CD48">
            <v>3768.1622697299681</v>
          </cell>
          <cell r="CE48">
            <v>3816.9243855620098</v>
          </cell>
          <cell r="CF48">
            <v>3.2602959088003799E-3</v>
          </cell>
          <cell r="CG48">
            <v>1.1881854910113501E-3</v>
          </cell>
          <cell r="CH48">
            <v>350.00000000000006</v>
          </cell>
          <cell r="CI48">
            <v>331.88</v>
          </cell>
          <cell r="CJ48" t="str">
            <v>&lt;.2</v>
          </cell>
        </row>
        <row r="49">
          <cell r="A49" t="str">
            <v>8B</v>
          </cell>
          <cell r="D49">
            <v>42957</v>
          </cell>
          <cell r="E49">
            <v>0.58680555555555558</v>
          </cell>
          <cell r="F49">
            <v>52.602260000000001</v>
          </cell>
          <cell r="G49">
            <v>-104.8098</v>
          </cell>
          <cell r="H49">
            <v>28</v>
          </cell>
          <cell r="I49">
            <v>100</v>
          </cell>
          <cell r="J49">
            <v>5.6</v>
          </cell>
          <cell r="K49" t="str">
            <v>J, JW</v>
          </cell>
          <cell r="L49">
            <v>0.18</v>
          </cell>
          <cell r="M49">
            <v>2.6</v>
          </cell>
          <cell r="N49">
            <v>2.5</v>
          </cell>
          <cell r="O49">
            <v>94.7</v>
          </cell>
          <cell r="P49">
            <v>0</v>
          </cell>
          <cell r="Q49">
            <v>0</v>
          </cell>
          <cell r="R49">
            <v>25.8</v>
          </cell>
          <cell r="S49">
            <v>100.5</v>
          </cell>
          <cell r="T49">
            <v>8.27</v>
          </cell>
          <cell r="U49">
            <v>880</v>
          </cell>
          <cell r="V49">
            <v>0.42</v>
          </cell>
          <cell r="W49">
            <v>8.24</v>
          </cell>
          <cell r="X49">
            <v>18.399999999999999</v>
          </cell>
          <cell r="Y49">
            <v>8.1999999999999993</v>
          </cell>
          <cell r="Z49">
            <v>0.78</v>
          </cell>
          <cell r="AA49">
            <v>750</v>
          </cell>
          <cell r="AB49">
            <v>0.42</v>
          </cell>
          <cell r="AC49">
            <v>7.6</v>
          </cell>
          <cell r="AD49">
            <v>465.56361864762295</v>
          </cell>
          <cell r="AE49">
            <v>717</v>
          </cell>
          <cell r="AG49">
            <v>34</v>
          </cell>
          <cell r="AH49">
            <v>22.4</v>
          </cell>
          <cell r="AI49">
            <v>24.1</v>
          </cell>
          <cell r="AJ49">
            <v>2</v>
          </cell>
          <cell r="AK49" t="str">
            <v>N</v>
          </cell>
          <cell r="AL49">
            <v>73.688706519999997</v>
          </cell>
          <cell r="AM49">
            <v>0.1</v>
          </cell>
          <cell r="AN49">
            <v>0.01</v>
          </cell>
          <cell r="AO49">
            <v>347.72</v>
          </cell>
          <cell r="AP49">
            <v>0.02</v>
          </cell>
          <cell r="AQ49">
            <v>2420</v>
          </cell>
          <cell r="AR49">
            <v>242</v>
          </cell>
          <cell r="AS49">
            <v>61.594000000000001</v>
          </cell>
          <cell r="AT49">
            <v>5128.5595337218983</v>
          </cell>
          <cell r="AU49">
            <v>20.885999999999999</v>
          </cell>
          <cell r="AV49">
            <v>1739.0507910074937</v>
          </cell>
          <cell r="AW49">
            <v>908.08196514999997</v>
          </cell>
          <cell r="AX49">
            <v>28.458220345000001</v>
          </cell>
          <cell r="AY49">
            <v>0.797149255000001</v>
          </cell>
          <cell r="AZ49">
            <v>3224.2542785000001</v>
          </cell>
          <cell r="BA49">
            <v>4.2125777324999998</v>
          </cell>
          <cell r="BB49">
            <v>4.9772004499999897E-2</v>
          </cell>
          <cell r="BC49">
            <v>0.15552313300000001</v>
          </cell>
          <cell r="BD49">
            <v>3.5571733994999999</v>
          </cell>
          <cell r="BE49">
            <v>1.7947453984999999</v>
          </cell>
          <cell r="BF49">
            <v>4.8892422175433925</v>
          </cell>
          <cell r="BG49">
            <v>-20.006736583477931</v>
          </cell>
          <cell r="BH49">
            <v>19.40143115703944</v>
          </cell>
          <cell r="BI49">
            <v>290.08220857452352</v>
          </cell>
          <cell r="BJ49">
            <v>0.41500387501688646</v>
          </cell>
          <cell r="BK49">
            <v>6.2049670283320548</v>
          </cell>
          <cell r="BL49">
            <v>17.443519532019241</v>
          </cell>
          <cell r="BM49">
            <v>5.0288133798960022</v>
          </cell>
          <cell r="BN49">
            <v>-27.448342307524999</v>
          </cell>
          <cell r="BO49">
            <v>25.266028324578233</v>
          </cell>
          <cell r="BP49">
            <v>254.5121473059389</v>
          </cell>
          <cell r="BQ49">
            <v>0.52310617649230307</v>
          </cell>
          <cell r="BR49">
            <v>5.2694026357337247</v>
          </cell>
          <cell r="BS49">
            <v>-93.6</v>
          </cell>
          <cell r="BT49">
            <v>-9.5299999999999994</v>
          </cell>
          <cell r="BU49">
            <v>0.29743630999999998</v>
          </cell>
          <cell r="BV49" t="str">
            <v>open</v>
          </cell>
          <cell r="BW49" t="str">
            <v>rain</v>
          </cell>
          <cell r="BX49">
            <v>1.18127726360879</v>
          </cell>
          <cell r="BY49" t="str">
            <v>Dug in 2008. Direct livestock access. very dirty water. pasture. minimal cattails - no macrophytes</v>
          </cell>
          <cell r="BZ49" t="str">
            <v>Livestock</v>
          </cell>
          <cell r="CA49" t="str">
            <v>Pasture-livestock</v>
          </cell>
          <cell r="CB49">
            <v>9</v>
          </cell>
          <cell r="CC49">
            <v>267.57372971506499</v>
          </cell>
          <cell r="CD49">
            <v>5111.6640053299679</v>
          </cell>
          <cell r="CE49">
            <v>5242.1091556858</v>
          </cell>
          <cell r="CF49">
            <v>2.6896558014386701E-2</v>
          </cell>
          <cell r="CG49">
            <v>7.4760674906398201E-4</v>
          </cell>
          <cell r="CH49">
            <v>2400</v>
          </cell>
          <cell r="CI49" t="str">
            <v>NV</v>
          </cell>
          <cell r="CJ49" t="str">
            <v>&lt;.2</v>
          </cell>
        </row>
        <row r="50">
          <cell r="A50">
            <v>36</v>
          </cell>
          <cell r="D50">
            <v>42957</v>
          </cell>
          <cell r="E50">
            <v>0.62847222222222221</v>
          </cell>
          <cell r="F50">
            <v>52.5244</v>
          </cell>
          <cell r="G50">
            <v>-105.21877000000001</v>
          </cell>
          <cell r="H50">
            <v>27.1</v>
          </cell>
          <cell r="I50">
            <v>10</v>
          </cell>
          <cell r="J50">
            <v>1.2</v>
          </cell>
          <cell r="K50" t="str">
            <v>R, C</v>
          </cell>
          <cell r="L50">
            <v>0.13</v>
          </cell>
          <cell r="M50">
            <v>1.4</v>
          </cell>
          <cell r="N50">
            <v>1.5</v>
          </cell>
          <cell r="O50">
            <v>86.99</v>
          </cell>
          <cell r="P50">
            <v>0</v>
          </cell>
          <cell r="Q50">
            <v>0</v>
          </cell>
          <cell r="R50">
            <v>24.4</v>
          </cell>
          <cell r="S50">
            <v>344</v>
          </cell>
          <cell r="T50">
            <v>28.39</v>
          </cell>
          <cell r="U50">
            <v>2056</v>
          </cell>
          <cell r="V50">
            <v>1.06</v>
          </cell>
          <cell r="W50">
            <v>9.2100000000000009</v>
          </cell>
          <cell r="X50">
            <v>14.4</v>
          </cell>
          <cell r="Y50">
            <v>0</v>
          </cell>
          <cell r="Z50">
            <v>0</v>
          </cell>
          <cell r="AA50">
            <v>2311</v>
          </cell>
          <cell r="AB50">
            <v>1.53</v>
          </cell>
          <cell r="AC50">
            <v>6.84</v>
          </cell>
          <cell r="AD50">
            <v>1134.3330809032498</v>
          </cell>
          <cell r="AE50">
            <v>715</v>
          </cell>
          <cell r="AF50">
            <v>15</v>
          </cell>
          <cell r="AG50">
            <v>102</v>
          </cell>
          <cell r="AH50">
            <v>17.7</v>
          </cell>
          <cell r="AI50">
            <v>19.100000000000001</v>
          </cell>
          <cell r="AJ50">
            <v>3</v>
          </cell>
          <cell r="AK50" t="str">
            <v>N</v>
          </cell>
          <cell r="AL50">
            <v>150.74413075000001</v>
          </cell>
          <cell r="AM50">
            <v>0.16</v>
          </cell>
          <cell r="AN50">
            <v>0.03</v>
          </cell>
          <cell r="AO50">
            <v>83.7</v>
          </cell>
          <cell r="AP50">
            <v>0.1</v>
          </cell>
          <cell r="AQ50">
            <v>3720</v>
          </cell>
          <cell r="AR50">
            <v>124.00000000000001</v>
          </cell>
          <cell r="AS50">
            <v>59.454999999999998</v>
          </cell>
          <cell r="AT50">
            <v>4950.4579517069105</v>
          </cell>
          <cell r="AU50">
            <v>50.686999999999998</v>
          </cell>
          <cell r="AV50">
            <v>4220.3996669442131</v>
          </cell>
          <cell r="AW50">
            <v>799.46398115</v>
          </cell>
          <cell r="AX50">
            <v>25.836540124999999</v>
          </cell>
          <cell r="AY50">
            <v>0.35559046500000102</v>
          </cell>
          <cell r="AZ50">
            <v>4819.2594049999998</v>
          </cell>
          <cell r="BA50">
            <v>6.4013404595000001</v>
          </cell>
          <cell r="BB50">
            <v>1.8968386500000101E-2</v>
          </cell>
          <cell r="BC50">
            <v>8.0164372397151684E-2</v>
          </cell>
          <cell r="BD50">
            <v>1.8949320878896434</v>
          </cell>
          <cell r="BE50">
            <v>7.8023370915687465E-2</v>
          </cell>
          <cell r="BF50" t="str">
            <v>NA</v>
          </cell>
          <cell r="BG50">
            <v>-17.389711081754875</v>
          </cell>
          <cell r="BH50">
            <v>5.8454100799350908</v>
          </cell>
          <cell r="BI50">
            <v>106.13696194532088</v>
          </cell>
          <cell r="BJ50">
            <v>0.1222122115813316</v>
          </cell>
          <cell r="BK50">
            <v>2.219045827834432</v>
          </cell>
          <cell r="BL50">
            <v>21.183536126561954</v>
          </cell>
          <cell r="BM50">
            <v>5.2560305047480238</v>
          </cell>
          <cell r="BN50">
            <v>-27.618938704064242</v>
          </cell>
          <cell r="BO50">
            <v>8.7802760943629501</v>
          </cell>
          <cell r="BP50">
            <v>87.965773443692569</v>
          </cell>
          <cell r="BQ50">
            <v>0.15060507880553947</v>
          </cell>
          <cell r="BR50">
            <v>1.5088468858266308</v>
          </cell>
          <cell r="BS50">
            <v>-90.3</v>
          </cell>
          <cell r="BT50">
            <v>-9.7799999999999994</v>
          </cell>
          <cell r="BU50">
            <v>0.19386777299999999</v>
          </cell>
          <cell r="BV50" t="str">
            <v>open</v>
          </cell>
          <cell r="BW50" t="str">
            <v>rain</v>
          </cell>
          <cell r="BX50">
            <v>0.76995169944833397</v>
          </cell>
          <cell r="BY50" t="str">
            <v>Easy access. Stinky water, very brown. It was probably dug in 1950 to 1960. I did clean &amp; enlarge part of it about 30 years ago</v>
          </cell>
          <cell r="CA50" t="str">
            <v>Grassland</v>
          </cell>
          <cell r="CB50">
            <v>30</v>
          </cell>
          <cell r="CC50">
            <v>82.2623367388464</v>
          </cell>
          <cell r="CD50">
            <v>5592.0461502007956</v>
          </cell>
          <cell r="CE50">
            <v>5103.8871220666642</v>
          </cell>
          <cell r="CF50">
            <v>2.67672555626648E-2</v>
          </cell>
          <cell r="CG50">
            <v>5.2655532108846501E-3</v>
          </cell>
          <cell r="CH50">
            <v>810</v>
          </cell>
          <cell r="CI50">
            <v>1526.35</v>
          </cell>
          <cell r="CJ50" t="str">
            <v>&lt;.2</v>
          </cell>
        </row>
        <row r="51">
          <cell r="A51" t="str">
            <v>63B</v>
          </cell>
          <cell r="D51">
            <v>42957</v>
          </cell>
          <cell r="E51">
            <v>0.54305555555555551</v>
          </cell>
          <cell r="F51">
            <v>52.691800000000001</v>
          </cell>
          <cell r="G51">
            <v>-106.02972</v>
          </cell>
          <cell r="H51">
            <v>27</v>
          </cell>
          <cell r="I51">
            <v>5</v>
          </cell>
          <cell r="J51">
            <v>2.2999999999999998</v>
          </cell>
          <cell r="K51" t="str">
            <v>R, C</v>
          </cell>
          <cell r="L51">
            <v>0.43</v>
          </cell>
          <cell r="M51">
            <v>1.6</v>
          </cell>
          <cell r="N51">
            <v>1.5</v>
          </cell>
          <cell r="O51">
            <v>103.64</v>
          </cell>
          <cell r="P51">
            <v>0</v>
          </cell>
          <cell r="Q51">
            <v>0</v>
          </cell>
          <cell r="R51">
            <v>22.9</v>
          </cell>
          <cell r="S51">
            <v>118.6</v>
          </cell>
          <cell r="T51">
            <v>9.65</v>
          </cell>
          <cell r="U51">
            <v>521</v>
          </cell>
          <cell r="V51">
            <v>0.26</v>
          </cell>
          <cell r="W51">
            <v>9.51</v>
          </cell>
          <cell r="X51">
            <v>19.899999999999999</v>
          </cell>
          <cell r="Y51">
            <v>35.200000000000003</v>
          </cell>
          <cell r="Z51">
            <v>3.04</v>
          </cell>
          <cell r="AA51">
            <v>440.8</v>
          </cell>
          <cell r="AB51">
            <v>0.26</v>
          </cell>
          <cell r="AC51">
            <v>9.36</v>
          </cell>
          <cell r="AD51">
            <v>269.80277960246821</v>
          </cell>
          <cell r="AE51">
            <v>719.7</v>
          </cell>
          <cell r="AG51">
            <v>30</v>
          </cell>
          <cell r="AH51">
            <v>20.9</v>
          </cell>
          <cell r="AI51">
            <v>21.4</v>
          </cell>
          <cell r="AJ51">
            <v>3</v>
          </cell>
          <cell r="AK51" t="str">
            <v>N</v>
          </cell>
          <cell r="AL51">
            <v>181.58940924999999</v>
          </cell>
          <cell r="AM51">
            <v>0.19</v>
          </cell>
          <cell r="AN51">
            <v>0.05</v>
          </cell>
          <cell r="AO51">
            <v>375.36</v>
          </cell>
          <cell r="AP51">
            <v>0.11</v>
          </cell>
          <cell r="AQ51">
            <v>3520</v>
          </cell>
          <cell r="AR51">
            <v>70.399999999999991</v>
          </cell>
          <cell r="AS51">
            <v>60.98</v>
          </cell>
          <cell r="AT51">
            <v>5077.435470441299</v>
          </cell>
          <cell r="AU51">
            <v>34.354999999999997</v>
          </cell>
          <cell r="AV51">
            <v>2860.5328892589505</v>
          </cell>
          <cell r="AW51">
            <v>94.478335494999996</v>
          </cell>
          <cell r="AX51">
            <v>3.2185974124999999</v>
          </cell>
          <cell r="AY51">
            <v>0.1081552195</v>
          </cell>
          <cell r="AZ51">
            <v>833.56603665</v>
          </cell>
          <cell r="BA51">
            <v>1.1533640860000001</v>
          </cell>
          <cell r="BB51">
            <v>2.5811740000000198E-3</v>
          </cell>
          <cell r="BC51">
            <v>0.17767902999999999</v>
          </cell>
          <cell r="BD51">
            <v>4.4353721415000003</v>
          </cell>
          <cell r="BE51">
            <v>4.3184945500000203E-2</v>
          </cell>
          <cell r="BF51">
            <v>3.571334785753228</v>
          </cell>
          <cell r="BG51">
            <v>-22.626444358231321</v>
          </cell>
          <cell r="BH51">
            <v>29.376755385149501</v>
          </cell>
          <cell r="BI51">
            <v>361.16772164478112</v>
          </cell>
          <cell r="BJ51">
            <v>0.63834757464470893</v>
          </cell>
          <cell r="BK51">
            <v>7.8480600096649527</v>
          </cell>
          <cell r="BL51">
            <v>14.343392808176418</v>
          </cell>
          <cell r="BM51">
            <v>3.6909704146484743</v>
          </cell>
          <cell r="BN51">
            <v>-27.365595024827872</v>
          </cell>
          <cell r="BO51">
            <v>34.12752485235152</v>
          </cell>
          <cell r="BP51">
            <v>308.46732472619186</v>
          </cell>
          <cell r="BQ51">
            <v>0.69084058405569881</v>
          </cell>
          <cell r="BR51">
            <v>6.2442778284654219</v>
          </cell>
          <cell r="BS51">
            <v>-76.599999999999994</v>
          </cell>
          <cell r="BT51">
            <v>-5.97</v>
          </cell>
          <cell r="BU51">
            <v>0.67305650299999997</v>
          </cell>
          <cell r="BV51" t="str">
            <v>restricted</v>
          </cell>
          <cell r="BW51" t="str">
            <v>rain</v>
          </cell>
          <cell r="BX51">
            <v>2.6730641674972202</v>
          </cell>
          <cell r="BY51" t="str">
            <v>Dugout connected to small pond. Steep banks, padlocked gate</v>
          </cell>
          <cell r="CA51" t="str">
            <v>Pasture-livestock</v>
          </cell>
          <cell r="CC51">
            <v>70.763300420513005</v>
          </cell>
          <cell r="CD51">
            <v>5845.1488429690089</v>
          </cell>
          <cell r="CE51">
            <v>5909.1505582511491</v>
          </cell>
          <cell r="CF51">
            <v>6.7184054695229702E-3</v>
          </cell>
          <cell r="CG51">
            <v>6.3023134841393401E-3</v>
          </cell>
          <cell r="CH51">
            <v>1270</v>
          </cell>
          <cell r="CI51" t="str">
            <v>NV</v>
          </cell>
          <cell r="CJ51" t="str">
            <v>&lt;.2</v>
          </cell>
        </row>
        <row r="52">
          <cell r="A52" t="str">
            <v>63A</v>
          </cell>
          <cell r="D52">
            <v>42957</v>
          </cell>
          <cell r="E52">
            <v>0.48819444444444443</v>
          </cell>
          <cell r="F52">
            <v>51.143239999999999</v>
          </cell>
          <cell r="G52">
            <v>-105.65466000000001</v>
          </cell>
          <cell r="H52">
            <v>23.7</v>
          </cell>
          <cell r="I52">
            <v>0</v>
          </cell>
          <cell r="J52">
            <v>3.8</v>
          </cell>
          <cell r="K52" t="str">
            <v>R, C</v>
          </cell>
          <cell r="L52">
            <v>1.1000000000000001</v>
          </cell>
          <cell r="M52">
            <v>1</v>
          </cell>
          <cell r="N52">
            <v>1</v>
          </cell>
          <cell r="O52">
            <v>112.4</v>
          </cell>
          <cell r="P52">
            <v>0</v>
          </cell>
          <cell r="Q52">
            <v>0</v>
          </cell>
          <cell r="R52">
            <v>21</v>
          </cell>
          <cell r="S52">
            <v>36.4</v>
          </cell>
          <cell r="T52">
            <v>2.5099999999999998</v>
          </cell>
          <cell r="U52">
            <v>1756</v>
          </cell>
          <cell r="V52">
            <v>0.96</v>
          </cell>
          <cell r="W52">
            <v>8.0299999999999994</v>
          </cell>
          <cell r="X52">
            <v>19.3</v>
          </cell>
          <cell r="Y52">
            <v>16.600000000000001</v>
          </cell>
          <cell r="Z52">
            <v>1.44</v>
          </cell>
          <cell r="AA52">
            <v>1666</v>
          </cell>
          <cell r="AB52">
            <v>0.95</v>
          </cell>
          <cell r="AC52">
            <v>8</v>
          </cell>
          <cell r="AD52">
            <v>963.32228423527135</v>
          </cell>
          <cell r="AE52">
            <v>719.5</v>
          </cell>
          <cell r="AH52">
            <v>19.7</v>
          </cell>
          <cell r="AI52">
            <v>20.8</v>
          </cell>
          <cell r="AJ52">
            <v>2</v>
          </cell>
          <cell r="AK52" t="str">
            <v>N</v>
          </cell>
          <cell r="AL52">
            <v>11.11487962</v>
          </cell>
          <cell r="AM52">
            <v>0.26</v>
          </cell>
          <cell r="AN52">
            <v>0.69</v>
          </cell>
          <cell r="AO52">
            <v>524.57000000000005</v>
          </cell>
          <cell r="AP52">
            <v>0.93</v>
          </cell>
          <cell r="AQ52">
            <v>4210</v>
          </cell>
          <cell r="AR52">
            <v>6.1014492753623193</v>
          </cell>
          <cell r="AS52">
            <v>100.848</v>
          </cell>
          <cell r="AT52">
            <v>8397.0024979184018</v>
          </cell>
          <cell r="AU52">
            <v>55.898000000000003</v>
          </cell>
          <cell r="AV52">
            <v>4654.28809325562</v>
          </cell>
          <cell r="AW52">
            <v>3756.4906580000002</v>
          </cell>
          <cell r="AX52">
            <v>134.49348370000001</v>
          </cell>
          <cell r="AY52">
            <v>2.5237579000000099</v>
          </cell>
          <cell r="AZ52">
            <v>1624.2528050000001</v>
          </cell>
          <cell r="BA52">
            <v>2.3184238515</v>
          </cell>
          <cell r="BB52">
            <v>3.15325825000001E-2</v>
          </cell>
          <cell r="BC52">
            <v>1.2321792515000001</v>
          </cell>
          <cell r="BD52">
            <v>32.400691205000001</v>
          </cell>
          <cell r="BE52">
            <v>1.9806115000001501E-2</v>
          </cell>
          <cell r="BF52">
            <v>2.8108732810660566</v>
          </cell>
          <cell r="BG52">
            <v>-24.552182284672725</v>
          </cell>
          <cell r="BH52">
            <v>31.154926877937559</v>
          </cell>
          <cell r="BI52">
            <v>335.56673885756442</v>
          </cell>
          <cell r="BJ52">
            <v>0.66048180788504474</v>
          </cell>
          <cell r="BK52">
            <v>7.1139864078347355</v>
          </cell>
          <cell r="BL52">
            <v>12.566055128326955</v>
          </cell>
          <cell r="BM52">
            <v>2.6818408551129367</v>
          </cell>
          <cell r="BN52">
            <v>-28.732538041686567</v>
          </cell>
          <cell r="BO52">
            <v>24.504932378078628</v>
          </cell>
          <cell r="BP52">
            <v>225.44909422707323</v>
          </cell>
          <cell r="BQ52">
            <v>0.57931282217679969</v>
          </cell>
          <cell r="BR52">
            <v>5.3297658209709979</v>
          </cell>
          <cell r="BS52">
            <v>-89.4</v>
          </cell>
          <cell r="BT52">
            <v>-7.7350000000000003</v>
          </cell>
          <cell r="BU52">
            <v>0.60225215099999996</v>
          </cell>
          <cell r="BV52" t="str">
            <v>restricted</v>
          </cell>
          <cell r="BW52" t="str">
            <v>rain</v>
          </cell>
          <cell r="BX52">
            <v>2.3918625546724801</v>
          </cell>
          <cell r="BY52" t="str">
            <v>Surrounded by dead trees. Hard access.</v>
          </cell>
          <cell r="CA52" t="str">
            <v>Pasture-livestock</v>
          </cell>
          <cell r="CC52">
            <v>10.010534098466399</v>
          </cell>
          <cell r="CD52">
            <v>8276.0790632778353</v>
          </cell>
          <cell r="CE52">
            <v>8350.5810794917124</v>
          </cell>
          <cell r="CF52">
            <v>4.9648753995817198E-3</v>
          </cell>
          <cell r="CG52">
            <v>1.9803345413015399E-3</v>
          </cell>
          <cell r="CH52">
            <v>709.99999999999989</v>
          </cell>
          <cell r="CI52">
            <v>681.38</v>
          </cell>
          <cell r="CJ52" t="str">
            <v>&lt;.2</v>
          </cell>
        </row>
        <row r="53">
          <cell r="A53" t="str">
            <v>8H</v>
          </cell>
          <cell r="D53">
            <v>42958</v>
          </cell>
          <cell r="E53">
            <v>0.47222222222222227</v>
          </cell>
          <cell r="F53">
            <v>52.625419999999998</v>
          </cell>
          <cell r="G53">
            <v>-104.64627</v>
          </cell>
          <cell r="H53">
            <v>25.3</v>
          </cell>
          <cell r="I53">
            <v>3</v>
          </cell>
          <cell r="J53">
            <v>3.1</v>
          </cell>
          <cell r="K53" t="str">
            <v>JW, J</v>
          </cell>
          <cell r="L53">
            <v>7.0000000000000007E-2</v>
          </cell>
          <cell r="M53">
            <v>0.18</v>
          </cell>
          <cell r="N53">
            <v>0</v>
          </cell>
          <cell r="O53">
            <v>90.4</v>
          </cell>
          <cell r="P53">
            <v>0</v>
          </cell>
          <cell r="Q53">
            <v>0</v>
          </cell>
          <cell r="R53">
            <v>20.9</v>
          </cell>
          <cell r="S53">
            <v>163.9</v>
          </cell>
          <cell r="T53">
            <v>14.49</v>
          </cell>
          <cell r="U53">
            <v>838</v>
          </cell>
          <cell r="V53">
            <v>0.46</v>
          </cell>
          <cell r="W53">
            <v>8.64</v>
          </cell>
          <cell r="X53" t="e">
            <v>#N/A</v>
          </cell>
          <cell r="Y53" t="e">
            <v>#N/A</v>
          </cell>
          <cell r="Z53" t="e">
            <v>#N/A</v>
          </cell>
          <cell r="AA53" t="e">
            <v>#N/A</v>
          </cell>
          <cell r="AB53" t="e">
            <v>#N/A</v>
          </cell>
          <cell r="AC53" t="e">
            <v>#N/A</v>
          </cell>
          <cell r="AD53">
            <v>441.75836897744989</v>
          </cell>
          <cell r="AE53">
            <v>718</v>
          </cell>
          <cell r="AG53">
            <v>26</v>
          </cell>
          <cell r="AH53">
            <v>21</v>
          </cell>
          <cell r="AI53">
            <v>22.8</v>
          </cell>
          <cell r="AK53" t="str">
            <v>N</v>
          </cell>
          <cell r="AL53">
            <v>223.77852530000001</v>
          </cell>
          <cell r="AM53">
            <v>0.04</v>
          </cell>
          <cell r="AN53">
            <v>0.05</v>
          </cell>
          <cell r="AO53">
            <v>265.04000000000002</v>
          </cell>
          <cell r="AP53">
            <v>0.18</v>
          </cell>
          <cell r="AQ53">
            <v>3530</v>
          </cell>
          <cell r="AR53">
            <v>70.599999999999994</v>
          </cell>
          <cell r="AS53">
            <v>50.866</v>
          </cell>
          <cell r="AT53">
            <v>4235.3039134054952</v>
          </cell>
          <cell r="AU53">
            <v>40.685000000000002</v>
          </cell>
          <cell r="AV53">
            <v>3387.5936719400502</v>
          </cell>
          <cell r="AW53">
            <v>1955.322101</v>
          </cell>
          <cell r="AX53">
            <v>70.292303360000005</v>
          </cell>
          <cell r="AY53">
            <v>0.23654420999999801</v>
          </cell>
          <cell r="AZ53">
            <v>7676.6077864999997</v>
          </cell>
          <cell r="BA53">
            <v>11.004727085000001</v>
          </cell>
          <cell r="BB53">
            <v>4.5179155000000498E-2</v>
          </cell>
          <cell r="BC53">
            <v>0.1915568235</v>
          </cell>
          <cell r="BD53">
            <v>5.0567328724999996</v>
          </cell>
          <cell r="BE53">
            <v>0.50704588250000004</v>
          </cell>
          <cell r="BF53">
            <v>4.3115874640970571</v>
          </cell>
          <cell r="BG53">
            <v>-22.703946993152524</v>
          </cell>
          <cell r="BH53">
            <v>13.913938592181996</v>
          </cell>
          <cell r="BI53">
            <v>184.96619180227106</v>
          </cell>
          <cell r="BJ53">
            <v>0.26553317924011444</v>
          </cell>
          <cell r="BK53">
            <v>3.5298891565318904</v>
          </cell>
          <cell r="BL53">
            <v>15.509188071106896</v>
          </cell>
          <cell r="BM53">
            <v>3.9322467014296891</v>
          </cell>
          <cell r="BN53">
            <v>-26.292190071211984</v>
          </cell>
          <cell r="BO53">
            <v>8.7614306829705466</v>
          </cell>
          <cell r="BP53">
            <v>99.816333405113213</v>
          </cell>
          <cell r="BQ53">
            <v>0.20281089543913303</v>
          </cell>
          <cell r="BR53">
            <v>2.3105632732665096</v>
          </cell>
          <cell r="BS53">
            <v>-80.2</v>
          </cell>
          <cell r="BT53">
            <v>-7.22</v>
          </cell>
          <cell r="BU53">
            <v>0.43137615099999999</v>
          </cell>
          <cell r="BV53" t="str">
            <v>restricted</v>
          </cell>
          <cell r="BW53" t="str">
            <v>rain</v>
          </cell>
          <cell r="BX53">
            <v>1.7132233753646799</v>
          </cell>
          <cell r="BY53" t="str">
            <v>Basically a puddle... dried up alot/filled in due to cows. Pasture. Some cattails. Near larger pond. Shakey bottle taken at surface. Too shallow for zoop tow</v>
          </cell>
          <cell r="BZ53" t="str">
            <v>Livestock</v>
          </cell>
          <cell r="CA53" t="str">
            <v>Pasture-livestock</v>
          </cell>
          <cell r="CC53">
            <v>43.367092097987999</v>
          </cell>
          <cell r="CD53">
            <v>4320.6929190719311</v>
          </cell>
          <cell r="CE53">
            <v>4200.3297784128681</v>
          </cell>
          <cell r="CF53" t="str">
            <v>NA</v>
          </cell>
          <cell r="CG53" t="str">
            <v>NA</v>
          </cell>
          <cell r="CH53">
            <v>90</v>
          </cell>
          <cell r="CI53" t="str">
            <v>NV</v>
          </cell>
          <cell r="CJ53" t="str">
            <v>&lt;.2</v>
          </cell>
        </row>
        <row r="54">
          <cell r="A54" t="str">
            <v>8G</v>
          </cell>
          <cell r="D54">
            <v>42958</v>
          </cell>
          <cell r="E54">
            <v>0.42430555555555555</v>
          </cell>
          <cell r="F54">
            <v>52.625610000000002</v>
          </cell>
          <cell r="G54">
            <v>-104.65643</v>
          </cell>
          <cell r="H54">
            <v>23</v>
          </cell>
          <cell r="I54">
            <v>5</v>
          </cell>
          <cell r="J54">
            <v>2.9</v>
          </cell>
          <cell r="K54" t="str">
            <v>J, JW</v>
          </cell>
          <cell r="L54">
            <v>0.41</v>
          </cell>
          <cell r="M54">
            <v>1.2</v>
          </cell>
          <cell r="N54">
            <v>1</v>
          </cell>
          <cell r="O54">
            <v>100.2</v>
          </cell>
          <cell r="P54">
            <v>0</v>
          </cell>
          <cell r="Q54">
            <v>0</v>
          </cell>
          <cell r="R54">
            <v>21.2</v>
          </cell>
          <cell r="S54">
            <v>117.8</v>
          </cell>
          <cell r="T54">
            <v>10.48</v>
          </cell>
          <cell r="U54">
            <v>1092</v>
          </cell>
          <cell r="V54">
            <v>0.59</v>
          </cell>
          <cell r="W54">
            <v>8.91</v>
          </cell>
          <cell r="X54">
            <v>18.899999999999999</v>
          </cell>
          <cell r="Y54">
            <v>2.2000000000000002</v>
          </cell>
          <cell r="Z54">
            <v>0.24</v>
          </cell>
          <cell r="AA54">
            <v>1074</v>
          </cell>
          <cell r="AB54">
            <v>0.61</v>
          </cell>
          <cell r="AC54">
            <v>7.6</v>
          </cell>
          <cell r="AD54">
            <v>585.80730679960561</v>
          </cell>
          <cell r="AE54">
            <v>718.4</v>
          </cell>
          <cell r="AG54">
            <v>134</v>
          </cell>
          <cell r="AH54">
            <v>20.100000000000001</v>
          </cell>
          <cell r="AI54">
            <v>22.1</v>
          </cell>
          <cell r="AJ54">
            <v>3</v>
          </cell>
          <cell r="AK54" t="str">
            <v>N</v>
          </cell>
          <cell r="AL54">
            <v>72.386042799999998</v>
          </cell>
          <cell r="AM54">
            <v>0.03</v>
          </cell>
          <cell r="AN54">
            <v>0.02</v>
          </cell>
          <cell r="AO54">
            <v>63.74</v>
          </cell>
          <cell r="AP54">
            <v>0.05</v>
          </cell>
          <cell r="AQ54">
            <v>2270</v>
          </cell>
          <cell r="AR54">
            <v>113.5</v>
          </cell>
          <cell r="AS54">
            <v>57.771999999999998</v>
          </cell>
          <cell r="AT54">
            <v>4810.3247293921731</v>
          </cell>
          <cell r="AU54">
            <v>33.36</v>
          </cell>
          <cell r="AV54">
            <v>2777.6852622814322</v>
          </cell>
          <cell r="AW54">
            <v>368.35113145000003</v>
          </cell>
          <cell r="AX54">
            <v>13.127137814999999</v>
          </cell>
          <cell r="AY54">
            <v>0.98236029499999999</v>
          </cell>
          <cell r="AZ54">
            <v>1554.2854</v>
          </cell>
          <cell r="BA54">
            <v>2.2143419715000001</v>
          </cell>
          <cell r="BB54">
            <v>5.1776564999999001E-3</v>
          </cell>
          <cell r="BC54">
            <v>0.35974251400000001</v>
          </cell>
          <cell r="BD54">
            <v>9.4090309575000006</v>
          </cell>
          <cell r="BE54">
            <v>9.3053001124999994</v>
          </cell>
          <cell r="BF54">
            <v>3.9533193905932995</v>
          </cell>
          <cell r="BG54">
            <v>-28.299305304199574</v>
          </cell>
          <cell r="BH54">
            <v>24.316591255787454</v>
          </cell>
          <cell r="BI54">
            <v>239.01043127997013</v>
          </cell>
          <cell r="BJ54">
            <v>0.40426585628906825</v>
          </cell>
          <cell r="BK54">
            <v>3.9735732548623468</v>
          </cell>
          <cell r="BL54">
            <v>11.467294088500118</v>
          </cell>
          <cell r="BM54">
            <v>4.2446804904016737</v>
          </cell>
          <cell r="BN54">
            <v>-28.84898080902731</v>
          </cell>
          <cell r="BO54">
            <v>22.006683407406683</v>
          </cell>
          <cell r="BP54">
            <v>211.6049658318841</v>
          </cell>
          <cell r="BQ54">
            <v>0.42483944801943407</v>
          </cell>
          <cell r="BR54">
            <v>4.0850379504224739</v>
          </cell>
          <cell r="BS54">
            <v>-83.6</v>
          </cell>
          <cell r="BT54">
            <v>-8.39</v>
          </cell>
          <cell r="BU54">
            <v>0.278983121</v>
          </cell>
          <cell r="BV54" t="str">
            <v>open</v>
          </cell>
          <cell r="BW54" t="str">
            <v>rain</v>
          </cell>
          <cell r="BX54">
            <v>1.1079898662215</v>
          </cell>
          <cell r="BY54" t="str">
            <v>Terry says dug in 2008. in pasture. Cattle have direct access. no cattails</v>
          </cell>
          <cell r="BZ54" t="str">
            <v>Livestock</v>
          </cell>
          <cell r="CA54" t="str">
            <v>Pasture-livestock</v>
          </cell>
          <cell r="CB54">
            <v>9</v>
          </cell>
          <cell r="CC54">
            <v>100.395432471603</v>
          </cell>
          <cell r="CD54">
            <v>5046.1007139184803</v>
          </cell>
          <cell r="CE54">
            <v>5065.1271794281374</v>
          </cell>
          <cell r="CF54">
            <v>5.7828820088644296E-3</v>
          </cell>
          <cell r="CG54">
            <v>3.99213245738032E-3</v>
          </cell>
          <cell r="CH54">
            <v>750</v>
          </cell>
          <cell r="CI54">
            <v>226.97</v>
          </cell>
          <cell r="CJ54" t="str">
            <v>&lt;.2</v>
          </cell>
        </row>
        <row r="55">
          <cell r="A55" t="str">
            <v>8D</v>
          </cell>
          <cell r="D55">
            <v>42958</v>
          </cell>
          <cell r="E55">
            <v>0.3520833333333333</v>
          </cell>
          <cell r="F55">
            <v>52.628990000000002</v>
          </cell>
          <cell r="G55">
            <v>-104.70537</v>
          </cell>
          <cell r="H55">
            <v>19.3</v>
          </cell>
          <cell r="I55">
            <v>3</v>
          </cell>
          <cell r="J55">
            <v>2.7</v>
          </cell>
          <cell r="K55" t="str">
            <v>J, JW</v>
          </cell>
          <cell r="L55">
            <v>7.4999999999999997E-2</v>
          </cell>
          <cell r="M55">
            <v>0.6</v>
          </cell>
          <cell r="N55">
            <v>0</v>
          </cell>
          <cell r="O55">
            <v>118.9</v>
          </cell>
          <cell r="P55">
            <v>0</v>
          </cell>
          <cell r="Q55">
            <v>0</v>
          </cell>
          <cell r="R55">
            <v>17.2</v>
          </cell>
          <cell r="S55">
            <v>8.9</v>
          </cell>
          <cell r="T55">
            <v>0.74</v>
          </cell>
          <cell r="U55">
            <v>793</v>
          </cell>
          <cell r="V55">
            <v>0.39</v>
          </cell>
          <cell r="W55">
            <v>7.81</v>
          </cell>
          <cell r="X55">
            <v>17.100000000000001</v>
          </cell>
          <cell r="Y55">
            <v>2.7</v>
          </cell>
          <cell r="Z55">
            <v>0.26</v>
          </cell>
          <cell r="AA55">
            <v>801</v>
          </cell>
          <cell r="AB55">
            <v>0.39</v>
          </cell>
          <cell r="AC55">
            <v>7.67</v>
          </cell>
          <cell r="AD55">
            <v>416.25884797804548</v>
          </cell>
          <cell r="AE55">
            <v>715.1</v>
          </cell>
          <cell r="AG55">
            <v>35</v>
          </cell>
          <cell r="AH55">
            <v>17.8</v>
          </cell>
          <cell r="AI55">
            <v>20</v>
          </cell>
          <cell r="AJ55">
            <v>3</v>
          </cell>
          <cell r="AK55" t="str">
            <v>N</v>
          </cell>
          <cell r="AL55">
            <v>1564.511823</v>
          </cell>
          <cell r="AM55">
            <v>5.93</v>
          </cell>
          <cell r="AN55">
            <v>0.12</v>
          </cell>
          <cell r="AO55">
            <v>1757.96</v>
          </cell>
          <cell r="AP55">
            <v>0.36</v>
          </cell>
          <cell r="AQ55">
            <v>14280</v>
          </cell>
          <cell r="AR55">
            <v>119</v>
          </cell>
          <cell r="AS55">
            <v>80.34</v>
          </cell>
          <cell r="AT55">
            <v>6689.4254787676937</v>
          </cell>
          <cell r="AU55">
            <v>46.164999999999999</v>
          </cell>
          <cell r="AV55">
            <v>3843.8800999167361</v>
          </cell>
          <cell r="AW55">
            <v>3389.0940314999998</v>
          </cell>
          <cell r="AX55">
            <v>135.47730429999999</v>
          </cell>
          <cell r="AY55">
            <v>1.6704304000000001</v>
          </cell>
          <cell r="AZ55">
            <v>13959.73502</v>
          </cell>
          <cell r="BA55">
            <v>21.52158322</v>
          </cell>
          <cell r="BB55">
            <v>0.28709133999999997</v>
          </cell>
          <cell r="BC55">
            <v>0.36096486750000001</v>
          </cell>
          <cell r="BD55">
            <v>10.653998274999999</v>
          </cell>
          <cell r="BE55">
            <v>0.41193344500000001</v>
          </cell>
          <cell r="BF55">
            <v>1.6685657537400704</v>
          </cell>
          <cell r="BG55">
            <v>-18.005622441569852</v>
          </cell>
          <cell r="BH55">
            <v>21.978826743446643</v>
          </cell>
          <cell r="BI55">
            <v>351.60430758526991</v>
          </cell>
          <cell r="BJ55">
            <v>0.46833212749726499</v>
          </cell>
          <cell r="BK55">
            <v>7.4921011631210304</v>
          </cell>
          <cell r="BL55">
            <v>18.663645257518478</v>
          </cell>
          <cell r="BM55">
            <v>2.2084995208085973</v>
          </cell>
          <cell r="BN55">
            <v>-29.0409803036369</v>
          </cell>
          <cell r="BO55">
            <v>27.771151923752594</v>
          </cell>
          <cell r="BP55">
            <v>265.40122288103743</v>
          </cell>
          <cell r="BQ55">
            <v>0.61035498733522187</v>
          </cell>
          <cell r="BR55">
            <v>5.8329939094733509</v>
          </cell>
          <cell r="BS55" t="e">
            <v>#N/A</v>
          </cell>
          <cell r="BT55" t="e">
            <v>#N/A</v>
          </cell>
          <cell r="BU55" t="e">
            <v>#N/A</v>
          </cell>
          <cell r="BV55" t="e">
            <v>#N/A</v>
          </cell>
          <cell r="BW55" t="e">
            <v>#N/A</v>
          </cell>
          <cell r="BX55" t="e">
            <v>#N/A</v>
          </cell>
          <cell r="BY55" t="str">
            <v>Attached to larger pond (have photos). Shallow - cows wading in. in pasture - low grass surounding dugout.</v>
          </cell>
          <cell r="BZ55" t="str">
            <v>Livestock</v>
          </cell>
          <cell r="CA55" t="str">
            <v>Pasture-livestock</v>
          </cell>
          <cell r="CC55">
            <v>87.717007812927605</v>
          </cell>
          <cell r="CD55">
            <v>6419.9503070418132</v>
          </cell>
          <cell r="CE55">
            <v>6592.2595394451428</v>
          </cell>
          <cell r="CF55">
            <v>4.3054718587107698E-4</v>
          </cell>
          <cell r="CG55">
            <v>4.3054718587107698E-4</v>
          </cell>
          <cell r="CH55">
            <v>380</v>
          </cell>
          <cell r="CI55" t="str">
            <v>NV</v>
          </cell>
          <cell r="CJ55" t="str">
            <v>&lt;.2</v>
          </cell>
        </row>
        <row r="56">
          <cell r="A56">
            <v>65</v>
          </cell>
          <cell r="D56">
            <v>42958</v>
          </cell>
          <cell r="E56">
            <v>0.49305555555555558</v>
          </cell>
          <cell r="F56">
            <v>52.551789999999997</v>
          </cell>
          <cell r="G56">
            <v>-103.89583</v>
          </cell>
          <cell r="H56">
            <v>26.7</v>
          </cell>
          <cell r="I56">
            <v>0</v>
          </cell>
          <cell r="J56">
            <v>2.2999999999999998</v>
          </cell>
          <cell r="K56" t="str">
            <v>R, C</v>
          </cell>
          <cell r="L56">
            <v>2.02</v>
          </cell>
          <cell r="M56">
            <v>4.3</v>
          </cell>
          <cell r="N56">
            <v>4.5</v>
          </cell>
          <cell r="O56">
            <v>99.8</v>
          </cell>
          <cell r="P56">
            <v>0</v>
          </cell>
          <cell r="Q56">
            <v>0</v>
          </cell>
          <cell r="R56">
            <v>21.8</v>
          </cell>
          <cell r="S56">
            <v>109</v>
          </cell>
          <cell r="T56">
            <v>9.01</v>
          </cell>
          <cell r="U56">
            <v>242.8</v>
          </cell>
          <cell r="V56">
            <v>0.12</v>
          </cell>
          <cell r="W56">
            <v>8.2200000000000006</v>
          </cell>
          <cell r="X56">
            <v>12.1</v>
          </cell>
          <cell r="Y56">
            <v>0.5</v>
          </cell>
          <cell r="Z56">
            <v>0.05</v>
          </cell>
          <cell r="AA56">
            <v>364.1</v>
          </cell>
          <cell r="AB56">
            <v>0.23</v>
          </cell>
          <cell r="AC56">
            <v>6.75</v>
          </cell>
          <cell r="AD56">
            <v>124.08603637495349</v>
          </cell>
          <cell r="AE56">
            <v>714.8</v>
          </cell>
          <cell r="AH56">
            <v>22.4</v>
          </cell>
          <cell r="AI56">
            <v>22.5</v>
          </cell>
          <cell r="AJ56">
            <v>5</v>
          </cell>
          <cell r="AK56" t="str">
            <v>N</v>
          </cell>
          <cell r="AL56">
            <v>8.3617439000000005</v>
          </cell>
          <cell r="AM56">
            <v>0.01</v>
          </cell>
          <cell r="AN56">
            <v>0.03</v>
          </cell>
          <cell r="AO56">
            <v>336.84</v>
          </cell>
          <cell r="AP56">
            <v>0.02</v>
          </cell>
          <cell r="AQ56">
            <v>1280</v>
          </cell>
          <cell r="AR56">
            <v>42.666666666666671</v>
          </cell>
          <cell r="AS56">
            <v>31.611999999999998</v>
          </cell>
          <cell r="AT56">
            <v>2632.1398834304746</v>
          </cell>
          <cell r="AU56">
            <v>13.981</v>
          </cell>
          <cell r="AV56">
            <v>1164.113238967527</v>
          </cell>
          <cell r="AW56">
            <v>707.76628725</v>
          </cell>
          <cell r="AX56">
            <v>24.70791681</v>
          </cell>
          <cell r="AY56">
            <v>1.6596926599999999</v>
          </cell>
          <cell r="AZ56">
            <v>239.78366589999999</v>
          </cell>
          <cell r="BA56">
            <v>0.33663943400000002</v>
          </cell>
          <cell r="BB56">
            <v>2.3512639999999901E-3</v>
          </cell>
          <cell r="BC56">
            <v>1.6592575125</v>
          </cell>
          <cell r="BD56">
            <v>42.530011105</v>
          </cell>
          <cell r="BE56">
            <v>9.9161795549999994</v>
          </cell>
          <cell r="BF56">
            <v>2.0989094357845897</v>
          </cell>
          <cell r="BG56">
            <v>-21.67709300195342</v>
          </cell>
          <cell r="BH56">
            <v>14.70275594906731</v>
          </cell>
          <cell r="BI56">
            <v>179.83443356289285</v>
          </cell>
          <cell r="BJ56">
            <v>0.3194168140140628</v>
          </cell>
          <cell r="BK56">
            <v>3.9068962320854412</v>
          </cell>
          <cell r="BL56">
            <v>14.269898778399957</v>
          </cell>
          <cell r="BM56">
            <v>2.2358692370822033</v>
          </cell>
          <cell r="BN56">
            <v>-30.636381505259418</v>
          </cell>
          <cell r="BO56">
            <v>15.608328576795055</v>
          </cell>
          <cell r="BP56">
            <v>130.75891991982996</v>
          </cell>
          <cell r="BQ56">
            <v>0.36046948214307289</v>
          </cell>
          <cell r="BR56">
            <v>3.0198364877558883</v>
          </cell>
          <cell r="BS56">
            <v>-100.2</v>
          </cell>
          <cell r="BT56">
            <v>-10.94</v>
          </cell>
          <cell r="BU56">
            <v>0.20551826600000001</v>
          </cell>
          <cell r="BV56" t="str">
            <v>open</v>
          </cell>
          <cell r="BW56" t="str">
            <v>rain</v>
          </cell>
          <cell r="BX56">
            <v>0.81622198387713396</v>
          </cell>
          <cell r="BY56" t="str">
            <v>Built 1968.</v>
          </cell>
          <cell r="CA56" t="str">
            <v>Pasture-livestock</v>
          </cell>
          <cell r="CB56">
            <v>49</v>
          </cell>
          <cell r="CC56">
            <v>141.52660084102601</v>
          </cell>
          <cell r="CD56">
            <v>2605.4672470203309</v>
          </cell>
          <cell r="CE56">
            <v>2641.4696137378764</v>
          </cell>
          <cell r="CF56">
            <v>7.5626895006094697E-3</v>
          </cell>
          <cell r="CG56">
            <v>1.2380807238881401E-3</v>
          </cell>
          <cell r="CH56">
            <v>1170</v>
          </cell>
          <cell r="CI56">
            <v>588.64</v>
          </cell>
          <cell r="CJ56" t="e">
            <v>#N/A</v>
          </cell>
        </row>
        <row r="57">
          <cell r="A57" t="str">
            <v>8E</v>
          </cell>
          <cell r="D57">
            <v>42958</v>
          </cell>
          <cell r="E57">
            <v>0.41111111111111115</v>
          </cell>
          <cell r="F57">
            <v>52.633299999999998</v>
          </cell>
          <cell r="G57">
            <v>-104.6604</v>
          </cell>
          <cell r="H57">
            <v>24.5</v>
          </cell>
          <cell r="I57">
            <v>0</v>
          </cell>
          <cell r="J57">
            <v>1.1000000000000001</v>
          </cell>
          <cell r="K57" t="str">
            <v>R, C</v>
          </cell>
          <cell r="L57">
            <v>1.1200000000000001</v>
          </cell>
          <cell r="M57">
            <v>1.3</v>
          </cell>
          <cell r="N57">
            <v>1.5</v>
          </cell>
          <cell r="O57">
            <v>96.7</v>
          </cell>
          <cell r="P57">
            <v>0</v>
          </cell>
          <cell r="Q57">
            <v>0</v>
          </cell>
          <cell r="R57">
            <v>19.3</v>
          </cell>
          <cell r="S57">
            <v>98.7</v>
          </cell>
          <cell r="T57">
            <v>8.5500000000000007</v>
          </cell>
          <cell r="U57">
            <v>3244</v>
          </cell>
          <cell r="V57">
            <v>0.25</v>
          </cell>
          <cell r="W57">
            <v>8.39</v>
          </cell>
          <cell r="X57">
            <v>17.8</v>
          </cell>
          <cell r="Y57">
            <v>2.5</v>
          </cell>
          <cell r="Z57">
            <v>0.21</v>
          </cell>
          <cell r="AA57">
            <v>628</v>
          </cell>
          <cell r="AB57">
            <v>0.36</v>
          </cell>
          <cell r="AC57">
            <v>7.14</v>
          </cell>
          <cell r="AD57">
            <v>1814.2445255323694</v>
          </cell>
          <cell r="AE57">
            <v>715.4</v>
          </cell>
          <cell r="AF57">
            <v>16</v>
          </cell>
          <cell r="AG57">
            <v>11</v>
          </cell>
          <cell r="AH57">
            <v>19.899999999999999</v>
          </cell>
          <cell r="AI57">
            <v>20.5</v>
          </cell>
          <cell r="AJ57">
            <v>3</v>
          </cell>
          <cell r="AK57" t="str">
            <v>N</v>
          </cell>
          <cell r="AL57">
            <v>8.9610816</v>
          </cell>
          <cell r="AM57" t="e">
            <v>#N/A</v>
          </cell>
          <cell r="AN57" t="e">
            <v>#N/A</v>
          </cell>
          <cell r="AO57" t="e">
            <v>#N/A</v>
          </cell>
          <cell r="AP57">
            <v>0.28000000000000003</v>
          </cell>
          <cell r="AQ57">
            <v>5240</v>
          </cell>
          <cell r="AR57" t="e">
            <v>#N/A</v>
          </cell>
          <cell r="AS57" t="e">
            <v>#N/A</v>
          </cell>
          <cell r="AT57" t="e">
            <v>#N/A</v>
          </cell>
          <cell r="AU57" t="e">
            <v>#N/A</v>
          </cell>
          <cell r="AV57" t="e">
            <v>#N/A</v>
          </cell>
          <cell r="AW57">
            <v>537.31313739999996</v>
          </cell>
          <cell r="AX57">
            <v>20.181122094999999</v>
          </cell>
          <cell r="AY57">
            <v>1.0439725449999999</v>
          </cell>
          <cell r="AZ57">
            <v>1650.627045</v>
          </cell>
          <cell r="BA57">
            <v>2.4372359845</v>
          </cell>
          <cell r="BB57">
            <v>6.2468734999998601E-3</v>
          </cell>
          <cell r="BC57">
            <v>0.216937038</v>
          </cell>
          <cell r="BD57">
            <v>5.9999656720000001</v>
          </cell>
          <cell r="BE57">
            <v>4.9611448000000301E-2</v>
          </cell>
          <cell r="BF57">
            <v>2.8483999749654174</v>
          </cell>
          <cell r="BG57">
            <v>-14.578670241689606</v>
          </cell>
          <cell r="BH57">
            <v>12.355879010376601</v>
          </cell>
          <cell r="BI57">
            <v>229.57890406747742</v>
          </cell>
          <cell r="BJ57">
            <v>0.24559489187788916</v>
          </cell>
          <cell r="BK57">
            <v>4.5632857099478725</v>
          </cell>
          <cell r="BL57">
            <v>21.677296655337404</v>
          </cell>
          <cell r="BM57">
            <v>2.3425546065492848</v>
          </cell>
          <cell r="BN57">
            <v>-27.608968976975682</v>
          </cell>
          <cell r="BO57">
            <v>14.285092611189725</v>
          </cell>
          <cell r="BP57">
            <v>129.83747323827382</v>
          </cell>
          <cell r="BQ57">
            <v>0.25925757915044878</v>
          </cell>
          <cell r="BR57">
            <v>2.3563969734713943</v>
          </cell>
          <cell r="BS57">
            <v>-85.7</v>
          </cell>
          <cell r="BT57">
            <v>-9.4499999999999993</v>
          </cell>
          <cell r="BU57">
            <v>0.16405960350000001</v>
          </cell>
          <cell r="BV57" t="str">
            <v>open</v>
          </cell>
          <cell r="BW57" t="str">
            <v>rain</v>
          </cell>
          <cell r="BX57">
            <v>0.42722175050595701</v>
          </cell>
          <cell r="CA57" t="str">
            <v>Pasture-livestock</v>
          </cell>
          <cell r="CC57">
            <v>41.383894442353601</v>
          </cell>
          <cell r="CF57">
            <v>2.9388927863874901E-3</v>
          </cell>
          <cell r="CG57">
            <v>1.16292484807861E-3</v>
          </cell>
          <cell r="CH57">
            <v>180</v>
          </cell>
          <cell r="CI57" t="e">
            <v>#N/A</v>
          </cell>
          <cell r="CJ57" t="str">
            <v>&lt;.2</v>
          </cell>
        </row>
        <row r="58">
          <cell r="A58" t="str">
            <v>8F</v>
          </cell>
          <cell r="D58">
            <v>42958</v>
          </cell>
          <cell r="E58">
            <v>0.35000000000000003</v>
          </cell>
          <cell r="F58">
            <v>52.627937000000003</v>
          </cell>
          <cell r="G58">
            <v>-104.715069</v>
          </cell>
          <cell r="H58">
            <v>19.7</v>
          </cell>
          <cell r="I58">
            <v>0</v>
          </cell>
          <cell r="J58">
            <v>3</v>
          </cell>
          <cell r="K58" t="str">
            <v>R,C</v>
          </cell>
          <cell r="M58">
            <v>0.5</v>
          </cell>
          <cell r="N58">
            <v>0.5</v>
          </cell>
          <cell r="O58">
            <v>91.4</v>
          </cell>
          <cell r="P58">
            <v>0</v>
          </cell>
          <cell r="Q58">
            <v>0</v>
          </cell>
          <cell r="R58">
            <v>18.399999999999999</v>
          </cell>
          <cell r="S58">
            <v>40.299999999999997</v>
          </cell>
          <cell r="T58">
            <v>3.77</v>
          </cell>
          <cell r="U58">
            <v>792</v>
          </cell>
          <cell r="V58">
            <v>0.45</v>
          </cell>
          <cell r="W58">
            <v>8.73</v>
          </cell>
          <cell r="X58">
            <v>18.5</v>
          </cell>
          <cell r="Y58">
            <v>40.799999999999997</v>
          </cell>
          <cell r="Z58">
            <v>3.81</v>
          </cell>
          <cell r="AA58">
            <v>786</v>
          </cell>
          <cell r="AB58">
            <v>0.44</v>
          </cell>
          <cell r="AC58">
            <v>8.74</v>
          </cell>
          <cell r="AD58">
            <v>415.69226369557191</v>
          </cell>
          <cell r="AE58">
            <v>717.6</v>
          </cell>
          <cell r="AF58">
            <v>25</v>
          </cell>
          <cell r="AG58">
            <v>15</v>
          </cell>
          <cell r="AH58">
            <v>17.8</v>
          </cell>
          <cell r="AI58">
            <v>18.3</v>
          </cell>
          <cell r="AJ58">
            <v>3</v>
          </cell>
          <cell r="AK58" t="str">
            <v>N</v>
          </cell>
          <cell r="AL58">
            <v>2483.611981</v>
          </cell>
          <cell r="AM58">
            <v>0.28000000000000003</v>
          </cell>
          <cell r="AN58">
            <v>0.08</v>
          </cell>
          <cell r="AO58">
            <v>748.68</v>
          </cell>
          <cell r="AP58">
            <v>0.04</v>
          </cell>
          <cell r="AQ58">
            <v>1890</v>
          </cell>
          <cell r="AR58">
            <v>23.625</v>
          </cell>
          <cell r="AS58">
            <v>50.09</v>
          </cell>
          <cell r="AT58">
            <v>4170.6910907577021</v>
          </cell>
          <cell r="AU58">
            <v>45.621000000000002</v>
          </cell>
          <cell r="AV58">
            <v>3798.5845129059121</v>
          </cell>
          <cell r="AW58">
            <v>311.9533639</v>
          </cell>
          <cell r="AX58">
            <v>12.064267995</v>
          </cell>
          <cell r="AY58">
            <v>0.20035820500000101</v>
          </cell>
          <cell r="AZ58">
            <v>3519.5350924999998</v>
          </cell>
          <cell r="BA58">
            <v>5.3062971560000003</v>
          </cell>
          <cell r="BB58">
            <v>1.3137824999999799E-2</v>
          </cell>
          <cell r="BC58">
            <v>0.27443410732141837</v>
          </cell>
          <cell r="BD58">
            <v>7.8213111386868839</v>
          </cell>
          <cell r="BE58">
            <v>9.0167059558213065</v>
          </cell>
          <cell r="BF58" t="str">
            <v>NA</v>
          </cell>
          <cell r="BG58">
            <v>-16.20656569480996</v>
          </cell>
          <cell r="BH58">
            <v>9.8080189532226854</v>
          </cell>
          <cell r="BI58">
            <v>173.48775491874761</v>
          </cell>
          <cell r="BJ58">
            <v>0.19220103768807928</v>
          </cell>
          <cell r="BK58">
            <v>3.3997208488878625</v>
          </cell>
          <cell r="BL58">
            <v>20.636418190447543</v>
          </cell>
          <cell r="BM58">
            <v>4.1105539988662878</v>
          </cell>
          <cell r="BN58">
            <v>-25.645725571907413</v>
          </cell>
          <cell r="BO58">
            <v>7.3357287528491097</v>
          </cell>
          <cell r="BP58">
            <v>77.15223316507128</v>
          </cell>
          <cell r="BQ58">
            <v>0.15346712872069268</v>
          </cell>
          <cell r="BR58">
            <v>1.6140634553362192</v>
          </cell>
          <cell r="BS58">
            <v>-84.2</v>
          </cell>
          <cell r="BT58">
            <v>-7.73</v>
          </cell>
          <cell r="BU58">
            <v>0.42734200300000003</v>
          </cell>
          <cell r="BV58" t="str">
            <v>restricted</v>
          </cell>
          <cell r="BW58" t="str">
            <v>rain</v>
          </cell>
          <cell r="BX58">
            <v>1.6972016342185501</v>
          </cell>
          <cell r="BY58" t="str">
            <v>Water very silty with high turbidity</v>
          </cell>
          <cell r="CA58" t="str">
            <v>Pasture-livestock</v>
          </cell>
          <cell r="CC58">
            <v>104.486435777164</v>
          </cell>
          <cell r="CD58">
            <v>4274.6419556634864</v>
          </cell>
          <cell r="CE58">
            <v>4361.9254775882318</v>
          </cell>
          <cell r="CF58">
            <v>0</v>
          </cell>
          <cell r="CG58" t="str">
            <v>NA</v>
          </cell>
          <cell r="CI58" t="str">
            <v>NV</v>
          </cell>
          <cell r="CJ58" t="str">
            <v>&lt;.2</v>
          </cell>
        </row>
        <row r="59">
          <cell r="A59" t="str">
            <v>26C</v>
          </cell>
          <cell r="D59">
            <v>42961</v>
          </cell>
          <cell r="E59">
            <v>0.60902777777777783</v>
          </cell>
          <cell r="F59">
            <v>49.257260000000002</v>
          </cell>
          <cell r="G59">
            <v>-108.40900999999999</v>
          </cell>
          <cell r="H59">
            <v>23</v>
          </cell>
          <cell r="I59">
            <v>100</v>
          </cell>
          <cell r="J59">
            <v>0</v>
          </cell>
          <cell r="K59" t="str">
            <v>L, C</v>
          </cell>
          <cell r="L59">
            <v>0.28999999999999998</v>
          </cell>
          <cell r="M59">
            <v>1.4</v>
          </cell>
          <cell r="N59">
            <v>1.5</v>
          </cell>
          <cell r="O59">
            <v>92.9</v>
          </cell>
          <cell r="P59">
            <v>0</v>
          </cell>
          <cell r="Q59">
            <v>0</v>
          </cell>
          <cell r="R59">
            <v>20.5</v>
          </cell>
          <cell r="S59">
            <v>116.8</v>
          </cell>
          <cell r="T59">
            <v>10.45</v>
          </cell>
          <cell r="U59">
            <v>576</v>
          </cell>
          <cell r="V59">
            <v>0.3</v>
          </cell>
          <cell r="W59">
            <v>8.7100000000000009</v>
          </cell>
          <cell r="X59">
            <v>14.7</v>
          </cell>
          <cell r="Y59">
            <v>1.3</v>
          </cell>
          <cell r="Z59">
            <v>0.13</v>
          </cell>
          <cell r="AA59">
            <v>664</v>
          </cell>
          <cell r="AB59">
            <v>0.41</v>
          </cell>
          <cell r="AC59">
            <v>6.8</v>
          </cell>
          <cell r="AD59">
            <v>298.70343415388885</v>
          </cell>
          <cell r="AE59">
            <v>673.9</v>
          </cell>
          <cell r="AG59">
            <v>30</v>
          </cell>
          <cell r="AH59">
            <v>18.399999999999999</v>
          </cell>
          <cell r="AJ59">
            <v>2</v>
          </cell>
          <cell r="AK59" t="str">
            <v>N</v>
          </cell>
          <cell r="AL59">
            <v>140.47862370000001</v>
          </cell>
          <cell r="AM59">
            <v>7.0000000000000007E-2</v>
          </cell>
          <cell r="AN59">
            <v>1.44</v>
          </cell>
          <cell r="AO59">
            <v>154.71</v>
          </cell>
          <cell r="AP59">
            <v>1.6</v>
          </cell>
          <cell r="AQ59">
            <v>2820</v>
          </cell>
          <cell r="AR59">
            <v>1.9583333333333333</v>
          </cell>
          <cell r="AS59">
            <v>35.707999999999998</v>
          </cell>
          <cell r="AT59">
            <v>2973.189009159034</v>
          </cell>
          <cell r="AU59">
            <v>30.103999999999999</v>
          </cell>
          <cell r="AV59">
            <v>2506.5778517901749</v>
          </cell>
          <cell r="AW59">
            <v>1369.9350724999999</v>
          </cell>
          <cell r="AX59">
            <v>46.787830870000001</v>
          </cell>
          <cell r="AY59">
            <v>0.69747286999999802</v>
          </cell>
          <cell r="AZ59">
            <v>1505.0160040000001</v>
          </cell>
          <cell r="BA59">
            <v>2.042703666</v>
          </cell>
          <cell r="BB59">
            <v>4.42976060000001E-2</v>
          </cell>
          <cell r="BC59">
            <v>0.41332201499999999</v>
          </cell>
          <cell r="BD59">
            <v>10.375544720000001</v>
          </cell>
          <cell r="BE59">
            <v>6.8152630000000103E-2</v>
          </cell>
          <cell r="BF59">
            <v>7.7240483811045912</v>
          </cell>
          <cell r="BG59">
            <v>-22.148523918354435</v>
          </cell>
          <cell r="BH59">
            <v>15.832834309721285</v>
          </cell>
          <cell r="BI59">
            <v>146.79373303170595</v>
          </cell>
          <cell r="BJ59">
            <v>0.35619424768776797</v>
          </cell>
          <cell r="BK59">
            <v>3.302446187439954</v>
          </cell>
          <cell r="BL59">
            <v>10.816721242292322</v>
          </cell>
          <cell r="BM59">
            <v>7.8912628140778152</v>
          </cell>
          <cell r="BN59">
            <v>-27.546597338416753</v>
          </cell>
          <cell r="BO59">
            <v>18.844488740883172</v>
          </cell>
          <cell r="BP59">
            <v>151.00167919540417</v>
          </cell>
          <cell r="BQ59">
            <v>0.35894264268348897</v>
          </cell>
          <cell r="BR59">
            <v>2.8762224608648417</v>
          </cell>
          <cell r="BS59">
            <v>-106</v>
          </cell>
          <cell r="BT59">
            <v>-9.4499999999999993</v>
          </cell>
          <cell r="BU59">
            <v>0.70857974000000001</v>
          </cell>
          <cell r="BV59" t="str">
            <v>restricted</v>
          </cell>
          <cell r="BW59" t="str">
            <v>snow</v>
          </cell>
          <cell r="BX59">
            <v>2.8141457764878801</v>
          </cell>
          <cell r="BY59" t="str">
            <v>Smokey. Easily accessible. Dug late 50s</v>
          </cell>
          <cell r="CA59" t="str">
            <v>Domestic</v>
          </cell>
          <cell r="CB59" t="str">
            <v>60+</v>
          </cell>
          <cell r="CC59">
            <v>3.8975099059735698</v>
          </cell>
          <cell r="CD59">
            <v>3038.3129016699882</v>
          </cell>
          <cell r="CE59">
            <v>2945.8431326274244</v>
          </cell>
          <cell r="CF59">
            <v>1.55636664507598E-2</v>
          </cell>
          <cell r="CG59">
            <v>5.2304650967752199E-3</v>
          </cell>
          <cell r="CH59">
            <v>790</v>
          </cell>
          <cell r="CI59" t="str">
            <v>NV</v>
          </cell>
          <cell r="CJ59" t="str">
            <v>&lt;.2</v>
          </cell>
        </row>
        <row r="60">
          <cell r="A60" t="str">
            <v>26B</v>
          </cell>
          <cell r="D60">
            <v>42961</v>
          </cell>
          <cell r="E60">
            <v>0.55833333333333335</v>
          </cell>
          <cell r="F60">
            <v>49.260809999999999</v>
          </cell>
          <cell r="G60">
            <v>-108.40864999999999</v>
          </cell>
          <cell r="H60">
            <v>20.8</v>
          </cell>
          <cell r="I60">
            <v>60</v>
          </cell>
          <cell r="J60">
            <v>7.2</v>
          </cell>
          <cell r="K60" t="str">
            <v>L, C</v>
          </cell>
          <cell r="L60">
            <v>1.07</v>
          </cell>
          <cell r="M60">
            <v>1.8</v>
          </cell>
          <cell r="N60">
            <v>2</v>
          </cell>
          <cell r="O60">
            <v>86.9</v>
          </cell>
          <cell r="P60">
            <v>0</v>
          </cell>
          <cell r="Q60">
            <v>0</v>
          </cell>
          <cell r="R60">
            <v>19.899999999999999</v>
          </cell>
          <cell r="S60">
            <v>72.400000000000006</v>
          </cell>
          <cell r="T60">
            <v>6.6</v>
          </cell>
          <cell r="U60">
            <v>713</v>
          </cell>
          <cell r="V60">
            <v>0.39</v>
          </cell>
          <cell r="W60">
            <v>8.77</v>
          </cell>
          <cell r="X60">
            <v>18.8</v>
          </cell>
          <cell r="Y60">
            <v>57.3</v>
          </cell>
          <cell r="Z60">
            <v>5.33</v>
          </cell>
          <cell r="AA60">
            <v>699</v>
          </cell>
          <cell r="AB60">
            <v>0.39</v>
          </cell>
          <cell r="AC60">
            <v>8.6300000000000008</v>
          </cell>
          <cell r="AD60">
            <v>370.41065979299856</v>
          </cell>
          <cell r="AE60">
            <v>674.2</v>
          </cell>
          <cell r="AG60">
            <v>26</v>
          </cell>
          <cell r="AH60">
            <v>20</v>
          </cell>
          <cell r="AI60">
            <v>19.899999999999999</v>
          </cell>
          <cell r="AJ60">
            <v>1</v>
          </cell>
          <cell r="AK60" t="str">
            <v>N</v>
          </cell>
          <cell r="AL60">
            <v>35.098072330000001</v>
          </cell>
          <cell r="AM60">
            <v>0.26</v>
          </cell>
          <cell r="AN60">
            <v>0.67</v>
          </cell>
          <cell r="AO60">
            <v>43.76</v>
          </cell>
          <cell r="AP60">
            <v>0.85</v>
          </cell>
          <cell r="AQ60">
            <v>3000</v>
          </cell>
          <cell r="AR60">
            <v>4.4776119402985071</v>
          </cell>
          <cell r="AS60">
            <v>46.631999999999998</v>
          </cell>
          <cell r="AT60">
            <v>3882.7643630308075</v>
          </cell>
          <cell r="AU60">
            <v>35.305</v>
          </cell>
          <cell r="AV60">
            <v>2939.633638634471</v>
          </cell>
          <cell r="AW60">
            <v>276.12617280000001</v>
          </cell>
          <cell r="AX60">
            <v>9.5986427299999999</v>
          </cell>
          <cell r="AY60">
            <v>0.92712523000000002</v>
          </cell>
          <cell r="AZ60">
            <v>2619.4834455</v>
          </cell>
          <cell r="BA60">
            <v>3.5987028840000002</v>
          </cell>
          <cell r="BB60">
            <v>2.2239236999999999E-2</v>
          </cell>
          <cell r="BC60">
            <v>0.37987698399999997</v>
          </cell>
          <cell r="BD60">
            <v>9.7116020894999995</v>
          </cell>
          <cell r="BE60">
            <v>3.4746517505000001</v>
          </cell>
          <cell r="BF60" t="str">
            <v>NA</v>
          </cell>
          <cell r="BG60">
            <v>-22.189250247621693</v>
          </cell>
          <cell r="BH60">
            <v>9.3050260992773239</v>
          </cell>
          <cell r="BI60">
            <v>118.7469799898319</v>
          </cell>
          <cell r="BJ60">
            <v>0.1986979735058152</v>
          </cell>
          <cell r="BK60">
            <v>2.5357031815039912</v>
          </cell>
          <cell r="BL60">
            <v>14.888528182874213</v>
          </cell>
          <cell r="BM60">
            <v>6.1683715723408099</v>
          </cell>
          <cell r="BN60">
            <v>-27.0902923796022</v>
          </cell>
          <cell r="BO60">
            <v>6.7718266567373</v>
          </cell>
          <cell r="BP60">
            <v>63.664811706331434</v>
          </cell>
          <cell r="BQ60">
            <v>0.16845339942132592</v>
          </cell>
          <cell r="BR60">
            <v>1.5837017837395881</v>
          </cell>
          <cell r="BS60" t="e">
            <v>#N/A</v>
          </cell>
          <cell r="BT60" t="e">
            <v>#N/A</v>
          </cell>
          <cell r="BU60" t="e">
            <v>#N/A</v>
          </cell>
          <cell r="BV60" t="e">
            <v>#N/A</v>
          </cell>
          <cell r="BW60" t="e">
            <v>#N/A</v>
          </cell>
          <cell r="BX60" t="e">
            <v>#N/A</v>
          </cell>
          <cell r="BY60" t="str">
            <v>Dug late 70s</v>
          </cell>
          <cell r="CA60" t="str">
            <v>Pasture-livestock</v>
          </cell>
          <cell r="CB60">
            <v>40</v>
          </cell>
          <cell r="CC60">
            <v>7.8047757816742296</v>
          </cell>
          <cell r="CD60">
            <v>3992.0067169959716</v>
          </cell>
          <cell r="CE60">
            <v>4076.8380050477435</v>
          </cell>
          <cell r="CF60">
            <v>2.7283297448328098E-3</v>
          </cell>
          <cell r="CG60">
            <v>3.81273804994851E-4</v>
          </cell>
          <cell r="CH60">
            <v>2150</v>
          </cell>
          <cell r="CI60">
            <v>0</v>
          </cell>
          <cell r="CJ60" t="str">
            <v>&lt;.2</v>
          </cell>
        </row>
        <row r="61">
          <cell r="A61" t="str">
            <v>26A</v>
          </cell>
          <cell r="D61">
            <v>42961</v>
          </cell>
          <cell r="E61">
            <v>0.53333333333333333</v>
          </cell>
          <cell r="F61">
            <v>49.261510000000001</v>
          </cell>
          <cell r="G61">
            <v>-108.40900000000001</v>
          </cell>
          <cell r="H61">
            <v>19.899999999999999</v>
          </cell>
          <cell r="I61">
            <v>50</v>
          </cell>
          <cell r="J61">
            <v>6.3</v>
          </cell>
          <cell r="K61" t="str">
            <v>L, C</v>
          </cell>
          <cell r="L61">
            <v>0.28999999999999998</v>
          </cell>
          <cell r="M61">
            <v>2.2999999999999998</v>
          </cell>
          <cell r="N61">
            <v>2.5</v>
          </cell>
          <cell r="O61">
            <v>86.9</v>
          </cell>
          <cell r="P61">
            <v>0</v>
          </cell>
          <cell r="Q61">
            <v>0</v>
          </cell>
          <cell r="R61">
            <v>19.100000000000001</v>
          </cell>
          <cell r="S61">
            <v>119.1</v>
          </cell>
          <cell r="T61">
            <v>10.98</v>
          </cell>
          <cell r="U61">
            <v>747</v>
          </cell>
          <cell r="V61">
            <v>0.41</v>
          </cell>
          <cell r="W61">
            <v>9.7200000000000006</v>
          </cell>
          <cell r="X61">
            <v>17</v>
          </cell>
          <cell r="Y61">
            <v>6</v>
          </cell>
          <cell r="Z61">
            <v>0.56000000000000005</v>
          </cell>
          <cell r="AA61">
            <v>733</v>
          </cell>
          <cell r="AB61">
            <v>0.43</v>
          </cell>
          <cell r="AC61">
            <v>8.9</v>
          </cell>
          <cell r="AD61">
            <v>390.19920038123581</v>
          </cell>
          <cell r="AE61">
            <v>674.2</v>
          </cell>
          <cell r="AF61">
            <v>9</v>
          </cell>
          <cell r="AG61">
            <v>11</v>
          </cell>
          <cell r="AH61">
            <v>19.100000000000001</v>
          </cell>
          <cell r="AI61">
            <v>19.5</v>
          </cell>
          <cell r="AJ61">
            <v>1</v>
          </cell>
          <cell r="AK61" t="str">
            <v>N</v>
          </cell>
          <cell r="AL61">
            <v>166.10858175000001</v>
          </cell>
          <cell r="AM61">
            <v>0.28999999999999998</v>
          </cell>
          <cell r="AN61">
            <v>0.54</v>
          </cell>
          <cell r="AO61">
            <v>60.63</v>
          </cell>
          <cell r="AP61">
            <v>0.74</v>
          </cell>
          <cell r="AQ61">
            <v>3590</v>
          </cell>
          <cell r="AR61">
            <v>6.648148148148147</v>
          </cell>
          <cell r="AS61">
            <v>42.12</v>
          </cell>
          <cell r="AT61">
            <v>3507.0774354704413</v>
          </cell>
          <cell r="AU61">
            <v>41.81</v>
          </cell>
          <cell r="AV61">
            <v>3481.2656119900084</v>
          </cell>
          <cell r="AW61">
            <v>58.862804250000003</v>
          </cell>
          <cell r="AX61">
            <v>2.0948717045</v>
          </cell>
          <cell r="AY61">
            <v>4.2449371500000103E-2</v>
          </cell>
          <cell r="AZ61">
            <v>3656.0020915</v>
          </cell>
          <cell r="BA61">
            <v>5.1049777770000002</v>
          </cell>
          <cell r="BB61">
            <v>1.9910457999999999E-2</v>
          </cell>
          <cell r="BC61">
            <v>1.049199311</v>
          </cell>
          <cell r="BD61">
            <v>27.491324975000001</v>
          </cell>
          <cell r="BE61">
            <v>17.132364505000002</v>
          </cell>
          <cell r="BF61">
            <v>5.2809202689502506</v>
          </cell>
          <cell r="BG61">
            <v>-26.417915537362571</v>
          </cell>
          <cell r="BH61">
            <v>22.650066058871232</v>
          </cell>
          <cell r="BI61">
            <v>213.23043960791864</v>
          </cell>
          <cell r="BJ61">
            <v>0.39132802451401572</v>
          </cell>
          <cell r="BK61">
            <v>3.6840089773310059</v>
          </cell>
          <cell r="BL61">
            <v>10.983139985669245</v>
          </cell>
          <cell r="BM61">
            <v>5.6993721850441492</v>
          </cell>
          <cell r="BN61">
            <v>-27.972291470105588</v>
          </cell>
          <cell r="BO61">
            <v>20.381754149063848</v>
          </cell>
          <cell r="BP61">
            <v>192.78879716739942</v>
          </cell>
          <cell r="BQ61">
            <v>0.4068214401010749</v>
          </cell>
          <cell r="BR61">
            <v>3.8480797837804279</v>
          </cell>
          <cell r="BS61">
            <v>-86.4</v>
          </cell>
          <cell r="BT61">
            <v>-6.51</v>
          </cell>
          <cell r="BU61">
            <v>0.96649448599999999</v>
          </cell>
          <cell r="BV61" t="str">
            <v>restricted</v>
          </cell>
          <cell r="BW61" t="str">
            <v>rain</v>
          </cell>
          <cell r="BX61">
            <v>3.8384619539806302</v>
          </cell>
          <cell r="BY61" t="str">
            <v>Easy access. Dug 2015</v>
          </cell>
          <cell r="CA61" t="str">
            <v>Pasture-livestock</v>
          </cell>
          <cell r="CB61">
            <v>2</v>
          </cell>
          <cell r="CC61">
            <v>10.728051035035501</v>
          </cell>
          <cell r="CD61">
            <v>4329.3133161736841</v>
          </cell>
          <cell r="CE61">
            <v>4104.6092569248485</v>
          </cell>
          <cell r="CF61">
            <v>4.2519415979950497E-3</v>
          </cell>
          <cell r="CG61">
            <v>3.8551938579440198E-4</v>
          </cell>
          <cell r="CH61">
            <v>1710.0000000000002</v>
          </cell>
          <cell r="CI61">
            <v>0</v>
          </cell>
          <cell r="CJ61" t="str">
            <v>&lt;.2</v>
          </cell>
        </row>
        <row r="62">
          <cell r="A62" t="str">
            <v>24A</v>
          </cell>
          <cell r="D62">
            <v>42961</v>
          </cell>
          <cell r="E62">
            <v>0.59375</v>
          </cell>
          <cell r="F62">
            <v>49.919199999999996</v>
          </cell>
          <cell r="G62">
            <v>-109.84868</v>
          </cell>
          <cell r="H62">
            <v>21.9</v>
          </cell>
          <cell r="I62">
            <v>95</v>
          </cell>
          <cell r="J62">
            <v>7.8</v>
          </cell>
          <cell r="K62" t="str">
            <v>J, JW</v>
          </cell>
          <cell r="L62">
            <v>0.2</v>
          </cell>
          <cell r="M62">
            <v>1.74</v>
          </cell>
          <cell r="N62">
            <v>2</v>
          </cell>
          <cell r="O62">
            <v>94.2</v>
          </cell>
          <cell r="P62">
            <v>0</v>
          </cell>
          <cell r="Q62">
            <v>0</v>
          </cell>
          <cell r="R62">
            <v>19.5</v>
          </cell>
          <cell r="S62">
            <v>120</v>
          </cell>
          <cell r="T62">
            <v>9.93</v>
          </cell>
          <cell r="U62">
            <v>872</v>
          </cell>
          <cell r="V62">
            <v>0.43</v>
          </cell>
          <cell r="W62">
            <v>9.8000000000000007</v>
          </cell>
          <cell r="X62">
            <v>18.399999999999999</v>
          </cell>
          <cell r="Y62">
            <v>61</v>
          </cell>
          <cell r="Z62">
            <v>5.32</v>
          </cell>
          <cell r="AA62">
            <v>874</v>
          </cell>
          <cell r="AB62">
            <v>0.43</v>
          </cell>
          <cell r="AC62">
            <v>9.61</v>
          </cell>
          <cell r="AD62">
            <v>461.02886144433808</v>
          </cell>
          <cell r="AE62">
            <v>684.2</v>
          </cell>
          <cell r="AG62">
            <v>45</v>
          </cell>
          <cell r="AH62">
            <v>19.899999999999999</v>
          </cell>
          <cell r="AI62">
            <v>20.6</v>
          </cell>
          <cell r="AJ62">
            <v>1</v>
          </cell>
          <cell r="AK62" t="str">
            <v>N</v>
          </cell>
          <cell r="AL62">
            <v>52.931395334999998</v>
          </cell>
          <cell r="AM62">
            <v>0.11</v>
          </cell>
          <cell r="AN62">
            <v>0.31</v>
          </cell>
          <cell r="AO62">
            <v>20.239999999999998</v>
          </cell>
          <cell r="AP62">
            <v>0.44</v>
          </cell>
          <cell r="AQ62">
            <v>1920</v>
          </cell>
          <cell r="AR62">
            <v>6.193548387096774</v>
          </cell>
          <cell r="AS62">
            <v>32.487000000000002</v>
          </cell>
          <cell r="AT62">
            <v>2704.9958368026646</v>
          </cell>
          <cell r="AU62">
            <v>22.535</v>
          </cell>
          <cell r="AV62">
            <v>1876.3530391340551</v>
          </cell>
          <cell r="AW62">
            <v>57.702838630000002</v>
          </cell>
          <cell r="AX62">
            <v>2.0593704625</v>
          </cell>
          <cell r="AY62">
            <v>0.94499859750000004</v>
          </cell>
          <cell r="AZ62">
            <v>1710.144272</v>
          </cell>
          <cell r="BA62">
            <v>2.4032680475000001</v>
          </cell>
          <cell r="BB62">
            <v>1.7715419499999999E-2</v>
          </cell>
          <cell r="BC62">
            <v>0.29856038600000001</v>
          </cell>
          <cell r="BD62">
            <v>7.8401419529999998</v>
          </cell>
          <cell r="BE62">
            <v>0.69125019300000001</v>
          </cell>
          <cell r="BF62">
            <v>10.189504168916102</v>
          </cell>
          <cell r="BG62">
            <v>-23.774004263550125</v>
          </cell>
          <cell r="BH62">
            <v>18.980034467132928</v>
          </cell>
          <cell r="BI62">
            <v>150.27084500683168</v>
          </cell>
          <cell r="BJ62">
            <v>0.3350403259864595</v>
          </cell>
          <cell r="BK62">
            <v>2.6526186232450431</v>
          </cell>
          <cell r="BL62">
            <v>9.2368634074343881</v>
          </cell>
          <cell r="BM62">
            <v>9.1105717478061568</v>
          </cell>
          <cell r="BN62">
            <v>-24.278068602363177</v>
          </cell>
          <cell r="BO62">
            <v>14.642027030629931</v>
          </cell>
          <cell r="BP62">
            <v>122.5385690824773</v>
          </cell>
          <cell r="BQ62">
            <v>0.29579852587131172</v>
          </cell>
          <cell r="BR62">
            <v>2.4755266481308547</v>
          </cell>
          <cell r="BS62" t="e">
            <v>#N/A</v>
          </cell>
          <cell r="BT62" t="e">
            <v>#N/A</v>
          </cell>
          <cell r="BU62" t="e">
            <v>#N/A</v>
          </cell>
          <cell r="BV62" t="e">
            <v>#N/A</v>
          </cell>
          <cell r="BW62" t="e">
            <v>#N/A</v>
          </cell>
          <cell r="BX62" t="e">
            <v>#N/A</v>
          </cell>
          <cell r="BY62" t="str">
            <v>Lots of macrophytes. Smoke. Nice farmer letting gates open</v>
          </cell>
          <cell r="BZ62" t="str">
            <v>Livestock</v>
          </cell>
          <cell r="CA62" t="str">
            <v>Pasture-livestock</v>
          </cell>
          <cell r="CC62">
            <v>9.6495409664335892</v>
          </cell>
          <cell r="CD62">
            <v>3458.7576150504633</v>
          </cell>
          <cell r="CE62">
            <v>3102.4321628909006</v>
          </cell>
          <cell r="CF62">
            <v>1.8851002426927799E-3</v>
          </cell>
          <cell r="CG62">
            <v>1.15657640177289E-3</v>
          </cell>
          <cell r="CH62">
            <v>840</v>
          </cell>
          <cell r="CI62">
            <v>209.27</v>
          </cell>
          <cell r="CJ62" t="str">
            <v>&lt;.2</v>
          </cell>
        </row>
        <row r="63">
          <cell r="A63" t="str">
            <v>24B</v>
          </cell>
          <cell r="D63">
            <v>42961</v>
          </cell>
          <cell r="E63">
            <v>0.54166666666666663</v>
          </cell>
          <cell r="F63">
            <v>49.917969999999997</v>
          </cell>
          <cell r="G63">
            <v>-109.85177</v>
          </cell>
          <cell r="H63">
            <v>22.1</v>
          </cell>
          <cell r="I63">
            <v>106.9</v>
          </cell>
          <cell r="J63">
            <v>3.4</v>
          </cell>
          <cell r="K63" t="str">
            <v>J, JW</v>
          </cell>
          <cell r="L63">
            <v>0.18</v>
          </cell>
          <cell r="M63">
            <v>2.2999999999999998</v>
          </cell>
          <cell r="N63">
            <v>2.5</v>
          </cell>
          <cell r="O63">
            <v>106.9</v>
          </cell>
          <cell r="P63">
            <v>0</v>
          </cell>
          <cell r="Q63">
            <v>0</v>
          </cell>
          <cell r="R63">
            <v>18.8</v>
          </cell>
          <cell r="S63">
            <v>49.7</v>
          </cell>
          <cell r="T63">
            <v>4.1900000000000004</v>
          </cell>
          <cell r="U63">
            <v>217.1</v>
          </cell>
          <cell r="V63">
            <v>0.12</v>
          </cell>
          <cell r="W63">
            <v>8.91</v>
          </cell>
          <cell r="X63">
            <v>17</v>
          </cell>
          <cell r="Y63">
            <v>0.4</v>
          </cell>
          <cell r="Z63">
            <v>0.04</v>
          </cell>
          <cell r="AA63">
            <v>246.4</v>
          </cell>
          <cell r="AB63">
            <v>0.13</v>
          </cell>
          <cell r="AC63">
            <v>6.88</v>
          </cell>
          <cell r="AD63">
            <v>110.75815647388676</v>
          </cell>
          <cell r="AE63">
            <v>684.2</v>
          </cell>
          <cell r="AG63">
            <v>30</v>
          </cell>
          <cell r="AH63">
            <v>19.5</v>
          </cell>
          <cell r="AI63">
            <v>19.8</v>
          </cell>
          <cell r="AJ63">
            <v>2</v>
          </cell>
          <cell r="AK63" t="str">
            <v>N</v>
          </cell>
          <cell r="AL63">
            <v>98.897249075000005</v>
          </cell>
          <cell r="AM63" t="e">
            <v>#N/A</v>
          </cell>
          <cell r="AN63" t="e">
            <v>#N/A</v>
          </cell>
          <cell r="AO63" t="e">
            <v>#N/A</v>
          </cell>
          <cell r="AP63" t="str">
            <v>NA</v>
          </cell>
          <cell r="AQ63" t="str">
            <v>NA</v>
          </cell>
          <cell r="AR63" t="e">
            <v>#VALUE!</v>
          </cell>
          <cell r="AS63" t="e">
            <v>#N/A</v>
          </cell>
          <cell r="AT63" t="e">
            <v>#N/A</v>
          </cell>
          <cell r="AU63" t="e">
            <v>#N/A</v>
          </cell>
          <cell r="AV63" t="e">
            <v>#N/A</v>
          </cell>
          <cell r="AW63">
            <v>240.8111682</v>
          </cell>
          <cell r="AX63">
            <v>8.7816700579999996</v>
          </cell>
          <cell r="AY63">
            <v>3.813511272</v>
          </cell>
          <cell r="AZ63">
            <v>16100.33556</v>
          </cell>
          <cell r="BA63">
            <v>22.979139929999999</v>
          </cell>
          <cell r="BB63">
            <v>0.19918236</v>
          </cell>
          <cell r="BC63">
            <v>0.47021681850000002</v>
          </cell>
          <cell r="BD63">
            <v>12.643003353999999</v>
          </cell>
          <cell r="BE63">
            <v>7.6379036659999997</v>
          </cell>
          <cell r="BF63">
            <v>4.1507956270801749</v>
          </cell>
          <cell r="BG63">
            <v>-26.233624347813091</v>
          </cell>
          <cell r="BH63">
            <v>17.980663965060618</v>
          </cell>
          <cell r="BI63">
            <v>135.71959247442175</v>
          </cell>
          <cell r="BJ63">
            <v>0.34785575478933295</v>
          </cell>
          <cell r="BK63">
            <v>2.6256450469031098</v>
          </cell>
          <cell r="BL63">
            <v>8.8060999783529521</v>
          </cell>
          <cell r="BM63">
            <v>4.9328494837227534</v>
          </cell>
          <cell r="BN63">
            <v>-26.694073645458815</v>
          </cell>
          <cell r="BO63">
            <v>17.497892639929944</v>
          </cell>
          <cell r="BP63">
            <v>137.45821578658314</v>
          </cell>
          <cell r="BQ63">
            <v>0.33202832333832916</v>
          </cell>
          <cell r="BR63">
            <v>2.6083152900679916</v>
          </cell>
          <cell r="BS63">
            <v>-93.5</v>
          </cell>
          <cell r="BT63">
            <v>-8.36</v>
          </cell>
          <cell r="BU63">
            <v>0.56372162800000003</v>
          </cell>
          <cell r="BV63" t="str">
            <v>restricted</v>
          </cell>
          <cell r="BW63" t="str">
            <v>rain</v>
          </cell>
          <cell r="BX63">
            <v>2.2388374210584798</v>
          </cell>
          <cell r="BY63" t="str">
            <v>Direct cattle access. Pasture. no cattails</v>
          </cell>
          <cell r="BZ63" t="str">
            <v>Livestock</v>
          </cell>
          <cell r="CA63" t="str">
            <v>Pasture-livestock</v>
          </cell>
          <cell r="CC63" t="str">
            <v>NA</v>
          </cell>
          <cell r="CF63">
            <v>4.3042945562806198E-3</v>
          </cell>
          <cell r="CG63">
            <v>0</v>
          </cell>
          <cell r="CH63">
            <v>1240</v>
          </cell>
          <cell r="CI63" t="e">
            <v>#N/A</v>
          </cell>
          <cell r="CJ63" t="str">
            <v>&lt;.2</v>
          </cell>
        </row>
        <row r="64">
          <cell r="A64" t="str">
            <v>69B</v>
          </cell>
          <cell r="D64">
            <v>42962</v>
          </cell>
          <cell r="E64">
            <v>0.40625</v>
          </cell>
          <cell r="F64">
            <v>49.331560000000003</v>
          </cell>
          <cell r="G64">
            <v>-109.10526</v>
          </cell>
          <cell r="H64">
            <v>16.100000000000001</v>
          </cell>
          <cell r="I64">
            <v>0</v>
          </cell>
          <cell r="J64">
            <v>8</v>
          </cell>
          <cell r="K64" t="str">
            <v>L, C</v>
          </cell>
          <cell r="L64">
            <v>1.01</v>
          </cell>
          <cell r="M64">
            <v>2.5</v>
          </cell>
          <cell r="N64">
            <v>2.5</v>
          </cell>
          <cell r="O64">
            <v>91</v>
          </cell>
          <cell r="P64">
            <v>0</v>
          </cell>
          <cell r="Q64">
            <v>0</v>
          </cell>
          <cell r="R64">
            <v>18.3</v>
          </cell>
          <cell r="S64">
            <v>74.900000000000006</v>
          </cell>
          <cell r="T64">
            <v>7.04</v>
          </cell>
          <cell r="U64">
            <v>613</v>
          </cell>
          <cell r="V64">
            <v>0.34</v>
          </cell>
          <cell r="W64">
            <v>8.6300000000000008</v>
          </cell>
          <cell r="X64">
            <v>18.2</v>
          </cell>
          <cell r="Y64">
            <v>71.900000000000006</v>
          </cell>
          <cell r="Z64">
            <v>6.77</v>
          </cell>
          <cell r="AA64">
            <v>0</v>
          </cell>
          <cell r="AB64">
            <v>0.34</v>
          </cell>
          <cell r="AC64">
            <v>8.6</v>
          </cell>
          <cell r="AD64">
            <v>318.1206484107895</v>
          </cell>
          <cell r="AE64">
            <v>676.4</v>
          </cell>
          <cell r="AG64">
            <v>27</v>
          </cell>
          <cell r="AH64">
            <v>17.7</v>
          </cell>
          <cell r="AI64">
            <v>17.5</v>
          </cell>
          <cell r="AJ64">
            <v>2</v>
          </cell>
          <cell r="AK64" t="str">
            <v>N</v>
          </cell>
          <cell r="AL64">
            <v>6.3064252500000002</v>
          </cell>
          <cell r="AM64">
            <v>0.02</v>
          </cell>
          <cell r="AN64">
            <v>0.02</v>
          </cell>
          <cell r="AO64">
            <v>84.18</v>
          </cell>
          <cell r="AP64">
            <v>7.0000000000000007E-2</v>
          </cell>
          <cell r="AQ64">
            <v>1540</v>
          </cell>
          <cell r="AR64">
            <v>77</v>
          </cell>
          <cell r="AS64">
            <v>36.973999999999997</v>
          </cell>
          <cell r="AT64">
            <v>3078.6011656952537</v>
          </cell>
          <cell r="AU64">
            <v>13.813000000000001</v>
          </cell>
          <cell r="AV64">
            <v>1150.1248959200668</v>
          </cell>
          <cell r="AW64">
            <v>373.4061494</v>
          </cell>
          <cell r="AX64">
            <v>13.658284595</v>
          </cell>
          <cell r="AY64">
            <v>0.641870155</v>
          </cell>
          <cell r="AZ64">
            <v>932.84941490000006</v>
          </cell>
          <cell r="BA64">
            <v>1.3291948145000001</v>
          </cell>
          <cell r="BB64">
            <v>6.8479750000005602E-4</v>
          </cell>
          <cell r="BC64">
            <v>0.26438151100000001</v>
          </cell>
          <cell r="BD64">
            <v>7.1293384404999998</v>
          </cell>
          <cell r="BE64">
            <v>1.4701412174999999</v>
          </cell>
          <cell r="BF64">
            <v>5.3079391608397071</v>
          </cell>
          <cell r="BG64">
            <v>-13.753355533180606</v>
          </cell>
          <cell r="BH64">
            <v>14.574771170872765</v>
          </cell>
          <cell r="BI64">
            <v>341.41707468466757</v>
          </cell>
          <cell r="BJ64">
            <v>0.29467794522589502</v>
          </cell>
          <cell r="BK64">
            <v>6.9028927352338769</v>
          </cell>
          <cell r="BL64">
            <v>27.329411611036171</v>
          </cell>
          <cell r="BM64">
            <v>5.8589268285310165</v>
          </cell>
          <cell r="BN64">
            <v>-27.455368266372485</v>
          </cell>
          <cell r="BO64">
            <v>23.146150446883023</v>
          </cell>
          <cell r="BP64">
            <v>211.90391248138374</v>
          </cell>
          <cell r="BQ64">
            <v>0.47625823964779879</v>
          </cell>
          <cell r="BR64">
            <v>4.3601628082589245</v>
          </cell>
          <cell r="BS64">
            <v>-98.6</v>
          </cell>
          <cell r="BT64">
            <v>-8.93</v>
          </cell>
          <cell r="BU64">
            <v>0.6495228045</v>
          </cell>
          <cell r="BV64" t="str">
            <v>open</v>
          </cell>
          <cell r="BW64" t="str">
            <v>rain</v>
          </cell>
          <cell r="BX64">
            <v>1.4248624600086</v>
          </cell>
          <cell r="BY64" t="str">
            <v>Easily accesscible</v>
          </cell>
          <cell r="CA64" t="str">
            <v>Pasture-livestock</v>
          </cell>
          <cell r="CC64">
            <v>48.649769039102701</v>
          </cell>
          <cell r="CD64">
            <v>3126.6623563426447</v>
          </cell>
          <cell r="CE64">
            <v>3154.7690917478099</v>
          </cell>
          <cell r="CF64">
            <v>3.6842778272216502E-4</v>
          </cell>
          <cell r="CG64">
            <v>0</v>
          </cell>
          <cell r="CH64">
            <v>1130</v>
          </cell>
          <cell r="CI64">
            <v>668.47</v>
          </cell>
          <cell r="CJ64" t="e">
            <v>#N/A</v>
          </cell>
        </row>
        <row r="65">
          <cell r="A65" t="str">
            <v>69A</v>
          </cell>
          <cell r="D65">
            <v>42962</v>
          </cell>
          <cell r="E65">
            <v>0.43958333333333338</v>
          </cell>
          <cell r="F65">
            <v>49.329859999999996</v>
          </cell>
          <cell r="G65">
            <v>-109.04867</v>
          </cell>
          <cell r="H65">
            <v>17.5</v>
          </cell>
          <cell r="I65">
            <v>0</v>
          </cell>
          <cell r="J65">
            <v>5.8</v>
          </cell>
          <cell r="K65" t="str">
            <v>L, C</v>
          </cell>
          <cell r="L65">
            <v>0.51</v>
          </cell>
          <cell r="M65">
            <v>2.1</v>
          </cell>
          <cell r="N65">
            <v>2</v>
          </cell>
          <cell r="O65">
            <v>91</v>
          </cell>
          <cell r="P65">
            <v>0</v>
          </cell>
          <cell r="Q65">
            <v>0</v>
          </cell>
          <cell r="R65">
            <v>17.5</v>
          </cell>
          <cell r="S65">
            <v>87.4</v>
          </cell>
          <cell r="T65">
            <v>8.34</v>
          </cell>
          <cell r="U65">
            <v>510</v>
          </cell>
          <cell r="V65">
            <v>0.28999999999999998</v>
          </cell>
          <cell r="W65">
            <v>8.7100000000000009</v>
          </cell>
          <cell r="X65">
            <v>17.399999999999999</v>
          </cell>
          <cell r="Y65">
            <v>72.2</v>
          </cell>
          <cell r="Z65">
            <v>6.9</v>
          </cell>
          <cell r="AA65">
            <v>507</v>
          </cell>
          <cell r="AB65">
            <v>0.28999999999999998</v>
          </cell>
          <cell r="AC65">
            <v>8.64</v>
          </cell>
          <cell r="AD65">
            <v>264.0198132804444</v>
          </cell>
          <cell r="AE65">
            <v>674.7</v>
          </cell>
          <cell r="AG65">
            <v>35</v>
          </cell>
          <cell r="AH65">
            <v>17.100000000000001</v>
          </cell>
          <cell r="AI65">
            <v>17</v>
          </cell>
          <cell r="AJ65">
            <v>1</v>
          </cell>
          <cell r="AK65" t="str">
            <v>N</v>
          </cell>
          <cell r="AL65">
            <v>96.841723994999995</v>
          </cell>
          <cell r="AM65">
            <v>0.17</v>
          </cell>
          <cell r="AN65">
            <v>0.04</v>
          </cell>
          <cell r="AO65">
            <v>43.79</v>
          </cell>
          <cell r="AP65">
            <v>0.2</v>
          </cell>
          <cell r="AQ65">
            <v>3240</v>
          </cell>
          <cell r="AR65">
            <v>81</v>
          </cell>
          <cell r="AS65">
            <v>44.868000000000002</v>
          </cell>
          <cell r="AT65">
            <v>3735.8867610324733</v>
          </cell>
          <cell r="AU65">
            <v>19.268000000000001</v>
          </cell>
          <cell r="AV65">
            <v>1604.3297252289758</v>
          </cell>
          <cell r="AW65">
            <v>399.7271164</v>
          </cell>
          <cell r="AX65">
            <v>14.943663194999999</v>
          </cell>
          <cell r="AY65">
            <v>0.55183505500000096</v>
          </cell>
          <cell r="AZ65">
            <v>4132.2114455000001</v>
          </cell>
          <cell r="BA65">
            <v>5.974703613</v>
          </cell>
          <cell r="BB65">
            <v>6.3700139999998103E-3</v>
          </cell>
          <cell r="BC65">
            <v>0.24897372249999999</v>
          </cell>
          <cell r="BD65">
            <v>6.8712556024999998</v>
          </cell>
          <cell r="BE65">
            <v>0.6834289375</v>
          </cell>
          <cell r="BF65">
            <v>5.9673845828892524</v>
          </cell>
          <cell r="BG65">
            <v>-25.346257719432206</v>
          </cell>
          <cell r="BH65">
            <v>14.599278894356829</v>
          </cell>
          <cell r="BI65">
            <v>181.46721157305331</v>
          </cell>
          <cell r="BJ65">
            <v>0.28320618611749426</v>
          </cell>
          <cell r="BK65">
            <v>3.5202174892929841</v>
          </cell>
          <cell r="BL65">
            <v>14.50152081943331</v>
          </cell>
          <cell r="BM65">
            <v>4.6139736047804822</v>
          </cell>
          <cell r="BN65">
            <v>-27.420473492078219</v>
          </cell>
          <cell r="BO65">
            <v>7.9169696702579078</v>
          </cell>
          <cell r="BP65">
            <v>75.921991604329079</v>
          </cell>
          <cell r="BQ65">
            <v>0.15372756641277491</v>
          </cell>
          <cell r="BR65">
            <v>1.4742134292102733</v>
          </cell>
          <cell r="BS65" t="e">
            <v>#N/A</v>
          </cell>
          <cell r="BT65" t="e">
            <v>#N/A</v>
          </cell>
          <cell r="BU65" t="e">
            <v>#N/A</v>
          </cell>
          <cell r="BV65" t="e">
            <v>#N/A</v>
          </cell>
          <cell r="BW65" t="e">
            <v>#N/A</v>
          </cell>
          <cell r="BX65" t="e">
            <v>#N/A</v>
          </cell>
          <cell r="CA65" t="str">
            <v>Pasture-livestock</v>
          </cell>
          <cell r="CC65">
            <v>35.8239208378847</v>
          </cell>
          <cell r="CD65">
            <v>3807.7497421728795</v>
          </cell>
          <cell r="CE65">
            <v>3836.1484670691193</v>
          </cell>
          <cell r="CF65">
            <v>3.5103810989370901E-4</v>
          </cell>
          <cell r="CG65">
            <v>0</v>
          </cell>
          <cell r="CH65">
            <v>709.99999999999989</v>
          </cell>
          <cell r="CI65" t="str">
            <v>NV</v>
          </cell>
          <cell r="CJ65" t="str">
            <v>&lt;.2</v>
          </cell>
        </row>
        <row r="66">
          <cell r="A66" t="str">
            <v>69C</v>
          </cell>
          <cell r="D66">
            <v>42962</v>
          </cell>
          <cell r="E66">
            <v>0.36944444444444446</v>
          </cell>
          <cell r="F66">
            <v>49.29757</v>
          </cell>
          <cell r="G66">
            <v>-109.10841000000001</v>
          </cell>
          <cell r="H66">
            <v>14.1</v>
          </cell>
          <cell r="I66">
            <v>0</v>
          </cell>
          <cell r="J66">
            <v>8.5</v>
          </cell>
          <cell r="K66" t="str">
            <v>L, C</v>
          </cell>
          <cell r="L66">
            <v>0.56000000000000005</v>
          </cell>
          <cell r="M66">
            <v>2</v>
          </cell>
          <cell r="N66">
            <v>2</v>
          </cell>
          <cell r="O66">
            <v>85.5</v>
          </cell>
          <cell r="P66">
            <v>0</v>
          </cell>
          <cell r="Q66">
            <v>0</v>
          </cell>
          <cell r="R66">
            <v>17.5</v>
          </cell>
          <cell r="S66">
            <v>79.099999999999994</v>
          </cell>
          <cell r="T66">
            <v>7.06</v>
          </cell>
          <cell r="U66">
            <v>382.5</v>
          </cell>
          <cell r="V66">
            <v>0.22</v>
          </cell>
          <cell r="W66">
            <v>9.19</v>
          </cell>
          <cell r="X66">
            <v>17.3</v>
          </cell>
          <cell r="Y66">
            <v>28.2</v>
          </cell>
          <cell r="Z66">
            <v>2.71</v>
          </cell>
          <cell r="AA66">
            <v>389.8</v>
          </cell>
          <cell r="AB66">
            <v>0.21</v>
          </cell>
          <cell r="AC66">
            <v>8.94</v>
          </cell>
          <cell r="AD66">
            <v>197.03552046528043</v>
          </cell>
          <cell r="AE66">
            <v>677.5</v>
          </cell>
          <cell r="AG66">
            <v>44</v>
          </cell>
          <cell r="AH66">
            <v>16.600000000000001</v>
          </cell>
          <cell r="AI66">
            <v>16</v>
          </cell>
          <cell r="AJ66">
            <v>1</v>
          </cell>
          <cell r="AK66" t="str">
            <v>N</v>
          </cell>
          <cell r="AL66">
            <v>38.820104270000002</v>
          </cell>
          <cell r="AM66">
            <v>0.11</v>
          </cell>
          <cell r="AN66">
            <v>0.4</v>
          </cell>
          <cell r="AO66">
            <v>17.8</v>
          </cell>
          <cell r="AP66">
            <v>0.02</v>
          </cell>
          <cell r="AQ66">
            <v>1010</v>
          </cell>
          <cell r="AR66">
            <v>2.5249999999999999</v>
          </cell>
          <cell r="AS66">
            <v>29.172000000000001</v>
          </cell>
          <cell r="AT66">
            <v>2428.9758534554539</v>
          </cell>
          <cell r="AU66">
            <v>21.216999999999999</v>
          </cell>
          <cell r="AV66">
            <v>1766.6111573688593</v>
          </cell>
          <cell r="AW66">
            <v>143.08289475000001</v>
          </cell>
          <cell r="AX66">
            <v>5.3722154350000002</v>
          </cell>
          <cell r="AY66">
            <v>2.0279167619999998</v>
          </cell>
          <cell r="AZ66">
            <v>2822.9706230000002</v>
          </cell>
          <cell r="BA66">
            <v>4.0995610815000001</v>
          </cell>
          <cell r="BB66">
            <v>3.5371015000000799E-3</v>
          </cell>
          <cell r="BC66">
            <v>0.21369961000000001</v>
          </cell>
          <cell r="BD66">
            <v>5.9247317500000003</v>
          </cell>
          <cell r="BE66">
            <v>1.7751853000000001E-2</v>
          </cell>
          <cell r="BF66">
            <v>5.8284529046670883</v>
          </cell>
          <cell r="BG66">
            <v>-24.354949463624735</v>
          </cell>
          <cell r="BH66">
            <v>11.174793613352454</v>
          </cell>
          <cell r="BI66">
            <v>86.545279476663509</v>
          </cell>
          <cell r="BJ66">
            <v>0.22489019145406428</v>
          </cell>
          <cell r="BK66">
            <v>1.7417041552961059</v>
          </cell>
          <cell r="BL66">
            <v>9.0354682346999606</v>
          </cell>
          <cell r="BM66">
            <v>6.3476012172064653</v>
          </cell>
          <cell r="BN66">
            <v>-26.645777059158636</v>
          </cell>
          <cell r="BO66">
            <v>8.3576711781051962</v>
          </cell>
          <cell r="BP66">
            <v>64.934938968188888</v>
          </cell>
          <cell r="BQ66">
            <v>0.18951635324501581</v>
          </cell>
          <cell r="BR66">
            <v>1.4724475956505418</v>
          </cell>
          <cell r="BS66">
            <v>-110.5</v>
          </cell>
          <cell r="BT66">
            <v>-10.52</v>
          </cell>
          <cell r="BU66">
            <v>0.54083069100000003</v>
          </cell>
          <cell r="BV66" t="str">
            <v>restricted</v>
          </cell>
          <cell r="BW66" t="str">
            <v>snow</v>
          </cell>
          <cell r="BX66">
            <v>2.1479253733282202</v>
          </cell>
          <cell r="CA66" t="str">
            <v>Pasture-livestock</v>
          </cell>
          <cell r="CC66">
            <v>111.673333476122</v>
          </cell>
          <cell r="CD66">
            <v>2591.7093718423303</v>
          </cell>
          <cell r="CE66">
            <v>2552.1273999458967</v>
          </cell>
          <cell r="CF66">
            <v>6.99887213155103E-4</v>
          </cell>
          <cell r="CG66">
            <v>0</v>
          </cell>
          <cell r="CH66">
            <v>1270</v>
          </cell>
          <cell r="CI66">
            <v>0</v>
          </cell>
          <cell r="CJ66">
            <v>5.8826362017658589</v>
          </cell>
        </row>
        <row r="67">
          <cell r="A67" t="str">
            <v>70A</v>
          </cell>
          <cell r="D67">
            <v>42962</v>
          </cell>
          <cell r="E67">
            <v>0.50763888888888886</v>
          </cell>
          <cell r="F67">
            <v>50.354559999999999</v>
          </cell>
          <cell r="G67">
            <v>-108.87658</v>
          </cell>
          <cell r="H67">
            <v>19.600000000000001</v>
          </cell>
          <cell r="I67">
            <v>5</v>
          </cell>
          <cell r="J67">
            <v>5</v>
          </cell>
          <cell r="K67" t="str">
            <v>J, JW</v>
          </cell>
          <cell r="L67">
            <v>1.43</v>
          </cell>
          <cell r="M67">
            <v>3.2</v>
          </cell>
          <cell r="N67">
            <v>3</v>
          </cell>
          <cell r="O67">
            <v>103.7</v>
          </cell>
          <cell r="P67">
            <v>0</v>
          </cell>
          <cell r="Q67">
            <v>0</v>
          </cell>
          <cell r="R67">
            <v>18.899999999999999</v>
          </cell>
          <cell r="S67">
            <v>77.900000000000006</v>
          </cell>
          <cell r="T67">
            <v>6.5</v>
          </cell>
          <cell r="U67">
            <v>4386</v>
          </cell>
          <cell r="V67">
            <v>2.68</v>
          </cell>
          <cell r="W67">
            <v>8.57</v>
          </cell>
          <cell r="X67">
            <v>11.7</v>
          </cell>
          <cell r="Y67">
            <v>0.3</v>
          </cell>
          <cell r="Z67">
            <v>0.05</v>
          </cell>
          <cell r="AA67">
            <v>5736</v>
          </cell>
          <cell r="AB67">
            <v>4.2699999999999996</v>
          </cell>
          <cell r="AC67">
            <v>6.99</v>
          </cell>
          <cell r="AD67">
            <v>2471.8654362398256</v>
          </cell>
          <cell r="AE67">
            <v>692.8</v>
          </cell>
          <cell r="AG67">
            <v>24</v>
          </cell>
          <cell r="AH67">
            <v>19.600000000000001</v>
          </cell>
          <cell r="AI67">
            <v>20</v>
          </cell>
          <cell r="AJ67">
            <v>1</v>
          </cell>
          <cell r="AK67" t="str">
            <v>N</v>
          </cell>
          <cell r="AL67">
            <v>13.72294267</v>
          </cell>
          <cell r="AM67" t="e">
            <v>#N/A</v>
          </cell>
          <cell r="AN67" t="e">
            <v>#N/A</v>
          </cell>
          <cell r="AO67" t="e">
            <v>#N/A</v>
          </cell>
          <cell r="AP67">
            <v>0.51</v>
          </cell>
          <cell r="AQ67">
            <v>1730</v>
          </cell>
          <cell r="AR67" t="e">
            <v>#N/A</v>
          </cell>
          <cell r="AS67">
            <v>41.322000000000003</v>
          </cell>
          <cell r="AT67">
            <v>3440.6328059950042</v>
          </cell>
          <cell r="AU67">
            <v>43.581000000000003</v>
          </cell>
          <cell r="AV67">
            <v>3628.7260616153208</v>
          </cell>
          <cell r="AW67">
            <v>391.27136734999999</v>
          </cell>
          <cell r="AX67">
            <v>13.927624215</v>
          </cell>
          <cell r="AY67">
            <v>1.0064725349999999</v>
          </cell>
          <cell r="AZ67">
            <v>354.01993655000001</v>
          </cell>
          <cell r="BA67">
            <v>0.48801359700000002</v>
          </cell>
          <cell r="BB67">
            <v>6.5954000000007006E-5</v>
          </cell>
          <cell r="BC67">
            <v>0.47627800799999997</v>
          </cell>
          <cell r="BD67">
            <v>12.7295416775</v>
          </cell>
          <cell r="BE67">
            <v>5.3285300224999999</v>
          </cell>
          <cell r="BF67">
            <v>5.5260937392384211</v>
          </cell>
          <cell r="BG67">
            <v>-18.167156885239855</v>
          </cell>
          <cell r="BH67">
            <v>35.560190174197729</v>
          </cell>
          <cell r="BI67">
            <v>457.49348747675469</v>
          </cell>
          <cell r="BJ67">
            <v>0.59129015919849903</v>
          </cell>
          <cell r="BK67">
            <v>7.6071414612031036</v>
          </cell>
          <cell r="BL67">
            <v>15.009548583446389</v>
          </cell>
          <cell r="BM67">
            <v>4.8683175406351955</v>
          </cell>
          <cell r="BN67">
            <v>-26.344582620679745</v>
          </cell>
          <cell r="BO67">
            <v>43.488094989781715</v>
          </cell>
          <cell r="BP67">
            <v>354.30694593304344</v>
          </cell>
          <cell r="BQ67">
            <v>0.72966602331848518</v>
          </cell>
          <cell r="BR67">
            <v>5.9447474149839508</v>
          </cell>
          <cell r="BS67" t="e">
            <v>#N/A</v>
          </cell>
          <cell r="BT67" t="e">
            <v>#N/A</v>
          </cell>
          <cell r="BU67" t="e">
            <v>#N/A</v>
          </cell>
          <cell r="BV67" t="e">
            <v>#N/A</v>
          </cell>
          <cell r="BW67" t="e">
            <v>#N/A</v>
          </cell>
          <cell r="BX67" t="e">
            <v>#N/A</v>
          </cell>
          <cell r="BY67" t="str">
            <v>Lower water level. Pasture. lots of smelly, sludgy mosslike weeds at edge</v>
          </cell>
          <cell r="CA67" t="str">
            <v>Pasture-livestock</v>
          </cell>
          <cell r="CC67">
            <v>7.5012567234980096</v>
          </cell>
          <cell r="CD67">
            <v>3581.8493659446681</v>
          </cell>
          <cell r="CE67">
            <v>3620.0877410415314</v>
          </cell>
          <cell r="CF67">
            <v>1.36100669215373E-2</v>
          </cell>
          <cell r="CG67">
            <v>0</v>
          </cell>
          <cell r="CH67">
            <v>1010.0000000000001</v>
          </cell>
          <cell r="CI67">
            <v>3607.68</v>
          </cell>
          <cell r="CJ67" t="str">
            <v>&lt;.2</v>
          </cell>
        </row>
        <row r="68">
          <cell r="A68" t="str">
            <v>70C</v>
          </cell>
          <cell r="D68">
            <v>42962</v>
          </cell>
          <cell r="E68">
            <v>0.44791666666666669</v>
          </cell>
          <cell r="F68">
            <v>50.396320000000003</v>
          </cell>
          <cell r="G68">
            <v>-109.11725</v>
          </cell>
          <cell r="H68">
            <v>17.600000000000001</v>
          </cell>
          <cell r="I68">
            <v>0</v>
          </cell>
          <cell r="J68">
            <v>4.8</v>
          </cell>
          <cell r="K68" t="str">
            <v>J, JW</v>
          </cell>
          <cell r="L68">
            <v>2.42</v>
          </cell>
          <cell r="M68">
            <v>3.5</v>
          </cell>
          <cell r="N68">
            <v>3.5</v>
          </cell>
          <cell r="O68">
            <v>96.9</v>
          </cell>
          <cell r="P68">
            <v>0</v>
          </cell>
          <cell r="Q68">
            <v>0</v>
          </cell>
          <cell r="R68">
            <v>15.7</v>
          </cell>
          <cell r="S68">
            <v>85</v>
          </cell>
          <cell r="T68">
            <v>7.68</v>
          </cell>
          <cell r="U68">
            <v>647</v>
          </cell>
          <cell r="V68">
            <v>0.32</v>
          </cell>
          <cell r="W68">
            <v>8.06</v>
          </cell>
          <cell r="X68">
            <v>15.3</v>
          </cell>
          <cell r="Y68">
            <v>74.3</v>
          </cell>
          <cell r="Z68">
            <v>6.81</v>
          </cell>
          <cell r="AA68">
            <v>648</v>
          </cell>
          <cell r="AB68">
            <v>0.32</v>
          </cell>
          <cell r="AC68">
            <v>8</v>
          </cell>
          <cell r="AD68">
            <v>335.93554014896421</v>
          </cell>
          <cell r="AE68">
            <v>693.9</v>
          </cell>
          <cell r="AG68">
            <v>13</v>
          </cell>
          <cell r="AH68">
            <v>16.100000000000001</v>
          </cell>
          <cell r="AI68">
            <v>17.5</v>
          </cell>
          <cell r="AJ68">
            <v>2</v>
          </cell>
          <cell r="AK68" t="str">
            <v>N</v>
          </cell>
          <cell r="AL68">
            <v>6.1218019750000003</v>
          </cell>
          <cell r="AM68">
            <v>0.04</v>
          </cell>
          <cell r="AN68">
            <v>0.02</v>
          </cell>
          <cell r="AO68">
            <v>44.87</v>
          </cell>
          <cell r="AP68">
            <v>8.6599999999999993E-3</v>
          </cell>
          <cell r="AQ68">
            <v>417.54</v>
          </cell>
          <cell r="AR68">
            <v>20.877000000000002</v>
          </cell>
          <cell r="AS68">
            <v>65.715999999999994</v>
          </cell>
          <cell r="AT68">
            <v>5471.7735220649456</v>
          </cell>
          <cell r="AU68">
            <v>4.59</v>
          </cell>
          <cell r="AV68">
            <v>382.18151540383019</v>
          </cell>
          <cell r="AW68">
            <v>2182.1509655</v>
          </cell>
          <cell r="AX68">
            <v>88.684994764999999</v>
          </cell>
          <cell r="AY68">
            <v>1.755000455</v>
          </cell>
          <cell r="AZ68">
            <v>357.29643540000001</v>
          </cell>
          <cell r="BA68">
            <v>0.55252464550000002</v>
          </cell>
          <cell r="BB68">
            <v>1.85523949999999E-3</v>
          </cell>
          <cell r="BC68">
            <v>0.21269856400000001</v>
          </cell>
          <cell r="BD68">
            <v>6.3987070145000002</v>
          </cell>
          <cell r="BE68">
            <v>0.42705926750000001</v>
          </cell>
          <cell r="BF68" t="str">
            <v>NA</v>
          </cell>
          <cell r="BG68">
            <v>-14.047133717999859</v>
          </cell>
          <cell r="BH68">
            <v>8.066287136733953</v>
          </cell>
          <cell r="BI68">
            <v>153.58928500829524</v>
          </cell>
          <cell r="BJ68">
            <v>0.17298492680107128</v>
          </cell>
          <cell r="BK68">
            <v>3.2937869399162607</v>
          </cell>
          <cell r="BL68">
            <v>22.214371511810278</v>
          </cell>
          <cell r="BM68">
            <v>3.65802352032276</v>
          </cell>
          <cell r="BN68">
            <v>-30.514179509361639</v>
          </cell>
          <cell r="BO68">
            <v>9.7467157790238836</v>
          </cell>
          <cell r="BP68">
            <v>75.439737628179785</v>
          </cell>
          <cell r="BQ68">
            <v>0.21707607525665665</v>
          </cell>
          <cell r="BR68">
            <v>1.680172330248993</v>
          </cell>
          <cell r="BS68">
            <v>-147.6</v>
          </cell>
          <cell r="BT68">
            <v>-18.46</v>
          </cell>
          <cell r="BU68">
            <v>4.48158975E-2</v>
          </cell>
          <cell r="BV68" t="str">
            <v>open</v>
          </cell>
          <cell r="BW68" t="str">
            <v>snow</v>
          </cell>
          <cell r="BX68">
            <v>0.189447601715408</v>
          </cell>
          <cell r="BY68" t="str">
            <v>Too deep to do sediment depth right in middle. Lake water pumped into dugout. Lots of pipes. Unique pine-like veg growing up from water edge. Very clear</v>
          </cell>
          <cell r="BZ68" t="str">
            <v>Pump</v>
          </cell>
          <cell r="CA68" t="str">
            <v>Grassland</v>
          </cell>
          <cell r="CC68">
            <v>106.61990638561301</v>
          </cell>
          <cell r="CD68">
            <v>5359.3637837249562</v>
          </cell>
          <cell r="CE68">
            <v>5418.9702828616328</v>
          </cell>
          <cell r="CF68">
            <v>6.1465892676787698E-4</v>
          </cell>
          <cell r="CG68">
            <v>0</v>
          </cell>
          <cell r="CH68">
            <v>1090</v>
          </cell>
          <cell r="CI68" t="str">
            <v>NV</v>
          </cell>
          <cell r="CJ68" t="str">
            <v>&lt;.2</v>
          </cell>
        </row>
        <row r="69">
          <cell r="A69" t="str">
            <v>70B</v>
          </cell>
          <cell r="D69">
            <v>42962</v>
          </cell>
          <cell r="E69">
            <v>0.38055555555555554</v>
          </cell>
          <cell r="F69">
            <v>50.398569999999999</v>
          </cell>
          <cell r="G69">
            <v>-109.08987</v>
          </cell>
          <cell r="H69">
            <v>14.7</v>
          </cell>
          <cell r="I69">
            <v>0</v>
          </cell>
          <cell r="J69">
            <v>6.8</v>
          </cell>
          <cell r="K69" t="str">
            <v>J, JW</v>
          </cell>
          <cell r="L69">
            <v>0.78</v>
          </cell>
          <cell r="M69">
            <v>2.5</v>
          </cell>
          <cell r="N69">
            <v>2.5</v>
          </cell>
          <cell r="O69">
            <v>92.3</v>
          </cell>
          <cell r="P69">
            <v>0</v>
          </cell>
          <cell r="Q69">
            <v>0</v>
          </cell>
          <cell r="R69">
            <v>18.3</v>
          </cell>
          <cell r="S69">
            <v>59.6</v>
          </cell>
          <cell r="T69">
            <v>5.12</v>
          </cell>
          <cell r="U69">
            <v>1258</v>
          </cell>
          <cell r="V69">
            <v>0.73</v>
          </cell>
          <cell r="W69">
            <v>8.83</v>
          </cell>
          <cell r="X69">
            <v>14.3</v>
          </cell>
          <cell r="Y69">
            <v>0</v>
          </cell>
          <cell r="Z69">
            <v>0</v>
          </cell>
          <cell r="AA69">
            <v>1675</v>
          </cell>
          <cell r="AB69">
            <v>1.08</v>
          </cell>
          <cell r="AC69">
            <v>7.21</v>
          </cell>
          <cell r="AD69">
            <v>680.057944518711</v>
          </cell>
          <cell r="AE69">
            <v>694.8</v>
          </cell>
          <cell r="AG69">
            <v>40</v>
          </cell>
          <cell r="AH69">
            <v>18.600000000000001</v>
          </cell>
          <cell r="AI69">
            <v>18.399999999999999</v>
          </cell>
          <cell r="AJ69">
            <v>2</v>
          </cell>
          <cell r="AK69" t="str">
            <v>Y</v>
          </cell>
          <cell r="AL69">
            <v>2.4797206599999999</v>
          </cell>
          <cell r="AM69">
            <v>0.1</v>
          </cell>
          <cell r="AN69">
            <v>0.01</v>
          </cell>
          <cell r="AO69">
            <v>170.8</v>
          </cell>
          <cell r="AP69">
            <v>0.02</v>
          </cell>
          <cell r="AQ69">
            <v>2090</v>
          </cell>
          <cell r="AR69">
            <v>208.99999999999997</v>
          </cell>
          <cell r="AS69">
            <v>106.363</v>
          </cell>
          <cell r="AT69">
            <v>8856.2031640299738</v>
          </cell>
          <cell r="AU69">
            <v>24.442</v>
          </cell>
          <cell r="AV69">
            <v>2035.137385512073</v>
          </cell>
          <cell r="AW69">
            <v>576.63351039999998</v>
          </cell>
          <cell r="AX69">
            <v>21.622952649999998</v>
          </cell>
          <cell r="AY69">
            <v>0.14689000000000099</v>
          </cell>
          <cell r="AZ69">
            <v>1546.2205469999999</v>
          </cell>
          <cell r="BA69">
            <v>2.2571389365000001</v>
          </cell>
          <cell r="BB69">
            <v>7.9357655000000804E-3</v>
          </cell>
          <cell r="BC69">
            <v>0.34832365199999998</v>
          </cell>
          <cell r="BD69">
            <v>9.6258289604999998</v>
          </cell>
          <cell r="BE69">
            <v>0.3986716595</v>
          </cell>
          <cell r="BF69">
            <v>4.9605347704414662</v>
          </cell>
          <cell r="BG69">
            <v>-10.763685446166349</v>
          </cell>
          <cell r="BH69">
            <v>24.098064054721231</v>
          </cell>
          <cell r="BI69">
            <v>634.86959430145998</v>
          </cell>
          <cell r="BJ69">
            <v>0.47899153358619029</v>
          </cell>
          <cell r="BK69">
            <v>12.619153136582391</v>
          </cell>
          <cell r="BL69">
            <v>30.736128498529368</v>
          </cell>
          <cell r="BM69">
            <v>4.5203025132861478</v>
          </cell>
          <cell r="BN69">
            <v>-27.581743470861703</v>
          </cell>
          <cell r="BO69">
            <v>76.288537046723235</v>
          </cell>
          <cell r="BP69">
            <v>656.87300059786378</v>
          </cell>
          <cell r="BQ69">
            <v>1.7066786811347481</v>
          </cell>
          <cell r="BR69">
            <v>14.695145427245276</v>
          </cell>
          <cell r="BS69">
            <v>-91.7</v>
          </cell>
          <cell r="BT69">
            <v>-8.36</v>
          </cell>
          <cell r="BU69">
            <v>0.50113206200000004</v>
          </cell>
          <cell r="BV69" t="str">
            <v>restricted</v>
          </cell>
          <cell r="BW69" t="str">
            <v>rain</v>
          </cell>
          <cell r="BX69">
            <v>1.99026107444561</v>
          </cell>
          <cell r="BY69" t="str">
            <v>Inlet on end of dugout has cattails. Outlet on other end. No cattails in dugout. sandy soil around dugout. pasture</v>
          </cell>
          <cell r="BZ69" t="str">
            <v>Livestock</v>
          </cell>
          <cell r="CA69" t="str">
            <v>Grassland</v>
          </cell>
          <cell r="CC69">
            <v>231.08640293573799</v>
          </cell>
          <cell r="CD69">
            <v>9205.968206611753</v>
          </cell>
          <cell r="CE69">
            <v>9377.5998527135089</v>
          </cell>
          <cell r="CF69">
            <v>1.6284467056091101E-2</v>
          </cell>
          <cell r="CG69">
            <v>0</v>
          </cell>
          <cell r="CH69">
            <v>1010.0000000000001</v>
          </cell>
          <cell r="CI69">
            <v>356.93</v>
          </cell>
          <cell r="CJ69" t="str">
            <v>&lt;.2</v>
          </cell>
        </row>
        <row r="70">
          <cell r="A70" t="str">
            <v>64A</v>
          </cell>
          <cell r="D70">
            <v>42964</v>
          </cell>
          <cell r="E70">
            <v>0.4680555555555555</v>
          </cell>
          <cell r="F70">
            <v>50.772820000000003</v>
          </cell>
          <cell r="G70">
            <v>-107.94051</v>
          </cell>
          <cell r="H70">
            <v>24.5</v>
          </cell>
          <cell r="I70">
            <v>8</v>
          </cell>
          <cell r="J70">
            <v>3.7</v>
          </cell>
          <cell r="K70" t="str">
            <v>J, C</v>
          </cell>
          <cell r="L70">
            <v>0.28999999999999998</v>
          </cell>
          <cell r="M70">
            <v>2.5</v>
          </cell>
          <cell r="N70">
            <v>2.5</v>
          </cell>
          <cell r="O70">
            <v>80.7</v>
          </cell>
          <cell r="P70">
            <v>0</v>
          </cell>
          <cell r="Q70">
            <v>0</v>
          </cell>
          <cell r="R70">
            <v>17.8</v>
          </cell>
          <cell r="S70">
            <v>129</v>
          </cell>
          <cell r="T70">
            <v>12.34</v>
          </cell>
          <cell r="U70">
            <v>464.1</v>
          </cell>
          <cell r="V70">
            <v>0.26</v>
          </cell>
          <cell r="W70">
            <v>9.4499999999999993</v>
          </cell>
          <cell r="X70">
            <v>16.7</v>
          </cell>
          <cell r="Y70">
            <v>0.8</v>
          </cell>
          <cell r="Z70">
            <v>0.08</v>
          </cell>
          <cell r="AA70">
            <v>469.8</v>
          </cell>
          <cell r="AB70">
            <v>0.27</v>
          </cell>
          <cell r="AC70">
            <v>8.6</v>
          </cell>
          <cell r="AD70">
            <v>239.88866590109598</v>
          </cell>
          <cell r="AE70">
            <v>704.2</v>
          </cell>
          <cell r="AG70">
            <v>42</v>
          </cell>
          <cell r="AH70">
            <v>17.5</v>
          </cell>
          <cell r="AI70">
            <v>18.3</v>
          </cell>
          <cell r="AJ70">
            <v>1</v>
          </cell>
          <cell r="AK70" t="str">
            <v>N</v>
          </cell>
          <cell r="AL70">
            <v>87.968704880000004</v>
          </cell>
          <cell r="AM70">
            <v>0.09</v>
          </cell>
          <cell r="AN70">
            <v>0.05</v>
          </cell>
          <cell r="AO70">
            <v>3.9</v>
          </cell>
          <cell r="AP70">
            <v>0.09</v>
          </cell>
          <cell r="AQ70">
            <v>2100</v>
          </cell>
          <cell r="AR70">
            <v>42</v>
          </cell>
          <cell r="AS70">
            <v>31.722999999999999</v>
          </cell>
          <cell r="AT70">
            <v>2641.3821815154038</v>
          </cell>
          <cell r="AU70">
            <v>26.773</v>
          </cell>
          <cell r="AV70">
            <v>2229.2256452955871</v>
          </cell>
          <cell r="AW70">
            <v>134.428684925</v>
          </cell>
          <cell r="AX70">
            <v>5.1981545625000001</v>
          </cell>
          <cell r="AY70">
            <v>1.5277768505</v>
          </cell>
          <cell r="AZ70">
            <v>174.56154244999999</v>
          </cell>
          <cell r="BA70">
            <v>0.2617800555</v>
          </cell>
          <cell r="BB70">
            <v>1.64624035E-2</v>
          </cell>
          <cell r="BC70">
            <v>0.24678625800000001</v>
          </cell>
          <cell r="BD70">
            <v>7.0423192180000003</v>
          </cell>
          <cell r="BE70">
            <v>0.21078139900000001</v>
          </cell>
          <cell r="BF70">
            <v>7.6093774006228676</v>
          </cell>
          <cell r="BG70">
            <v>-21.687803487208321</v>
          </cell>
          <cell r="BH70">
            <v>14.346032418354852</v>
          </cell>
          <cell r="BI70">
            <v>131.76512347306974</v>
          </cell>
          <cell r="BJ70">
            <v>0.25590496643515614</v>
          </cell>
          <cell r="BK70">
            <v>2.3504303152527606</v>
          </cell>
          <cell r="BL70">
            <v>10.715574376408437</v>
          </cell>
          <cell r="BM70">
            <v>6.4026051318230763</v>
          </cell>
          <cell r="BN70">
            <v>-25.526921598119301</v>
          </cell>
          <cell r="BO70">
            <v>10.355421084615124</v>
          </cell>
          <cell r="BP70">
            <v>84.398815427277839</v>
          </cell>
          <cell r="BQ70">
            <v>0.21263698325698407</v>
          </cell>
          <cell r="BR70">
            <v>1.7330352243794218</v>
          </cell>
          <cell r="BS70" t="e">
            <v>#N/A</v>
          </cell>
          <cell r="BT70" t="e">
            <v>#N/A</v>
          </cell>
          <cell r="BU70" t="e">
            <v>#N/A</v>
          </cell>
          <cell r="BV70" t="e">
            <v>#N/A</v>
          </cell>
          <cell r="BW70" t="e">
            <v>#N/A</v>
          </cell>
          <cell r="BX70" t="e">
            <v>#N/A</v>
          </cell>
          <cell r="BY70" t="str">
            <v>Direct livestock access. some weeds near shore. lower water level. Dugout is situated in dry streambed  (could have once been inlet and outlet)</v>
          </cell>
          <cell r="BZ70" t="str">
            <v>Livestock</v>
          </cell>
          <cell r="CA70" t="str">
            <v>Pasture-livestock</v>
          </cell>
          <cell r="CC70">
            <v>51.598239889957398</v>
          </cell>
          <cell r="CD70">
            <v>2965.7470682217981</v>
          </cell>
          <cell r="CE70">
            <v>2800.4830074719148</v>
          </cell>
          <cell r="CF70">
            <v>1.06625684231528E-3</v>
          </cell>
          <cell r="CG70">
            <v>0</v>
          </cell>
          <cell r="CH70">
            <v>1110</v>
          </cell>
          <cell r="CI70" t="str">
            <v>NV</v>
          </cell>
          <cell r="CJ70">
            <v>0.32016408688252801</v>
          </cell>
        </row>
        <row r="71">
          <cell r="A71" t="str">
            <v>64C</v>
          </cell>
          <cell r="D71">
            <v>42964</v>
          </cell>
          <cell r="E71">
            <v>0.54861111111111105</v>
          </cell>
          <cell r="F71">
            <v>50.794240000000002</v>
          </cell>
          <cell r="G71">
            <v>-107.93136</v>
          </cell>
          <cell r="H71">
            <v>24.1</v>
          </cell>
          <cell r="I71">
            <v>100</v>
          </cell>
          <cell r="J71">
            <v>3.4</v>
          </cell>
          <cell r="K71" t="str">
            <v>J, C</v>
          </cell>
          <cell r="L71">
            <v>0.2</v>
          </cell>
          <cell r="M71">
            <v>3.3</v>
          </cell>
          <cell r="N71">
            <v>3.5</v>
          </cell>
          <cell r="O71">
            <v>80.7</v>
          </cell>
          <cell r="P71">
            <v>0</v>
          </cell>
          <cell r="Q71">
            <v>0</v>
          </cell>
          <cell r="R71">
            <v>18.899999999999999</v>
          </cell>
          <cell r="S71">
            <v>94.8</v>
          </cell>
          <cell r="T71">
            <v>8.75</v>
          </cell>
          <cell r="U71">
            <v>722</v>
          </cell>
          <cell r="V71">
            <v>0.4</v>
          </cell>
          <cell r="W71">
            <v>8.86</v>
          </cell>
          <cell r="X71">
            <v>17.100000000000001</v>
          </cell>
          <cell r="Y71">
            <v>24.5</v>
          </cell>
          <cell r="Z71">
            <v>2.36</v>
          </cell>
          <cell r="AA71">
            <v>695</v>
          </cell>
          <cell r="AB71">
            <v>0.4</v>
          </cell>
          <cell r="AC71">
            <v>8.6300000000000008</v>
          </cell>
          <cell r="AD71">
            <v>376.03911832677829</v>
          </cell>
          <cell r="AE71">
            <v>702.7</v>
          </cell>
          <cell r="AG71">
            <v>44</v>
          </cell>
          <cell r="AH71">
            <v>18.399999999999999</v>
          </cell>
          <cell r="AI71">
            <v>19</v>
          </cell>
          <cell r="AJ71">
            <v>2</v>
          </cell>
          <cell r="AK71" t="str">
            <v>N</v>
          </cell>
          <cell r="AL71">
            <v>32.720070024999998</v>
          </cell>
          <cell r="AM71">
            <v>0.04</v>
          </cell>
          <cell r="AN71">
            <v>0.28999999999999998</v>
          </cell>
          <cell r="AO71">
            <v>45.02</v>
          </cell>
          <cell r="AP71">
            <v>0.39</v>
          </cell>
          <cell r="AQ71">
            <v>2310</v>
          </cell>
          <cell r="AR71">
            <v>7.9655172413793114</v>
          </cell>
          <cell r="AS71">
            <v>53.981999999999999</v>
          </cell>
          <cell r="AT71">
            <v>4494.7543713572022</v>
          </cell>
          <cell r="AU71">
            <v>33.116999999999997</v>
          </cell>
          <cell r="AV71">
            <v>2757.4521232306411</v>
          </cell>
          <cell r="AW71">
            <v>353.00549995</v>
          </cell>
          <cell r="AX71">
            <v>13.172780925</v>
          </cell>
          <cell r="AY71">
            <v>0.21399127500000001</v>
          </cell>
          <cell r="AZ71">
            <v>355.65313140000001</v>
          </cell>
          <cell r="BA71">
            <v>0.51977195399999998</v>
          </cell>
          <cell r="BB71">
            <v>1.83501899999999E-3</v>
          </cell>
          <cell r="BC71">
            <v>0.24046453249999999</v>
          </cell>
          <cell r="BD71">
            <v>6.6085068099999997</v>
          </cell>
          <cell r="BE71">
            <v>8.9460456999999896E-2</v>
          </cell>
          <cell r="BF71">
            <v>7.0242755098413996</v>
          </cell>
          <cell r="BG71">
            <v>-20.063580640682833</v>
          </cell>
          <cell r="BH71">
            <v>12.186629671370268</v>
          </cell>
          <cell r="BI71">
            <v>139.86391938393197</v>
          </cell>
          <cell r="BJ71">
            <v>0.2688424811685477</v>
          </cell>
          <cell r="BK71">
            <v>3.0854603879093747</v>
          </cell>
          <cell r="BL71">
            <v>13.389639056475891</v>
          </cell>
          <cell r="BM71">
            <v>6.4343029248524592</v>
          </cell>
          <cell r="BN71">
            <v>-27.705023342730893</v>
          </cell>
          <cell r="BO71">
            <v>13.573170618298132</v>
          </cell>
          <cell r="BP71">
            <v>107.99188101825793</v>
          </cell>
          <cell r="BQ71">
            <v>0.2625371492900993</v>
          </cell>
          <cell r="BR71">
            <v>2.0888178146664975</v>
          </cell>
          <cell r="BS71" t="e">
            <v>#N/A</v>
          </cell>
          <cell r="BT71" t="e">
            <v>#N/A</v>
          </cell>
          <cell r="BU71" t="e">
            <v>#N/A</v>
          </cell>
          <cell r="BV71" t="e">
            <v>#N/A</v>
          </cell>
          <cell r="BW71" t="e">
            <v>#N/A</v>
          </cell>
          <cell r="BX71" t="e">
            <v>#N/A</v>
          </cell>
          <cell r="BY71" t="str">
            <v>In pasture with direct cattle access. no cattails. looks relatively new (minimal veg grown in dirt mounds</v>
          </cell>
          <cell r="BZ71" t="str">
            <v>Livestock</v>
          </cell>
          <cell r="CA71" t="str">
            <v>Pasture-livestock</v>
          </cell>
          <cell r="CC71">
            <v>13.0980147412969</v>
          </cell>
          <cell r="CD71">
            <v>4653.9052866001157</v>
          </cell>
          <cell r="CE71">
            <v>4688.8382139391415</v>
          </cell>
          <cell r="CF71">
            <v>3.6520150777936801E-3</v>
          </cell>
          <cell r="CG71">
            <v>0</v>
          </cell>
          <cell r="CH71">
            <v>1230</v>
          </cell>
          <cell r="CI71">
            <v>2292.13</v>
          </cell>
          <cell r="CJ71" t="str">
            <v>&lt;.2</v>
          </cell>
        </row>
        <row r="72">
          <cell r="A72" t="str">
            <v>64B</v>
          </cell>
          <cell r="D72">
            <v>42964</v>
          </cell>
          <cell r="E72">
            <v>0.5180555555555556</v>
          </cell>
          <cell r="F72">
            <v>50.794269999999997</v>
          </cell>
          <cell r="G72">
            <v>-107.9444</v>
          </cell>
          <cell r="H72">
            <v>24.7</v>
          </cell>
          <cell r="I72">
            <v>95</v>
          </cell>
          <cell r="J72">
            <v>2.6</v>
          </cell>
          <cell r="K72" t="str">
            <v>J, C</v>
          </cell>
          <cell r="L72">
            <v>0.95</v>
          </cell>
          <cell r="M72">
            <v>2.9</v>
          </cell>
          <cell r="N72">
            <v>3</v>
          </cell>
          <cell r="O72">
            <v>133.1</v>
          </cell>
          <cell r="P72">
            <v>0</v>
          </cell>
          <cell r="Q72">
            <v>0</v>
          </cell>
          <cell r="R72">
            <v>19.3</v>
          </cell>
          <cell r="S72">
            <v>82.4</v>
          </cell>
          <cell r="T72">
            <v>7.6</v>
          </cell>
          <cell r="U72">
            <v>365.7</v>
          </cell>
          <cell r="V72">
            <v>0.2</v>
          </cell>
          <cell r="W72">
            <v>9.3699999999999992</v>
          </cell>
          <cell r="X72">
            <v>13</v>
          </cell>
          <cell r="Y72">
            <v>0.5</v>
          </cell>
          <cell r="Z72">
            <v>0.05</v>
          </cell>
          <cell r="AA72">
            <v>459.9</v>
          </cell>
          <cell r="AB72">
            <v>0.28999999999999998</v>
          </cell>
          <cell r="AC72">
            <v>6.93</v>
          </cell>
          <cell r="AD72">
            <v>188.22822413667416</v>
          </cell>
          <cell r="AE72">
            <v>703.2</v>
          </cell>
          <cell r="AG72">
            <v>24</v>
          </cell>
          <cell r="AH72">
            <v>18.3</v>
          </cell>
          <cell r="AI72">
            <v>18.600000000000001</v>
          </cell>
          <cell r="AJ72">
            <v>2</v>
          </cell>
          <cell r="AK72" t="str">
            <v>N</v>
          </cell>
          <cell r="AL72">
            <v>24.968774385</v>
          </cell>
          <cell r="AM72">
            <v>0.16</v>
          </cell>
          <cell r="AN72">
            <v>0.02</v>
          </cell>
          <cell r="AO72">
            <v>50.17</v>
          </cell>
          <cell r="AP72">
            <v>0.04</v>
          </cell>
          <cell r="AQ72">
            <v>1970</v>
          </cell>
          <cell r="AR72">
            <v>98.5</v>
          </cell>
          <cell r="AS72">
            <v>21.327000000000002</v>
          </cell>
          <cell r="AT72">
            <v>1775.7701915070777</v>
          </cell>
          <cell r="AU72">
            <v>21.382999999999999</v>
          </cell>
          <cell r="AV72">
            <v>1780.4329725228977</v>
          </cell>
          <cell r="AW72">
            <v>67.855935454999994</v>
          </cell>
          <cell r="AX72">
            <v>2.5054249899999999</v>
          </cell>
          <cell r="AY72">
            <v>0.101990926</v>
          </cell>
          <cell r="AZ72">
            <v>1944.3244895</v>
          </cell>
          <cell r="BA72">
            <v>2.8223360684999999</v>
          </cell>
          <cell r="BB72">
            <v>2.7209921500000098E-2</v>
          </cell>
          <cell r="BC72">
            <v>0.21090450599999999</v>
          </cell>
          <cell r="BD72">
            <v>5.7353611649999996</v>
          </cell>
          <cell r="BE72">
            <v>1.6547184999999898E-2</v>
          </cell>
          <cell r="BF72">
            <v>5.1193738695591531</v>
          </cell>
          <cell r="BG72">
            <v>-23.821062301877486</v>
          </cell>
          <cell r="BH72">
            <v>12.887822871053157</v>
          </cell>
          <cell r="BI72">
            <v>119.51115162937391</v>
          </cell>
          <cell r="BJ72">
            <v>0.23339049024000649</v>
          </cell>
          <cell r="BK72">
            <v>2.1642729378734864</v>
          </cell>
          <cell r="BL72">
            <v>10.818714556832081</v>
          </cell>
          <cell r="BM72">
            <v>5.4979643736681618</v>
          </cell>
          <cell r="BN72">
            <v>-27.936947184568414</v>
          </cell>
          <cell r="BO72">
            <v>12.049208530481717</v>
          </cell>
          <cell r="BP72">
            <v>95.556740924358934</v>
          </cell>
          <cell r="BQ72">
            <v>0.24843728928828288</v>
          </cell>
          <cell r="BR72">
            <v>1.9702420809146173</v>
          </cell>
          <cell r="BS72" t="e">
            <v>#N/A</v>
          </cell>
          <cell r="BT72" t="e">
            <v>#N/A</v>
          </cell>
          <cell r="BU72" t="e">
            <v>#N/A</v>
          </cell>
          <cell r="BV72" t="e">
            <v>#N/A</v>
          </cell>
          <cell r="BW72" t="e">
            <v>#N/A</v>
          </cell>
          <cell r="BX72" t="e">
            <v>#N/A</v>
          </cell>
          <cell r="BY72" t="str">
            <v>in pasture. Direct cattle access. Forgot pic. Looked like other 64s</v>
          </cell>
          <cell r="BZ72" t="str">
            <v>Livestock</v>
          </cell>
          <cell r="CA72" t="str">
            <v>Pasture-livestock</v>
          </cell>
          <cell r="CB72">
            <v>53</v>
          </cell>
          <cell r="CC72">
            <v>108.909142053446</v>
          </cell>
          <cell r="CD72">
            <v>1960.9512580935143</v>
          </cell>
          <cell r="CE72">
            <v>1921.5564216763873</v>
          </cell>
          <cell r="CF72">
            <v>5.9037654556127004E-3</v>
          </cell>
          <cell r="CG72">
            <v>7.3901503960504297E-4</v>
          </cell>
          <cell r="CH72">
            <v>990</v>
          </cell>
          <cell r="CI72">
            <v>0</v>
          </cell>
          <cell r="CJ72" t="str">
            <v>&lt;.2</v>
          </cell>
        </row>
        <row r="73">
          <cell r="A73" t="str">
            <v>31A</v>
          </cell>
          <cell r="D73">
            <v>42964</v>
          </cell>
          <cell r="E73">
            <v>0.63680555555555551</v>
          </cell>
          <cell r="F73">
            <v>51.146079999999998</v>
          </cell>
          <cell r="G73">
            <v>-107.5329</v>
          </cell>
          <cell r="H73">
            <v>26.1</v>
          </cell>
          <cell r="I73">
            <v>0</v>
          </cell>
          <cell r="J73">
            <v>2.6</v>
          </cell>
          <cell r="K73" t="str">
            <v>J, C</v>
          </cell>
          <cell r="L73">
            <v>0.09</v>
          </cell>
          <cell r="M73">
            <v>1.9</v>
          </cell>
          <cell r="N73">
            <v>2</v>
          </cell>
          <cell r="O73">
            <v>105.3</v>
          </cell>
          <cell r="P73">
            <v>0</v>
          </cell>
          <cell r="Q73">
            <v>0</v>
          </cell>
          <cell r="R73">
            <v>20.7</v>
          </cell>
          <cell r="S73">
            <v>174</v>
          </cell>
          <cell r="T73">
            <v>14.74</v>
          </cell>
          <cell r="U73">
            <v>13489</v>
          </cell>
          <cell r="V73">
            <v>8.57</v>
          </cell>
          <cell r="W73">
            <v>8.41</v>
          </cell>
          <cell r="X73">
            <v>16.600000000000001</v>
          </cell>
          <cell r="Y73">
            <v>19</v>
          </cell>
          <cell r="Z73">
            <v>1.79</v>
          </cell>
          <cell r="AA73">
            <v>12292</v>
          </cell>
          <cell r="AB73">
            <v>8.5399999999999991</v>
          </cell>
          <cell r="AC73">
            <v>8.31</v>
          </cell>
          <cell r="AD73">
            <v>7849.0104864551495</v>
          </cell>
          <cell r="AE73">
            <v>702.1</v>
          </cell>
          <cell r="AG73">
            <v>81</v>
          </cell>
          <cell r="AH73">
            <v>17</v>
          </cell>
          <cell r="AI73">
            <v>17.899999999999999</v>
          </cell>
          <cell r="AJ73">
            <v>2</v>
          </cell>
          <cell r="AK73" t="str">
            <v>N</v>
          </cell>
          <cell r="AL73">
            <v>115.2106036</v>
          </cell>
          <cell r="AM73">
            <v>0.14000000000000001</v>
          </cell>
          <cell r="AN73">
            <v>0.06</v>
          </cell>
          <cell r="AO73" t="str">
            <v>&lt;LOD</v>
          </cell>
          <cell r="AP73">
            <v>0.2</v>
          </cell>
          <cell r="AQ73">
            <v>7120</v>
          </cell>
          <cell r="AR73">
            <v>118.66666666666667</v>
          </cell>
          <cell r="AS73">
            <v>136.34200000000001</v>
          </cell>
          <cell r="AT73">
            <v>11352.373022481266</v>
          </cell>
          <cell r="AU73">
            <v>89.99</v>
          </cell>
          <cell r="AV73">
            <v>7492.9225645295583</v>
          </cell>
          <cell r="AW73">
            <v>2054.4686190000002</v>
          </cell>
          <cell r="AX73">
            <v>51.739846290000003</v>
          </cell>
          <cell r="AY73">
            <v>0.47526800000000002</v>
          </cell>
          <cell r="AZ73">
            <v>1406.1670225</v>
          </cell>
          <cell r="BA73">
            <v>1.2537107649999999</v>
          </cell>
          <cell r="BB73">
            <v>3.3068490000000002E-3</v>
          </cell>
          <cell r="BC73">
            <v>0.18914633249999999</v>
          </cell>
          <cell r="BD73">
            <v>4.6812347704999997</v>
          </cell>
          <cell r="BE73">
            <v>5.5401705500000002E-2</v>
          </cell>
          <cell r="BF73">
            <v>6.2006386470614672</v>
          </cell>
          <cell r="BG73">
            <v>-20.490649889095565</v>
          </cell>
          <cell r="BH73">
            <v>17.126165232968241</v>
          </cell>
          <cell r="BI73">
            <v>226.27825814981006</v>
          </cell>
          <cell r="BJ73">
            <v>0.3691779528555344</v>
          </cell>
          <cell r="BK73">
            <v>4.8777378346585483</v>
          </cell>
          <cell r="BL73">
            <v>15.414501587698652</v>
          </cell>
          <cell r="BM73">
            <v>5.2831245454092635</v>
          </cell>
          <cell r="BN73">
            <v>-28.917486908109762</v>
          </cell>
          <cell r="BO73">
            <v>22.97366353611827</v>
          </cell>
          <cell r="BP73">
            <v>205.41935530080687</v>
          </cell>
          <cell r="BQ73">
            <v>0.52212871672996064</v>
          </cell>
          <cell r="BR73">
            <v>4.6686217113819746</v>
          </cell>
          <cell r="BS73">
            <v>-74.300000000000011</v>
          </cell>
          <cell r="BT73">
            <v>-4.5250000000000004</v>
          </cell>
          <cell r="BU73">
            <v>1.3391054415000001</v>
          </cell>
          <cell r="BV73" t="str">
            <v>closed</v>
          </cell>
          <cell r="BW73" t="str">
            <v>rain</v>
          </cell>
          <cell r="BX73">
            <v>5.0853732317946401</v>
          </cell>
          <cell r="BY73" t="str">
            <v>Dug 1991. Overflows into marsh on wet years. Direct cattle access. Salinity</v>
          </cell>
          <cell r="BZ73" t="str">
            <v>Livestock</v>
          </cell>
          <cell r="CA73" t="str">
            <v>Pasture-livestock</v>
          </cell>
          <cell r="CB73">
            <v>26</v>
          </cell>
          <cell r="CC73">
            <v>78.724171717820795</v>
          </cell>
          <cell r="CD73">
            <v>12047.664634527979</v>
          </cell>
          <cell r="CE73">
            <v>11956.951139860817</v>
          </cell>
          <cell r="CF73">
            <v>1.23681703139126E-2</v>
          </cell>
          <cell r="CG73">
            <v>5.5556430188520697E-4</v>
          </cell>
          <cell r="CH73">
            <v>2280</v>
          </cell>
          <cell r="CI73">
            <v>9489.7800000000007</v>
          </cell>
          <cell r="CJ73" t="str">
            <v>&lt;.2</v>
          </cell>
        </row>
        <row r="74">
          <cell r="A74" t="str">
            <v>31B</v>
          </cell>
          <cell r="D74">
            <v>42964</v>
          </cell>
          <cell r="E74">
            <v>0.66249999999999998</v>
          </cell>
          <cell r="F74">
            <v>51.138599999999997</v>
          </cell>
          <cell r="G74">
            <v>-107.53661</v>
          </cell>
          <cell r="H74">
            <v>25</v>
          </cell>
          <cell r="I74">
            <v>5</v>
          </cell>
          <cell r="J74">
            <v>3</v>
          </cell>
          <cell r="K74" t="str">
            <v>J, C</v>
          </cell>
          <cell r="L74">
            <v>0.19</v>
          </cell>
          <cell r="M74">
            <v>2</v>
          </cell>
          <cell r="N74">
            <v>2</v>
          </cell>
          <cell r="O74">
            <v>84.8</v>
          </cell>
          <cell r="P74">
            <v>0</v>
          </cell>
          <cell r="Q74">
            <v>0</v>
          </cell>
          <cell r="R74">
            <v>20.100000000000001</v>
          </cell>
          <cell r="S74">
            <v>30</v>
          </cell>
          <cell r="T74">
            <v>2.69</v>
          </cell>
          <cell r="U74">
            <v>3809</v>
          </cell>
          <cell r="V74">
            <v>2.2400000000000002</v>
          </cell>
          <cell r="W74">
            <v>8.07</v>
          </cell>
          <cell r="X74">
            <v>17.100000000000001</v>
          </cell>
          <cell r="Y74">
            <v>0.5</v>
          </cell>
          <cell r="Z74">
            <v>0.04</v>
          </cell>
          <cell r="AA74">
            <v>3520</v>
          </cell>
          <cell r="AB74">
            <v>2.2200000000000002</v>
          </cell>
          <cell r="AC74">
            <v>7.8</v>
          </cell>
          <cell r="AD74">
            <v>2139.1087582291016</v>
          </cell>
          <cell r="AE74">
            <v>700.5</v>
          </cell>
          <cell r="AG74">
            <v>99</v>
          </cell>
          <cell r="AH74">
            <v>19.600000000000001</v>
          </cell>
          <cell r="AI74">
            <v>20.100000000000001</v>
          </cell>
          <cell r="AJ74">
            <v>1</v>
          </cell>
          <cell r="AK74" t="str">
            <v>N</v>
          </cell>
          <cell r="AL74">
            <v>8.8257811099999994</v>
          </cell>
          <cell r="AM74">
            <v>1.63</v>
          </cell>
          <cell r="AN74">
            <v>0.13</v>
          </cell>
          <cell r="AO74">
            <v>1160</v>
          </cell>
          <cell r="AP74">
            <v>0.28999999999999998</v>
          </cell>
          <cell r="AQ74">
            <v>7480</v>
          </cell>
          <cell r="AR74">
            <v>57.53846153846154</v>
          </cell>
          <cell r="AS74">
            <v>101.045</v>
          </cell>
          <cell r="AT74">
            <v>8413.4054954204821</v>
          </cell>
          <cell r="AU74">
            <v>50.825000000000003</v>
          </cell>
          <cell r="AV74">
            <v>4231.8900915903414</v>
          </cell>
          <cell r="AW74">
            <v>5429.7513145000003</v>
          </cell>
          <cell r="AX74">
            <v>190.59963675</v>
          </cell>
          <cell r="AY74">
            <v>1.7830750500000101</v>
          </cell>
          <cell r="AZ74">
            <v>3771.8625155</v>
          </cell>
          <cell r="BA74">
            <v>5.2015388314999997</v>
          </cell>
          <cell r="BB74">
            <v>2.4219145500000001E-2</v>
          </cell>
          <cell r="BC74">
            <v>0.25466176000000001</v>
          </cell>
          <cell r="BD74">
            <v>6.6493834045</v>
          </cell>
          <cell r="BE74">
            <v>1.3515574500000399E-2</v>
          </cell>
          <cell r="BF74">
            <v>6.4109302507301633</v>
          </cell>
          <cell r="BG74">
            <v>-14.327127289904267</v>
          </cell>
          <cell r="BH74">
            <v>17.341958955086348</v>
          </cell>
          <cell r="BI74">
            <v>336.08011487731108</v>
          </cell>
          <cell r="BJ74">
            <v>0.32168352726927008</v>
          </cell>
          <cell r="BK74">
            <v>6.2340959910463942</v>
          </cell>
          <cell r="BL74">
            <v>22.609525738836037</v>
          </cell>
          <cell r="BM74">
            <v>6.9359715596183502</v>
          </cell>
          <cell r="BN74">
            <v>-26.291302897091224</v>
          </cell>
          <cell r="BO74">
            <v>20.937813249402996</v>
          </cell>
          <cell r="BP74">
            <v>190.91670982744697</v>
          </cell>
          <cell r="BQ74">
            <v>0.46322595684519913</v>
          </cell>
          <cell r="BR74">
            <v>4.2238210138815706</v>
          </cell>
          <cell r="BS74">
            <v>-81.400000000000006</v>
          </cell>
          <cell r="BT74">
            <v>-6.375</v>
          </cell>
          <cell r="BU74">
            <v>0.74267638050000007</v>
          </cell>
          <cell r="BV74" t="str">
            <v>restricted</v>
          </cell>
          <cell r="BW74" t="str">
            <v>rain</v>
          </cell>
          <cell r="BX74">
            <v>2.91360456290588</v>
          </cell>
          <cell r="BY74" t="str">
            <v>Very low levels. Normally flows into slough/pond in wetter years. Cattle access. Dug in 1989. Sediment depth - obvious bottom.</v>
          </cell>
          <cell r="BZ74" t="str">
            <v>Livestock</v>
          </cell>
          <cell r="CA74" t="str">
            <v>Pasture-livestock</v>
          </cell>
          <cell r="CB74">
            <v>28</v>
          </cell>
          <cell r="CC74">
            <v>57.037660252741098</v>
          </cell>
          <cell r="CD74">
            <v>8373.693923222123</v>
          </cell>
          <cell r="CE74">
            <v>8288.5911517605</v>
          </cell>
          <cell r="CF74">
            <v>5.87801622457292E-3</v>
          </cell>
          <cell r="CG74">
            <v>0</v>
          </cell>
          <cell r="CH74">
            <v>1240</v>
          </cell>
          <cell r="CI74">
            <v>1705.64</v>
          </cell>
          <cell r="CJ74" t="str">
            <v>&lt;.2</v>
          </cell>
        </row>
        <row r="75">
          <cell r="A75" t="str">
            <v>30A</v>
          </cell>
          <cell r="D75">
            <v>42964</v>
          </cell>
          <cell r="E75">
            <v>0.50347222222222221</v>
          </cell>
          <cell r="F75">
            <v>51.34198</v>
          </cell>
          <cell r="G75">
            <v>-108.04362999999999</v>
          </cell>
          <cell r="H75">
            <v>20.8</v>
          </cell>
          <cell r="I75">
            <v>100</v>
          </cell>
          <cell r="J75">
            <v>3.3</v>
          </cell>
          <cell r="K75" t="str">
            <v>L, R</v>
          </cell>
          <cell r="L75">
            <v>1.1200000000000001</v>
          </cell>
          <cell r="M75">
            <v>2.4</v>
          </cell>
          <cell r="N75">
            <v>2.5</v>
          </cell>
          <cell r="O75">
            <v>93.4</v>
          </cell>
          <cell r="P75">
            <v>0</v>
          </cell>
          <cell r="Q75">
            <v>0</v>
          </cell>
          <cell r="R75">
            <v>18.8</v>
          </cell>
          <cell r="S75">
            <v>60</v>
          </cell>
          <cell r="T75">
            <v>5.19</v>
          </cell>
          <cell r="U75">
            <v>623</v>
          </cell>
          <cell r="V75">
            <v>0.35</v>
          </cell>
          <cell r="W75">
            <v>7.86</v>
          </cell>
          <cell r="X75">
            <v>18</v>
          </cell>
          <cell r="Y75">
            <v>1.3</v>
          </cell>
          <cell r="Z75">
            <v>0.11</v>
          </cell>
          <cell r="AA75">
            <v>626</v>
          </cell>
          <cell r="AB75">
            <v>0.35</v>
          </cell>
          <cell r="AC75">
            <v>7.44</v>
          </cell>
          <cell r="AD75">
            <v>323.36347963901062</v>
          </cell>
          <cell r="AE75">
            <v>706.2</v>
          </cell>
          <cell r="AF75">
            <v>31</v>
          </cell>
          <cell r="AG75">
            <v>95</v>
          </cell>
          <cell r="AH75">
            <v>18.5</v>
          </cell>
          <cell r="AI75">
            <v>19.2</v>
          </cell>
          <cell r="AJ75">
            <v>3</v>
          </cell>
          <cell r="AK75" t="str">
            <v>Y</v>
          </cell>
          <cell r="AL75">
            <v>24.2805772</v>
          </cell>
          <cell r="AM75">
            <v>0.03</v>
          </cell>
          <cell r="AN75">
            <v>0.04</v>
          </cell>
          <cell r="AO75">
            <v>3.44</v>
          </cell>
          <cell r="AP75">
            <v>0.13</v>
          </cell>
          <cell r="AQ75">
            <v>2280</v>
          </cell>
          <cell r="AR75">
            <v>56.999999999999993</v>
          </cell>
          <cell r="AS75">
            <v>54.098999999999997</v>
          </cell>
          <cell r="AT75">
            <v>4504.4962531223982</v>
          </cell>
          <cell r="AU75">
            <v>47.398000000000003</v>
          </cell>
          <cell r="AV75">
            <v>3946.5445462114908</v>
          </cell>
          <cell r="AW75">
            <v>2595.0565485000002</v>
          </cell>
          <cell r="AX75">
            <v>97.627265050000005</v>
          </cell>
          <cell r="AY75">
            <v>0.76747211000000004</v>
          </cell>
          <cell r="AZ75">
            <v>954.36233725</v>
          </cell>
          <cell r="BA75">
            <v>1.404949547</v>
          </cell>
          <cell r="BB75">
            <v>4.19620600000004E-3</v>
          </cell>
          <cell r="BC75">
            <v>0.1924294285</v>
          </cell>
          <cell r="BD75">
            <v>5.3329667939999998</v>
          </cell>
          <cell r="BE75">
            <v>4.5782152000000097E-2</v>
          </cell>
          <cell r="BF75">
            <v>7.9528866592030667</v>
          </cell>
          <cell r="BG75">
            <v>-24.410265904452942</v>
          </cell>
          <cell r="BH75">
            <v>11.501876126437768</v>
          </cell>
          <cell r="BI75">
            <v>64.098548950441256</v>
          </cell>
          <cell r="BJ75">
            <v>0.21197707568075505</v>
          </cell>
          <cell r="BK75">
            <v>1.1813223175532852</v>
          </cell>
          <cell r="BL75">
            <v>6.5016906476927945</v>
          </cell>
          <cell r="BM75">
            <v>8.2896526640058372</v>
          </cell>
          <cell r="BN75">
            <v>-22.997504658929902</v>
          </cell>
          <cell r="BO75">
            <v>8.3658170583818752</v>
          </cell>
          <cell r="BP75">
            <v>68.757476015752161</v>
          </cell>
          <cell r="BQ75">
            <v>0.14251817816664183</v>
          </cell>
          <cell r="BR75">
            <v>1.1713368997572771</v>
          </cell>
          <cell r="BS75">
            <v>-94.9</v>
          </cell>
          <cell r="BT75">
            <v>-10.43</v>
          </cell>
          <cell r="BU75">
            <v>0.18415580500000001</v>
          </cell>
          <cell r="BV75" t="str">
            <v>open</v>
          </cell>
          <cell r="BW75" t="str">
            <v>rain</v>
          </cell>
          <cell r="BX75">
            <v>0.73138032674951303</v>
          </cell>
          <cell r="BY75" t="str">
            <v>Gross clumpy weeds, clay bottom. Dug in 1981</v>
          </cell>
          <cell r="CA75" t="str">
            <v>Crop</v>
          </cell>
          <cell r="CB75">
            <v>36</v>
          </cell>
          <cell r="CC75">
            <v>38.783731961242701</v>
          </cell>
          <cell r="CD75">
            <v>4348.2436960696123</v>
          </cell>
          <cell r="CE75">
            <v>4428.562736373804</v>
          </cell>
          <cell r="CF75">
            <v>1.46942871815685E-3</v>
          </cell>
          <cell r="CG75">
            <v>0</v>
          </cell>
          <cell r="CH75">
            <v>1180</v>
          </cell>
          <cell r="CI75" t="str">
            <v>NV</v>
          </cell>
          <cell r="CJ75" t="str">
            <v>&lt;.2</v>
          </cell>
        </row>
        <row r="76">
          <cell r="A76" t="str">
            <v>30B</v>
          </cell>
          <cell r="D76">
            <v>42964</v>
          </cell>
          <cell r="E76">
            <v>0.59513888888888888</v>
          </cell>
          <cell r="F76">
            <v>51.343130000000002</v>
          </cell>
          <cell r="G76">
            <v>-108.06308</v>
          </cell>
          <cell r="H76">
            <v>25.8</v>
          </cell>
          <cell r="I76">
            <v>20</v>
          </cell>
          <cell r="J76">
            <v>5.2</v>
          </cell>
          <cell r="K76" t="str">
            <v>L, R</v>
          </cell>
          <cell r="L76">
            <v>0.51</v>
          </cell>
          <cell r="M76">
            <v>3.1</v>
          </cell>
          <cell r="N76">
            <v>3</v>
          </cell>
          <cell r="O76">
            <v>97</v>
          </cell>
          <cell r="P76">
            <v>0</v>
          </cell>
          <cell r="Q76">
            <v>0</v>
          </cell>
          <cell r="R76">
            <v>20.399999999999999</v>
          </cell>
          <cell r="S76">
            <v>277.89999999999998</v>
          </cell>
          <cell r="T76">
            <v>23.47</v>
          </cell>
          <cell r="U76">
            <v>634</v>
          </cell>
          <cell r="V76">
            <v>0.34</v>
          </cell>
          <cell r="W76">
            <v>9.61</v>
          </cell>
          <cell r="X76">
            <v>16.399999999999999</v>
          </cell>
          <cell r="Y76">
            <v>0.6</v>
          </cell>
          <cell r="Z76">
            <v>0.05</v>
          </cell>
          <cell r="AA76">
            <v>662</v>
          </cell>
          <cell r="AB76">
            <v>0.39</v>
          </cell>
          <cell r="AC76">
            <v>7.1</v>
          </cell>
          <cell r="AD76">
            <v>329.12765583474436</v>
          </cell>
          <cell r="AE76">
            <v>705.4</v>
          </cell>
          <cell r="AG76">
            <v>25</v>
          </cell>
          <cell r="AH76">
            <v>20</v>
          </cell>
          <cell r="AI76">
            <v>21.4</v>
          </cell>
          <cell r="AJ76">
            <v>2</v>
          </cell>
          <cell r="AK76" t="str">
            <v>Y</v>
          </cell>
          <cell r="AL76">
            <v>73.77333849</v>
          </cell>
          <cell r="AM76">
            <v>0.19</v>
          </cell>
          <cell r="AN76">
            <v>0.35</v>
          </cell>
          <cell r="AO76">
            <v>129.91999999999999</v>
          </cell>
          <cell r="AP76">
            <v>0.47</v>
          </cell>
          <cell r="AQ76">
            <v>2070</v>
          </cell>
          <cell r="AR76">
            <v>5.9142857142857146</v>
          </cell>
          <cell r="AS76">
            <v>38.155000000000001</v>
          </cell>
          <cell r="AT76">
            <v>3176.9358867610326</v>
          </cell>
          <cell r="AU76">
            <v>22.545999999999999</v>
          </cell>
          <cell r="AV76">
            <v>1877.2689425478768</v>
          </cell>
          <cell r="AW76">
            <v>89.14172241</v>
          </cell>
          <cell r="AX76">
            <v>3.195687538</v>
          </cell>
          <cell r="AY76">
            <v>0.90976337299999999</v>
          </cell>
          <cell r="AZ76">
            <v>4134.7847359999996</v>
          </cell>
          <cell r="BA76">
            <v>5.8851338240000004</v>
          </cell>
          <cell r="BB76">
            <v>2.8615454000000099E-2</v>
          </cell>
          <cell r="BC76">
            <v>0.197622405</v>
          </cell>
          <cell r="BD76">
            <v>5.2073570025000002</v>
          </cell>
          <cell r="BE76">
            <v>3.3353449499999903E-2</v>
          </cell>
          <cell r="BF76">
            <v>6.7767343678826251</v>
          </cell>
          <cell r="BG76">
            <v>-29.160950263938972</v>
          </cell>
          <cell r="BH76">
            <v>18.493283847935583</v>
          </cell>
          <cell r="BI76">
            <v>130.5690186516731</v>
          </cell>
          <cell r="BJ76">
            <v>0.34547513259733953</v>
          </cell>
          <cell r="BK76">
            <v>2.4391746432219898</v>
          </cell>
          <cell r="BL76">
            <v>8.2370726049981684</v>
          </cell>
          <cell r="BM76">
            <v>5.9372447444721006</v>
          </cell>
          <cell r="BN76">
            <v>-27.312525395890344</v>
          </cell>
          <cell r="BO76">
            <v>11.119505031933894</v>
          </cell>
          <cell r="BP76">
            <v>86.247522334122351</v>
          </cell>
          <cell r="BQ76">
            <v>0.25919592149030057</v>
          </cell>
          <cell r="BR76">
            <v>2.0104317560401483</v>
          </cell>
          <cell r="BS76">
            <v>-118.8</v>
          </cell>
          <cell r="BT76">
            <v>-12.51</v>
          </cell>
          <cell r="BU76">
            <v>0.32470901200000002</v>
          </cell>
          <cell r="BV76" t="str">
            <v>open</v>
          </cell>
          <cell r="BW76" t="str">
            <v>snow</v>
          </cell>
          <cell r="BX76">
            <v>1.28959161888701</v>
          </cell>
          <cell r="BY76" t="str">
            <v>Used to have rainbow trout. 51 years old? Dug in 1977</v>
          </cell>
          <cell r="CA76" t="str">
            <v>Crop</v>
          </cell>
          <cell r="CB76">
            <v>40</v>
          </cell>
          <cell r="CC76">
            <v>9.7393638211743294</v>
          </cell>
          <cell r="CD76">
            <v>3776.7409555797981</v>
          </cell>
          <cell r="CE76">
            <v>3545.4302443433821</v>
          </cell>
          <cell r="CF76">
            <v>4.8156172919155398E-3</v>
          </cell>
          <cell r="CG76">
            <v>7.1737238923608605E-4</v>
          </cell>
          <cell r="CH76">
            <v>1610</v>
          </cell>
          <cell r="CI76">
            <v>581.12</v>
          </cell>
          <cell r="CJ76" t="str">
            <v>&lt;.2</v>
          </cell>
        </row>
        <row r="77">
          <cell r="A77" t="str">
            <v>7B</v>
          </cell>
          <cell r="D77">
            <v>42965</v>
          </cell>
          <cell r="E77">
            <v>0.37708333333333338</v>
          </cell>
          <cell r="F77">
            <v>51.42597</v>
          </cell>
          <cell r="G77">
            <v>-107.0004</v>
          </cell>
          <cell r="H77">
            <v>20.2</v>
          </cell>
          <cell r="I77">
            <v>0</v>
          </cell>
          <cell r="J77">
            <v>2.1</v>
          </cell>
          <cell r="K77" t="str">
            <v>J, C</v>
          </cell>
          <cell r="L77">
            <v>0.78</v>
          </cell>
          <cell r="M77">
            <v>2.7</v>
          </cell>
          <cell r="N77">
            <v>3</v>
          </cell>
          <cell r="O77">
            <v>94.8</v>
          </cell>
          <cell r="P77">
            <v>0</v>
          </cell>
          <cell r="Q77">
            <v>0</v>
          </cell>
          <cell r="R77">
            <v>19</v>
          </cell>
          <cell r="S77">
            <v>79.2</v>
          </cell>
          <cell r="T77">
            <v>7.33</v>
          </cell>
          <cell r="U77">
            <v>820</v>
          </cell>
          <cell r="V77">
            <v>0.46</v>
          </cell>
          <cell r="W77">
            <v>8.43</v>
          </cell>
          <cell r="X77">
            <v>17.7</v>
          </cell>
          <cell r="Y77">
            <v>0.6</v>
          </cell>
          <cell r="Z77">
            <v>0.06</v>
          </cell>
          <cell r="AA77">
            <v>987</v>
          </cell>
          <cell r="AB77">
            <v>0.56999999999999995</v>
          </cell>
          <cell r="AC77">
            <v>7.02</v>
          </cell>
          <cell r="AD77">
            <v>431.55780271189474</v>
          </cell>
          <cell r="AE77">
            <v>713.2</v>
          </cell>
          <cell r="AG77">
            <v>57</v>
          </cell>
          <cell r="AH77">
            <v>18.100000000000001</v>
          </cell>
          <cell r="AI77">
            <v>18.5</v>
          </cell>
          <cell r="AJ77">
            <v>1</v>
          </cell>
          <cell r="AK77" t="str">
            <v>N</v>
          </cell>
          <cell r="AL77">
            <v>30.92911857</v>
          </cell>
          <cell r="AM77">
            <v>0.08</v>
          </cell>
          <cell r="AN77">
            <v>0.02</v>
          </cell>
          <cell r="AO77">
            <v>27.9</v>
          </cell>
          <cell r="AP77">
            <v>0.03</v>
          </cell>
          <cell r="AQ77">
            <v>681.42</v>
          </cell>
          <cell r="AR77">
            <v>34.070999999999998</v>
          </cell>
          <cell r="AS77">
            <v>34.640999999999998</v>
          </cell>
          <cell r="AT77">
            <v>2884.3463780183179</v>
          </cell>
          <cell r="AU77">
            <v>8.09</v>
          </cell>
          <cell r="AV77">
            <v>673.60532889258945</v>
          </cell>
          <cell r="AW77">
            <v>696.96665944999995</v>
          </cell>
          <cell r="AX77">
            <v>26.311900730000001</v>
          </cell>
          <cell r="AY77">
            <v>5.90495200000003E-2</v>
          </cell>
          <cell r="AZ77">
            <v>368.60869719999999</v>
          </cell>
          <cell r="BA77">
            <v>0.54544792050000002</v>
          </cell>
          <cell r="BB77">
            <v>3.8305849999997798E-4</v>
          </cell>
          <cell r="BC77">
            <v>0.2360412975</v>
          </cell>
          <cell r="BD77">
            <v>6.5610099934999999</v>
          </cell>
          <cell r="BE77">
            <v>1.9336826500000001E-2</v>
          </cell>
          <cell r="BF77" t="str">
            <v>NA</v>
          </cell>
          <cell r="BG77">
            <v>-12.720586252818894</v>
          </cell>
          <cell r="BH77">
            <v>7.5864657919729543</v>
          </cell>
          <cell r="BI77">
            <v>108.91528777940746</v>
          </cell>
          <cell r="BJ77">
            <v>0.15441615697075015</v>
          </cell>
          <cell r="BK77">
            <v>2.2168794581601357</v>
          </cell>
          <cell r="BL77">
            <v>16.749279470433951</v>
          </cell>
          <cell r="BM77">
            <v>2.5841452662826305</v>
          </cell>
          <cell r="BN77">
            <v>-24.826921248177708</v>
          </cell>
          <cell r="BO77">
            <v>8.3963532729727675</v>
          </cell>
          <cell r="BP77">
            <v>66.184982914246817</v>
          </cell>
          <cell r="BQ77">
            <v>0.15993053853281461</v>
          </cell>
          <cell r="BR77">
            <v>1.2606663412237491</v>
          </cell>
          <cell r="BS77">
            <v>-95.5</v>
          </cell>
          <cell r="BT77">
            <v>-9.35</v>
          </cell>
          <cell r="BU77">
            <v>0.37737531800000002</v>
          </cell>
          <cell r="BV77" t="str">
            <v>open</v>
          </cell>
          <cell r="BW77" t="str">
            <v>rain</v>
          </cell>
          <cell r="BX77">
            <v>1.4987574393864</v>
          </cell>
          <cell r="BY77" t="str">
            <v>Very hard bottom near shore. lots of vegetation around dugout. Solar panel by dugout with hose going into water</v>
          </cell>
          <cell r="BZ77" t="str">
            <v>Pump</v>
          </cell>
          <cell r="CA77" t="str">
            <v>Pasture-livestock</v>
          </cell>
          <cell r="CC77">
            <v>50.228675179735397</v>
          </cell>
          <cell r="CD77">
            <v>2900.3638460084339</v>
          </cell>
          <cell r="CE77">
            <v>2904.4211188703785</v>
          </cell>
          <cell r="CF77">
            <v>2.9216139836628001E-3</v>
          </cell>
          <cell r="CG77">
            <v>0</v>
          </cell>
          <cell r="CH77">
            <v>630</v>
          </cell>
          <cell r="CI77">
            <v>240.83</v>
          </cell>
          <cell r="CJ77" t="str">
            <v>&lt;.2</v>
          </cell>
        </row>
        <row r="78">
          <cell r="A78" t="str">
            <v>7A</v>
          </cell>
          <cell r="D78">
            <v>42965</v>
          </cell>
          <cell r="E78">
            <v>0.40972222222222227</v>
          </cell>
          <cell r="F78">
            <v>51.413510000000002</v>
          </cell>
          <cell r="G78">
            <v>-107.00191</v>
          </cell>
          <cell r="H78">
            <v>21.9</v>
          </cell>
          <cell r="I78">
            <v>0</v>
          </cell>
          <cell r="J78">
            <v>1.5</v>
          </cell>
          <cell r="K78" t="str">
            <v>J, C</v>
          </cell>
          <cell r="L78">
            <v>0.5</v>
          </cell>
          <cell r="M78">
            <v>4.5</v>
          </cell>
          <cell r="N78">
            <v>4.5</v>
          </cell>
          <cell r="O78">
            <v>91.4</v>
          </cell>
          <cell r="P78">
            <v>0</v>
          </cell>
          <cell r="Q78">
            <v>0</v>
          </cell>
          <cell r="R78">
            <v>19.7</v>
          </cell>
          <cell r="S78">
            <v>98.5</v>
          </cell>
          <cell r="T78">
            <v>9</v>
          </cell>
          <cell r="U78">
            <v>1004</v>
          </cell>
          <cell r="V78">
            <v>0.56000000000000005</v>
          </cell>
          <cell r="W78">
            <v>9.2799999999999994</v>
          </cell>
          <cell r="X78">
            <v>13.3</v>
          </cell>
          <cell r="Y78">
            <v>0.4</v>
          </cell>
          <cell r="Z78">
            <v>0.05</v>
          </cell>
          <cell r="AA78">
            <v>990</v>
          </cell>
          <cell r="AB78">
            <v>0.64</v>
          </cell>
          <cell r="AC78">
            <v>7.29</v>
          </cell>
          <cell r="AD78">
            <v>535.87785008198614</v>
          </cell>
          <cell r="AE78">
            <v>713.7</v>
          </cell>
          <cell r="AG78">
            <v>24</v>
          </cell>
          <cell r="AH78">
            <v>18.7</v>
          </cell>
          <cell r="AI78">
            <v>19.8</v>
          </cell>
          <cell r="AJ78">
            <v>1</v>
          </cell>
          <cell r="AK78" t="str">
            <v>N</v>
          </cell>
          <cell r="AL78">
            <v>182.54459</v>
          </cell>
          <cell r="AM78">
            <v>0.09</v>
          </cell>
          <cell r="AN78">
            <v>0.02</v>
          </cell>
          <cell r="AO78">
            <v>9.67</v>
          </cell>
          <cell r="AP78">
            <v>0.04</v>
          </cell>
          <cell r="AQ78">
            <v>1500</v>
          </cell>
          <cell r="AR78">
            <v>75</v>
          </cell>
          <cell r="AS78">
            <v>41.399000000000001</v>
          </cell>
          <cell r="AT78">
            <v>3447.0441298917567</v>
          </cell>
          <cell r="AU78">
            <v>17.7</v>
          </cell>
          <cell r="AV78">
            <v>1473.7718567860115</v>
          </cell>
          <cell r="AW78">
            <v>120.2180718</v>
          </cell>
          <cell r="AX78">
            <v>4.446528088</v>
          </cell>
          <cell r="AY78">
            <v>0.125936356</v>
          </cell>
          <cell r="AZ78">
            <v>1499.6257450000001</v>
          </cell>
          <cell r="BA78">
            <v>2.18757739</v>
          </cell>
          <cell r="BB78">
            <v>1.8271051999999999E-2</v>
          </cell>
          <cell r="BC78">
            <v>0.22347528699999999</v>
          </cell>
          <cell r="BD78">
            <v>6.0790522564999998</v>
          </cell>
          <cell r="BE78">
            <v>6.0783881499999901E-2</v>
          </cell>
          <cell r="BF78">
            <v>4.0970621748306471</v>
          </cell>
          <cell r="BG78">
            <v>-23.404866842466404</v>
          </cell>
          <cell r="BH78">
            <v>44.464663040073631</v>
          </cell>
          <cell r="BI78">
            <v>406.61970485785196</v>
          </cell>
          <cell r="BJ78">
            <v>0.8364308322060503</v>
          </cell>
          <cell r="BK78">
            <v>7.648978646686456</v>
          </cell>
          <cell r="BL78">
            <v>10.668913767320172</v>
          </cell>
          <cell r="BM78">
            <v>3.1616290219527148</v>
          </cell>
          <cell r="BN78">
            <v>-28.79492392343073</v>
          </cell>
          <cell r="BO78">
            <v>48.379115493194163</v>
          </cell>
          <cell r="BP78">
            <v>354.25479516112074</v>
          </cell>
          <cell r="BQ78">
            <v>0.98132080107898922</v>
          </cell>
          <cell r="BR78">
            <v>7.1856956422134033</v>
          </cell>
          <cell r="BS78" t="e">
            <v>#N/A</v>
          </cell>
          <cell r="BT78" t="e">
            <v>#N/A</v>
          </cell>
          <cell r="BU78" t="e">
            <v>#N/A</v>
          </cell>
          <cell r="BV78" t="e">
            <v>#N/A</v>
          </cell>
          <cell r="BW78" t="e">
            <v>#N/A</v>
          </cell>
          <cell r="BX78" t="e">
            <v>#N/A</v>
          </cell>
          <cell r="BY78" t="str">
            <v>Seems more like a dammed off pond. Lots of macrophytes and frogs near shore. Hard access. have barrels floating in dugout. No cattle access</v>
          </cell>
          <cell r="BZ78" t="str">
            <v>Pump</v>
          </cell>
          <cell r="CA78" t="str">
            <v>Grassland</v>
          </cell>
          <cell r="CC78">
            <v>82.925742680288707</v>
          </cell>
          <cell r="CD78">
            <v>3822.5364174268902</v>
          </cell>
          <cell r="CE78">
            <v>3798.0403393801103</v>
          </cell>
          <cell r="CF78">
            <v>6.0047665849960402E-3</v>
          </cell>
          <cell r="CG78">
            <v>3.81273804994851E-4</v>
          </cell>
          <cell r="CH78">
            <v>300</v>
          </cell>
          <cell r="CI78">
            <v>238.11</v>
          </cell>
          <cell r="CJ78" t="str">
            <v>&lt;.2</v>
          </cell>
        </row>
        <row r="79">
          <cell r="A79" t="str">
            <v>7I</v>
          </cell>
          <cell r="D79">
            <v>42965</v>
          </cell>
          <cell r="E79">
            <v>0.45763888888888887</v>
          </cell>
          <cell r="F79">
            <v>51.503160000000001</v>
          </cell>
          <cell r="G79">
            <v>-106.83583</v>
          </cell>
          <cell r="H79">
            <v>26.1</v>
          </cell>
          <cell r="I79">
            <v>0</v>
          </cell>
          <cell r="J79">
            <v>1.4</v>
          </cell>
          <cell r="K79" t="str">
            <v>J, C</v>
          </cell>
          <cell r="L79">
            <v>1.04</v>
          </cell>
          <cell r="M79">
            <v>2.2999999999999998</v>
          </cell>
          <cell r="N79">
            <v>2.5</v>
          </cell>
          <cell r="O79">
            <v>80.900000000000006</v>
          </cell>
          <cell r="P79">
            <v>0</v>
          </cell>
          <cell r="Q79">
            <v>0</v>
          </cell>
          <cell r="R79">
            <v>20.399999999999999</v>
          </cell>
          <cell r="S79">
            <v>48</v>
          </cell>
          <cell r="T79">
            <v>4.3499999999999996</v>
          </cell>
          <cell r="U79">
            <v>1157</v>
          </cell>
          <cell r="V79">
            <v>0.64</v>
          </cell>
          <cell r="W79">
            <v>9.3699999999999992</v>
          </cell>
          <cell r="X79">
            <v>18.5</v>
          </cell>
          <cell r="Y79">
            <v>0.9</v>
          </cell>
          <cell r="Z79">
            <v>0.08</v>
          </cell>
          <cell r="AA79">
            <v>1112</v>
          </cell>
          <cell r="AB79">
            <v>0.64</v>
          </cell>
          <cell r="AC79">
            <v>9.23</v>
          </cell>
          <cell r="AD79">
            <v>622.70248037560521</v>
          </cell>
          <cell r="AE79">
            <v>712</v>
          </cell>
          <cell r="AG79">
            <v>44</v>
          </cell>
          <cell r="AH79">
            <v>19.399999999999999</v>
          </cell>
          <cell r="AI79">
            <v>20</v>
          </cell>
          <cell r="AJ79">
            <v>1</v>
          </cell>
          <cell r="AK79" t="str">
            <v>N</v>
          </cell>
          <cell r="AL79">
            <v>40.138448574999998</v>
          </cell>
          <cell r="AM79">
            <v>0.32</v>
          </cell>
          <cell r="AN79">
            <v>0.45</v>
          </cell>
          <cell r="AO79">
            <v>272.38</v>
          </cell>
          <cell r="AP79">
            <v>0.57999999999999996</v>
          </cell>
          <cell r="AQ79">
            <v>3640</v>
          </cell>
          <cell r="AR79">
            <v>8.0888888888888886</v>
          </cell>
          <cell r="AS79">
            <v>71.709999999999994</v>
          </cell>
          <cell r="AT79">
            <v>5970.8576186511236</v>
          </cell>
          <cell r="AU79">
            <v>34.090000000000003</v>
          </cell>
          <cell r="AV79">
            <v>2838.4679433805163</v>
          </cell>
          <cell r="AW79">
            <v>168.70953345000001</v>
          </cell>
          <cell r="AX79">
            <v>6.0964139435</v>
          </cell>
          <cell r="AY79">
            <v>7.7718062499999796E-2</v>
          </cell>
          <cell r="AZ79">
            <v>8315.4459139999999</v>
          </cell>
          <cell r="BA79">
            <v>11.924391245000001</v>
          </cell>
          <cell r="BB79">
            <v>0.21337187499999999</v>
          </cell>
          <cell r="BC79">
            <v>0.241133712</v>
          </cell>
          <cell r="BD79">
            <v>6.4018985224999998</v>
          </cell>
          <cell r="BE79">
            <v>9.4147864999998294E-3</v>
          </cell>
          <cell r="BF79">
            <v>5.5511318580484623</v>
          </cell>
          <cell r="BG79">
            <v>-25.899762964535821</v>
          </cell>
          <cell r="BH79">
            <v>26.166243608737364</v>
          </cell>
          <cell r="BI79">
            <v>276.10052976658818</v>
          </cell>
          <cell r="BJ79">
            <v>0.605279750375604</v>
          </cell>
          <cell r="BK79">
            <v>6.3867807024424748</v>
          </cell>
          <cell r="BL79">
            <v>12.31041373550943</v>
          </cell>
          <cell r="BM79">
            <v>5.2312179940251298</v>
          </cell>
          <cell r="BN79">
            <v>-28.777429422279432</v>
          </cell>
          <cell r="BO79">
            <v>32.610214278457406</v>
          </cell>
          <cell r="BP79">
            <v>296.39259439438035</v>
          </cell>
          <cell r="BQ79">
            <v>0.63443996650695345</v>
          </cell>
          <cell r="BR79">
            <v>5.7663928870502019</v>
          </cell>
          <cell r="BS79">
            <v>-71.900000000000006</v>
          </cell>
          <cell r="BT79">
            <v>-6.5</v>
          </cell>
          <cell r="BU79">
            <v>0.36240028400000002</v>
          </cell>
          <cell r="BV79" t="str">
            <v>open</v>
          </cell>
          <cell r="BW79" t="str">
            <v>rain</v>
          </cell>
          <cell r="BX79">
            <v>1.43928364163432</v>
          </cell>
          <cell r="BY79" t="str">
            <v>Dugout in field. No direct livestock access. Trees on one end.</v>
          </cell>
          <cell r="BZ79" t="str">
            <v>Isolated</v>
          </cell>
          <cell r="CA79" t="str">
            <v>Crop</v>
          </cell>
          <cell r="CC79">
            <v>13.8781472807472</v>
          </cell>
          <cell r="CD79">
            <v>6787.5015791443057</v>
          </cell>
          <cell r="CE79">
            <v>6728.9250538897486</v>
          </cell>
          <cell r="CF79">
            <v>3.1265343769680699E-3</v>
          </cell>
          <cell r="CG79">
            <v>0</v>
          </cell>
          <cell r="CH79">
            <v>3340</v>
          </cell>
          <cell r="CI79" t="e">
            <v>#N/A</v>
          </cell>
          <cell r="CJ79" t="e">
            <v>#N/A</v>
          </cell>
        </row>
        <row r="80">
          <cell r="A80" t="str">
            <v>60A</v>
          </cell>
          <cell r="D80">
            <v>42965</v>
          </cell>
          <cell r="E80">
            <v>0.42222222222222222</v>
          </cell>
          <cell r="F80">
            <v>51.67165</v>
          </cell>
          <cell r="G80">
            <v>-107.29446</v>
          </cell>
          <cell r="H80">
            <v>22.3</v>
          </cell>
          <cell r="I80">
            <v>0</v>
          </cell>
          <cell r="J80">
            <v>4.5</v>
          </cell>
          <cell r="K80" t="str">
            <v>L, C</v>
          </cell>
          <cell r="L80">
            <v>0.31</v>
          </cell>
          <cell r="M80">
            <v>0.9</v>
          </cell>
          <cell r="N80">
            <v>1</v>
          </cell>
          <cell r="O80">
            <v>104.9</v>
          </cell>
          <cell r="P80">
            <v>0</v>
          </cell>
          <cell r="Q80">
            <v>0</v>
          </cell>
          <cell r="R80">
            <v>18.3</v>
          </cell>
          <cell r="S80">
            <v>90.2</v>
          </cell>
          <cell r="T80">
            <v>7.93</v>
          </cell>
          <cell r="U80">
            <v>339.7</v>
          </cell>
          <cell r="V80">
            <v>0.19</v>
          </cell>
          <cell r="W80">
            <v>8.2899999999999991</v>
          </cell>
          <cell r="X80">
            <v>17.5</v>
          </cell>
          <cell r="Y80">
            <v>80.2</v>
          </cell>
          <cell r="Z80">
            <v>7.15</v>
          </cell>
          <cell r="AA80">
            <v>333</v>
          </cell>
          <cell r="AB80">
            <v>0.19</v>
          </cell>
          <cell r="AC80">
            <v>8.1300000000000008</v>
          </cell>
          <cell r="AD80">
            <v>174.61289709946197</v>
          </cell>
          <cell r="AE80">
            <v>710</v>
          </cell>
          <cell r="AG80">
            <v>57</v>
          </cell>
          <cell r="AH80">
            <v>17.5</v>
          </cell>
          <cell r="AI80">
            <v>19</v>
          </cell>
          <cell r="AJ80">
            <v>2</v>
          </cell>
          <cell r="AK80" t="str">
            <v>N</v>
          </cell>
          <cell r="AL80">
            <v>6.5506360600000004</v>
          </cell>
          <cell r="AM80">
            <v>1.31</v>
          </cell>
          <cell r="AN80">
            <v>0.02</v>
          </cell>
          <cell r="AO80">
            <v>211.79</v>
          </cell>
          <cell r="AP80">
            <v>7.0000000000000007E-2</v>
          </cell>
          <cell r="AQ80">
            <v>4250</v>
          </cell>
          <cell r="AR80">
            <v>212.5</v>
          </cell>
          <cell r="AS80">
            <v>35.831000000000003</v>
          </cell>
          <cell r="AT80">
            <v>2983.4304746044963</v>
          </cell>
          <cell r="AU80">
            <v>28.407</v>
          </cell>
          <cell r="AV80">
            <v>2365.2789342214819</v>
          </cell>
          <cell r="AW80">
            <v>702.54122944999995</v>
          </cell>
          <cell r="AX80">
            <v>26.983873599999999</v>
          </cell>
          <cell r="AY80">
            <v>7.7008064000000003</v>
          </cell>
          <cell r="AZ80" t="str">
            <v>NA</v>
          </cell>
          <cell r="BA80" t="str">
            <v>NA</v>
          </cell>
          <cell r="BB80" t="str">
            <v>NA</v>
          </cell>
          <cell r="BC80">
            <v>0.30473358150000002</v>
          </cell>
          <cell r="BD80">
            <v>8.6334665684999994</v>
          </cell>
          <cell r="BE80">
            <v>0.158854642500001</v>
          </cell>
          <cell r="BF80">
            <v>6.7615044216873388</v>
          </cell>
          <cell r="BG80">
            <v>-18.225014463373519</v>
          </cell>
          <cell r="BH80">
            <v>12.619396344116984</v>
          </cell>
          <cell r="BI80">
            <v>146.90215422711515</v>
          </cell>
          <cell r="BJ80">
            <v>0.23171862548874375</v>
          </cell>
          <cell r="BK80">
            <v>2.6974321378464041</v>
          </cell>
          <cell r="BL80">
            <v>13.581144606667268</v>
          </cell>
          <cell r="BM80">
            <v>7.1203564298231763</v>
          </cell>
          <cell r="BN80">
            <v>-26.367106477121091</v>
          </cell>
          <cell r="BO80">
            <v>11.367074337572063</v>
          </cell>
          <cell r="BP80">
            <v>86.802846941197799</v>
          </cell>
          <cell r="BQ80">
            <v>0.2471103116863492</v>
          </cell>
          <cell r="BR80">
            <v>1.8870184117651698</v>
          </cell>
          <cell r="BS80">
            <v>-84.4</v>
          </cell>
          <cell r="BT80">
            <v>-6.72</v>
          </cell>
          <cell r="BU80">
            <v>0.75046075000000001</v>
          </cell>
          <cell r="BV80" t="str">
            <v>restricted</v>
          </cell>
          <cell r="BW80" t="str">
            <v>rain</v>
          </cell>
          <cell r="BX80">
            <v>2.98047746747508</v>
          </cell>
          <cell r="BY80" t="str">
            <v>Water level dropped 2.5-3 m</v>
          </cell>
          <cell r="CA80" t="str">
            <v>Pasture-livestock</v>
          </cell>
          <cell r="CC80">
            <v>134.26072624427701</v>
          </cell>
          <cell r="CD80">
            <v>2964.0638937632011</v>
          </cell>
          <cell r="CE80">
            <v>2996.8221481720493</v>
          </cell>
          <cell r="CF80">
            <v>1.8205878579267E-3</v>
          </cell>
          <cell r="CG80">
            <v>1.3328210528941E-3</v>
          </cell>
          <cell r="CH80">
            <v>990</v>
          </cell>
          <cell r="CI80" t="str">
            <v>NV</v>
          </cell>
          <cell r="CJ80" t="str">
            <v>&lt;.2</v>
          </cell>
        </row>
        <row r="81">
          <cell r="A81" t="str">
            <v>60B</v>
          </cell>
          <cell r="D81">
            <v>42965</v>
          </cell>
          <cell r="E81">
            <v>0.45</v>
          </cell>
          <cell r="F81">
            <v>51.67624</v>
          </cell>
          <cell r="G81">
            <v>-107.29423</v>
          </cell>
          <cell r="H81">
            <v>23.9</v>
          </cell>
          <cell r="I81">
            <v>0</v>
          </cell>
          <cell r="J81">
            <v>4.8</v>
          </cell>
          <cell r="K81" t="str">
            <v>L, R</v>
          </cell>
          <cell r="L81">
            <v>1.8</v>
          </cell>
          <cell r="M81">
            <v>2.2000000000000002</v>
          </cell>
          <cell r="N81">
            <v>2</v>
          </cell>
          <cell r="O81">
            <v>104.9</v>
          </cell>
          <cell r="P81">
            <v>0</v>
          </cell>
          <cell r="Q81">
            <v>0</v>
          </cell>
          <cell r="R81">
            <v>19</v>
          </cell>
          <cell r="S81">
            <v>103.9</v>
          </cell>
          <cell r="T81">
            <v>9</v>
          </cell>
          <cell r="U81">
            <v>189.8</v>
          </cell>
          <cell r="V81">
            <v>0.1</v>
          </cell>
          <cell r="W81">
            <v>9.7899999999999991</v>
          </cell>
          <cell r="X81">
            <v>18.2</v>
          </cell>
          <cell r="Y81">
            <v>78.2</v>
          </cell>
          <cell r="Z81">
            <v>6.9</v>
          </cell>
          <cell r="AA81">
            <v>185.5</v>
          </cell>
          <cell r="AB81">
            <v>0.1</v>
          </cell>
          <cell r="AC81">
            <v>9.68</v>
          </cell>
          <cell r="AD81">
            <v>96.641292997206932</v>
          </cell>
          <cell r="AE81">
            <v>710</v>
          </cell>
          <cell r="AG81">
            <v>20</v>
          </cell>
          <cell r="AH81">
            <v>18.899999999999999</v>
          </cell>
          <cell r="AI81">
            <v>19.8</v>
          </cell>
          <cell r="AJ81">
            <v>4</v>
          </cell>
          <cell r="AK81" t="str">
            <v>N</v>
          </cell>
          <cell r="AL81">
            <v>2.9055933</v>
          </cell>
          <cell r="AM81">
            <v>7.0000000000000007E-2</v>
          </cell>
          <cell r="AN81">
            <v>0.04</v>
          </cell>
          <cell r="AO81">
            <v>39.450000000000003</v>
          </cell>
          <cell r="AP81">
            <v>0.05</v>
          </cell>
          <cell r="AQ81">
            <v>1200</v>
          </cell>
          <cell r="AR81">
            <v>30</v>
          </cell>
          <cell r="AS81">
            <v>17.866</v>
          </cell>
          <cell r="AT81">
            <v>1487.5936719400499</v>
          </cell>
          <cell r="AU81">
            <v>13.503</v>
          </cell>
          <cell r="AV81">
            <v>1124.3130724396337</v>
          </cell>
          <cell r="AW81">
            <v>62.425888125</v>
          </cell>
          <cell r="AX81">
            <v>2.3483518750000001</v>
          </cell>
          <cell r="AY81">
            <v>0.156777096</v>
          </cell>
          <cell r="AZ81">
            <v>846.70383055000002</v>
          </cell>
          <cell r="BA81">
            <v>1.24887127</v>
          </cell>
          <cell r="BB81">
            <v>8.1894999999998497E-4</v>
          </cell>
          <cell r="BC81">
            <v>0.24410530250000001</v>
          </cell>
          <cell r="BD81">
            <v>6.7693034645000001</v>
          </cell>
          <cell r="BE81">
            <v>7.9647258499999596E-2</v>
          </cell>
          <cell r="BF81">
            <v>4.0078768183760856</v>
          </cell>
          <cell r="BG81">
            <v>-24.482207090352031</v>
          </cell>
          <cell r="BH81">
            <v>12.969369496013659</v>
          </cell>
          <cell r="BI81">
            <v>115.42141308788685</v>
          </cell>
          <cell r="BJ81">
            <v>0.29945438688556131</v>
          </cell>
          <cell r="BK81">
            <v>2.6650060745298281</v>
          </cell>
          <cell r="BL81">
            <v>10.382795810589766</v>
          </cell>
          <cell r="BM81">
            <v>5.0553543856811949</v>
          </cell>
          <cell r="BN81">
            <v>-27.724195269416963</v>
          </cell>
          <cell r="BO81">
            <v>15.953072251165768</v>
          </cell>
          <cell r="BP81">
            <v>123.03765705823432</v>
          </cell>
          <cell r="BQ81">
            <v>0.29271692203973887</v>
          </cell>
          <cell r="BR81">
            <v>2.2575716891419142</v>
          </cell>
          <cell r="BS81">
            <v>-82.7</v>
          </cell>
          <cell r="BT81">
            <v>-6.29</v>
          </cell>
          <cell r="BU81">
            <v>0.84988839000000005</v>
          </cell>
          <cell r="BV81" t="str">
            <v>restricted</v>
          </cell>
          <cell r="BW81" t="str">
            <v>rain</v>
          </cell>
          <cell r="BX81">
            <v>3.3753573320975301</v>
          </cell>
          <cell r="CA81" t="str">
            <v>Pasture-livestock</v>
          </cell>
          <cell r="CC81">
            <v>53.0724753153848</v>
          </cell>
          <cell r="CD81">
            <v>1814.2291136050305</v>
          </cell>
          <cell r="CE81">
            <v>1590.759861154022</v>
          </cell>
          <cell r="CF81">
            <v>1.8957717326563699E-3</v>
          </cell>
          <cell r="CG81">
            <v>0</v>
          </cell>
          <cell r="CH81">
            <v>1150</v>
          </cell>
          <cell r="CI81" t="str">
            <v>NV</v>
          </cell>
          <cell r="CJ81" t="str">
            <v>&lt;.2</v>
          </cell>
        </row>
        <row r="82">
          <cell r="A82" t="str">
            <v>60C</v>
          </cell>
          <cell r="D82">
            <v>42965</v>
          </cell>
          <cell r="E82">
            <v>0.48819444444444443</v>
          </cell>
          <cell r="F82">
            <v>51.684530000000002</v>
          </cell>
          <cell r="G82">
            <v>-107.2179</v>
          </cell>
          <cell r="H82">
            <v>24.8</v>
          </cell>
          <cell r="I82">
            <v>0</v>
          </cell>
          <cell r="J82">
            <v>2.4</v>
          </cell>
          <cell r="K82" t="str">
            <v>L, R</v>
          </cell>
          <cell r="L82">
            <v>0.05</v>
          </cell>
          <cell r="M82">
            <v>2.5</v>
          </cell>
          <cell r="N82">
            <v>2.5</v>
          </cell>
          <cell r="O82">
            <v>104.9</v>
          </cell>
          <cell r="P82">
            <v>0</v>
          </cell>
          <cell r="Q82">
            <v>0</v>
          </cell>
          <cell r="R82">
            <v>20.3</v>
          </cell>
          <cell r="S82">
            <v>278.3</v>
          </cell>
          <cell r="T82">
            <v>23.78</v>
          </cell>
          <cell r="U82">
            <v>980</v>
          </cell>
          <cell r="V82">
            <v>0.54</v>
          </cell>
          <cell r="W82">
            <v>9.36</v>
          </cell>
          <cell r="X82">
            <v>13.5</v>
          </cell>
          <cell r="Y82">
            <v>0.6</v>
          </cell>
          <cell r="Z82">
            <v>0.05</v>
          </cell>
          <cell r="AA82">
            <v>1222</v>
          </cell>
          <cell r="AB82">
            <v>0.79</v>
          </cell>
          <cell r="AC82">
            <v>6.88</v>
          </cell>
          <cell r="AD82">
            <v>522.26490728571378</v>
          </cell>
          <cell r="AE82">
            <v>708.7</v>
          </cell>
          <cell r="AG82">
            <v>41</v>
          </cell>
          <cell r="AH82">
            <v>17.100000000000001</v>
          </cell>
          <cell r="AI82">
            <v>18.600000000000001</v>
          </cell>
          <cell r="AJ82">
            <v>4</v>
          </cell>
          <cell r="AK82" t="str">
            <v>N</v>
          </cell>
          <cell r="AL82">
            <v>164.11340250000001</v>
          </cell>
          <cell r="AM82">
            <v>0.32</v>
          </cell>
          <cell r="AN82">
            <v>0.03</v>
          </cell>
          <cell r="AO82">
            <v>146.41</v>
          </cell>
          <cell r="AP82">
            <v>0.22</v>
          </cell>
          <cell r="AQ82">
            <v>5210</v>
          </cell>
          <cell r="AR82">
            <v>173.66666666666669</v>
          </cell>
          <cell r="AS82">
            <v>121.595</v>
          </cell>
          <cell r="AT82">
            <v>10124.479600333056</v>
          </cell>
          <cell r="AU82">
            <v>49.585999999999999</v>
          </cell>
          <cell r="AV82">
            <v>4128.7260616153198</v>
          </cell>
          <cell r="AW82">
            <v>260.5438418</v>
          </cell>
          <cell r="AX82">
            <v>9.4037209255</v>
          </cell>
          <cell r="AY82">
            <v>0.32937547250000099</v>
          </cell>
          <cell r="AZ82">
            <v>724.03019404999998</v>
          </cell>
          <cell r="BA82">
            <v>1.0362870735</v>
          </cell>
          <cell r="BB82">
            <v>5.4880434999999804E-3</v>
          </cell>
          <cell r="BC82">
            <v>0.1728809805</v>
          </cell>
          <cell r="BD82">
            <v>4.5852471570000004</v>
          </cell>
          <cell r="BE82">
            <v>3.9574285000000001E-2</v>
          </cell>
          <cell r="BF82">
            <v>4.0485649447460368</v>
          </cell>
          <cell r="BG82">
            <v>-20.923677150648022</v>
          </cell>
          <cell r="BH82">
            <v>40.880408480529546</v>
          </cell>
          <cell r="BI82">
            <v>416.1668453823782</v>
          </cell>
          <cell r="BJ82">
            <v>0.94129423164931025</v>
          </cell>
          <cell r="BK82">
            <v>9.5824739899235141</v>
          </cell>
          <cell r="BL82">
            <v>11.87678901277828</v>
          </cell>
          <cell r="BM82">
            <v>4.1875234503901027</v>
          </cell>
          <cell r="BN82">
            <v>-24.797138872653242</v>
          </cell>
          <cell r="BO82">
            <v>60.240070461373975</v>
          </cell>
          <cell r="BP82">
            <v>506.85848970599676</v>
          </cell>
          <cell r="BQ82">
            <v>1.1697101060460966</v>
          </cell>
          <cell r="BR82">
            <v>9.8419124214756657</v>
          </cell>
          <cell r="BS82">
            <v>-79.3</v>
          </cell>
          <cell r="BT82">
            <v>-5.68</v>
          </cell>
          <cell r="BU82">
            <v>0.95232918099999997</v>
          </cell>
          <cell r="BV82" t="str">
            <v>restricted</v>
          </cell>
          <cell r="BW82" t="str">
            <v>rain</v>
          </cell>
          <cell r="BX82">
            <v>3.78220402054029</v>
          </cell>
          <cell r="CA82" t="str">
            <v>Pasture-livestock</v>
          </cell>
          <cell r="CC82">
            <v>52.368862953249</v>
          </cell>
          <cell r="CD82">
            <v>11396.190594946538</v>
          </cell>
          <cell r="CE82">
            <v>11433.577108242387</v>
          </cell>
          <cell r="CF82">
            <v>1.1404392438041699E-2</v>
          </cell>
          <cell r="CG82">
            <v>1.7111741912928899E-3</v>
          </cell>
          <cell r="CH82">
            <v>1040</v>
          </cell>
          <cell r="CI82" t="str">
            <v>NV</v>
          </cell>
          <cell r="CJ82" t="str">
            <v>&lt;.2</v>
          </cell>
        </row>
        <row r="83">
          <cell r="A83" t="str">
            <v>59B</v>
          </cell>
          <cell r="D83">
            <v>42968</v>
          </cell>
          <cell r="E83">
            <v>0.61805555555555558</v>
          </cell>
          <cell r="F83">
            <v>52.617420000000003</v>
          </cell>
          <cell r="G83">
            <v>-107.3954</v>
          </cell>
          <cell r="H83">
            <v>22.2</v>
          </cell>
          <cell r="I83">
            <v>40</v>
          </cell>
          <cell r="J83">
            <v>3</v>
          </cell>
          <cell r="K83" t="str">
            <v>L, C</v>
          </cell>
          <cell r="L83">
            <v>1.64</v>
          </cell>
          <cell r="M83">
            <v>2.2999999999999998</v>
          </cell>
          <cell r="N83">
            <v>2.5</v>
          </cell>
          <cell r="O83">
            <v>104.2</v>
          </cell>
          <cell r="P83">
            <v>0</v>
          </cell>
          <cell r="Q83">
            <v>0</v>
          </cell>
          <cell r="R83">
            <v>18.2</v>
          </cell>
          <cell r="S83">
            <v>104.8</v>
          </cell>
          <cell r="T83">
            <v>9.18</v>
          </cell>
          <cell r="U83">
            <v>136.1</v>
          </cell>
          <cell r="V83">
            <v>7.0000000000000007E-2</v>
          </cell>
          <cell r="W83">
            <v>9.59</v>
          </cell>
          <cell r="X83">
            <v>15.9</v>
          </cell>
          <cell r="Y83">
            <v>75.2</v>
          </cell>
          <cell r="Z83">
            <v>6.97</v>
          </cell>
          <cell r="AA83">
            <v>127.7</v>
          </cell>
          <cell r="AB83">
            <v>7.0000000000000007E-2</v>
          </cell>
          <cell r="AC83">
            <v>9.41</v>
          </cell>
          <cell r="AD83">
            <v>69.011067377591132</v>
          </cell>
          <cell r="AE83">
            <v>712.1</v>
          </cell>
          <cell r="AG83">
            <v>55</v>
          </cell>
          <cell r="AH83">
            <v>17.100000000000001</v>
          </cell>
          <cell r="AI83">
            <v>17.8</v>
          </cell>
          <cell r="AJ83">
            <v>3</v>
          </cell>
          <cell r="AK83" t="str">
            <v>N</v>
          </cell>
          <cell r="AL83">
            <v>5.8064719</v>
          </cell>
          <cell r="AM83">
            <v>0.05</v>
          </cell>
          <cell r="AN83">
            <v>0.03</v>
          </cell>
          <cell r="AO83">
            <v>15.25</v>
          </cell>
          <cell r="AP83">
            <v>0.02</v>
          </cell>
          <cell r="AQ83">
            <v>978.35</v>
          </cell>
          <cell r="AR83">
            <v>32.611666666666672</v>
          </cell>
          <cell r="AS83">
            <v>17.544</v>
          </cell>
          <cell r="AT83">
            <v>1460.7826810990844</v>
          </cell>
          <cell r="AU83">
            <v>12.013999999999999</v>
          </cell>
          <cell r="AV83">
            <v>1000.3330557868442</v>
          </cell>
          <cell r="AW83">
            <v>61.637207165</v>
          </cell>
          <cell r="AX83">
            <v>2.3819267630000001</v>
          </cell>
          <cell r="AY83">
            <v>9.8338333000000097E-2</v>
          </cell>
          <cell r="AZ83">
            <v>446.16571670000002</v>
          </cell>
          <cell r="BA83">
            <v>0.67116317449999996</v>
          </cell>
          <cell r="BB83">
            <v>1.3156715E-3</v>
          </cell>
          <cell r="BC83">
            <v>0.20718735199999999</v>
          </cell>
          <cell r="BD83">
            <v>5.9101051370000004</v>
          </cell>
          <cell r="BE83">
            <v>0.38384811000000002</v>
          </cell>
          <cell r="BF83" t="str">
            <v>NA</v>
          </cell>
          <cell r="BG83">
            <v>-15.637050870764382</v>
          </cell>
          <cell r="BH83">
            <v>8.2892208673076127</v>
          </cell>
          <cell r="BI83">
            <v>130.71005595487634</v>
          </cell>
          <cell r="BJ83">
            <v>0.1885628040788811</v>
          </cell>
          <cell r="BK83">
            <v>2.9733861682182972</v>
          </cell>
          <cell r="BL83">
            <v>18.396791172753534</v>
          </cell>
          <cell r="BM83">
            <v>2.2356041487743008</v>
          </cell>
          <cell r="BN83">
            <v>-26.355173894365073</v>
          </cell>
          <cell r="BO83">
            <v>8.7912883150149757</v>
          </cell>
          <cell r="BP83">
            <v>84.079070522005992</v>
          </cell>
          <cell r="BQ83">
            <v>0.16220089142094052</v>
          </cell>
          <cell r="BR83">
            <v>1.5512743638746493</v>
          </cell>
          <cell r="BS83">
            <v>-96.9</v>
          </cell>
          <cell r="BT83">
            <v>-7.83</v>
          </cell>
          <cell r="BU83">
            <v>0.93718945899999995</v>
          </cell>
          <cell r="BV83" t="str">
            <v>restricted</v>
          </cell>
          <cell r="BW83" t="str">
            <v>snow</v>
          </cell>
          <cell r="BX83">
            <v>3.7220761579245201</v>
          </cell>
          <cell r="BY83" t="str">
            <v>Lots of macrophytes along edges</v>
          </cell>
          <cell r="CA83" t="str">
            <v>Pasture-livestock</v>
          </cell>
          <cell r="CC83">
            <v>108.17386713501401</v>
          </cell>
          <cell r="CD83">
            <v>1663.8623779115903</v>
          </cell>
          <cell r="CE83">
            <v>1556.4324212159031</v>
          </cell>
          <cell r="CF83">
            <v>6.2591427329455997E-3</v>
          </cell>
          <cell r="CG83">
            <v>3.1758761680598599E-4</v>
          </cell>
          <cell r="CH83">
            <v>300</v>
          </cell>
          <cell r="CI83">
            <v>0</v>
          </cell>
          <cell r="CJ83" t="str">
            <v>&lt;.2</v>
          </cell>
        </row>
        <row r="84">
          <cell r="A84" t="str">
            <v>59A</v>
          </cell>
          <cell r="D84">
            <v>42968</v>
          </cell>
          <cell r="E84">
            <v>0.59236111111111112</v>
          </cell>
          <cell r="F84">
            <v>52.613909999999997</v>
          </cell>
          <cell r="G84">
            <v>-107.40239</v>
          </cell>
          <cell r="H84">
            <v>21.4</v>
          </cell>
          <cell r="I84">
            <v>30</v>
          </cell>
          <cell r="J84">
            <v>10.5</v>
          </cell>
          <cell r="K84" t="str">
            <v>L, C</v>
          </cell>
          <cell r="L84">
            <v>0.72</v>
          </cell>
          <cell r="M84">
            <v>2</v>
          </cell>
          <cell r="N84">
            <v>2</v>
          </cell>
          <cell r="O84">
            <v>104.2</v>
          </cell>
          <cell r="P84">
            <v>0</v>
          </cell>
          <cell r="Q84">
            <v>0</v>
          </cell>
          <cell r="R84">
            <v>17.600000000000001</v>
          </cell>
          <cell r="S84">
            <v>94.5</v>
          </cell>
          <cell r="T84">
            <v>8.4499999999999993</v>
          </cell>
          <cell r="U84">
            <v>228.8</v>
          </cell>
          <cell r="V84">
            <v>0.13</v>
          </cell>
          <cell r="W84">
            <v>8.31</v>
          </cell>
          <cell r="X84">
            <v>16.3</v>
          </cell>
          <cell r="Y84">
            <v>66.099999999999994</v>
          </cell>
          <cell r="Z84">
            <v>6.07</v>
          </cell>
          <cell r="AA84">
            <v>223.4</v>
          </cell>
          <cell r="AB84">
            <v>0.13</v>
          </cell>
          <cell r="AC84">
            <v>8</v>
          </cell>
          <cell r="AD84">
            <v>116.82131156577502</v>
          </cell>
          <cell r="AE84">
            <v>712.2</v>
          </cell>
          <cell r="AG84">
            <v>30</v>
          </cell>
          <cell r="AH84">
            <v>18.399999999999999</v>
          </cell>
          <cell r="AI84">
            <v>18.5</v>
          </cell>
          <cell r="AJ84">
            <v>1</v>
          </cell>
          <cell r="AK84" t="str">
            <v>N</v>
          </cell>
          <cell r="AL84">
            <v>17.02131267</v>
          </cell>
          <cell r="AM84">
            <v>0.06</v>
          </cell>
          <cell r="AN84">
            <v>0.03</v>
          </cell>
          <cell r="AO84">
            <v>480.01</v>
          </cell>
          <cell r="AP84">
            <v>7.0000000000000007E-2</v>
          </cell>
          <cell r="AQ84">
            <v>2180</v>
          </cell>
          <cell r="AR84">
            <v>72.666666666666671</v>
          </cell>
          <cell r="AS84">
            <v>31.640999999999998</v>
          </cell>
          <cell r="AT84">
            <v>2634.5545378850957</v>
          </cell>
          <cell r="AU84">
            <v>19.771000000000001</v>
          </cell>
          <cell r="AV84">
            <v>1646.2114904246464</v>
          </cell>
          <cell r="AW84">
            <v>512.43701380000005</v>
          </cell>
          <cell r="AX84">
            <v>20.167088185000001</v>
          </cell>
          <cell r="AY84">
            <v>0.21394602500000001</v>
          </cell>
          <cell r="AZ84">
            <v>3388.4237480000002</v>
          </cell>
          <cell r="BA84">
            <v>5.1627446060000004</v>
          </cell>
          <cell r="BB84">
            <v>7.6000300000003103E-3</v>
          </cell>
          <cell r="BC84">
            <v>0.28859247399999999</v>
          </cell>
          <cell r="BD84">
            <v>8.3886582255000004</v>
          </cell>
          <cell r="BE84">
            <v>8.0052425000003407E-3</v>
          </cell>
          <cell r="BF84" t="str">
            <v>NA</v>
          </cell>
          <cell r="BG84">
            <v>-14.349179085928835</v>
          </cell>
          <cell r="BH84">
            <v>4.04535281034845</v>
          </cell>
          <cell r="BI84">
            <v>59.034882200873554</v>
          </cell>
          <cell r="BJ84">
            <v>8.8597302022524096E-2</v>
          </cell>
          <cell r="BK84">
            <v>1.2929233946752861</v>
          </cell>
          <cell r="BL84">
            <v>17.02546909089493</v>
          </cell>
          <cell r="BM84">
            <v>8.0098155352046945</v>
          </cell>
          <cell r="BN84">
            <v>-27.374389601091451</v>
          </cell>
          <cell r="BO84">
            <v>3.9356111826581222</v>
          </cell>
          <cell r="BP84">
            <v>30.114114445073675</v>
          </cell>
          <cell r="BQ84">
            <v>7.3288848839071177E-2</v>
          </cell>
          <cell r="BR84">
            <v>0.5607842540982062</v>
          </cell>
          <cell r="BS84">
            <v>-110.8</v>
          </cell>
          <cell r="BT84">
            <v>-11.03</v>
          </cell>
          <cell r="BU84">
            <v>0.42273309399999998</v>
          </cell>
          <cell r="BV84" t="str">
            <v>restricted</v>
          </cell>
          <cell r="BW84" t="str">
            <v>snow</v>
          </cell>
          <cell r="BX84">
            <v>1.6788972113010801</v>
          </cell>
          <cell r="CA84" t="str">
            <v>Pasture-livestock</v>
          </cell>
          <cell r="CC84">
            <v>68.867854873534995</v>
          </cell>
          <cell r="CD84">
            <v>2616.9890976870515</v>
          </cell>
          <cell r="CE84">
            <v>2654.9893818655974</v>
          </cell>
          <cell r="CF84">
            <v>2.6935080658372799E-3</v>
          </cell>
          <cell r="CG84">
            <v>0</v>
          </cell>
          <cell r="CH84">
            <v>1080</v>
          </cell>
          <cell r="CI84" t="str">
            <v>NV</v>
          </cell>
          <cell r="CJ84">
            <v>4.9214121290442288</v>
          </cell>
        </row>
        <row r="85">
          <cell r="A85" t="str">
            <v>59D</v>
          </cell>
          <cell r="D85">
            <v>42968</v>
          </cell>
          <cell r="E85">
            <v>0.4916666666666667</v>
          </cell>
          <cell r="F85">
            <v>52.659640000000003</v>
          </cell>
          <cell r="G85">
            <v>-107.37451</v>
          </cell>
          <cell r="H85">
            <v>16.8</v>
          </cell>
          <cell r="I85">
            <v>0</v>
          </cell>
          <cell r="J85">
            <v>5.8</v>
          </cell>
          <cell r="K85" t="str">
            <v>L, C</v>
          </cell>
          <cell r="L85">
            <v>0.15</v>
          </cell>
          <cell r="M85">
            <v>1.2</v>
          </cell>
          <cell r="N85">
            <v>1</v>
          </cell>
          <cell r="O85">
            <v>104.2</v>
          </cell>
          <cell r="P85">
            <v>0</v>
          </cell>
          <cell r="Q85">
            <v>0</v>
          </cell>
          <cell r="R85">
            <v>16.8</v>
          </cell>
          <cell r="S85">
            <v>114.7</v>
          </cell>
          <cell r="T85">
            <v>10.46</v>
          </cell>
          <cell r="U85">
            <v>684</v>
          </cell>
          <cell r="V85">
            <v>0.4</v>
          </cell>
          <cell r="W85">
            <v>8.41</v>
          </cell>
          <cell r="X85">
            <v>16.100000000000001</v>
          </cell>
          <cell r="Y85">
            <v>101.6</v>
          </cell>
          <cell r="Z85">
            <v>9.36</v>
          </cell>
          <cell r="AA85">
            <v>676</v>
          </cell>
          <cell r="AB85">
            <v>0.4</v>
          </cell>
          <cell r="AC85">
            <v>8.43</v>
          </cell>
          <cell r="AD85">
            <v>355.2824057886728</v>
          </cell>
          <cell r="AE85">
            <v>711.7</v>
          </cell>
          <cell r="AG85">
            <v>35</v>
          </cell>
          <cell r="AH85">
            <v>15.4</v>
          </cell>
          <cell r="AI85">
            <v>15.7</v>
          </cell>
          <cell r="AJ85">
            <v>1</v>
          </cell>
          <cell r="AK85" t="str">
            <v>Y</v>
          </cell>
          <cell r="AL85">
            <v>91.945682335000001</v>
          </cell>
          <cell r="AM85">
            <v>3.94</v>
          </cell>
          <cell r="AN85">
            <v>0.02</v>
          </cell>
          <cell r="AO85">
            <v>1060</v>
          </cell>
          <cell r="AP85">
            <v>0.09</v>
          </cell>
          <cell r="AQ85">
            <v>8560</v>
          </cell>
          <cell r="AR85">
            <v>428</v>
          </cell>
          <cell r="AS85">
            <v>84.831999999999994</v>
          </cell>
          <cell r="AT85">
            <v>7063.4471273938379</v>
          </cell>
          <cell r="AU85">
            <v>35.188000000000002</v>
          </cell>
          <cell r="AV85">
            <v>2929.8917568692759</v>
          </cell>
          <cell r="AW85">
            <v>1141.5403365</v>
          </cell>
          <cell r="AX85">
            <v>45.974303300000003</v>
          </cell>
          <cell r="AY85">
            <v>0.104387679999999</v>
          </cell>
          <cell r="AZ85">
            <v>869.30889075000005</v>
          </cell>
          <cell r="BA85">
            <v>1.3453495559999999</v>
          </cell>
          <cell r="BB85">
            <v>1.4077060000000001E-2</v>
          </cell>
          <cell r="BC85">
            <v>0.29243831850000002</v>
          </cell>
          <cell r="BD85">
            <v>8.7012070369999996</v>
          </cell>
          <cell r="BE85">
            <v>0.101120562</v>
          </cell>
          <cell r="BF85">
            <v>4.8292615302954109</v>
          </cell>
          <cell r="BG85">
            <v>-17.632806364579707</v>
          </cell>
          <cell r="BH85">
            <v>29.137990784331009</v>
          </cell>
          <cell r="BI85">
            <v>540.08329217447931</v>
          </cell>
          <cell r="BJ85">
            <v>0.53999241631451089</v>
          </cell>
          <cell r="BK85">
            <v>10.008956489519633</v>
          </cell>
          <cell r="BL85">
            <v>21.624592404717035</v>
          </cell>
          <cell r="BM85">
            <v>5.3988293884559884</v>
          </cell>
          <cell r="BN85">
            <v>-28.001884780022884</v>
          </cell>
          <cell r="BO85">
            <v>44.249815271285208</v>
          </cell>
          <cell r="BP85">
            <v>440.76904519655869</v>
          </cell>
          <cell r="BQ85">
            <v>0.91614524371190909</v>
          </cell>
          <cell r="BR85">
            <v>9.1256531096596003</v>
          </cell>
          <cell r="BS85">
            <v>-78.7</v>
          </cell>
          <cell r="BT85">
            <v>-3.14</v>
          </cell>
          <cell r="BU85">
            <v>13.16456457</v>
          </cell>
          <cell r="BV85" t="str">
            <v>closed</v>
          </cell>
          <cell r="BW85" t="str">
            <v>snow</v>
          </cell>
          <cell r="BX85">
            <v>52.283464617967702</v>
          </cell>
          <cell r="CA85" t="str">
            <v>Pasture-livestock</v>
          </cell>
          <cell r="CC85">
            <v>210.32425402763599</v>
          </cell>
          <cell r="CD85">
            <v>7077.9249528550063</v>
          </cell>
          <cell r="CE85">
            <v>7165.8865981190174</v>
          </cell>
          <cell r="CF85">
            <v>1.6555493034717699E-3</v>
          </cell>
          <cell r="CG85">
            <v>6.4648767026659305E-4</v>
          </cell>
          <cell r="CH85">
            <v>1130</v>
          </cell>
          <cell r="CI85">
            <v>0</v>
          </cell>
          <cell r="CJ85" t="str">
            <v>&lt;.2</v>
          </cell>
        </row>
        <row r="86">
          <cell r="A86" t="str">
            <v>58B</v>
          </cell>
          <cell r="D86">
            <v>42968</v>
          </cell>
          <cell r="E86">
            <v>0.57777777777777783</v>
          </cell>
          <cell r="F86">
            <v>52.637700000000002</v>
          </cell>
          <cell r="G86">
            <v>-107.45095000000001</v>
          </cell>
          <cell r="H86">
            <v>22.1</v>
          </cell>
          <cell r="I86">
            <v>0</v>
          </cell>
          <cell r="J86">
            <v>4.7</v>
          </cell>
          <cell r="K86" t="str">
            <v>J, N</v>
          </cell>
          <cell r="L86">
            <v>0.27</v>
          </cell>
          <cell r="M86">
            <v>2.1</v>
          </cell>
          <cell r="N86">
            <v>2</v>
          </cell>
          <cell r="O86">
            <v>114.9</v>
          </cell>
          <cell r="P86">
            <v>0</v>
          </cell>
          <cell r="Q86">
            <v>0</v>
          </cell>
          <cell r="R86">
            <v>17.100000000000001</v>
          </cell>
          <cell r="S86">
            <v>56.9</v>
          </cell>
          <cell r="T86">
            <v>5.48</v>
          </cell>
          <cell r="U86">
            <v>706</v>
          </cell>
          <cell r="V86">
            <v>0.41</v>
          </cell>
          <cell r="W86">
            <v>8.81</v>
          </cell>
          <cell r="X86">
            <v>15.5</v>
          </cell>
          <cell r="Y86">
            <v>2.6</v>
          </cell>
          <cell r="Z86">
            <v>0.26</v>
          </cell>
          <cell r="AA86">
            <v>683</v>
          </cell>
          <cell r="AB86">
            <v>0.41</v>
          </cell>
          <cell r="AC86">
            <v>8.27</v>
          </cell>
          <cell r="AD86">
            <v>366.76217353686195</v>
          </cell>
          <cell r="AE86">
            <v>714</v>
          </cell>
          <cell r="AF86">
            <v>34.5</v>
          </cell>
          <cell r="AG86">
            <v>30</v>
          </cell>
          <cell r="AH86">
            <v>16.7</v>
          </cell>
          <cell r="AI86">
            <v>17.100000000000001</v>
          </cell>
          <cell r="AJ86">
            <v>2</v>
          </cell>
          <cell r="AK86" t="str">
            <v>N</v>
          </cell>
          <cell r="AL86">
            <v>132.79297460000001</v>
          </cell>
          <cell r="AM86">
            <v>0.39</v>
          </cell>
          <cell r="AN86">
            <v>0.01</v>
          </cell>
          <cell r="AO86">
            <v>303.57</v>
          </cell>
          <cell r="AP86">
            <v>7.0000000000000007E-2</v>
          </cell>
          <cell r="AQ86">
            <v>5970</v>
          </cell>
          <cell r="AR86">
            <v>597</v>
          </cell>
          <cell r="AS86">
            <v>63.545999999999999</v>
          </cell>
          <cell r="AT86">
            <v>5291.0907577019152</v>
          </cell>
          <cell r="AU86">
            <v>63.372999999999998</v>
          </cell>
          <cell r="AV86">
            <v>5276.6860949208994</v>
          </cell>
          <cell r="AW86">
            <v>398.35877140000002</v>
          </cell>
          <cell r="AX86">
            <v>15.94719583</v>
          </cell>
          <cell r="AY86">
            <v>0.40401858000000102</v>
          </cell>
          <cell r="AZ86">
            <v>9378.1346305000006</v>
          </cell>
          <cell r="BA86">
            <v>14.46559957</v>
          </cell>
          <cell r="BB86">
            <v>4.7695669999999503E-2</v>
          </cell>
          <cell r="BC86">
            <v>0.2375989325</v>
          </cell>
          <cell r="BD86">
            <v>7.0237009160000001</v>
          </cell>
          <cell r="BE86">
            <v>1.88262789999998E-2</v>
          </cell>
          <cell r="BF86">
            <v>3.0601385609878209</v>
          </cell>
          <cell r="BG86">
            <v>-22.986095253525804</v>
          </cell>
          <cell r="BH86">
            <v>55.41295139184642</v>
          </cell>
          <cell r="BI86">
            <v>778.62972267877865</v>
          </cell>
          <cell r="BJ86">
            <v>1.3436700143512712</v>
          </cell>
          <cell r="BK86">
            <v>18.880449143520337</v>
          </cell>
          <cell r="BL86">
            <v>16.393303736911331</v>
          </cell>
          <cell r="BM86">
            <v>3.9058511686260919</v>
          </cell>
          <cell r="BN86">
            <v>-27.570517775410629</v>
          </cell>
          <cell r="BO86">
            <v>99.827840120271759</v>
          </cell>
          <cell r="BP86">
            <v>1066.8059483030165</v>
          </cell>
          <cell r="BQ86">
            <v>2.2534501155817557</v>
          </cell>
          <cell r="BR86">
            <v>24.081398381557939</v>
          </cell>
          <cell r="BS86">
            <v>-94.2</v>
          </cell>
          <cell r="BT86">
            <v>-8.7100000000000009</v>
          </cell>
          <cell r="BU86">
            <v>0.48971132299999998</v>
          </cell>
          <cell r="BV86" t="str">
            <v>restricted</v>
          </cell>
          <cell r="BW86" t="str">
            <v>rain</v>
          </cell>
          <cell r="BX86">
            <v>1.9449032659807</v>
          </cell>
          <cell r="BY86" t="str">
            <v>Dug before 2007 but not sure of year. Trees around dugout. Macrophytes at edges. Direct cattle access</v>
          </cell>
          <cell r="BZ86" t="str">
            <v>Livestock</v>
          </cell>
          <cell r="CA86" t="str">
            <v>Pasture-livestock</v>
          </cell>
          <cell r="CB86" t="str">
            <v>&gt;10</v>
          </cell>
          <cell r="CC86">
            <v>188.59683192431399</v>
          </cell>
          <cell r="CD86">
            <v>5445.8574450191372</v>
          </cell>
          <cell r="CE86">
            <v>5513.3053254925035</v>
          </cell>
          <cell r="CF86">
            <v>2.33341851672034E-3</v>
          </cell>
          <cell r="CG86">
            <v>3.4222783597658398E-4</v>
          </cell>
          <cell r="CH86">
            <v>1060</v>
          </cell>
          <cell r="CI86">
            <v>1651.25</v>
          </cell>
          <cell r="CJ86" t="str">
            <v>&lt;.2</v>
          </cell>
        </row>
        <row r="87">
          <cell r="A87" t="str">
            <v>58C</v>
          </cell>
          <cell r="D87">
            <v>42968</v>
          </cell>
          <cell r="E87">
            <v>0.4993055555555555</v>
          </cell>
          <cell r="F87">
            <v>52.639960000000002</v>
          </cell>
          <cell r="G87">
            <v>-107.45967</v>
          </cell>
          <cell r="H87">
            <v>18.899999999999999</v>
          </cell>
          <cell r="I87">
            <v>0</v>
          </cell>
          <cell r="J87">
            <v>4</v>
          </cell>
          <cell r="K87" t="str">
            <v>J, N</v>
          </cell>
          <cell r="L87">
            <v>1.25</v>
          </cell>
          <cell r="M87">
            <v>2.4</v>
          </cell>
          <cell r="N87">
            <v>2.5</v>
          </cell>
          <cell r="O87">
            <v>112.2</v>
          </cell>
          <cell r="P87">
            <v>0</v>
          </cell>
          <cell r="Q87">
            <v>0</v>
          </cell>
          <cell r="R87">
            <v>16.600000000000001</v>
          </cell>
          <cell r="S87">
            <v>59.5</v>
          </cell>
          <cell r="T87">
            <v>5.77</v>
          </cell>
          <cell r="U87">
            <v>457.4</v>
          </cell>
          <cell r="V87">
            <v>0.26</v>
          </cell>
          <cell r="W87">
            <v>8.59</v>
          </cell>
          <cell r="X87">
            <v>16.100000000000001</v>
          </cell>
          <cell r="Y87">
            <v>35.9</v>
          </cell>
          <cell r="Z87">
            <v>3.54</v>
          </cell>
          <cell r="AA87">
            <v>447</v>
          </cell>
          <cell r="AB87">
            <v>0.26</v>
          </cell>
          <cell r="AC87">
            <v>8.4</v>
          </cell>
          <cell r="AD87">
            <v>236.36695075681737</v>
          </cell>
          <cell r="AE87">
            <v>714</v>
          </cell>
          <cell r="AG87">
            <v>42</v>
          </cell>
          <cell r="AH87">
            <v>16.100000000000001</v>
          </cell>
          <cell r="AI87">
            <v>16.600000000000001</v>
          </cell>
          <cell r="AJ87">
            <v>2</v>
          </cell>
          <cell r="AK87" t="str">
            <v>N</v>
          </cell>
          <cell r="AL87">
            <v>4.2417867464999999</v>
          </cell>
          <cell r="AM87">
            <v>0.74</v>
          </cell>
          <cell r="AN87">
            <v>0.02</v>
          </cell>
          <cell r="AO87">
            <v>18.77</v>
          </cell>
          <cell r="AP87">
            <v>0.02</v>
          </cell>
          <cell r="AQ87">
            <v>2220</v>
          </cell>
          <cell r="AR87">
            <v>111.00000000000001</v>
          </cell>
          <cell r="AS87">
            <v>37.375999999999998</v>
          </cell>
          <cell r="AT87">
            <v>3112.0732722731054</v>
          </cell>
          <cell r="AU87">
            <v>19.843</v>
          </cell>
          <cell r="AV87">
            <v>1652.2064945878435</v>
          </cell>
          <cell r="AW87">
            <v>404.92221110000003</v>
          </cell>
          <cell r="AX87">
            <v>16.468900829999999</v>
          </cell>
          <cell r="AY87">
            <v>9.6276299999999496E-2</v>
          </cell>
          <cell r="AZ87">
            <v>14770.649955000001</v>
          </cell>
          <cell r="BA87">
            <v>23.046707874999999</v>
          </cell>
          <cell r="BB87">
            <v>9.2622215000000493E-2</v>
          </cell>
          <cell r="BC87">
            <v>0.25445470650000002</v>
          </cell>
          <cell r="BD87">
            <v>7.6513295560000003</v>
          </cell>
          <cell r="BE87">
            <v>7.8905407000000094E-2</v>
          </cell>
          <cell r="BF87" t="str">
            <v>NA</v>
          </cell>
          <cell r="BG87">
            <v>-9.8447551822134933</v>
          </cell>
          <cell r="BH87">
            <v>5.5035386584338255</v>
          </cell>
          <cell r="BI87">
            <v>150.20280432837191</v>
          </cell>
          <cell r="BJ87">
            <v>9.5398486018960393E-2</v>
          </cell>
          <cell r="BK87">
            <v>2.6036194198019054</v>
          </cell>
          <cell r="BL87">
            <v>31.840714842845379</v>
          </cell>
          <cell r="BM87">
            <v>5.5060315966071167</v>
          </cell>
          <cell r="BN87">
            <v>-26.623615993123579</v>
          </cell>
          <cell r="BO87">
            <v>5.4425313445772137</v>
          </cell>
          <cell r="BP87">
            <v>45.692654576203751</v>
          </cell>
          <cell r="BQ87">
            <v>0.1198795450347404</v>
          </cell>
          <cell r="BR87">
            <v>1.0064461360397301</v>
          </cell>
          <cell r="BS87">
            <v>-87.6</v>
          </cell>
          <cell r="BT87">
            <v>-8.7100000000000009</v>
          </cell>
          <cell r="BU87">
            <v>0.31069157200000003</v>
          </cell>
          <cell r="BV87" t="str">
            <v>open</v>
          </cell>
          <cell r="BW87" t="str">
            <v>rain</v>
          </cell>
          <cell r="BX87">
            <v>1.2339209326175899</v>
          </cell>
          <cell r="BY87" t="str">
            <v>Dug in fall of 2015. no cattails. in sandy sticky mud - impossible to core. Direct cattle access</v>
          </cell>
          <cell r="BZ87" t="str">
            <v>Livestock</v>
          </cell>
          <cell r="CA87" t="str">
            <v>Pasture-livestock</v>
          </cell>
          <cell r="CB87">
            <v>2</v>
          </cell>
          <cell r="CC87">
            <v>245.460198333655</v>
          </cell>
          <cell r="CD87">
            <v>3144.617941159077</v>
          </cell>
          <cell r="CE87">
            <v>3171.7543411660199</v>
          </cell>
          <cell r="CF87">
            <v>1.6443489488848901E-3</v>
          </cell>
          <cell r="CG87">
            <v>0</v>
          </cell>
          <cell r="CH87">
            <v>1790</v>
          </cell>
          <cell r="CI87" t="str">
            <v>NV</v>
          </cell>
          <cell r="CJ87" t="str">
            <v>&lt;.2</v>
          </cell>
        </row>
        <row r="88">
          <cell r="A88" t="str">
            <v>57D</v>
          </cell>
          <cell r="D88">
            <v>42969</v>
          </cell>
          <cell r="E88">
            <v>0.45902777777777781</v>
          </cell>
          <cell r="F88">
            <v>52.403039999999997</v>
          </cell>
          <cell r="G88">
            <v>-107.92971</v>
          </cell>
          <cell r="H88">
            <v>18.7</v>
          </cell>
          <cell r="I88">
            <v>100</v>
          </cell>
          <cell r="J88">
            <v>6.9</v>
          </cell>
          <cell r="K88" t="str">
            <v>L, C</v>
          </cell>
          <cell r="L88">
            <v>0.71</v>
          </cell>
          <cell r="M88">
            <v>3.1</v>
          </cell>
          <cell r="N88">
            <v>3</v>
          </cell>
          <cell r="O88">
            <v>105.6</v>
          </cell>
          <cell r="P88">
            <v>0</v>
          </cell>
          <cell r="Q88">
            <v>0</v>
          </cell>
          <cell r="R88">
            <v>16</v>
          </cell>
          <cell r="S88">
            <v>42.7</v>
          </cell>
          <cell r="T88">
            <v>4.21</v>
          </cell>
          <cell r="U88">
            <v>467</v>
          </cell>
          <cell r="V88">
            <v>0.27</v>
          </cell>
          <cell r="W88">
            <v>9.2899999999999991</v>
          </cell>
          <cell r="X88">
            <v>14.4</v>
          </cell>
          <cell r="Y88">
            <v>2.1</v>
          </cell>
          <cell r="Z88">
            <v>0.21</v>
          </cell>
          <cell r="AA88">
            <v>478.7</v>
          </cell>
          <cell r="AB88">
            <v>0.28999999999999998</v>
          </cell>
          <cell r="AC88">
            <v>8.61</v>
          </cell>
          <cell r="AD88">
            <v>241.41308549396203</v>
          </cell>
          <cell r="AE88">
            <v>700.8</v>
          </cell>
          <cell r="AG88">
            <v>28</v>
          </cell>
          <cell r="AH88">
            <v>16.399999999999999</v>
          </cell>
          <cell r="AI88">
            <v>16.7</v>
          </cell>
          <cell r="AJ88">
            <v>2</v>
          </cell>
          <cell r="AK88" t="str">
            <v>N</v>
          </cell>
          <cell r="AL88">
            <v>2.2252626000000002</v>
          </cell>
          <cell r="AM88">
            <v>0.09</v>
          </cell>
          <cell r="AN88">
            <v>0.11</v>
          </cell>
          <cell r="AO88">
            <v>57.96</v>
          </cell>
          <cell r="AP88">
            <v>0.17</v>
          </cell>
          <cell r="AQ88">
            <v>2240</v>
          </cell>
          <cell r="AR88">
            <v>20.363636363636367</v>
          </cell>
          <cell r="AS88">
            <v>38.015999999999998</v>
          </cell>
          <cell r="AT88">
            <v>3165.3621981681931</v>
          </cell>
          <cell r="AU88">
            <v>26.291</v>
          </cell>
          <cell r="AV88">
            <v>2189.0924229808493</v>
          </cell>
          <cell r="AW88">
            <v>130.62755784999999</v>
          </cell>
          <cell r="AX88">
            <v>5.3124079675000004</v>
          </cell>
          <cell r="AY88">
            <v>0.10996022649999999</v>
          </cell>
          <cell r="AZ88">
            <v>1107.6834719999999</v>
          </cell>
          <cell r="BA88">
            <v>1.7188127895</v>
          </cell>
          <cell r="BB88">
            <v>1.6094101499999999E-2</v>
          </cell>
          <cell r="BC88">
            <v>0.2169482325</v>
          </cell>
          <cell r="BD88">
            <v>6.5288877095000002</v>
          </cell>
          <cell r="BE88">
            <v>0.1438745495</v>
          </cell>
          <cell r="BF88">
            <v>3.7076801082047499</v>
          </cell>
          <cell r="BG88">
            <v>-22.265742026135655</v>
          </cell>
          <cell r="BH88">
            <v>22.985346282500075</v>
          </cell>
          <cell r="BI88">
            <v>261.72951647171885</v>
          </cell>
          <cell r="BJ88">
            <v>0.41467339495760558</v>
          </cell>
          <cell r="BK88">
            <v>4.7218025702998165</v>
          </cell>
          <cell r="BL88">
            <v>13.284598752502507</v>
          </cell>
          <cell r="BM88">
            <v>3.0090453736232798</v>
          </cell>
          <cell r="BN88">
            <v>-29.921722191971838</v>
          </cell>
          <cell r="BO88">
            <v>20.355013489312643</v>
          </cell>
          <cell r="BP88">
            <v>183.92377735094024</v>
          </cell>
          <cell r="BQ88">
            <v>0.41969099977964214</v>
          </cell>
          <cell r="BR88">
            <v>3.7922428319781498</v>
          </cell>
          <cell r="BS88">
            <v>-84.6</v>
          </cell>
          <cell r="BT88">
            <v>-7.17</v>
          </cell>
          <cell r="BU88">
            <v>0.59543214099999997</v>
          </cell>
          <cell r="BV88" t="str">
            <v>restricted</v>
          </cell>
          <cell r="BW88" t="str">
            <v>rain</v>
          </cell>
          <cell r="BX88">
            <v>2.36477667912582</v>
          </cell>
          <cell r="BY88" t="str">
            <v>too deep for boat sediment</v>
          </cell>
          <cell r="CA88" t="str">
            <v>Pasture-livestock</v>
          </cell>
          <cell r="CC88">
            <v>29.1378295849171</v>
          </cell>
          <cell r="CD88">
            <v>3429.8479027045983</v>
          </cell>
          <cell r="CE88">
            <v>3381.2581897693908</v>
          </cell>
          <cell r="CF88">
            <v>1.53092666434688E-3</v>
          </cell>
          <cell r="CG88">
            <v>2.9927333549364E-4</v>
          </cell>
          <cell r="CH88">
            <v>2770.0000000000005</v>
          </cell>
          <cell r="CI88" t="str">
            <v>NV</v>
          </cell>
          <cell r="CJ88" t="e">
            <v>#N/A</v>
          </cell>
        </row>
        <row r="89">
          <cell r="A89" t="str">
            <v>57C</v>
          </cell>
          <cell r="D89">
            <v>42969</v>
          </cell>
          <cell r="E89">
            <v>0.43055555555555558</v>
          </cell>
          <cell r="F89">
            <v>52.408140000000003</v>
          </cell>
          <cell r="G89">
            <v>-107.92896</v>
          </cell>
          <cell r="H89">
            <v>18.399999999999999</v>
          </cell>
          <cell r="I89">
            <v>80</v>
          </cell>
          <cell r="J89">
            <v>4.4000000000000004</v>
          </cell>
          <cell r="K89" t="str">
            <v>L, C</v>
          </cell>
          <cell r="L89">
            <v>0.38</v>
          </cell>
          <cell r="M89">
            <v>2.7</v>
          </cell>
          <cell r="N89">
            <v>3</v>
          </cell>
          <cell r="O89">
            <v>105.6</v>
          </cell>
          <cell r="P89">
            <v>0</v>
          </cell>
          <cell r="Q89">
            <v>0</v>
          </cell>
          <cell r="R89">
            <v>16.600000000000001</v>
          </cell>
          <cell r="S89">
            <v>43.7</v>
          </cell>
          <cell r="T89">
            <v>4.1500000000000004</v>
          </cell>
          <cell r="U89">
            <v>414.1</v>
          </cell>
          <cell r="V89">
            <v>0.24</v>
          </cell>
          <cell r="W89">
            <v>8.86</v>
          </cell>
          <cell r="X89">
            <v>15.6</v>
          </cell>
          <cell r="Y89">
            <v>1.3</v>
          </cell>
          <cell r="Z89">
            <v>0.13</v>
          </cell>
          <cell r="AA89">
            <v>418.1</v>
          </cell>
          <cell r="AB89">
            <v>0.25</v>
          </cell>
          <cell r="AC89">
            <v>7.98</v>
          </cell>
          <cell r="AD89">
            <v>213.61844538672457</v>
          </cell>
          <cell r="AE89" t="str">
            <v>NA</v>
          </cell>
          <cell r="AK89" t="str">
            <v>N</v>
          </cell>
          <cell r="AL89">
            <v>15.07047208</v>
          </cell>
          <cell r="AM89">
            <v>0.1</v>
          </cell>
          <cell r="AN89">
            <v>0.12</v>
          </cell>
          <cell r="AO89">
            <v>51.15</v>
          </cell>
          <cell r="AP89">
            <v>0.2</v>
          </cell>
          <cell r="AQ89">
            <v>2200</v>
          </cell>
          <cell r="AR89">
            <v>18.333333333333336</v>
          </cell>
          <cell r="AS89">
            <v>32.497999999999998</v>
          </cell>
          <cell r="AT89">
            <v>2705.9117402164861</v>
          </cell>
          <cell r="AU89">
            <v>24.166</v>
          </cell>
          <cell r="AV89">
            <v>2012.1565362198171</v>
          </cell>
          <cell r="AW89">
            <v>261.42758874999998</v>
          </cell>
          <cell r="AX89">
            <v>10.528833499999999</v>
          </cell>
          <cell r="AY89">
            <v>0.25413936999999998</v>
          </cell>
          <cell r="AZ89">
            <v>1132.5575795</v>
          </cell>
          <cell r="BA89">
            <v>1.7498967270000001</v>
          </cell>
          <cell r="BB89">
            <v>7.9909059000000005E-2</v>
          </cell>
          <cell r="BC89">
            <v>0.192274101</v>
          </cell>
          <cell r="BD89">
            <v>5.7255216085000002</v>
          </cell>
          <cell r="BE89">
            <v>1.55925904999998E-2</v>
          </cell>
          <cell r="BF89">
            <v>2.8489126716680624</v>
          </cell>
          <cell r="BG89">
            <v>-24.042075329291379</v>
          </cell>
          <cell r="BH89">
            <v>20.822198349018265</v>
          </cell>
          <cell r="BI89">
            <v>209.24884804825828</v>
          </cell>
          <cell r="BJ89">
            <v>0.40478612653612489</v>
          </cell>
          <cell r="BK89">
            <v>4.0678236401294381</v>
          </cell>
          <cell r="BL89">
            <v>11.724201833271431</v>
          </cell>
          <cell r="BM89">
            <v>2.8078787158229406</v>
          </cell>
          <cell r="BN89">
            <v>-29.572606743902696</v>
          </cell>
          <cell r="BO89">
            <v>21.958252449568981</v>
          </cell>
          <cell r="BP89">
            <v>190.96970578944794</v>
          </cell>
          <cell r="BQ89">
            <v>0.4444990374406676</v>
          </cell>
          <cell r="BR89">
            <v>3.8657835180050188</v>
          </cell>
          <cell r="BS89">
            <v>-78.75</v>
          </cell>
          <cell r="BT89">
            <v>-6.57</v>
          </cell>
          <cell r="BU89">
            <v>0.55945579950000002</v>
          </cell>
          <cell r="BV89" t="str">
            <v>restricted</v>
          </cell>
          <cell r="BW89" t="str">
            <v>rain</v>
          </cell>
          <cell r="BX89">
            <v>2.19406037688135</v>
          </cell>
          <cell r="CA89" t="str">
            <v>Pasture-livestock</v>
          </cell>
          <cell r="CC89">
            <v>24.3248845195514</v>
          </cell>
          <cell r="CD89">
            <v>2784.0154821198221</v>
          </cell>
          <cell r="CE89">
            <v>2783.3988492625522</v>
          </cell>
          <cell r="CF89">
            <v>1.57660869981849E-3</v>
          </cell>
          <cell r="CG89">
            <v>0</v>
          </cell>
          <cell r="CH89">
            <v>1419.9999999999998</v>
          </cell>
          <cell r="CI89">
            <v>0</v>
          </cell>
          <cell r="CJ89">
            <v>2.1959959315127802</v>
          </cell>
        </row>
        <row r="90">
          <cell r="A90" t="str">
            <v>57B</v>
          </cell>
          <cell r="D90">
            <v>42969</v>
          </cell>
          <cell r="E90">
            <v>0.40416666666666662</v>
          </cell>
          <cell r="F90">
            <v>52.414740000000002</v>
          </cell>
          <cell r="G90">
            <v>-107.92747</v>
          </cell>
          <cell r="H90">
            <v>17.8</v>
          </cell>
          <cell r="I90">
            <v>40</v>
          </cell>
          <cell r="J90">
            <v>3.1</v>
          </cell>
          <cell r="K90" t="str">
            <v>L, C</v>
          </cell>
          <cell r="L90">
            <v>0.43</v>
          </cell>
          <cell r="M90">
            <v>2.8</v>
          </cell>
          <cell r="N90">
            <v>3</v>
          </cell>
          <cell r="O90">
            <v>105.6</v>
          </cell>
          <cell r="P90">
            <v>0</v>
          </cell>
          <cell r="Q90">
            <v>0</v>
          </cell>
          <cell r="R90">
            <v>16.399999999999999</v>
          </cell>
          <cell r="S90">
            <v>104.1</v>
          </cell>
          <cell r="T90">
            <v>10.16</v>
          </cell>
          <cell r="U90">
            <v>636</v>
          </cell>
          <cell r="V90">
            <v>0.37</v>
          </cell>
          <cell r="W90">
            <v>9.09</v>
          </cell>
          <cell r="X90">
            <v>13.9</v>
          </cell>
          <cell r="Y90">
            <v>0.9</v>
          </cell>
          <cell r="Z90">
            <v>0.1</v>
          </cell>
          <cell r="AA90">
            <v>683</v>
          </cell>
          <cell r="AB90">
            <v>0.43</v>
          </cell>
          <cell r="AC90">
            <v>7.27</v>
          </cell>
          <cell r="AD90">
            <v>330.17533712845358</v>
          </cell>
          <cell r="AE90">
            <v>700.6</v>
          </cell>
          <cell r="AG90">
            <v>16</v>
          </cell>
          <cell r="AH90">
            <v>16.7</v>
          </cell>
          <cell r="AI90">
            <v>17</v>
          </cell>
          <cell r="AJ90">
            <v>1</v>
          </cell>
          <cell r="AK90" t="str">
            <v>N</v>
          </cell>
          <cell r="AL90">
            <v>147.76451040000001</v>
          </cell>
          <cell r="AM90">
            <v>0.12</v>
          </cell>
          <cell r="AN90">
            <v>0.04</v>
          </cell>
          <cell r="AO90">
            <v>20.45</v>
          </cell>
          <cell r="AP90">
            <v>0.06</v>
          </cell>
          <cell r="AQ90">
            <v>2210</v>
          </cell>
          <cell r="AR90">
            <v>55.25</v>
          </cell>
          <cell r="AS90">
            <v>62.715000000000003</v>
          </cell>
          <cell r="AT90">
            <v>5221.8984179850131</v>
          </cell>
          <cell r="AU90">
            <v>29.146999999999998</v>
          </cell>
          <cell r="AV90">
            <v>2426.8942547876773</v>
          </cell>
          <cell r="AW90">
            <v>253.28315019999999</v>
          </cell>
          <cell r="AX90">
            <v>10.167441865000001</v>
          </cell>
          <cell r="AY90">
            <v>0.24182100499999901</v>
          </cell>
          <cell r="AZ90">
            <v>8533.4482974999992</v>
          </cell>
          <cell r="BA90">
            <v>13.116323045</v>
          </cell>
          <cell r="BB90">
            <v>1.26718050000001E-2</v>
          </cell>
          <cell r="BC90">
            <v>0.20764440449999999</v>
          </cell>
          <cell r="BD90">
            <v>6.1623710440000004</v>
          </cell>
          <cell r="BE90">
            <v>0.18460481400000001</v>
          </cell>
          <cell r="BF90">
            <v>2.3674159071118788</v>
          </cell>
          <cell r="BG90">
            <v>-26.4630267135624</v>
          </cell>
          <cell r="BH90">
            <v>27.228523403090133</v>
          </cell>
          <cell r="BI90">
            <v>309.76858868677357</v>
          </cell>
          <cell r="BJ90">
            <v>0.60213452903781806</v>
          </cell>
          <cell r="BK90">
            <v>6.8502562734801762</v>
          </cell>
          <cell r="BL90">
            <v>13.272724394603834</v>
          </cell>
          <cell r="BM90">
            <v>2.7148039042765522</v>
          </cell>
          <cell r="BN90">
            <v>-28.358707298790517</v>
          </cell>
          <cell r="BO90">
            <v>22.623367397306041</v>
          </cell>
          <cell r="BP90">
            <v>250.38807105796548</v>
          </cell>
          <cell r="BQ90">
            <v>0.54514138306761539</v>
          </cell>
          <cell r="BR90">
            <v>6.0334474953726627</v>
          </cell>
          <cell r="BS90">
            <v>-80.5</v>
          </cell>
          <cell r="BT90">
            <v>-8.1199999999999992</v>
          </cell>
          <cell r="BU90">
            <v>0.25924054200000002</v>
          </cell>
          <cell r="BV90" t="str">
            <v>open</v>
          </cell>
          <cell r="BW90" t="str">
            <v>rain</v>
          </cell>
          <cell r="BX90">
            <v>1.0295816171354499</v>
          </cell>
          <cell r="CA90" t="str">
            <v>Pasture-livestock</v>
          </cell>
          <cell r="CC90">
            <v>81.451507254861397</v>
          </cell>
          <cell r="CD90">
            <v>5521.0812556989058</v>
          </cell>
          <cell r="CE90">
            <v>5545.625225527795</v>
          </cell>
          <cell r="CF90">
            <v>3.11252119589273E-3</v>
          </cell>
          <cell r="CG90">
            <v>0</v>
          </cell>
          <cell r="CH90">
            <v>550</v>
          </cell>
          <cell r="CI90">
            <v>1318.15</v>
          </cell>
          <cell r="CJ90" t="str">
            <v>&lt;.2</v>
          </cell>
        </row>
        <row r="91">
          <cell r="A91" t="str">
            <v>57A</v>
          </cell>
          <cell r="D91">
            <v>42969</v>
          </cell>
          <cell r="E91">
            <v>0.3756944444444445</v>
          </cell>
          <cell r="F91">
            <v>52.415880000000001</v>
          </cell>
          <cell r="G91">
            <v>-107.93136</v>
          </cell>
          <cell r="H91">
            <v>16.5</v>
          </cell>
          <cell r="I91">
            <v>0</v>
          </cell>
          <cell r="J91">
            <v>6.3</v>
          </cell>
          <cell r="K91" t="str">
            <v>L, C</v>
          </cell>
          <cell r="L91">
            <v>0.55000000000000004</v>
          </cell>
          <cell r="M91">
            <v>3.8</v>
          </cell>
          <cell r="N91">
            <v>4</v>
          </cell>
          <cell r="O91">
            <v>105.6</v>
          </cell>
          <cell r="P91">
            <v>0</v>
          </cell>
          <cell r="Q91">
            <v>0</v>
          </cell>
          <cell r="R91">
            <v>16.5</v>
          </cell>
          <cell r="S91">
            <v>70</v>
          </cell>
          <cell r="T91">
            <v>6.84</v>
          </cell>
          <cell r="U91">
            <v>367</v>
          </cell>
          <cell r="V91">
            <v>0.21</v>
          </cell>
          <cell r="W91">
            <v>7.99</v>
          </cell>
          <cell r="X91">
            <v>12.5</v>
          </cell>
          <cell r="Y91">
            <v>1.7</v>
          </cell>
          <cell r="Z91">
            <v>0.18</v>
          </cell>
          <cell r="AA91">
            <v>448.2</v>
          </cell>
          <cell r="AB91">
            <v>0.28000000000000003</v>
          </cell>
          <cell r="AC91">
            <v>6.9</v>
          </cell>
          <cell r="AD91">
            <v>188.90948771065038</v>
          </cell>
          <cell r="AE91" t="str">
            <v>NA</v>
          </cell>
          <cell r="AK91" t="str">
            <v>N</v>
          </cell>
          <cell r="AL91">
            <v>16.146277999999999</v>
          </cell>
          <cell r="AM91">
            <v>7.0000000000000007E-2</v>
          </cell>
          <cell r="AN91">
            <v>0.04</v>
          </cell>
          <cell r="AO91">
            <v>35.020000000000003</v>
          </cell>
          <cell r="AP91">
            <v>0.05</v>
          </cell>
          <cell r="AQ91">
            <v>1360</v>
          </cell>
          <cell r="AR91">
            <v>34</v>
          </cell>
          <cell r="AS91">
            <v>27.245000000000001</v>
          </cell>
          <cell r="AT91">
            <v>2268.5262281432142</v>
          </cell>
          <cell r="AU91">
            <v>16.285</v>
          </cell>
          <cell r="AV91">
            <v>1355.9533721898417</v>
          </cell>
          <cell r="AW91">
            <v>1067.2731925000001</v>
          </cell>
          <cell r="AX91">
            <v>43.119504464999999</v>
          </cell>
          <cell r="AY91">
            <v>0.69800107499999997</v>
          </cell>
          <cell r="AZ91">
            <v>199.42620305</v>
          </cell>
          <cell r="BA91">
            <v>0.30883064300000002</v>
          </cell>
          <cell r="BB91">
            <v>5.8940679999999997E-3</v>
          </cell>
          <cell r="BC91">
            <v>0.246984326</v>
          </cell>
          <cell r="BD91">
            <v>7.3799219450000004</v>
          </cell>
          <cell r="BE91">
            <v>4.2664245999999698E-2</v>
          </cell>
          <cell r="BF91">
            <v>1.6968721821378447</v>
          </cell>
          <cell r="BG91">
            <v>-27.959291199179724</v>
          </cell>
          <cell r="BH91">
            <v>24.818658109242591</v>
          </cell>
          <cell r="BI91">
            <v>236.81429650276667</v>
          </cell>
          <cell r="BJ91">
            <v>0.53523092752302337</v>
          </cell>
          <cell r="BK91">
            <v>5.1070583675386398</v>
          </cell>
          <cell r="BL91">
            <v>11.132082351261577</v>
          </cell>
          <cell r="BM91">
            <v>2.6548676698196174</v>
          </cell>
          <cell r="BN91">
            <v>-29.527126529744407</v>
          </cell>
          <cell r="BO91">
            <v>26.138572532827638</v>
          </cell>
          <cell r="BP91">
            <v>247.36116655687525</v>
          </cell>
          <cell r="BQ91">
            <v>0.47785324557271741</v>
          </cell>
          <cell r="BR91">
            <v>4.5221419845863853</v>
          </cell>
          <cell r="BS91">
            <v>-112</v>
          </cell>
          <cell r="BT91">
            <v>-11.11</v>
          </cell>
          <cell r="BU91">
            <v>0.43811465300000002</v>
          </cell>
          <cell r="BV91" t="str">
            <v>restricted</v>
          </cell>
          <cell r="BW91" t="str">
            <v>snow</v>
          </cell>
          <cell r="BX91">
            <v>1.7399855377017399</v>
          </cell>
          <cell r="BY91" t="str">
            <v>Too deep for boat sediment depth. Horses</v>
          </cell>
          <cell r="BZ91" t="str">
            <v>Livestock</v>
          </cell>
          <cell r="CA91" t="str">
            <v>Pasture-livestock</v>
          </cell>
          <cell r="CC91">
            <v>60.148805357436103</v>
          </cell>
          <cell r="CD91">
            <v>2208.0990066848526</v>
          </cell>
          <cell r="CE91">
            <v>2237.6002027782138</v>
          </cell>
          <cell r="CF91">
            <v>6.6567971517344201E-3</v>
          </cell>
          <cell r="CG91">
            <v>0</v>
          </cell>
          <cell r="CH91">
            <v>1460</v>
          </cell>
          <cell r="CI91" t="str">
            <v>NV</v>
          </cell>
          <cell r="CJ91" t="str">
            <v>&lt;.2</v>
          </cell>
        </row>
        <row r="92">
          <cell r="A92" t="str">
            <v>44A</v>
          </cell>
          <cell r="D92">
            <v>42969</v>
          </cell>
          <cell r="E92">
            <v>0.4152777777777778</v>
          </cell>
          <cell r="F92">
            <v>52.719110000000001</v>
          </cell>
          <cell r="G92">
            <v>-108.8854</v>
          </cell>
          <cell r="H92">
            <v>19.600000000000001</v>
          </cell>
          <cell r="I92">
            <v>100</v>
          </cell>
          <cell r="J92">
            <v>1.3</v>
          </cell>
          <cell r="K92" t="str">
            <v>J, N</v>
          </cell>
          <cell r="L92">
            <v>1.89</v>
          </cell>
          <cell r="M92">
            <v>4</v>
          </cell>
          <cell r="N92">
            <v>4</v>
          </cell>
          <cell r="O92">
            <v>96.7</v>
          </cell>
          <cell r="P92">
            <v>0</v>
          </cell>
          <cell r="Q92">
            <v>0</v>
          </cell>
          <cell r="R92">
            <v>17.899999999999999</v>
          </cell>
          <cell r="S92">
            <v>92.1</v>
          </cell>
          <cell r="T92">
            <v>8.1300000000000008</v>
          </cell>
          <cell r="U92">
            <v>363.2</v>
          </cell>
          <cell r="V92">
            <v>0.2</v>
          </cell>
          <cell r="W92">
            <v>8.7100000000000009</v>
          </cell>
          <cell r="X92">
            <v>17.600000000000001</v>
          </cell>
          <cell r="Y92">
            <v>76.099999999999994</v>
          </cell>
          <cell r="Z92">
            <v>6.77</v>
          </cell>
          <cell r="AA92">
            <v>357.2</v>
          </cell>
          <cell r="AB92">
            <v>0.2</v>
          </cell>
          <cell r="AC92">
            <v>8.6199999999999992</v>
          </cell>
          <cell r="AD92">
            <v>186.91822749431577</v>
          </cell>
          <cell r="AE92">
            <v>707.3</v>
          </cell>
          <cell r="AG92">
            <v>12</v>
          </cell>
          <cell r="AH92">
            <v>17.399999999999999</v>
          </cell>
          <cell r="AI92">
            <v>17.3</v>
          </cell>
          <cell r="AJ92">
            <v>2</v>
          </cell>
          <cell r="AK92" t="str">
            <v>N</v>
          </cell>
          <cell r="AL92">
            <v>7.677850136</v>
          </cell>
          <cell r="AM92">
            <v>0.04</v>
          </cell>
          <cell r="AN92">
            <v>0.02</v>
          </cell>
          <cell r="AO92">
            <v>11.33</v>
          </cell>
          <cell r="AP92">
            <v>0.02</v>
          </cell>
          <cell r="AQ92">
            <v>656.39</v>
          </cell>
          <cell r="AR92">
            <v>32.819499999999998</v>
          </cell>
          <cell r="AS92">
            <v>26.991</v>
          </cell>
          <cell r="AT92">
            <v>2247.3771856786011</v>
          </cell>
          <cell r="AU92">
            <v>9.2219999999999995</v>
          </cell>
          <cell r="AV92">
            <v>767.8601165695253</v>
          </cell>
          <cell r="AW92">
            <v>185.60794469999999</v>
          </cell>
          <cell r="AX92">
            <v>7.1879291155000002</v>
          </cell>
          <cell r="AY92">
            <v>0.10784416450000001</v>
          </cell>
          <cell r="AZ92">
            <v>129.0903476</v>
          </cell>
          <cell r="BA92">
            <v>0.19406355049999999</v>
          </cell>
          <cell r="BB92">
            <v>8.4647950000001104E-4</v>
          </cell>
          <cell r="BC92">
            <v>0.28100443800000002</v>
          </cell>
          <cell r="BD92">
            <v>8.0314363160000006</v>
          </cell>
          <cell r="BE92">
            <v>6.8733090000003801E-3</v>
          </cell>
          <cell r="BF92">
            <v>4.237618792569374</v>
          </cell>
          <cell r="BG92">
            <v>-15.182270627824877</v>
          </cell>
          <cell r="BH92">
            <v>10.444859605849894</v>
          </cell>
          <cell r="BI92">
            <v>157.01730484560412</v>
          </cell>
          <cell r="BJ92">
            <v>0.19959601769252619</v>
          </cell>
          <cell r="BK92">
            <v>3.0005217818766319</v>
          </cell>
          <cell r="BL92">
            <v>17.538469885282769</v>
          </cell>
          <cell r="BM92">
            <v>4.9426645436852468</v>
          </cell>
          <cell r="BN92">
            <v>-26.485687477885286</v>
          </cell>
          <cell r="BO92">
            <v>10.871822402474436</v>
          </cell>
          <cell r="BP92">
            <v>82.663472623211518</v>
          </cell>
          <cell r="BQ92">
            <v>0.22696915245249344</v>
          </cell>
          <cell r="BR92">
            <v>1.725750994221535</v>
          </cell>
          <cell r="BS92">
            <v>-93.3</v>
          </cell>
          <cell r="BT92">
            <v>-8.6</v>
          </cell>
          <cell r="BU92">
            <v>0.489570428</v>
          </cell>
          <cell r="BV92" t="str">
            <v>restricted</v>
          </cell>
          <cell r="BW92" t="str">
            <v>rain</v>
          </cell>
          <cell r="BX92">
            <v>1.9443436964099601</v>
          </cell>
          <cell r="BY92" t="str">
            <v>Dug in 2011 (using large equipment because dirt was used to build road). No direct livestock access. Solar pumps used. Stocked with rainbow trout for fishing. was originally 30 ft. Macrophytes growing on shore. Bottom very clear. Very steep bank. very large L shape dugout.</v>
          </cell>
          <cell r="BZ92" t="str">
            <v>Pump</v>
          </cell>
          <cell r="CA92" t="str">
            <v>Domestic</v>
          </cell>
          <cell r="CB92">
            <v>6</v>
          </cell>
          <cell r="CC92">
            <v>72.575504317219597</v>
          </cell>
          <cell r="CD92">
            <v>2287.2879037603593</v>
          </cell>
          <cell r="CE92">
            <v>2327.6822531342277</v>
          </cell>
          <cell r="CF92">
            <v>3.5977092871064298E-4</v>
          </cell>
          <cell r="CG92">
            <v>0</v>
          </cell>
          <cell r="CH92">
            <v>6400</v>
          </cell>
          <cell r="CI92">
            <v>655.86</v>
          </cell>
          <cell r="CJ92" t="str">
            <v>&lt;.2</v>
          </cell>
        </row>
        <row r="93">
          <cell r="A93" t="str">
            <v>44B</v>
          </cell>
          <cell r="D93">
            <v>42969</v>
          </cell>
          <cell r="E93">
            <v>0.36319444444444443</v>
          </cell>
          <cell r="F93">
            <v>52.679099999999998</v>
          </cell>
          <cell r="G93">
            <v>-108.90743000000001</v>
          </cell>
          <cell r="H93">
            <v>18.8</v>
          </cell>
          <cell r="I93">
            <v>80</v>
          </cell>
          <cell r="J93">
            <v>1.7</v>
          </cell>
          <cell r="K93" t="str">
            <v>J, N</v>
          </cell>
          <cell r="L93">
            <v>0.15</v>
          </cell>
          <cell r="M93">
            <v>2</v>
          </cell>
          <cell r="N93">
            <v>2</v>
          </cell>
          <cell r="O93">
            <v>110.2</v>
          </cell>
          <cell r="P93">
            <v>0</v>
          </cell>
          <cell r="Q93">
            <v>0</v>
          </cell>
          <cell r="R93">
            <v>16.3</v>
          </cell>
          <cell r="S93">
            <v>65.2</v>
          </cell>
          <cell r="T93">
            <v>5.92</v>
          </cell>
          <cell r="U93">
            <v>1212</v>
          </cell>
          <cell r="V93">
            <v>0.73</v>
          </cell>
          <cell r="W93">
            <v>8.49</v>
          </cell>
          <cell r="X93">
            <v>14</v>
          </cell>
          <cell r="Y93">
            <v>3.7</v>
          </cell>
          <cell r="Z93">
            <v>0</v>
          </cell>
          <cell r="AA93">
            <v>1963</v>
          </cell>
          <cell r="AB93">
            <v>1.29</v>
          </cell>
          <cell r="AC93">
            <v>7.06</v>
          </cell>
          <cell r="AD93">
            <v>653.93172616511708</v>
          </cell>
          <cell r="AE93">
            <v>706</v>
          </cell>
          <cell r="AG93">
            <v>29</v>
          </cell>
          <cell r="AH93">
            <v>15.9</v>
          </cell>
          <cell r="AI93">
            <v>16.2</v>
          </cell>
          <cell r="AJ93">
            <v>3</v>
          </cell>
          <cell r="AK93" t="str">
            <v>N</v>
          </cell>
          <cell r="AL93">
            <v>58.902682560000002</v>
          </cell>
          <cell r="AM93">
            <v>7.0000000000000007E-2</v>
          </cell>
          <cell r="AN93">
            <v>0.28000000000000003</v>
          </cell>
          <cell r="AO93">
            <v>8.89</v>
          </cell>
          <cell r="AP93">
            <v>0.42</v>
          </cell>
          <cell r="AQ93">
            <v>2380</v>
          </cell>
          <cell r="AR93">
            <v>8.4999999999999982</v>
          </cell>
          <cell r="AS93">
            <v>55.584000000000003</v>
          </cell>
          <cell r="AT93">
            <v>4628.1432139883427</v>
          </cell>
          <cell r="AU93">
            <v>32.502000000000002</v>
          </cell>
          <cell r="AV93">
            <v>2706.2447960033305</v>
          </cell>
          <cell r="AW93">
            <v>573.47214804999999</v>
          </cell>
          <cell r="AX93">
            <v>23.225950404999999</v>
          </cell>
          <cell r="AY93">
            <v>0.14752880500000001</v>
          </cell>
          <cell r="AZ93">
            <v>528.84153000000003</v>
          </cell>
          <cell r="BA93">
            <v>0.81883808599999997</v>
          </cell>
          <cell r="BB93">
            <v>0.153547029</v>
          </cell>
          <cell r="BC93">
            <v>0.21846800199999999</v>
          </cell>
          <cell r="BD93">
            <v>6.5405055140000004</v>
          </cell>
          <cell r="BE93">
            <v>0.29892410800000002</v>
          </cell>
          <cell r="BF93">
            <v>5.7573890946550996</v>
          </cell>
          <cell r="BG93">
            <v>-24.83154610776085</v>
          </cell>
          <cell r="BH93">
            <v>35.280393664421354</v>
          </cell>
          <cell r="BI93">
            <v>357.10476241019575</v>
          </cell>
          <cell r="BJ93">
            <v>0.7183953098029191</v>
          </cell>
          <cell r="BK93">
            <v>7.2715284546975321</v>
          </cell>
          <cell r="BL93">
            <v>11.808888153990166</v>
          </cell>
          <cell r="BM93">
            <v>5.1725862494381794</v>
          </cell>
          <cell r="BN93">
            <v>-28.966871753849396</v>
          </cell>
          <cell r="BO93">
            <v>37.393399411212258</v>
          </cell>
          <cell r="BP93">
            <v>330.83979934920632</v>
          </cell>
          <cell r="BQ93">
            <v>0.81467101113752205</v>
          </cell>
          <cell r="BR93">
            <v>7.2078387657779164</v>
          </cell>
          <cell r="BS93">
            <v>-89.4</v>
          </cell>
          <cell r="BT93">
            <v>-8.24</v>
          </cell>
          <cell r="BU93">
            <v>0.45903205899999999</v>
          </cell>
          <cell r="BV93" t="str">
            <v>restricted</v>
          </cell>
          <cell r="BW93" t="str">
            <v>rain</v>
          </cell>
          <cell r="BX93">
            <v>1.8230596446063301</v>
          </cell>
          <cell r="BY93" t="str">
            <v>Dug in 2002. Never direct livestock access. No longer used (used to fill equipment)</v>
          </cell>
          <cell r="CA93" t="str">
            <v>Grassland</v>
          </cell>
          <cell r="CB93">
            <v>15</v>
          </cell>
          <cell r="CC93">
            <v>12.531001116132501</v>
          </cell>
          <cell r="CD93">
            <v>4677.2902573900565</v>
          </cell>
          <cell r="CE93">
            <v>4748.10746210247</v>
          </cell>
          <cell r="CF93">
            <v>5.4368492868585097E-3</v>
          </cell>
          <cell r="CG93">
            <v>1.28395465033214E-3</v>
          </cell>
          <cell r="CH93">
            <v>910</v>
          </cell>
          <cell r="CI93">
            <v>534.28</v>
          </cell>
          <cell r="CJ93" t="str">
            <v>&lt;.2</v>
          </cell>
        </row>
        <row r="94">
          <cell r="A94" t="str">
            <v>58A</v>
          </cell>
          <cell r="D94">
            <v>42969</v>
          </cell>
          <cell r="E94">
            <v>0.63958333333333328</v>
          </cell>
          <cell r="F94">
            <v>52.624119999999998</v>
          </cell>
          <cell r="G94">
            <v>-107.45502</v>
          </cell>
          <cell r="H94">
            <v>22.1</v>
          </cell>
          <cell r="I94">
            <v>55</v>
          </cell>
          <cell r="J94">
            <v>3.6</v>
          </cell>
          <cell r="K94" t="str">
            <v>J, N</v>
          </cell>
          <cell r="L94">
            <v>0.84</v>
          </cell>
          <cell r="M94">
            <v>2.4</v>
          </cell>
          <cell r="N94">
            <v>2.5</v>
          </cell>
          <cell r="O94">
            <v>70.400000000000006</v>
          </cell>
          <cell r="P94">
            <v>0</v>
          </cell>
          <cell r="Q94">
            <v>0</v>
          </cell>
          <cell r="R94">
            <v>18.2</v>
          </cell>
          <cell r="S94">
            <v>89.7</v>
          </cell>
          <cell r="T94">
            <v>8.3699999999999992</v>
          </cell>
          <cell r="U94">
            <v>2814</v>
          </cell>
          <cell r="V94">
            <v>1.7</v>
          </cell>
          <cell r="W94">
            <v>8.52</v>
          </cell>
          <cell r="X94">
            <v>13.9</v>
          </cell>
          <cell r="Y94">
            <v>3.8</v>
          </cell>
          <cell r="Z94">
            <v>0.39</v>
          </cell>
          <cell r="AA94">
            <v>3823</v>
          </cell>
          <cell r="AB94">
            <v>2.63</v>
          </cell>
          <cell r="AC94">
            <v>7.68</v>
          </cell>
          <cell r="AD94">
            <v>1567.6512289004127</v>
          </cell>
          <cell r="AE94">
            <v>714.7</v>
          </cell>
          <cell r="AF94">
            <v>26</v>
          </cell>
          <cell r="AG94">
            <v>17</v>
          </cell>
          <cell r="AH94">
            <v>17.7</v>
          </cell>
          <cell r="AI94">
            <v>18.100000000000001</v>
          </cell>
          <cell r="AJ94">
            <v>2</v>
          </cell>
          <cell r="AK94" t="str">
            <v>N</v>
          </cell>
          <cell r="AL94">
            <v>2.683130158</v>
          </cell>
          <cell r="AM94">
            <v>0.09</v>
          </cell>
          <cell r="AN94">
            <v>8.2899999999999998E-4</v>
          </cell>
          <cell r="AO94">
            <v>44.13</v>
          </cell>
          <cell r="AP94">
            <v>0.06</v>
          </cell>
          <cell r="AQ94">
            <v>7180</v>
          </cell>
          <cell r="AR94">
            <v>8661.0373944511466</v>
          </cell>
          <cell r="AS94">
            <v>141.85</v>
          </cell>
          <cell r="AT94">
            <v>11810.99084096586</v>
          </cell>
          <cell r="AU94">
            <v>90.391999999999996</v>
          </cell>
          <cell r="AV94">
            <v>7526.3946711074104</v>
          </cell>
          <cell r="AW94">
            <v>1558.886553</v>
          </cell>
          <cell r="AX94">
            <v>59.643292420000002</v>
          </cell>
          <cell r="AY94">
            <v>0.61055999999999999</v>
          </cell>
          <cell r="AZ94">
            <v>177.04702140000001</v>
          </cell>
          <cell r="BA94">
            <v>0.26246538400000002</v>
          </cell>
          <cell r="BB94">
            <v>2.1143629999999798E-3</v>
          </cell>
          <cell r="BC94">
            <v>0.2912075985</v>
          </cell>
          <cell r="BD94">
            <v>8.255727362</v>
          </cell>
          <cell r="BE94">
            <v>5.7031709000000298E-2</v>
          </cell>
          <cell r="BF94" t="str">
            <v>NA</v>
          </cell>
          <cell r="BG94">
            <v>-13.17667397450219</v>
          </cell>
          <cell r="BH94">
            <v>9.8258359478508339</v>
          </cell>
          <cell r="BI94">
            <v>243.7894031022667</v>
          </cell>
          <cell r="BJ94">
            <v>0.16773362833477012</v>
          </cell>
          <cell r="BK94">
            <v>4.1616490799294423</v>
          </cell>
          <cell r="BL94">
            <v>28.946236411385243</v>
          </cell>
          <cell r="BM94">
            <v>5.3976304195937868</v>
          </cell>
          <cell r="BN94">
            <v>-25.645299190915352</v>
          </cell>
          <cell r="BO94">
            <v>8.9887558360360771</v>
          </cell>
          <cell r="BP94">
            <v>83.361097871077376</v>
          </cell>
          <cell r="BQ94">
            <v>0.19842728114869929</v>
          </cell>
          <cell r="BR94">
            <v>1.8402008360061231</v>
          </cell>
          <cell r="BS94">
            <v>-85.1</v>
          </cell>
          <cell r="BT94">
            <v>-7.26</v>
          </cell>
          <cell r="BU94">
            <v>0.58620407900000004</v>
          </cell>
          <cell r="BV94" t="str">
            <v>restricted</v>
          </cell>
          <cell r="BW94" t="str">
            <v>rain</v>
          </cell>
          <cell r="BX94">
            <v>2.3281271537828401</v>
          </cell>
          <cell r="BY94" t="str">
            <v>Dug in fall of 2015. Direct cattle access. Red colour - possibly due to cow urine. one end has outlet into a pond with lots of cattails</v>
          </cell>
          <cell r="BZ94" t="str">
            <v>Livestock</v>
          </cell>
          <cell r="CA94" t="str">
            <v>Pasture-livestock</v>
          </cell>
          <cell r="CB94">
            <v>2</v>
          </cell>
          <cell r="CC94">
            <v>264.62525886421002</v>
          </cell>
          <cell r="CD94">
            <v>12094.174398570962</v>
          </cell>
          <cell r="CE94">
            <v>12215.685596457406</v>
          </cell>
          <cell r="CF94">
            <v>8.2153866906468104E-3</v>
          </cell>
          <cell r="CG94">
            <v>0</v>
          </cell>
          <cell r="CH94">
            <v>820</v>
          </cell>
          <cell r="CI94">
            <v>1426.1</v>
          </cell>
          <cell r="CJ94" t="str">
            <v>&lt;.2</v>
          </cell>
        </row>
        <row r="95">
          <cell r="A95" t="str">
            <v>4H</v>
          </cell>
          <cell r="D95">
            <v>42970</v>
          </cell>
          <cell r="E95">
            <v>0.38611111111111113</v>
          </cell>
          <cell r="F95">
            <v>50.338349999999998</v>
          </cell>
          <cell r="G95">
            <v>-104.6525</v>
          </cell>
          <cell r="H95">
            <v>19.8</v>
          </cell>
          <cell r="I95">
            <v>0</v>
          </cell>
          <cell r="J95">
            <v>2.6</v>
          </cell>
          <cell r="K95" t="str">
            <v>L, C</v>
          </cell>
          <cell r="L95">
            <v>0.24</v>
          </cell>
          <cell r="M95">
            <v>1.4</v>
          </cell>
          <cell r="N95">
            <v>1.5</v>
          </cell>
          <cell r="O95">
            <v>80.5</v>
          </cell>
          <cell r="P95">
            <v>0</v>
          </cell>
          <cell r="Q95">
            <v>0</v>
          </cell>
          <cell r="R95">
            <v>16.100000000000001</v>
          </cell>
          <cell r="S95">
            <v>87.7</v>
          </cell>
          <cell r="T95">
            <v>8.64</v>
          </cell>
          <cell r="U95">
            <v>501</v>
          </cell>
          <cell r="V95">
            <v>0.28999999999999998</v>
          </cell>
          <cell r="W95">
            <v>8.2899999999999991</v>
          </cell>
          <cell r="X95">
            <v>15.6</v>
          </cell>
          <cell r="Y95">
            <v>62.2</v>
          </cell>
          <cell r="Z95">
            <v>6.17</v>
          </cell>
          <cell r="AA95">
            <v>491</v>
          </cell>
          <cell r="AB95">
            <v>0.28999999999999998</v>
          </cell>
          <cell r="AC95">
            <v>7.95</v>
          </cell>
          <cell r="AD95">
            <v>259.28804480336271</v>
          </cell>
          <cell r="AE95">
            <v>711.3</v>
          </cell>
          <cell r="AG95">
            <v>77</v>
          </cell>
          <cell r="AH95">
            <v>16.5</v>
          </cell>
          <cell r="AI95">
            <v>16.899999999999999</v>
          </cell>
          <cell r="AJ95">
            <v>3</v>
          </cell>
          <cell r="AK95" t="str">
            <v>N</v>
          </cell>
          <cell r="AL95">
            <v>52.57897036</v>
          </cell>
          <cell r="AM95">
            <v>0.06</v>
          </cell>
          <cell r="AN95">
            <v>0.01</v>
          </cell>
          <cell r="AO95">
            <v>42.53</v>
          </cell>
          <cell r="AP95">
            <v>0.04</v>
          </cell>
          <cell r="AQ95">
            <v>1500</v>
          </cell>
          <cell r="AR95">
            <v>150</v>
          </cell>
          <cell r="AS95">
            <v>41.298000000000002</v>
          </cell>
          <cell r="AT95">
            <v>3438.6344712739383</v>
          </cell>
          <cell r="AU95">
            <v>18.600999999999999</v>
          </cell>
          <cell r="AV95">
            <v>1548.7926727726892</v>
          </cell>
          <cell r="AW95">
            <v>918.13165475000005</v>
          </cell>
          <cell r="AX95">
            <v>37.778548970000003</v>
          </cell>
          <cell r="AY95">
            <v>7.09337499999982E-2</v>
          </cell>
          <cell r="AZ95">
            <v>3211.6359195</v>
          </cell>
          <cell r="BA95">
            <v>5.0467024445000002</v>
          </cell>
          <cell r="BB95">
            <v>3.6273035000000701E-3</v>
          </cell>
          <cell r="BC95">
            <v>0.63353945850000004</v>
          </cell>
          <cell r="BD95">
            <v>19.286005111000001</v>
          </cell>
          <cell r="BE95">
            <v>11.926719608999999</v>
          </cell>
          <cell r="BF95">
            <v>5.0557861880520196</v>
          </cell>
          <cell r="BG95">
            <v>-22.94027829625017</v>
          </cell>
          <cell r="BH95">
            <v>16.823354800535466</v>
          </cell>
          <cell r="BI95">
            <v>167.47739599762545</v>
          </cell>
          <cell r="BJ95">
            <v>0.2905588048451721</v>
          </cell>
          <cell r="BK95">
            <v>2.8925284282836867</v>
          </cell>
          <cell r="BL95">
            <v>11.614229007661661</v>
          </cell>
          <cell r="BM95">
            <v>5.0863039331266027</v>
          </cell>
          <cell r="BN95">
            <v>-26.990673860511343</v>
          </cell>
          <cell r="BO95">
            <v>14.207055618346335</v>
          </cell>
          <cell r="BP95">
            <v>130.8868178819387</v>
          </cell>
          <cell r="BQ95">
            <v>0.26555244146441753</v>
          </cell>
          <cell r="BR95">
            <v>2.4464825772324992</v>
          </cell>
          <cell r="BS95">
            <v>-75.599999999999994</v>
          </cell>
          <cell r="BT95">
            <v>-5.42</v>
          </cell>
          <cell r="BU95">
            <v>0.85549204300000004</v>
          </cell>
          <cell r="BV95" t="str">
            <v>restricted</v>
          </cell>
          <cell r="BW95" t="str">
            <v>rain</v>
          </cell>
          <cell r="BX95">
            <v>3.3976124091072499</v>
          </cell>
          <cell r="CA95" t="str">
            <v>Crop</v>
          </cell>
          <cell r="CC95">
            <v>82.925742680288707</v>
          </cell>
          <cell r="CD95">
            <v>3417.3493032153774</v>
          </cell>
          <cell r="CE95">
            <v>3440.2950997376065</v>
          </cell>
          <cell r="CF95">
            <v>9.3913221184848295E-4</v>
          </cell>
          <cell r="CG95">
            <v>6.3744597593894602E-4</v>
          </cell>
          <cell r="CH95">
            <v>460</v>
          </cell>
          <cell r="CI95" t="str">
            <v>NV</v>
          </cell>
          <cell r="CJ95" t="str">
            <v>&lt;.2</v>
          </cell>
        </row>
        <row r="96">
          <cell r="A96">
            <v>5</v>
          </cell>
          <cell r="D96">
            <v>42971</v>
          </cell>
          <cell r="E96">
            <v>0.41875000000000001</v>
          </cell>
          <cell r="F96">
            <v>51.371510000000001</v>
          </cell>
          <cell r="G96">
            <v>-102.58316000000001</v>
          </cell>
          <cell r="H96">
            <v>17.600000000000001</v>
          </cell>
          <cell r="I96">
            <v>0</v>
          </cell>
          <cell r="J96">
            <v>6.4</v>
          </cell>
          <cell r="K96" t="str">
            <v>L, J</v>
          </cell>
          <cell r="L96">
            <v>2.2999999999999998</v>
          </cell>
          <cell r="M96">
            <v>2.2999999999999998</v>
          </cell>
          <cell r="N96">
            <v>2.5</v>
          </cell>
          <cell r="O96">
            <v>101.3</v>
          </cell>
          <cell r="P96">
            <v>0</v>
          </cell>
          <cell r="Q96">
            <v>0</v>
          </cell>
          <cell r="R96">
            <v>20.3</v>
          </cell>
          <cell r="S96">
            <v>43.6</v>
          </cell>
          <cell r="T96">
            <v>3.9</v>
          </cell>
          <cell r="U96">
            <v>3239</v>
          </cell>
          <cell r="V96">
            <v>1.88</v>
          </cell>
          <cell r="W96">
            <v>8.07</v>
          </cell>
          <cell r="X96">
            <v>20.3</v>
          </cell>
          <cell r="Y96">
            <v>43.8</v>
          </cell>
          <cell r="Z96">
            <v>3.92</v>
          </cell>
          <cell r="AA96">
            <v>3245</v>
          </cell>
          <cell r="AB96">
            <v>1.88</v>
          </cell>
          <cell r="AC96">
            <v>8.08</v>
          </cell>
          <cell r="AD96">
            <v>1811.3739335431032</v>
          </cell>
          <cell r="AE96">
            <v>720.5</v>
          </cell>
          <cell r="AG96">
            <v>27</v>
          </cell>
          <cell r="AH96">
            <v>19.7</v>
          </cell>
          <cell r="AI96">
            <v>19.600000000000001</v>
          </cell>
          <cell r="AJ96">
            <v>2</v>
          </cell>
          <cell r="AK96" t="str">
            <v>N</v>
          </cell>
          <cell r="AL96">
            <v>2.3725163500000002</v>
          </cell>
          <cell r="AM96">
            <v>0.08</v>
          </cell>
          <cell r="AN96">
            <v>0.02</v>
          </cell>
          <cell r="AO96">
            <v>26.84</v>
          </cell>
          <cell r="AP96">
            <v>0.01</v>
          </cell>
          <cell r="AQ96">
            <v>1170</v>
          </cell>
          <cell r="AR96">
            <v>58.499999999999993</v>
          </cell>
          <cell r="AS96">
            <v>76.135999999999996</v>
          </cell>
          <cell r="AT96">
            <v>6339.3838467943378</v>
          </cell>
          <cell r="AU96">
            <v>15.401</v>
          </cell>
          <cell r="AV96">
            <v>1282.3480432972522</v>
          </cell>
          <cell r="AW96">
            <v>2515.345542</v>
          </cell>
          <cell r="AX96">
            <v>90.916350254999998</v>
          </cell>
          <cell r="AY96">
            <v>0.54397628499999895</v>
          </cell>
          <cell r="AZ96">
            <v>227.44215</v>
          </cell>
          <cell r="BA96">
            <v>0.32431454599999998</v>
          </cell>
          <cell r="BB96">
            <v>2.1870589999999899E-3</v>
          </cell>
          <cell r="BC96">
            <v>9.5816111499999995E-2</v>
          </cell>
          <cell r="BD96">
            <v>2.5630833155000001</v>
          </cell>
          <cell r="BE96">
            <v>1.1329598405000001</v>
          </cell>
          <cell r="BF96" t="e">
            <v>#N/A</v>
          </cell>
          <cell r="BG96" t="e">
            <v>#N/A</v>
          </cell>
          <cell r="BH96" t="e">
            <v>#N/A</v>
          </cell>
          <cell r="BI96" t="e">
            <v>#N/A</v>
          </cell>
          <cell r="BJ96" t="e">
            <v>#N/A</v>
          </cell>
          <cell r="BK96" t="e">
            <v>#N/A</v>
          </cell>
          <cell r="BL96" t="e">
            <v>#N/A</v>
          </cell>
          <cell r="BM96">
            <v>0.76006360354358415</v>
          </cell>
          <cell r="BN96">
            <v>-25.985705863690939</v>
          </cell>
          <cell r="BO96">
            <v>21.981575853187504</v>
          </cell>
          <cell r="BP96">
            <v>172.32575760517042</v>
          </cell>
          <cell r="BQ96">
            <v>0.51843339276385625</v>
          </cell>
          <cell r="BR96">
            <v>4.0642867359710007</v>
          </cell>
          <cell r="BS96">
            <v>-66.5</v>
          </cell>
          <cell r="BT96">
            <v>-4.5999999999999996</v>
          </cell>
          <cell r="BU96">
            <v>0.72868275599999999</v>
          </cell>
          <cell r="BV96" t="str">
            <v>restricted</v>
          </cell>
          <cell r="BW96" t="str">
            <v>rain</v>
          </cell>
          <cell r="BX96">
            <v>2.8939855074636598</v>
          </cell>
          <cell r="BY96" t="str">
            <v>Bottom sand + gravel. Groundwater</v>
          </cell>
          <cell r="CA96" t="str">
            <v>Pasture-livestock</v>
          </cell>
          <cell r="CC96">
            <v>258.72831716250101</v>
          </cell>
          <cell r="CD96">
            <v>6299.1815389747353</v>
          </cell>
          <cell r="CE96">
            <v>6341.7218223050404</v>
          </cell>
          <cell r="CF96">
            <v>0</v>
          </cell>
          <cell r="CG96">
            <v>0</v>
          </cell>
          <cell r="CH96">
            <v>1770</v>
          </cell>
          <cell r="CI96" t="e">
            <v>#N/A</v>
          </cell>
          <cell r="CJ96" t="str">
            <v>&lt;.2</v>
          </cell>
        </row>
        <row r="97">
          <cell r="A97" t="str">
            <v>74A</v>
          </cell>
          <cell r="D97">
            <v>42971</v>
          </cell>
          <cell r="E97">
            <v>0.48402777777777778</v>
          </cell>
          <cell r="F97">
            <v>51.548639999999999</v>
          </cell>
          <cell r="G97">
            <v>-102.76026</v>
          </cell>
          <cell r="H97">
            <v>20.100000000000001</v>
          </cell>
          <cell r="I97">
            <v>0</v>
          </cell>
          <cell r="J97">
            <v>13</v>
          </cell>
          <cell r="K97" t="str">
            <v>L, J</v>
          </cell>
          <cell r="L97">
            <v>1.27</v>
          </cell>
          <cell r="M97">
            <v>2.5</v>
          </cell>
          <cell r="N97">
            <v>2.5</v>
          </cell>
          <cell r="O97">
            <v>93.6</v>
          </cell>
          <cell r="P97">
            <v>0</v>
          </cell>
          <cell r="Q97">
            <v>0</v>
          </cell>
          <cell r="R97">
            <v>17.600000000000001</v>
          </cell>
          <cell r="S97">
            <v>71.8</v>
          </cell>
          <cell r="T97">
            <v>6.84</v>
          </cell>
          <cell r="U97">
            <v>783</v>
          </cell>
          <cell r="V97">
            <v>0.45</v>
          </cell>
          <cell r="W97">
            <v>7.84</v>
          </cell>
          <cell r="X97">
            <v>13.2</v>
          </cell>
          <cell r="Y97">
            <v>1.3</v>
          </cell>
          <cell r="Z97">
            <v>0.14000000000000001</v>
          </cell>
          <cell r="AA97">
            <v>816</v>
          </cell>
          <cell r="AB97">
            <v>0.53</v>
          </cell>
          <cell r="AC97">
            <v>6.82</v>
          </cell>
          <cell r="AD97">
            <v>410.5931455428007</v>
          </cell>
          <cell r="AE97">
            <v>718.5</v>
          </cell>
          <cell r="AG97">
            <v>77</v>
          </cell>
          <cell r="AH97">
            <v>17.399999999999999</v>
          </cell>
          <cell r="AI97">
            <v>18.100000000000001</v>
          </cell>
          <cell r="AJ97">
            <v>2</v>
          </cell>
          <cell r="AK97" t="str">
            <v>N</v>
          </cell>
          <cell r="AL97">
            <v>17.142875419999999</v>
          </cell>
          <cell r="AM97">
            <v>0.03</v>
          </cell>
          <cell r="AN97">
            <v>0.06</v>
          </cell>
          <cell r="AO97">
            <v>302.05</v>
          </cell>
          <cell r="AP97">
            <v>7.0000000000000007E-2</v>
          </cell>
          <cell r="AQ97">
            <v>1080</v>
          </cell>
          <cell r="AR97">
            <v>18.000000000000004</v>
          </cell>
          <cell r="AS97">
            <v>78.028999999999996</v>
          </cell>
          <cell r="AT97">
            <v>6497.0024979184009</v>
          </cell>
          <cell r="AU97">
            <v>10.824</v>
          </cell>
          <cell r="AV97">
            <v>901.24895920066615</v>
          </cell>
          <cell r="AW97">
            <v>4750.8612519999997</v>
          </cell>
          <cell r="AX97">
            <v>188.4591494</v>
          </cell>
          <cell r="AY97">
            <v>1.47874809999999</v>
          </cell>
          <cell r="AZ97">
            <v>2318.4818894999999</v>
          </cell>
          <cell r="BA97">
            <v>3.559583972</v>
          </cell>
          <cell r="BB97">
            <v>9.3180379999999695E-3</v>
          </cell>
          <cell r="BC97">
            <v>0.21771433100000001</v>
          </cell>
          <cell r="BD97">
            <v>6.3720572369999999</v>
          </cell>
          <cell r="BE97">
            <v>5.1321720999999897E-2</v>
          </cell>
          <cell r="BF97">
            <v>2.4580963872771822</v>
          </cell>
          <cell r="BG97">
            <v>-27.153268006703986</v>
          </cell>
          <cell r="BH97">
            <v>65.037535364750212</v>
          </cell>
          <cell r="BI97">
            <v>831.94752748132396</v>
          </cell>
          <cell r="BJ97">
            <v>1.498215511742691</v>
          </cell>
          <cell r="BK97">
            <v>19.164881996805438</v>
          </cell>
          <cell r="BL97">
            <v>14.923773529927939</v>
          </cell>
          <cell r="BM97">
            <v>2.3557743702801317</v>
          </cell>
          <cell r="BN97">
            <v>-30.230082426307796</v>
          </cell>
          <cell r="BO97">
            <v>68.637953024245959</v>
          </cell>
          <cell r="BP97">
            <v>779.44827371669976</v>
          </cell>
          <cell r="BQ97">
            <v>1.6036904912207</v>
          </cell>
          <cell r="BR97">
            <v>18.211408264408874</v>
          </cell>
          <cell r="BS97">
            <v>-82.1</v>
          </cell>
          <cell r="BT97">
            <v>-7.75</v>
          </cell>
          <cell r="BU97">
            <v>0.365150898</v>
          </cell>
          <cell r="BV97" t="str">
            <v>open</v>
          </cell>
          <cell r="BW97" t="str">
            <v>rain</v>
          </cell>
          <cell r="BX97">
            <v>1.4502077876877599</v>
          </cell>
          <cell r="BY97" t="str">
            <v>Out flow and inflow</v>
          </cell>
          <cell r="BZ97" t="str">
            <v>Livestock</v>
          </cell>
          <cell r="CA97" t="str">
            <v>Pasture-livestock</v>
          </cell>
          <cell r="CC97">
            <v>34.118019845604501</v>
          </cell>
          <cell r="CD97">
            <v>6261.3832589017038</v>
          </cell>
          <cell r="CE97">
            <v>6330.5729768529663</v>
          </cell>
          <cell r="CF97">
            <v>5.2436159287300504E-3</v>
          </cell>
          <cell r="CG97">
            <v>0</v>
          </cell>
          <cell r="CH97">
            <v>840</v>
          </cell>
          <cell r="CI97" t="str">
            <v>NV</v>
          </cell>
          <cell r="CJ97" t="str">
            <v>&lt;.2</v>
          </cell>
        </row>
        <row r="98">
          <cell r="A98" t="str">
            <v>74B</v>
          </cell>
          <cell r="D98">
            <v>42971</v>
          </cell>
          <cell r="E98">
            <v>0.51597222222222217</v>
          </cell>
          <cell r="F98">
            <v>51.553649999999998</v>
          </cell>
          <cell r="G98">
            <v>-102.76506000000001</v>
          </cell>
          <cell r="H98">
            <v>19.899999999999999</v>
          </cell>
          <cell r="I98">
            <v>5</v>
          </cell>
          <cell r="J98">
            <v>13.6</v>
          </cell>
          <cell r="K98" t="str">
            <v>L, J</v>
          </cell>
          <cell r="L98">
            <v>1.02</v>
          </cell>
          <cell r="M98">
            <v>2.7</v>
          </cell>
          <cell r="N98">
            <v>3</v>
          </cell>
          <cell r="O98">
            <v>93.6</v>
          </cell>
          <cell r="P98">
            <v>0</v>
          </cell>
          <cell r="Q98">
            <v>0</v>
          </cell>
          <cell r="R98">
            <v>18.3</v>
          </cell>
          <cell r="S98">
            <v>93.4</v>
          </cell>
          <cell r="T98">
            <v>8.76</v>
          </cell>
          <cell r="U98">
            <v>683</v>
          </cell>
          <cell r="V98">
            <v>0.38</v>
          </cell>
          <cell r="W98">
            <v>8.52</v>
          </cell>
          <cell r="X98">
            <v>15.9</v>
          </cell>
          <cell r="Y98">
            <v>3</v>
          </cell>
          <cell r="Z98">
            <v>0.24</v>
          </cell>
          <cell r="AA98">
            <v>743</v>
          </cell>
          <cell r="AB98">
            <v>0.46</v>
          </cell>
          <cell r="AC98">
            <v>7.13</v>
          </cell>
          <cell r="AD98">
            <v>354.76014915075655</v>
          </cell>
          <cell r="AE98">
            <v>718</v>
          </cell>
          <cell r="AG98">
            <v>66</v>
          </cell>
          <cell r="AH98">
            <v>18.2</v>
          </cell>
          <cell r="AI98">
            <v>19.600000000000001</v>
          </cell>
          <cell r="AJ98">
            <v>2</v>
          </cell>
          <cell r="AK98" t="str">
            <v>N</v>
          </cell>
          <cell r="AL98">
            <v>23.071335824999998</v>
          </cell>
          <cell r="AM98">
            <v>0.03</v>
          </cell>
          <cell r="AN98">
            <v>0.02</v>
          </cell>
          <cell r="AO98">
            <v>12.22</v>
          </cell>
          <cell r="AP98">
            <v>0.01</v>
          </cell>
          <cell r="AQ98">
            <v>998.84</v>
          </cell>
          <cell r="AR98">
            <v>49.942</v>
          </cell>
          <cell r="AS98">
            <v>59.503999999999998</v>
          </cell>
          <cell r="AT98">
            <v>4954.5378850957532</v>
          </cell>
          <cell r="AU98">
            <v>17.436</v>
          </cell>
          <cell r="AV98">
            <v>1451.7901748542881</v>
          </cell>
          <cell r="AW98">
            <v>778.8256748</v>
          </cell>
          <cell r="AX98">
            <v>30.235470809999999</v>
          </cell>
          <cell r="AY98">
            <v>0.20655325999999999</v>
          </cell>
          <cell r="AZ98">
            <v>3080.3582885000001</v>
          </cell>
          <cell r="BA98">
            <v>4.6582205989999999</v>
          </cell>
          <cell r="BB98">
            <v>1.06458950000001E-2</v>
          </cell>
          <cell r="BC98">
            <v>0.244376174</v>
          </cell>
          <cell r="BD98">
            <v>6.9934798075</v>
          </cell>
          <cell r="BE98">
            <v>1.39514844999997E-2</v>
          </cell>
          <cell r="BF98">
            <v>3.6845672580012838</v>
          </cell>
          <cell r="BG98">
            <v>-19.97174636014622</v>
          </cell>
          <cell r="BH98">
            <v>27.009717758647167</v>
          </cell>
          <cell r="BI98">
            <v>403.64707246726084</v>
          </cell>
          <cell r="BJ98">
            <v>0.64171341788185254</v>
          </cell>
          <cell r="BK98">
            <v>9.5900943803103083</v>
          </cell>
          <cell r="BL98">
            <v>17.435264920321941</v>
          </cell>
          <cell r="BM98">
            <v>3.3362223419347474</v>
          </cell>
          <cell r="BN98">
            <v>-28.652508744673554</v>
          </cell>
          <cell r="BO98">
            <v>38.041496101959765</v>
          </cell>
          <cell r="BP98">
            <v>388.25412969751414</v>
          </cell>
          <cell r="BQ98">
            <v>0.85294834309326828</v>
          </cell>
          <cell r="BR98">
            <v>8.7052495447873142</v>
          </cell>
          <cell r="BS98">
            <v>-87.2</v>
          </cell>
          <cell r="BT98">
            <v>-10.41</v>
          </cell>
          <cell r="BU98">
            <v>7.3945553999999997E-2</v>
          </cell>
          <cell r="BV98" t="str">
            <v>open</v>
          </cell>
          <cell r="BW98" t="str">
            <v>rain</v>
          </cell>
          <cell r="BX98">
            <v>0.29367699601855501</v>
          </cell>
          <cell r="BY98" t="str">
            <v xml:space="preserve">Fish. inflow stream (currently dry). outflow. </v>
          </cell>
          <cell r="BZ98" t="str">
            <v>Livestock</v>
          </cell>
          <cell r="CA98" t="str">
            <v>Pasture-livestock</v>
          </cell>
          <cell r="CC98">
            <v>220.878796850079</v>
          </cell>
          <cell r="CD98">
            <v>4999.526506750618</v>
          </cell>
          <cell r="CE98">
            <v>5038.7990415895583</v>
          </cell>
          <cell r="CF98">
            <v>5.3510959925204297E-3</v>
          </cell>
          <cell r="CG98">
            <v>0</v>
          </cell>
          <cell r="CH98">
            <v>1540</v>
          </cell>
          <cell r="CI98" t="str">
            <v>NV</v>
          </cell>
          <cell r="CJ98" t="str">
            <v>&lt;.2</v>
          </cell>
        </row>
        <row r="99">
          <cell r="A99" t="str">
            <v>74C</v>
          </cell>
          <cell r="D99">
            <v>42971</v>
          </cell>
          <cell r="E99">
            <v>0.55069444444444449</v>
          </cell>
          <cell r="F99">
            <v>51.54495</v>
          </cell>
          <cell r="G99">
            <v>-102.76698</v>
          </cell>
          <cell r="H99">
            <v>22.1</v>
          </cell>
          <cell r="I99">
            <v>5</v>
          </cell>
          <cell r="J99">
            <v>16.399999999999999</v>
          </cell>
          <cell r="K99" t="str">
            <v>L, J</v>
          </cell>
          <cell r="L99">
            <v>0.43</v>
          </cell>
          <cell r="M99">
            <v>3.3</v>
          </cell>
          <cell r="N99">
            <v>3</v>
          </cell>
          <cell r="O99">
            <v>93.6</v>
          </cell>
          <cell r="P99">
            <v>0</v>
          </cell>
          <cell r="Q99">
            <v>0</v>
          </cell>
          <cell r="R99">
            <v>18.5</v>
          </cell>
          <cell r="S99">
            <v>108</v>
          </cell>
          <cell r="T99">
            <v>10.119999999999999</v>
          </cell>
          <cell r="U99">
            <v>617</v>
          </cell>
          <cell r="V99">
            <v>0.35</v>
          </cell>
          <cell r="W99">
            <v>9.19</v>
          </cell>
          <cell r="X99">
            <v>13.9</v>
          </cell>
          <cell r="Y99">
            <v>1.2</v>
          </cell>
          <cell r="Z99">
            <v>0.13</v>
          </cell>
          <cell r="AA99">
            <v>631</v>
          </cell>
          <cell r="AB99">
            <v>0.39</v>
          </cell>
          <cell r="AC99">
            <v>6.94</v>
          </cell>
          <cell r="AD99">
            <v>320.218072491908</v>
          </cell>
          <cell r="AE99">
            <v>717.4</v>
          </cell>
          <cell r="AG99">
            <v>11</v>
          </cell>
          <cell r="AH99">
            <v>18.5</v>
          </cell>
          <cell r="AI99">
            <v>19.600000000000001</v>
          </cell>
          <cell r="AJ99">
            <v>2</v>
          </cell>
          <cell r="AK99" t="str">
            <v>N</v>
          </cell>
          <cell r="AL99">
            <v>167.10263119999999</v>
          </cell>
          <cell r="AM99">
            <v>0.09</v>
          </cell>
          <cell r="AN99">
            <v>0.01</v>
          </cell>
          <cell r="AO99">
            <v>39.020000000000003</v>
          </cell>
          <cell r="AP99">
            <v>0.03</v>
          </cell>
          <cell r="AQ99">
            <v>1490</v>
          </cell>
          <cell r="AR99">
            <v>149</v>
          </cell>
          <cell r="AS99">
            <v>39.052999999999997</v>
          </cell>
          <cell r="AT99">
            <v>3251.7069109075769</v>
          </cell>
          <cell r="AU99">
            <v>20.062999999999999</v>
          </cell>
          <cell r="AV99">
            <v>1670.5245628642797</v>
          </cell>
          <cell r="AW99">
            <v>138.67693560000001</v>
          </cell>
          <cell r="AX99">
            <v>5.3475680140000001</v>
          </cell>
          <cell r="AY99">
            <v>0.968732237</v>
          </cell>
          <cell r="AZ99">
            <v>1137.3586069999999</v>
          </cell>
          <cell r="BA99">
            <v>1.7115644860000001</v>
          </cell>
          <cell r="BB99">
            <v>2.7275439999999698E-3</v>
          </cell>
          <cell r="BC99">
            <v>0.25725031549999999</v>
          </cell>
          <cell r="BD99">
            <v>7.3109118595</v>
          </cell>
          <cell r="BE99">
            <v>8.0246101500000194E-2</v>
          </cell>
          <cell r="BF99">
            <v>3.2823536732869645</v>
          </cell>
          <cell r="BG99">
            <v>-25.072073175321627</v>
          </cell>
          <cell r="BH99">
            <v>50.816248043026391</v>
          </cell>
          <cell r="BI99">
            <v>547.09557110409753</v>
          </cell>
          <cell r="BJ99">
            <v>0.98481100858578274</v>
          </cell>
          <cell r="BK99">
            <v>10.602627346978634</v>
          </cell>
          <cell r="BL99">
            <v>12.560513435538969</v>
          </cell>
          <cell r="BM99">
            <v>3.4945771976443578</v>
          </cell>
          <cell r="BN99">
            <v>-28.517043896663669</v>
          </cell>
          <cell r="BO99">
            <v>59.662464070896689</v>
          </cell>
          <cell r="BP99">
            <v>546.44689665485748</v>
          </cell>
          <cell r="BQ99">
            <v>1.19564056254302</v>
          </cell>
          <cell r="BR99">
            <v>10.950839612321793</v>
          </cell>
          <cell r="BS99" t="e">
            <v>#N/A</v>
          </cell>
          <cell r="BT99" t="e">
            <v>#N/A</v>
          </cell>
          <cell r="BU99" t="e">
            <v>#N/A</v>
          </cell>
          <cell r="BV99" t="e">
            <v>#N/A</v>
          </cell>
          <cell r="BW99" t="e">
            <v>#N/A</v>
          </cell>
          <cell r="BX99" t="e">
            <v>#N/A</v>
          </cell>
          <cell r="BZ99" t="str">
            <v>Livestock</v>
          </cell>
          <cell r="CA99" t="str">
            <v>Pasture-livestock</v>
          </cell>
          <cell r="CC99">
            <v>109.830539194338</v>
          </cell>
          <cell r="CD99">
            <v>3498.8771115990598</v>
          </cell>
          <cell r="CE99">
            <v>3499.5903477789498</v>
          </cell>
          <cell r="CF99">
            <v>4.3623807159896104E-3</v>
          </cell>
          <cell r="CG99">
            <v>3.7058029806139302E-4</v>
          </cell>
          <cell r="CH99">
            <v>1190</v>
          </cell>
          <cell r="CI99" t="str">
            <v>NV</v>
          </cell>
          <cell r="CJ99" t="str">
            <v>&lt;.2</v>
          </cell>
        </row>
        <row r="100">
          <cell r="A100" t="str">
            <v>10C</v>
          </cell>
          <cell r="D100">
            <v>42971</v>
          </cell>
          <cell r="E100">
            <v>0.4375</v>
          </cell>
          <cell r="F100">
            <v>51.805639999999997</v>
          </cell>
          <cell r="G100">
            <v>-103.37831</v>
          </cell>
          <cell r="H100">
            <v>17.600000000000001</v>
          </cell>
          <cell r="I100">
            <v>0</v>
          </cell>
          <cell r="J100">
            <v>12.8</v>
          </cell>
          <cell r="K100" t="str">
            <v>Justin, C</v>
          </cell>
          <cell r="L100">
            <v>0.19</v>
          </cell>
          <cell r="M100">
            <v>2</v>
          </cell>
          <cell r="N100">
            <v>2</v>
          </cell>
          <cell r="O100">
            <v>101.4</v>
          </cell>
          <cell r="P100">
            <v>0</v>
          </cell>
          <cell r="Q100">
            <v>0</v>
          </cell>
          <cell r="R100">
            <v>16.8</v>
          </cell>
          <cell r="S100">
            <v>82.3</v>
          </cell>
          <cell r="T100">
            <v>7.46</v>
          </cell>
          <cell r="U100">
            <v>1049</v>
          </cell>
          <cell r="V100">
            <v>0.62</v>
          </cell>
          <cell r="W100">
            <v>8.8800000000000008</v>
          </cell>
          <cell r="X100">
            <v>16.8</v>
          </cell>
          <cell r="Y100">
            <v>82.4</v>
          </cell>
          <cell r="Z100">
            <v>7.4</v>
          </cell>
          <cell r="AA100">
            <v>1047</v>
          </cell>
          <cell r="AB100">
            <v>0.62</v>
          </cell>
          <cell r="AC100">
            <v>8.8699999999999992</v>
          </cell>
          <cell r="AD100">
            <v>561.40694910737648</v>
          </cell>
          <cell r="AE100">
            <v>712.8</v>
          </cell>
          <cell r="AG100">
            <v>47</v>
          </cell>
          <cell r="AH100">
            <v>17.2</v>
          </cell>
          <cell r="AI100">
            <v>17.3</v>
          </cell>
          <cell r="AJ100">
            <v>2</v>
          </cell>
          <cell r="AK100" t="str">
            <v>N</v>
          </cell>
          <cell r="AL100">
            <v>174.61417019999999</v>
          </cell>
          <cell r="AM100">
            <v>0.08</v>
          </cell>
          <cell r="AN100">
            <v>0.01</v>
          </cell>
          <cell r="AO100">
            <v>19.829999999999998</v>
          </cell>
          <cell r="AP100">
            <v>0.03</v>
          </cell>
          <cell r="AQ100">
            <v>2020</v>
          </cell>
          <cell r="AR100">
            <v>202</v>
          </cell>
          <cell r="AS100">
            <v>27.259</v>
          </cell>
          <cell r="AT100">
            <v>2269.6919233971694</v>
          </cell>
          <cell r="AU100">
            <v>22.681999999999999</v>
          </cell>
          <cell r="AV100">
            <v>1888.5928393005829</v>
          </cell>
          <cell r="AW100">
            <v>126.17338105</v>
          </cell>
          <cell r="AX100">
            <v>5.0839003250000001</v>
          </cell>
          <cell r="AY100">
            <v>0.25038449400000001</v>
          </cell>
          <cell r="AZ100">
            <v>360.11253125000002</v>
          </cell>
          <cell r="BA100">
            <v>0.55737497700000005</v>
          </cell>
          <cell r="BB100">
            <v>4.0517599999995201E-4</v>
          </cell>
          <cell r="BC100">
            <v>0.2664879255</v>
          </cell>
          <cell r="BD100">
            <v>7.9307360019999997</v>
          </cell>
          <cell r="BE100">
            <v>8.3482787999999503E-2</v>
          </cell>
          <cell r="BF100">
            <v>5.520376412940049</v>
          </cell>
          <cell r="BG100">
            <v>-15.960067775815391</v>
          </cell>
          <cell r="BH100">
            <v>17.88603692160827</v>
          </cell>
          <cell r="BI100">
            <v>282.13529899018783</v>
          </cell>
          <cell r="BJ100">
            <v>0.33843021611368534</v>
          </cell>
          <cell r="BK100">
            <v>5.3384162533621158</v>
          </cell>
          <cell r="BL100">
            <v>18.403062135258565</v>
          </cell>
          <cell r="BM100">
            <v>5.502504014802204</v>
          </cell>
          <cell r="BN100">
            <v>-28.04886252249311</v>
          </cell>
          <cell r="BO100">
            <v>14.83542305637225</v>
          </cell>
          <cell r="BP100">
            <v>127.90446994731217</v>
          </cell>
          <cell r="BQ100">
            <v>0.33948336513437644</v>
          </cell>
          <cell r="BR100">
            <v>2.9268757425014229</v>
          </cell>
          <cell r="BS100">
            <v>-84.8</v>
          </cell>
          <cell r="BT100">
            <v>-6.15</v>
          </cell>
          <cell r="BU100">
            <v>1.0654612400000001</v>
          </cell>
          <cell r="BV100" t="str">
            <v>closed</v>
          </cell>
          <cell r="BW100" t="str">
            <v>rain</v>
          </cell>
          <cell r="BX100">
            <v>4.2315113989895803</v>
          </cell>
          <cell r="BZ100" t="str">
            <v>Livestock</v>
          </cell>
          <cell r="CA100" t="str">
            <v>Pasture-livestock</v>
          </cell>
          <cell r="CC100">
            <v>148.89777796816301</v>
          </cell>
          <cell r="CD100">
            <v>2365.7060652606979</v>
          </cell>
          <cell r="CE100">
            <v>2414.0859374267729</v>
          </cell>
          <cell r="CF100">
            <v>0</v>
          </cell>
          <cell r="CG100">
            <v>0</v>
          </cell>
          <cell r="CH100">
            <v>1200</v>
          </cell>
          <cell r="CI100">
            <v>534.91999999999996</v>
          </cell>
          <cell r="CJ100" t="str">
            <v>&lt;.2</v>
          </cell>
        </row>
        <row r="101">
          <cell r="A101" t="str">
            <v>10D</v>
          </cell>
          <cell r="D101">
            <v>42971</v>
          </cell>
          <cell r="E101">
            <v>0.48541666666666666</v>
          </cell>
          <cell r="F101">
            <v>51.803759999999997</v>
          </cell>
          <cell r="G101">
            <v>-103.40521</v>
          </cell>
          <cell r="H101">
            <v>20.3</v>
          </cell>
          <cell r="I101">
            <v>1</v>
          </cell>
          <cell r="J101">
            <v>8.5</v>
          </cell>
          <cell r="K101" t="str">
            <v>Justin, C</v>
          </cell>
          <cell r="L101">
            <v>0.5</v>
          </cell>
          <cell r="M101">
            <v>0.5</v>
          </cell>
          <cell r="N101">
            <v>0.5</v>
          </cell>
          <cell r="O101">
            <v>96.1</v>
          </cell>
          <cell r="P101">
            <v>0</v>
          </cell>
          <cell r="Q101">
            <v>0</v>
          </cell>
          <cell r="R101">
            <v>16.600000000000001</v>
          </cell>
          <cell r="S101">
            <v>115.5</v>
          </cell>
          <cell r="T101">
            <v>10.28</v>
          </cell>
          <cell r="U101">
            <v>3569</v>
          </cell>
          <cell r="V101">
            <v>2.27</v>
          </cell>
          <cell r="W101">
            <v>9.69</v>
          </cell>
          <cell r="X101" t="e">
            <v>#N/A</v>
          </cell>
          <cell r="Y101" t="e">
            <v>#N/A</v>
          </cell>
          <cell r="Z101" t="e">
            <v>#N/A</v>
          </cell>
          <cell r="AA101" t="e">
            <v>#N/A</v>
          </cell>
          <cell r="AB101" t="e">
            <v>#N/A</v>
          </cell>
          <cell r="AC101" t="e">
            <v>#N/A</v>
          </cell>
          <cell r="AD101">
            <v>2000.9954510052767</v>
          </cell>
          <cell r="AE101">
            <v>712.7</v>
          </cell>
          <cell r="AG101">
            <v>16</v>
          </cell>
          <cell r="AH101">
            <v>17.2</v>
          </cell>
          <cell r="AI101">
            <v>17.5</v>
          </cell>
          <cell r="AJ101">
            <v>1</v>
          </cell>
          <cell r="AK101" t="str">
            <v>N</v>
          </cell>
          <cell r="AL101">
            <v>50.21253248</v>
          </cell>
          <cell r="AM101">
            <v>0.03</v>
          </cell>
          <cell r="AN101">
            <v>5.8599999999999998E-3</v>
          </cell>
          <cell r="AO101" t="str">
            <v>&lt;LOD</v>
          </cell>
          <cell r="AP101">
            <v>0.02</v>
          </cell>
          <cell r="AQ101">
            <v>1830</v>
          </cell>
          <cell r="AR101">
            <v>312.28668941979527</v>
          </cell>
          <cell r="AS101">
            <v>20.884</v>
          </cell>
          <cell r="AT101">
            <v>1738.8842631140717</v>
          </cell>
          <cell r="AU101">
            <v>28.95</v>
          </cell>
          <cell r="AV101">
            <v>2410.4912572855956</v>
          </cell>
          <cell r="AW101">
            <v>48.516635014999999</v>
          </cell>
          <cell r="AX101">
            <v>1.9223470235</v>
          </cell>
          <cell r="AY101">
            <v>0.12379583650000001</v>
          </cell>
          <cell r="AZ101">
            <v>192.56980145</v>
          </cell>
          <cell r="BA101">
            <v>0.290322154</v>
          </cell>
          <cell r="BB101">
            <v>1.3930320000000199E-3</v>
          </cell>
          <cell r="BC101">
            <v>0.2234604235</v>
          </cell>
          <cell r="BD101">
            <v>6.6256766090000001</v>
          </cell>
          <cell r="BE101">
            <v>8.2138348E-2</v>
          </cell>
          <cell r="BF101">
            <v>2.3513989170808127</v>
          </cell>
          <cell r="BG101">
            <v>-16.323779124140394</v>
          </cell>
          <cell r="BH101">
            <v>23.836581944169811</v>
          </cell>
          <cell r="BI101">
            <v>424.19156476642632</v>
          </cell>
          <cell r="BJ101">
            <v>0.49898643383231761</v>
          </cell>
          <cell r="BK101">
            <v>8.8798736605908797</v>
          </cell>
          <cell r="BL101">
            <v>20.761792108167974</v>
          </cell>
          <cell r="BM101">
            <v>1.6707051685096062</v>
          </cell>
          <cell r="BN101">
            <v>-29.134038458966696</v>
          </cell>
          <cell r="BO101">
            <v>38.655027602361145</v>
          </cell>
          <cell r="BP101">
            <v>305.6622898753979</v>
          </cell>
          <cell r="BQ101">
            <v>0.95209427592022544</v>
          </cell>
          <cell r="BR101">
            <v>7.5286278294432991</v>
          </cell>
          <cell r="BS101">
            <v>-69.3</v>
          </cell>
          <cell r="BT101">
            <v>-4.49</v>
          </cell>
          <cell r="BU101">
            <v>0.94375830100000002</v>
          </cell>
          <cell r="BV101" t="str">
            <v>restricted</v>
          </cell>
          <cell r="BW101" t="str">
            <v>rain</v>
          </cell>
          <cell r="BX101">
            <v>3.7481645111755499</v>
          </cell>
          <cell r="BY101" t="str">
            <v>Many macrophytes</v>
          </cell>
          <cell r="CA101" t="str">
            <v>Pasture-livestock</v>
          </cell>
          <cell r="CC101">
            <v>202.33881213990401</v>
          </cell>
          <cell r="CD101">
            <v>2384.8518139790685</v>
          </cell>
          <cell r="CE101">
            <v>2023.0410196000764</v>
          </cell>
          <cell r="CF101" t="str">
            <v>NA</v>
          </cell>
          <cell r="CG101" t="str">
            <v>NA</v>
          </cell>
          <cell r="CH101">
            <v>380</v>
          </cell>
          <cell r="CI101">
            <v>1925.8</v>
          </cell>
          <cell r="CJ101" t="str">
            <v>&lt;.2</v>
          </cell>
        </row>
        <row r="102">
          <cell r="A102" t="str">
            <v>10A</v>
          </cell>
          <cell r="D102">
            <v>42971</v>
          </cell>
          <cell r="E102">
            <v>0.51736111111111105</v>
          </cell>
          <cell r="F102">
            <v>51.77975</v>
          </cell>
          <cell r="G102">
            <v>-103.42531</v>
          </cell>
          <cell r="H102">
            <v>22.3</v>
          </cell>
          <cell r="I102">
            <v>1</v>
          </cell>
          <cell r="J102">
            <v>5.8</v>
          </cell>
          <cell r="K102" t="str">
            <v>Justin, C</v>
          </cell>
          <cell r="L102">
            <v>0.76</v>
          </cell>
          <cell r="M102">
            <v>0.8</v>
          </cell>
          <cell r="N102">
            <v>1</v>
          </cell>
          <cell r="O102">
            <v>96.11</v>
          </cell>
          <cell r="P102">
            <v>0</v>
          </cell>
          <cell r="Q102">
            <v>0</v>
          </cell>
          <cell r="R102">
            <v>18.399999999999999</v>
          </cell>
          <cell r="S102">
            <v>48.5</v>
          </cell>
          <cell r="T102">
            <v>4.47</v>
          </cell>
          <cell r="U102">
            <v>738</v>
          </cell>
          <cell r="V102">
            <v>0.42</v>
          </cell>
          <cell r="W102">
            <v>7.88</v>
          </cell>
          <cell r="X102">
            <v>18.5</v>
          </cell>
          <cell r="Y102">
            <v>47.7</v>
          </cell>
          <cell r="Z102">
            <v>4.97</v>
          </cell>
          <cell r="AA102">
            <v>731</v>
          </cell>
          <cell r="AB102">
            <v>0.42</v>
          </cell>
          <cell r="AC102">
            <v>7.82</v>
          </cell>
          <cell r="AD102">
            <v>385.10134608196734</v>
          </cell>
          <cell r="AE102">
            <v>711.6</v>
          </cell>
          <cell r="AG102">
            <v>16</v>
          </cell>
          <cell r="AH102">
            <v>18.5</v>
          </cell>
          <cell r="AI102">
            <v>19.2</v>
          </cell>
          <cell r="AJ102">
            <v>2</v>
          </cell>
          <cell r="AK102" t="str">
            <v>N</v>
          </cell>
          <cell r="AL102">
            <v>10.56081367</v>
          </cell>
          <cell r="AM102">
            <v>0.24</v>
          </cell>
          <cell r="AN102">
            <v>7.0000000000000007E-2</v>
          </cell>
          <cell r="AO102">
            <v>21.1</v>
          </cell>
          <cell r="AP102">
            <v>0.1</v>
          </cell>
          <cell r="AQ102">
            <v>1640</v>
          </cell>
          <cell r="AR102">
            <v>23.428571428571423</v>
          </cell>
          <cell r="AS102">
            <v>57.311999999999998</v>
          </cell>
          <cell r="AT102">
            <v>4772.0233139050788</v>
          </cell>
          <cell r="AU102">
            <v>20.094000000000001</v>
          </cell>
          <cell r="AV102">
            <v>1673.1057452123232</v>
          </cell>
          <cell r="AW102">
            <v>2832.0098320000002</v>
          </cell>
          <cell r="AX102">
            <v>108.62081405000001</v>
          </cell>
          <cell r="AY102">
            <v>0.863065049999996</v>
          </cell>
          <cell r="AZ102">
            <v>2119.01755</v>
          </cell>
          <cell r="BA102">
            <v>3.1685895799999999</v>
          </cell>
          <cell r="BB102">
            <v>2.6470484999999901E-2</v>
          </cell>
          <cell r="BC102">
            <v>0.23055002499999999</v>
          </cell>
          <cell r="BD102">
            <v>6.516861843</v>
          </cell>
          <cell r="BE102">
            <v>7.0215080999999693E-2</v>
          </cell>
          <cell r="BF102" t="e">
            <v>#N/A</v>
          </cell>
          <cell r="BG102" t="e">
            <v>#N/A</v>
          </cell>
          <cell r="BH102" t="e">
            <v>#N/A</v>
          </cell>
          <cell r="BI102" t="e">
            <v>#N/A</v>
          </cell>
          <cell r="BJ102" t="e">
            <v>#N/A</v>
          </cell>
          <cell r="BK102" t="e">
            <v>#N/A</v>
          </cell>
          <cell r="BL102" t="e">
            <v>#N/A</v>
          </cell>
          <cell r="BM102">
            <v>3.8195746273098101</v>
          </cell>
          <cell r="BN102">
            <v>-28.813479676803158</v>
          </cell>
          <cell r="BO102">
            <v>22.628155755657946</v>
          </cell>
          <cell r="BP102">
            <v>205.52500761504518</v>
          </cell>
          <cell r="BQ102">
            <v>0.46179909705424382</v>
          </cell>
          <cell r="BR102">
            <v>4.1943879105111259</v>
          </cell>
          <cell r="BS102">
            <v>-89.2</v>
          </cell>
          <cell r="BT102">
            <v>-8.25</v>
          </cell>
          <cell r="BU102">
            <v>0.450471275</v>
          </cell>
          <cell r="BV102" t="str">
            <v>restricted</v>
          </cell>
          <cell r="BW102" t="str">
            <v>rain</v>
          </cell>
          <cell r="BX102">
            <v>1.78906023205499</v>
          </cell>
          <cell r="BY102" t="str">
            <v>Dugout very protected form wind. Completely enclosed by cattails.  Weird 2.5 sal reading at surface - cleaned probe off and retook</v>
          </cell>
          <cell r="CA102" t="str">
            <v>Pasture-livestock</v>
          </cell>
          <cell r="CC102">
            <v>36.266191465512897</v>
          </cell>
          <cell r="CD102">
            <v>4618.0253395055997</v>
          </cell>
          <cell r="CE102">
            <v>4686.5254548387866</v>
          </cell>
          <cell r="CF102">
            <v>0</v>
          </cell>
          <cell r="CG102">
            <v>0</v>
          </cell>
          <cell r="CH102">
            <v>350.00000000000006</v>
          </cell>
          <cell r="CI102">
            <v>206.74</v>
          </cell>
          <cell r="CJ102" t="str">
            <v>&lt;.2</v>
          </cell>
        </row>
        <row r="103">
          <cell r="A103" t="str">
            <v>10B</v>
          </cell>
          <cell r="D103">
            <v>42971</v>
          </cell>
          <cell r="E103">
            <v>0.55138888888888882</v>
          </cell>
          <cell r="F103">
            <v>51.775269999999999</v>
          </cell>
          <cell r="G103">
            <v>-103.46151999999999</v>
          </cell>
          <cell r="H103">
            <v>21.3</v>
          </cell>
          <cell r="I103">
            <v>1</v>
          </cell>
          <cell r="J103">
            <v>9.8000000000000007</v>
          </cell>
          <cell r="K103" t="str">
            <v>Justin, C</v>
          </cell>
          <cell r="L103">
            <v>0.76</v>
          </cell>
          <cell r="M103">
            <v>2.2000000000000002</v>
          </cell>
          <cell r="N103">
            <v>2</v>
          </cell>
          <cell r="O103">
            <v>96.1</v>
          </cell>
          <cell r="P103">
            <v>0</v>
          </cell>
          <cell r="Q103">
            <v>0</v>
          </cell>
          <cell r="R103">
            <v>18</v>
          </cell>
          <cell r="S103">
            <v>96.2</v>
          </cell>
          <cell r="T103">
            <v>8.5399999999999991</v>
          </cell>
          <cell r="U103">
            <v>1313</v>
          </cell>
          <cell r="V103">
            <v>0.76</v>
          </cell>
          <cell r="W103">
            <v>9.3000000000000007</v>
          </cell>
          <cell r="X103">
            <v>16.100000000000001</v>
          </cell>
          <cell r="Y103">
            <v>2.1</v>
          </cell>
          <cell r="Z103">
            <v>0.22</v>
          </cell>
          <cell r="AA103">
            <v>1279</v>
          </cell>
          <cell r="AB103">
            <v>0.78</v>
          </cell>
          <cell r="AC103">
            <v>8.34</v>
          </cell>
          <cell r="AD103">
            <v>711.30443316908008</v>
          </cell>
          <cell r="AE103">
            <v>711.3</v>
          </cell>
          <cell r="AG103">
            <v>50</v>
          </cell>
          <cell r="AH103">
            <v>18.600000000000001</v>
          </cell>
          <cell r="AI103">
            <v>18.600000000000001</v>
          </cell>
          <cell r="AJ103">
            <v>3</v>
          </cell>
          <cell r="AK103" t="str">
            <v>N</v>
          </cell>
          <cell r="AL103">
            <v>67.049445379999995</v>
          </cell>
          <cell r="AM103">
            <v>0.09</v>
          </cell>
          <cell r="AN103">
            <v>0.02</v>
          </cell>
          <cell r="AO103">
            <v>5.48</v>
          </cell>
          <cell r="AP103">
            <v>0.05</v>
          </cell>
          <cell r="AQ103">
            <v>2120</v>
          </cell>
          <cell r="AR103">
            <v>106</v>
          </cell>
          <cell r="AS103">
            <v>35.142000000000003</v>
          </cell>
          <cell r="AT103">
            <v>2926.0616153205665</v>
          </cell>
          <cell r="AU103">
            <v>29.128</v>
          </cell>
          <cell r="AV103">
            <v>2425.3122398001669</v>
          </cell>
          <cell r="AW103">
            <v>84.235311284999995</v>
          </cell>
          <cell r="AX103">
            <v>3.262369455</v>
          </cell>
          <cell r="AY103">
            <v>3.4075287999999898E-2</v>
          </cell>
          <cell r="AZ103">
            <v>660.02942900000005</v>
          </cell>
          <cell r="BA103">
            <v>0.99234673449999999</v>
          </cell>
          <cell r="BB103">
            <v>5.3109774999999804E-3</v>
          </cell>
          <cell r="BC103">
            <v>0.26990937300000001</v>
          </cell>
          <cell r="BD103">
            <v>7.7073279064999998</v>
          </cell>
          <cell r="BE103">
            <v>2.8055555499999899E-2</v>
          </cell>
          <cell r="BF103">
            <v>3.9091629893998125</v>
          </cell>
          <cell r="BG103">
            <v>-21.028026066725758</v>
          </cell>
          <cell r="BH103">
            <v>19.547558529904613</v>
          </cell>
          <cell r="BI103">
            <v>252.35296473090679</v>
          </cell>
          <cell r="BJ103">
            <v>0.48289423245811791</v>
          </cell>
          <cell r="BK103">
            <v>6.2340159271469071</v>
          </cell>
          <cell r="BL103">
            <v>15.061307617299388</v>
          </cell>
          <cell r="BM103">
            <v>4.003426932596331</v>
          </cell>
          <cell r="BN103">
            <v>-28.441387188176442</v>
          </cell>
          <cell r="BO103">
            <v>26.517221593754702</v>
          </cell>
          <cell r="BP103">
            <v>233.64411012071292</v>
          </cell>
          <cell r="BQ103">
            <v>0.60959130100585535</v>
          </cell>
          <cell r="BR103">
            <v>5.3711289682922523</v>
          </cell>
          <cell r="BS103">
            <v>-65</v>
          </cell>
          <cell r="BT103">
            <v>-5.7</v>
          </cell>
          <cell r="BU103">
            <v>0.35082461300000001</v>
          </cell>
          <cell r="BV103" t="str">
            <v>open</v>
          </cell>
          <cell r="BW103" t="str">
            <v>rain</v>
          </cell>
          <cell r="BX103">
            <v>1.39331051559509</v>
          </cell>
          <cell r="BY103" t="str">
            <v>Wide open. Water level quite low. Surrounded by electric fence</v>
          </cell>
          <cell r="BZ103" t="str">
            <v>Isolated</v>
          </cell>
          <cell r="CA103" t="str">
            <v>Pasture-livestock</v>
          </cell>
          <cell r="CC103">
            <v>93.761373057179796</v>
          </cell>
          <cell r="CD103">
            <v>3281.3193333708559</v>
          </cell>
          <cell r="CE103">
            <v>3284.1635875699403</v>
          </cell>
          <cell r="CF103">
            <v>3.3890953200440702E-3</v>
          </cell>
          <cell r="CG103">
            <v>3.6194220646757299E-4</v>
          </cell>
          <cell r="CH103">
            <v>2150</v>
          </cell>
          <cell r="CI103">
            <v>534.39</v>
          </cell>
          <cell r="CJ103" t="str">
            <v>&lt;.2</v>
          </cell>
        </row>
        <row r="105">
          <cell r="R105"/>
          <cell r="V105"/>
        </row>
      </sheetData>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1">
          <cell r="A1" t="str">
            <v>Sorting</v>
          </cell>
          <cell r="B1" t="str">
            <v>Name</v>
          </cell>
          <cell r="C1" t="str">
            <v>Site_ID</v>
          </cell>
          <cell r="D1" t="str">
            <v>Date</v>
          </cell>
          <cell r="E1" t="str">
            <v>Measured PPB</v>
          </cell>
          <cell r="F1" t="str">
            <v>PPB</v>
          </cell>
        </row>
        <row r="2">
          <cell r="A2" t="str">
            <v>14A43238</v>
          </cell>
          <cell r="B2" t="str">
            <v>14A - MAY 18</v>
          </cell>
          <cell r="C2" t="str">
            <v>14A</v>
          </cell>
          <cell r="D2">
            <v>43238</v>
          </cell>
          <cell r="E2">
            <v>7.0366212423249128E-2</v>
          </cell>
          <cell r="F2" t="str">
            <v>&lt;0.2</v>
          </cell>
        </row>
        <row r="3">
          <cell r="A3" t="str">
            <v>14A</v>
          </cell>
          <cell r="B3" t="str">
            <v>14A - 12h - JUN 26</v>
          </cell>
          <cell r="C3" t="str">
            <v>14A</v>
          </cell>
          <cell r="E3">
            <v>9.0043434208628259E-2</v>
          </cell>
          <cell r="F3" t="str">
            <v>&lt;0.2</v>
          </cell>
        </row>
        <row r="4">
          <cell r="A4" t="str">
            <v>14A</v>
          </cell>
          <cell r="B4" t="str">
            <v>14A - 0 HOUR</v>
          </cell>
          <cell r="C4" t="str">
            <v>14A</v>
          </cell>
          <cell r="E4">
            <v>7.1575025213745411E-2</v>
          </cell>
          <cell r="F4" t="str">
            <v>&lt;0.2</v>
          </cell>
        </row>
        <row r="5">
          <cell r="A5" t="str">
            <v>14A</v>
          </cell>
          <cell r="B5" t="str">
            <v>14A 24HR- JUN 26</v>
          </cell>
          <cell r="C5" t="str">
            <v>14A</v>
          </cell>
          <cell r="E5">
            <v>5.8026593819679062E-2</v>
          </cell>
          <cell r="F5" t="str">
            <v>&lt;0.2</v>
          </cell>
        </row>
        <row r="6">
          <cell r="A6" t="str">
            <v>14A43371</v>
          </cell>
          <cell r="B6" t="str">
            <v>14A- SEPT 29</v>
          </cell>
          <cell r="C6" t="str">
            <v>14A</v>
          </cell>
          <cell r="D6">
            <v>43371</v>
          </cell>
          <cell r="E6">
            <v>8.5167686824589334E-2</v>
          </cell>
          <cell r="F6" t="str">
            <v>&lt;0.2</v>
          </cell>
        </row>
        <row r="7">
          <cell r="A7" t="str">
            <v>14A43294</v>
          </cell>
          <cell r="B7" t="str">
            <v>14A - July 13</v>
          </cell>
          <cell r="C7" t="str">
            <v>14A</v>
          </cell>
          <cell r="D7">
            <v>43294</v>
          </cell>
          <cell r="E7">
            <v>0</v>
          </cell>
          <cell r="F7">
            <v>0</v>
          </cell>
          <cell r="G7" t="str">
            <v>re-run</v>
          </cell>
        </row>
        <row r="8">
          <cell r="A8" t="str">
            <v>14B43238</v>
          </cell>
          <cell r="B8" t="str">
            <v>14B - MAY 18</v>
          </cell>
          <cell r="C8" t="str">
            <v>14B</v>
          </cell>
          <cell r="D8">
            <v>43238</v>
          </cell>
          <cell r="E8">
            <v>0.10555145801955752</v>
          </cell>
          <cell r="F8" t="str">
            <v>&lt;0.2</v>
          </cell>
        </row>
        <row r="9">
          <cell r="A9" t="str">
            <v>14B43294</v>
          </cell>
          <cell r="B9" t="str">
            <v>14B - JULY 13</v>
          </cell>
          <cell r="C9" t="str">
            <v>14B</v>
          </cell>
          <cell r="D9">
            <v>43294</v>
          </cell>
          <cell r="E9">
            <v>0.10404974894968923</v>
          </cell>
          <cell r="F9" t="str">
            <v>&lt;0.2</v>
          </cell>
        </row>
        <row r="10">
          <cell r="A10" t="str">
            <v>14B43372</v>
          </cell>
          <cell r="B10" t="str">
            <v>14B SEPT 29</v>
          </cell>
          <cell r="C10" t="str">
            <v>14B</v>
          </cell>
          <cell r="D10">
            <v>43372</v>
          </cell>
          <cell r="E10">
            <v>9.1507992791277484E-2</v>
          </cell>
          <cell r="F10" t="str">
            <v>&lt;0.2</v>
          </cell>
        </row>
        <row r="11">
          <cell r="A11" t="str">
            <v>14B43372</v>
          </cell>
          <cell r="B11" t="str">
            <v>14B- SEPT29</v>
          </cell>
          <cell r="C11" t="str">
            <v>14B</v>
          </cell>
          <cell r="D11">
            <v>43372</v>
          </cell>
          <cell r="E11">
            <v>7.1344499354742297E-2</v>
          </cell>
          <cell r="F11" t="str">
            <v>&lt;0.2</v>
          </cell>
        </row>
        <row r="12">
          <cell r="A12" t="str">
            <v>23A43321</v>
          </cell>
          <cell r="B12" t="str">
            <v>23 - AUG 9</v>
          </cell>
          <cell r="C12" t="str">
            <v>23A</v>
          </cell>
          <cell r="D12">
            <v>43321</v>
          </cell>
          <cell r="E12">
            <v>6.4459730587670211E-2</v>
          </cell>
          <cell r="F12" t="str">
            <v>&lt;0.2</v>
          </cell>
        </row>
        <row r="13">
          <cell r="A13" t="str">
            <v>23A43312</v>
          </cell>
          <cell r="B13" t="str">
            <v>23 0h - JULY 31</v>
          </cell>
          <cell r="C13" t="str">
            <v>23A</v>
          </cell>
          <cell r="D13">
            <v>43312</v>
          </cell>
          <cell r="E13">
            <v>6.61292953927545E-2</v>
          </cell>
          <cell r="F13" t="str">
            <v>&lt;0.2</v>
          </cell>
        </row>
        <row r="14">
          <cell r="A14" t="str">
            <v>23A43370</v>
          </cell>
          <cell r="B14" t="str">
            <v>23 - SEPT 27</v>
          </cell>
          <cell r="C14" t="str">
            <v>23A</v>
          </cell>
          <cell r="D14">
            <v>43370</v>
          </cell>
          <cell r="E14">
            <v>7.9236448932042389E-2</v>
          </cell>
          <cell r="F14" t="str">
            <v>&lt;0.2</v>
          </cell>
        </row>
        <row r="15">
          <cell r="A15" t="str">
            <v>23A43237</v>
          </cell>
          <cell r="B15" t="str">
            <v>23 - MAY 17</v>
          </cell>
          <cell r="C15" t="str">
            <v>23A</v>
          </cell>
          <cell r="D15">
            <v>43237</v>
          </cell>
          <cell r="E15">
            <v>8.4931395056112996E-2</v>
          </cell>
          <cell r="F15" t="str">
            <v>&lt;0.2</v>
          </cell>
        </row>
        <row r="16">
          <cell r="A16" t="str">
            <v>23A43312</v>
          </cell>
          <cell r="B16" t="str">
            <v>23 12h - JULY 31</v>
          </cell>
          <cell r="C16" t="str">
            <v>23A</v>
          </cell>
          <cell r="D16">
            <v>43312</v>
          </cell>
          <cell r="E16">
            <v>8.4159285575920548E-2</v>
          </cell>
          <cell r="F16" t="str">
            <v>&lt;0.2</v>
          </cell>
        </row>
        <row r="17">
          <cell r="A17" t="str">
            <v>23A43312</v>
          </cell>
          <cell r="B17" t="str">
            <v xml:space="preserve"> 23 24h July 31</v>
          </cell>
          <cell r="C17" t="str">
            <v>23A</v>
          </cell>
          <cell r="D17">
            <v>43312</v>
          </cell>
          <cell r="E17">
            <v>0.2019635172596824</v>
          </cell>
          <cell r="F17">
            <v>0.2019635172596824</v>
          </cell>
        </row>
        <row r="18">
          <cell r="A18" t="str">
            <v>23A43293</v>
          </cell>
          <cell r="B18">
            <v>41113</v>
          </cell>
          <cell r="C18" t="str">
            <v>23A</v>
          </cell>
          <cell r="D18">
            <v>43293</v>
          </cell>
          <cell r="E18">
            <v>7.5015826046274797E-2</v>
          </cell>
          <cell r="F18" t="str">
            <v>&lt;0.2</v>
          </cell>
        </row>
        <row r="19">
          <cell r="A19" t="str">
            <v>23A</v>
          </cell>
          <cell r="B19">
            <v>23</v>
          </cell>
          <cell r="C19" t="str">
            <v>23A</v>
          </cell>
          <cell r="E19">
            <v>7.7720532473141937E-2</v>
          </cell>
          <cell r="F19" t="str">
            <v>&lt;0.2</v>
          </cell>
        </row>
        <row r="20">
          <cell r="A20" t="str">
            <v>32A43370</v>
          </cell>
          <cell r="B20" t="str">
            <v>32A - SEPTEMBER 27</v>
          </cell>
          <cell r="C20" t="str">
            <v>32A</v>
          </cell>
          <cell r="D20">
            <v>43370</v>
          </cell>
          <cell r="E20">
            <v>0.10166465509779278</v>
          </cell>
          <cell r="F20" t="str">
            <v>&lt;0.2</v>
          </cell>
        </row>
        <row r="21">
          <cell r="A21" t="str">
            <v>32A43221</v>
          </cell>
          <cell r="B21" t="str">
            <v xml:space="preserve">32A- MAY1 </v>
          </cell>
          <cell r="C21" t="str">
            <v>32A</v>
          </cell>
          <cell r="D21">
            <v>43221</v>
          </cell>
          <cell r="E21">
            <v>4.71947469078456E-2</v>
          </cell>
          <cell r="F21" t="str">
            <v>&lt;0.2</v>
          </cell>
        </row>
        <row r="22">
          <cell r="A22" t="str">
            <v>32A43293</v>
          </cell>
          <cell r="B22" t="str">
            <v>32A- JUL 12</v>
          </cell>
          <cell r="C22" t="str">
            <v>32A</v>
          </cell>
          <cell r="D22">
            <v>43293</v>
          </cell>
          <cell r="E22">
            <v>8.0522757480302062E-2</v>
          </cell>
          <cell r="F22" t="str">
            <v>&lt;0.2</v>
          </cell>
        </row>
        <row r="23">
          <cell r="A23" t="str">
            <v>32A43243</v>
          </cell>
          <cell r="B23" t="str">
            <v>36A - MAY 23</v>
          </cell>
          <cell r="C23" t="str">
            <v>32A</v>
          </cell>
          <cell r="D23">
            <v>43243</v>
          </cell>
          <cell r="E23">
            <v>9.4595314508473347E-2</v>
          </cell>
          <cell r="F23" t="str">
            <v>&lt;0.2</v>
          </cell>
        </row>
        <row r="24">
          <cell r="A24" t="str">
            <v>32B43243</v>
          </cell>
          <cell r="B24" t="str">
            <v>32B - MAY 23</v>
          </cell>
          <cell r="C24" t="str">
            <v>32B</v>
          </cell>
          <cell r="D24">
            <v>43243</v>
          </cell>
          <cell r="E24">
            <v>9.9377301694469664E-2</v>
          </cell>
          <cell r="F24" t="str">
            <v>&lt;0.2</v>
          </cell>
        </row>
        <row r="25">
          <cell r="A25" t="str">
            <v>32B43293</v>
          </cell>
          <cell r="B25" t="str">
            <v>32B - JULY 12</v>
          </cell>
          <cell r="C25" t="str">
            <v>32B</v>
          </cell>
          <cell r="D25">
            <v>43293</v>
          </cell>
          <cell r="E25">
            <v>0.12144547479391601</v>
          </cell>
          <cell r="F25" t="str">
            <v>&lt;0.2</v>
          </cell>
        </row>
        <row r="26">
          <cell r="A26" t="str">
            <v>32B43221</v>
          </cell>
          <cell r="B26" t="str">
            <v>32B - MAY 1</v>
          </cell>
          <cell r="C26" t="str">
            <v>32B</v>
          </cell>
          <cell r="D26">
            <v>43221</v>
          </cell>
          <cell r="E26">
            <v>0.16750707766114725</v>
          </cell>
          <cell r="F26" t="str">
            <v>&lt;0.2</v>
          </cell>
        </row>
        <row r="27">
          <cell r="A27" t="str">
            <v>32B43370</v>
          </cell>
          <cell r="B27" t="str">
            <v>32B- SEPT 27</v>
          </cell>
          <cell r="C27" t="str">
            <v>32B</v>
          </cell>
          <cell r="D27">
            <v>43370</v>
          </cell>
          <cell r="E27">
            <v>5.994156029452808E-2</v>
          </cell>
          <cell r="F27" t="str">
            <v>&lt;0.2</v>
          </cell>
        </row>
        <row r="28">
          <cell r="A28" t="str">
            <v>32B43221</v>
          </cell>
          <cell r="B28" t="str">
            <v>32B- MAY 1</v>
          </cell>
          <cell r="C28" t="str">
            <v>32B</v>
          </cell>
          <cell r="D28">
            <v>43221</v>
          </cell>
          <cell r="E28">
            <v>7.7263069086847061E-2</v>
          </cell>
          <cell r="F28" t="str">
            <v>&lt;0.2</v>
          </cell>
        </row>
        <row r="29">
          <cell r="A29" t="str">
            <v>32C43237</v>
          </cell>
          <cell r="B29" t="str">
            <v>32C - MAY 17</v>
          </cell>
          <cell r="C29" t="str">
            <v>32C</v>
          </cell>
          <cell r="D29">
            <v>43237</v>
          </cell>
          <cell r="E29">
            <v>6.4459730587670211E-2</v>
          </cell>
          <cell r="F29" t="str">
            <v>&lt;0.2</v>
          </cell>
        </row>
        <row r="30">
          <cell r="A30" t="str">
            <v>32C43370</v>
          </cell>
          <cell r="B30" t="str">
            <v>32C - SEPT 27</v>
          </cell>
          <cell r="C30" t="str">
            <v>32C</v>
          </cell>
          <cell r="D30">
            <v>43370</v>
          </cell>
          <cell r="E30">
            <v>8.9879119019358439E-2</v>
          </cell>
          <cell r="F30" t="str">
            <v>&lt;0.2</v>
          </cell>
        </row>
        <row r="31">
          <cell r="A31" t="str">
            <v>32C43221</v>
          </cell>
          <cell r="B31" t="str">
            <v>32C - MAY 1</v>
          </cell>
          <cell r="C31" t="str">
            <v>32C</v>
          </cell>
          <cell r="D31">
            <v>43221</v>
          </cell>
          <cell r="E31">
            <v>0.11939768437067658</v>
          </cell>
          <cell r="F31" t="str">
            <v>&lt;0.2</v>
          </cell>
        </row>
        <row r="32">
          <cell r="A32" t="str">
            <v>32C43293</v>
          </cell>
          <cell r="B32" t="str">
            <v>32C JULY 12</v>
          </cell>
          <cell r="C32" t="str">
            <v>32C</v>
          </cell>
          <cell r="D32">
            <v>43293</v>
          </cell>
          <cell r="E32">
            <v>9.3656475803910608E-2</v>
          </cell>
          <cell r="F32" t="str">
            <v>&lt;0.2</v>
          </cell>
        </row>
        <row r="33">
          <cell r="A33" t="str">
            <v>4A43320</v>
          </cell>
          <cell r="B33" t="str">
            <v>4A - AUG 8</v>
          </cell>
          <cell r="C33" t="str">
            <v>4A</v>
          </cell>
          <cell r="D33">
            <v>43320</v>
          </cell>
          <cell r="E33">
            <v>0.11480305330498271</v>
          </cell>
          <cell r="F33" t="str">
            <v>&lt;0.2</v>
          </cell>
        </row>
        <row r="34">
          <cell r="A34" t="str">
            <v>4A43290</v>
          </cell>
          <cell r="B34" t="str">
            <v xml:space="preserve">4A - JULY 9 </v>
          </cell>
          <cell r="C34" t="str">
            <v>4A</v>
          </cell>
          <cell r="D34">
            <v>43290</v>
          </cell>
          <cell r="E34">
            <v>0.10157951216551642</v>
          </cell>
          <cell r="F34" t="str">
            <v>&lt;0.2</v>
          </cell>
        </row>
        <row r="35">
          <cell r="A35" t="str">
            <v>4A43234</v>
          </cell>
          <cell r="B35" t="str">
            <v>4A - MAY 14</v>
          </cell>
          <cell r="C35" t="str">
            <v>4A</v>
          </cell>
          <cell r="D35">
            <v>43234</v>
          </cell>
          <cell r="E35">
            <v>8.3090110297741479E-2</v>
          </cell>
          <cell r="F35" t="str">
            <v>&lt;0.2</v>
          </cell>
        </row>
        <row r="36">
          <cell r="A36" t="str">
            <v>4A43367</v>
          </cell>
          <cell r="B36" t="str">
            <v>4A - SEPTEMBER 24</v>
          </cell>
          <cell r="C36" t="str">
            <v>4A</v>
          </cell>
          <cell r="D36">
            <v>43367</v>
          </cell>
          <cell r="E36">
            <v>7.2690145761429556E-2</v>
          </cell>
          <cell r="F36" t="str">
            <v>&lt;0.2</v>
          </cell>
        </row>
        <row r="37">
          <cell r="A37" t="str">
            <v>4A</v>
          </cell>
          <cell r="B37" t="str">
            <v>4A June 11?</v>
          </cell>
          <cell r="C37" t="str">
            <v>4A</v>
          </cell>
          <cell r="E37">
            <v>0.10324856436690194</v>
          </cell>
          <cell r="F37" t="str">
            <v>&lt;0.2</v>
          </cell>
        </row>
        <row r="38">
          <cell r="A38" t="str">
            <v>4C43307</v>
          </cell>
          <cell r="B38" t="str">
            <v>24H 4C JULY 26</v>
          </cell>
          <cell r="C38" t="str">
            <v>4C</v>
          </cell>
          <cell r="D38">
            <v>43307</v>
          </cell>
          <cell r="E38">
            <v>0.188434808952476</v>
          </cell>
          <cell r="F38" t="str">
            <v>&lt;0.2</v>
          </cell>
        </row>
        <row r="39">
          <cell r="A39" t="str">
            <v>4C43292</v>
          </cell>
          <cell r="B39" t="str">
            <v>4C - JULY 11</v>
          </cell>
          <cell r="C39" t="str">
            <v>4C</v>
          </cell>
          <cell r="D39">
            <v>43292</v>
          </cell>
          <cell r="E39">
            <v>7.9381307406907159E-2</v>
          </cell>
          <cell r="F39" t="str">
            <v>&lt;0.2</v>
          </cell>
        </row>
        <row r="40">
          <cell r="A40" t="str">
            <v>4C43236</v>
          </cell>
          <cell r="B40" t="str">
            <v>4C - MAY 16</v>
          </cell>
          <cell r="C40" t="str">
            <v>4C</v>
          </cell>
          <cell r="D40">
            <v>43236</v>
          </cell>
          <cell r="E40">
            <v>0.10671456486933448</v>
          </cell>
          <cell r="F40" t="str">
            <v>&lt;0.2</v>
          </cell>
        </row>
        <row r="41">
          <cell r="A41" t="str">
            <v>4C43306</v>
          </cell>
          <cell r="B41" t="str">
            <v>4C- 0h - JULY 25</v>
          </cell>
          <cell r="C41" t="str">
            <v>4C</v>
          </cell>
          <cell r="D41">
            <v>43306</v>
          </cell>
          <cell r="E41">
            <v>0.14451140464945522</v>
          </cell>
          <cell r="F41" t="str">
            <v>&lt;0.2</v>
          </cell>
        </row>
        <row r="42">
          <cell r="A42" t="str">
            <v>4C43306</v>
          </cell>
          <cell r="B42" t="str">
            <v>4C - 12h - JUL 25</v>
          </cell>
          <cell r="C42" t="str">
            <v>4C</v>
          </cell>
          <cell r="D42">
            <v>43306</v>
          </cell>
          <cell r="E42">
            <v>0.13506788895558927</v>
          </cell>
          <cell r="F42" t="str">
            <v>&lt;0.2</v>
          </cell>
        </row>
        <row r="43">
          <cell r="A43" t="str">
            <v>4C</v>
          </cell>
          <cell r="B43" t="str">
            <v>4C - 24 HOUR</v>
          </cell>
          <cell r="C43" t="str">
            <v>4C</v>
          </cell>
          <cell r="E43">
            <v>0.18722945721383327</v>
          </cell>
          <cell r="F43">
            <v>0.18722945721383327</v>
          </cell>
        </row>
        <row r="44">
          <cell r="A44" t="str">
            <v>4C43369</v>
          </cell>
          <cell r="B44" t="str">
            <v>4C- SEPT 26</v>
          </cell>
          <cell r="C44" t="str">
            <v>4C</v>
          </cell>
          <cell r="D44">
            <v>43369</v>
          </cell>
          <cell r="E44">
            <v>0.1178377676698128</v>
          </cell>
          <cell r="F44" t="str">
            <v>&lt;0.2</v>
          </cell>
        </row>
        <row r="45">
          <cell r="A45" t="str">
            <v>4D43292</v>
          </cell>
          <cell r="B45" t="str">
            <v>4D - JULY 11</v>
          </cell>
          <cell r="C45" t="str">
            <v>4D</v>
          </cell>
          <cell r="D45">
            <v>43292</v>
          </cell>
          <cell r="E45">
            <v>7.1401958321655509E-2</v>
          </cell>
          <cell r="F45" t="str">
            <v>&lt;0.2</v>
          </cell>
        </row>
        <row r="46">
          <cell r="A46" t="str">
            <v>4D43320</v>
          </cell>
          <cell r="B46" t="str">
            <v>4D - AUG 8</v>
          </cell>
          <cell r="C46" t="str">
            <v>4D</v>
          </cell>
          <cell r="D46">
            <v>43320</v>
          </cell>
          <cell r="E46">
            <v>0.14034929196801063</v>
          </cell>
          <cell r="F46" t="str">
            <v>&lt;0.2</v>
          </cell>
        </row>
        <row r="47">
          <cell r="A47" t="str">
            <v>4D43236</v>
          </cell>
          <cell r="B47" t="str">
            <v>4D - MAY 16</v>
          </cell>
          <cell r="C47" t="str">
            <v>4D</v>
          </cell>
          <cell r="D47">
            <v>43236</v>
          </cell>
          <cell r="E47">
            <v>0.105937744883507</v>
          </cell>
          <cell r="F47" t="str">
            <v>&lt;0.2</v>
          </cell>
        </row>
        <row r="48">
          <cell r="A48" t="str">
            <v>4D</v>
          </cell>
          <cell r="B48" t="str">
            <v>4D</v>
          </cell>
          <cell r="C48" t="str">
            <v>4D</v>
          </cell>
          <cell r="E48">
            <v>7.8289385438592166E-2</v>
          </cell>
          <cell r="F48" t="str">
            <v>&lt;0.2</v>
          </cell>
        </row>
        <row r="49">
          <cell r="A49" t="str">
            <v>4D43369</v>
          </cell>
          <cell r="B49" t="str">
            <v>4D- SEPT 26</v>
          </cell>
          <cell r="C49" t="str">
            <v>4D</v>
          </cell>
          <cell r="D49">
            <v>43369</v>
          </cell>
          <cell r="E49">
            <v>0.10409849640114752</v>
          </cell>
          <cell r="F49" t="str">
            <v>&lt;0.2</v>
          </cell>
        </row>
        <row r="50">
          <cell r="A50" t="str">
            <v>4D</v>
          </cell>
          <cell r="B50" t="str">
            <v>4D</v>
          </cell>
          <cell r="C50" t="str">
            <v>4D</v>
          </cell>
          <cell r="G50" t="str">
            <v>re-run</v>
          </cell>
        </row>
        <row r="51">
          <cell r="A51" t="str">
            <v>56A43215</v>
          </cell>
          <cell r="B51" t="str">
            <v>56A - APR 25</v>
          </cell>
          <cell r="C51" t="str">
            <v>56A</v>
          </cell>
          <cell r="D51">
            <v>43215</v>
          </cell>
          <cell r="E51">
            <v>9.4422692849336187E-2</v>
          </cell>
          <cell r="F51" t="str">
            <v>&lt;0.2</v>
          </cell>
        </row>
        <row r="52">
          <cell r="A52" t="str">
            <v>56A43369</v>
          </cell>
          <cell r="B52" t="str">
            <v>56A - SEP 26</v>
          </cell>
          <cell r="C52" t="str">
            <v>56A</v>
          </cell>
          <cell r="D52">
            <v>43369</v>
          </cell>
          <cell r="E52">
            <v>9.919595365637493E-2</v>
          </cell>
          <cell r="F52" t="str">
            <v>&lt;0.2</v>
          </cell>
        </row>
        <row r="53">
          <cell r="A53" t="str">
            <v>56A43292</v>
          </cell>
          <cell r="B53" t="str">
            <v>56A - JUL 11</v>
          </cell>
          <cell r="C53" t="str">
            <v>56A</v>
          </cell>
          <cell r="D53">
            <v>43292</v>
          </cell>
          <cell r="E53">
            <v>0.12193558745127668</v>
          </cell>
          <cell r="F53" t="str">
            <v>&lt;0.2</v>
          </cell>
        </row>
        <row r="54">
          <cell r="A54" t="str">
            <v>56A</v>
          </cell>
          <cell r="B54" t="str">
            <v>56A - 12 HOUR</v>
          </cell>
          <cell r="C54" t="str">
            <v>56A</v>
          </cell>
          <cell r="E54">
            <v>0.15480736152247704</v>
          </cell>
          <cell r="F54" t="str">
            <v>&lt;0.2</v>
          </cell>
        </row>
        <row r="55">
          <cell r="A55" t="str">
            <v>56A</v>
          </cell>
          <cell r="B55" t="str">
            <v>56A - 0 HOUR</v>
          </cell>
          <cell r="C55" t="str">
            <v>56A</v>
          </cell>
          <cell r="E55">
            <v>0.11469366374410569</v>
          </cell>
          <cell r="F55" t="str">
            <v>&lt;0.2</v>
          </cell>
        </row>
        <row r="56">
          <cell r="A56" t="str">
            <v>56A43299</v>
          </cell>
          <cell r="B56" t="str">
            <v>56A 0HR- JUL 18</v>
          </cell>
          <cell r="C56" t="str">
            <v>56A</v>
          </cell>
          <cell r="D56">
            <v>43299</v>
          </cell>
          <cell r="E56">
            <v>0.1137369649938358</v>
          </cell>
          <cell r="F56" t="str">
            <v>&lt;0.2</v>
          </cell>
        </row>
        <row r="57">
          <cell r="A57" t="str">
            <v>56A43236</v>
          </cell>
          <cell r="B57" t="str">
            <v>56A- MAY 16</v>
          </cell>
          <cell r="C57" t="str">
            <v>56A</v>
          </cell>
          <cell r="D57">
            <v>43236</v>
          </cell>
          <cell r="E57">
            <v>7.7720532473141937E-2</v>
          </cell>
          <cell r="F57" t="str">
            <v>&lt;0.2</v>
          </cell>
        </row>
        <row r="58">
          <cell r="A58" t="str">
            <v>56A43299</v>
          </cell>
          <cell r="B58" t="str">
            <v>56A 24HR- JUL 18</v>
          </cell>
          <cell r="C58" t="str">
            <v>56A</v>
          </cell>
          <cell r="D58">
            <v>43299</v>
          </cell>
          <cell r="E58">
            <v>0.15369369165629557</v>
          </cell>
          <cell r="F58">
            <v>0.15369369165629557</v>
          </cell>
        </row>
        <row r="59">
          <cell r="A59" t="str">
            <v>56B43369</v>
          </cell>
          <cell r="B59" t="str">
            <v>56B - SEPTEMBER 26</v>
          </cell>
          <cell r="C59" t="str">
            <v>56B</v>
          </cell>
          <cell r="D59">
            <v>43369</v>
          </cell>
          <cell r="E59">
            <v>0.1305982261865295</v>
          </cell>
          <cell r="F59" t="str">
            <v>&lt;0.2</v>
          </cell>
        </row>
        <row r="60">
          <cell r="A60" t="str">
            <v>56B43236</v>
          </cell>
          <cell r="B60" t="str">
            <v>56B - MAY 16</v>
          </cell>
          <cell r="C60" t="str">
            <v>56B</v>
          </cell>
          <cell r="D60">
            <v>43236</v>
          </cell>
          <cell r="E60">
            <v>9.322312932877215E-2</v>
          </cell>
          <cell r="F60" t="str">
            <v>&lt;0.2</v>
          </cell>
        </row>
        <row r="61">
          <cell r="A61" t="str">
            <v>56B43215</v>
          </cell>
          <cell r="B61" t="str">
            <v>56B - APR 25</v>
          </cell>
          <cell r="C61" t="str">
            <v>56B</v>
          </cell>
          <cell r="D61">
            <v>43215</v>
          </cell>
          <cell r="E61">
            <v>0.14293634125652027</v>
          </cell>
          <cell r="F61" t="str">
            <v>&lt;0.2</v>
          </cell>
        </row>
        <row r="62">
          <cell r="A62" t="str">
            <v>56B43285</v>
          </cell>
          <cell r="B62" t="str">
            <v>56B - JULY 4</v>
          </cell>
          <cell r="C62" t="str">
            <v>56B</v>
          </cell>
          <cell r="D62">
            <v>43285</v>
          </cell>
          <cell r="G62" t="str">
            <v>re-run</v>
          </cell>
        </row>
        <row r="63">
          <cell r="A63" t="str">
            <v>61B43223</v>
          </cell>
          <cell r="B63" t="str">
            <v>61B - MAY 3</v>
          </cell>
          <cell r="C63" t="str">
            <v>61B</v>
          </cell>
          <cell r="D63">
            <v>43223</v>
          </cell>
          <cell r="E63">
            <v>0.1022952819363961</v>
          </cell>
          <cell r="F63" t="str">
            <v>&lt;0.2</v>
          </cell>
        </row>
        <row r="64">
          <cell r="A64" t="str">
            <v>61B43291</v>
          </cell>
          <cell r="B64" t="str">
            <v>61B - JULY 10</v>
          </cell>
          <cell r="C64" t="str">
            <v>61B</v>
          </cell>
          <cell r="D64">
            <v>43291</v>
          </cell>
          <cell r="E64">
            <v>8.9976512177906073E-2</v>
          </cell>
          <cell r="F64" t="str">
            <v>&lt;0.2</v>
          </cell>
        </row>
        <row r="65">
          <cell r="A65" t="str">
            <v>61B43367</v>
          </cell>
          <cell r="B65" t="str">
            <v>61B - SEPTEMBER 24</v>
          </cell>
          <cell r="C65" t="str">
            <v>61B</v>
          </cell>
          <cell r="D65">
            <v>43367</v>
          </cell>
          <cell r="E65">
            <v>7.7446725977153547E-2</v>
          </cell>
          <cell r="F65" t="str">
            <v>&lt;0.2</v>
          </cell>
        </row>
        <row r="66">
          <cell r="A66" t="str">
            <v>61B43235</v>
          </cell>
          <cell r="B66" t="str">
            <v>61B- MAY 15</v>
          </cell>
          <cell r="C66" t="str">
            <v>61B</v>
          </cell>
          <cell r="D66">
            <v>43235</v>
          </cell>
          <cell r="E66">
            <v>8.1238960296032656E-2</v>
          </cell>
          <cell r="F66" t="str">
            <v>&lt;0.2</v>
          </cell>
        </row>
        <row r="67">
          <cell r="A67" t="str">
            <v>61B43291</v>
          </cell>
          <cell r="B67" t="str">
            <v>61B- JUL 10</v>
          </cell>
          <cell r="C67" t="str">
            <v>61B</v>
          </cell>
          <cell r="D67">
            <v>43291</v>
          </cell>
          <cell r="E67">
            <v>9.8421106552275081E-2</v>
          </cell>
          <cell r="F67" t="str">
            <v>&lt;0.2</v>
          </cell>
        </row>
        <row r="68">
          <cell r="A68" t="str">
            <v>61B43367</v>
          </cell>
          <cell r="B68" t="str">
            <v>61B- SEPT 24</v>
          </cell>
          <cell r="C68" t="str">
            <v>61B</v>
          </cell>
          <cell r="D68">
            <v>43367</v>
          </cell>
          <cell r="E68">
            <v>8.1961533316774943E-2</v>
          </cell>
          <cell r="F68" t="str">
            <v>&lt;0.2</v>
          </cell>
        </row>
        <row r="69">
          <cell r="A69" t="str">
            <v>61C43223</v>
          </cell>
          <cell r="B69" t="str">
            <v>61C - MAY 3</v>
          </cell>
          <cell r="C69" t="str">
            <v>61C</v>
          </cell>
          <cell r="D69">
            <v>43223</v>
          </cell>
          <cell r="E69">
            <v>0.10535884311148992</v>
          </cell>
          <cell r="F69" t="str">
            <v>&lt;0.2</v>
          </cell>
        </row>
        <row r="70">
          <cell r="A70" t="str">
            <v>61C43291</v>
          </cell>
          <cell r="B70" t="str">
            <v>61C- JUL 10</v>
          </cell>
          <cell r="C70" t="str">
            <v>61C</v>
          </cell>
          <cell r="D70">
            <v>43291</v>
          </cell>
          <cell r="E70">
            <v>6.5879308812563472E-2</v>
          </cell>
          <cell r="F70" t="str">
            <v>&lt;0.2</v>
          </cell>
        </row>
        <row r="71">
          <cell r="A71" t="str">
            <v>61C43367</v>
          </cell>
          <cell r="B71" t="str">
            <v>61C- SEPT 24</v>
          </cell>
          <cell r="C71" t="str">
            <v>61C</v>
          </cell>
          <cell r="D71">
            <v>43367</v>
          </cell>
          <cell r="E71">
            <v>7.3916835568268197E-2</v>
          </cell>
          <cell r="F71" t="str">
            <v>&lt;0.2</v>
          </cell>
        </row>
        <row r="72">
          <cell r="A72" t="str">
            <v>61C43235</v>
          </cell>
          <cell r="B72" t="str">
            <v>61C- MAY 15</v>
          </cell>
          <cell r="C72" t="str">
            <v>61C</v>
          </cell>
          <cell r="D72">
            <v>43235</v>
          </cell>
          <cell r="E72">
            <v>8.3919970418769349E-2</v>
          </cell>
          <cell r="F72" t="str">
            <v>&lt;0.2</v>
          </cell>
        </row>
        <row r="73">
          <cell r="A73" t="str">
            <v>62B43223</v>
          </cell>
          <cell r="B73" t="str">
            <v>62B - MAY 3</v>
          </cell>
          <cell r="C73" t="str">
            <v>62B</v>
          </cell>
          <cell r="D73">
            <v>43223</v>
          </cell>
          <cell r="E73">
            <v>5.6826993929291386E-2</v>
          </cell>
          <cell r="F73" t="str">
            <v>&lt;0.2</v>
          </cell>
        </row>
        <row r="74">
          <cell r="A74" t="str">
            <v>62B43368</v>
          </cell>
          <cell r="B74" t="str">
            <v>62B - SEPTEMBER 25</v>
          </cell>
          <cell r="C74" t="str">
            <v>62B</v>
          </cell>
          <cell r="D74">
            <v>43368</v>
          </cell>
          <cell r="E74">
            <v>6.7491362478025396E-2</v>
          </cell>
          <cell r="F74" t="str">
            <v>&lt;0.2</v>
          </cell>
        </row>
        <row r="75">
          <cell r="A75" t="str">
            <v>62B43235</v>
          </cell>
          <cell r="B75" t="str">
            <v>62B MAY 15</v>
          </cell>
          <cell r="C75" t="str">
            <v>62B</v>
          </cell>
          <cell r="D75">
            <v>43235</v>
          </cell>
          <cell r="E75">
            <v>8.2433645917959306E-2</v>
          </cell>
          <cell r="F75" t="str">
            <v>&lt;0.2</v>
          </cell>
        </row>
        <row r="76">
          <cell r="A76" t="str">
            <v>62B43291</v>
          </cell>
          <cell r="B76" t="str">
            <v>62B- JUL 10</v>
          </cell>
          <cell r="C76" t="str">
            <v>62B</v>
          </cell>
          <cell r="D76">
            <v>43291</v>
          </cell>
          <cell r="E76">
            <v>5.6338855283395786E-2</v>
          </cell>
          <cell r="F76" t="str">
            <v>&lt;0.2</v>
          </cell>
        </row>
        <row r="77">
          <cell r="A77" t="str">
            <v>62B43235</v>
          </cell>
          <cell r="B77" t="str">
            <v>62B- MAY 15</v>
          </cell>
          <cell r="C77" t="str">
            <v>62B</v>
          </cell>
          <cell r="D77">
            <v>43235</v>
          </cell>
          <cell r="E77">
            <v>5.4861902627147477E-2</v>
          </cell>
          <cell r="F77" t="str">
            <v>&lt;0.2</v>
          </cell>
        </row>
        <row r="78">
          <cell r="A78" t="str">
            <v>62C43235</v>
          </cell>
          <cell r="B78" t="str">
            <v>62C - MAY 15</v>
          </cell>
          <cell r="C78" t="str">
            <v>62C</v>
          </cell>
          <cell r="D78">
            <v>43235</v>
          </cell>
          <cell r="E78">
            <v>8.6298107769277821E-2</v>
          </cell>
          <cell r="F78" t="str">
            <v>&lt;0.2</v>
          </cell>
        </row>
        <row r="79">
          <cell r="A79" t="str">
            <v>62C43291</v>
          </cell>
          <cell r="B79" t="str">
            <v>62C JULY 10</v>
          </cell>
          <cell r="C79" t="str">
            <v>62C</v>
          </cell>
          <cell r="D79">
            <v>43291</v>
          </cell>
          <cell r="E79">
            <v>0.10457118467774776</v>
          </cell>
          <cell r="F79" t="str">
            <v>&lt;0.2</v>
          </cell>
        </row>
        <row r="80">
          <cell r="A80" t="str">
            <v>62C43223</v>
          </cell>
          <cell r="B80" t="str">
            <v>62C- MAY 3</v>
          </cell>
          <cell r="C80" t="str">
            <v>62C</v>
          </cell>
          <cell r="D80">
            <v>43223</v>
          </cell>
          <cell r="E80">
            <v>6.3586681828767616E-2</v>
          </cell>
          <cell r="F80" t="str">
            <v>&lt;0.2</v>
          </cell>
        </row>
        <row r="81">
          <cell r="A81" t="str">
            <v>62C43368</v>
          </cell>
          <cell r="B81" t="str">
            <v>62C- SEPT 25</v>
          </cell>
          <cell r="C81" t="str">
            <v>62C</v>
          </cell>
          <cell r="D81">
            <v>43368</v>
          </cell>
          <cell r="E81">
            <v>8.6179203461863821E-2</v>
          </cell>
          <cell r="F81" t="str">
            <v>&lt;0.2</v>
          </cell>
        </row>
        <row r="82">
          <cell r="A82" t="str">
            <v>62C43291</v>
          </cell>
          <cell r="B82" t="str">
            <v>62C - July 10</v>
          </cell>
          <cell r="C82" t="str">
            <v>62C</v>
          </cell>
          <cell r="D82">
            <v>43291</v>
          </cell>
          <cell r="E82">
            <v>0.10457118467774776</v>
          </cell>
          <cell r="F82" t="str">
            <v>&lt;0.2</v>
          </cell>
        </row>
        <row r="83">
          <cell r="A83" t="str">
            <v>62E43223</v>
          </cell>
          <cell r="B83" t="str">
            <v>62E - MAY 3</v>
          </cell>
          <cell r="C83" t="str">
            <v>62E</v>
          </cell>
          <cell r="D83">
            <v>43223</v>
          </cell>
          <cell r="E83">
            <v>0.2148008356022679</v>
          </cell>
          <cell r="F83">
            <v>0.2148008356022679</v>
          </cell>
        </row>
        <row r="84">
          <cell r="A84" t="str">
            <v>62E43235</v>
          </cell>
          <cell r="B84" t="str">
            <v>62E - MAY 15</v>
          </cell>
          <cell r="C84" t="str">
            <v>62E</v>
          </cell>
          <cell r="D84">
            <v>43235</v>
          </cell>
          <cell r="E84">
            <v>1.0332975382408072</v>
          </cell>
          <cell r="F84">
            <v>1.0332975382408072</v>
          </cell>
        </row>
        <row r="85">
          <cell r="A85" t="str">
            <v>62E43368</v>
          </cell>
          <cell r="B85" t="str">
            <v>62E - SEPT 25</v>
          </cell>
          <cell r="C85" t="str">
            <v>62E</v>
          </cell>
          <cell r="D85">
            <v>43368</v>
          </cell>
          <cell r="E85">
            <v>0.10987922667495828</v>
          </cell>
          <cell r="F85" t="str">
            <v>&lt;0.2</v>
          </cell>
        </row>
        <row r="86">
          <cell r="A86" t="str">
            <v>62E43297</v>
          </cell>
          <cell r="B86" t="str">
            <v>62E - JULY 16</v>
          </cell>
          <cell r="C86" t="str">
            <v>62E</v>
          </cell>
          <cell r="D86">
            <v>43297</v>
          </cell>
          <cell r="E86">
            <v>0.42352101468562781</v>
          </cell>
          <cell r="F86">
            <v>0.42352101468562781</v>
          </cell>
        </row>
        <row r="87">
          <cell r="A87" t="str">
            <v>62E43297</v>
          </cell>
          <cell r="B87" t="str">
            <v>62E JULY 16</v>
          </cell>
          <cell r="C87" t="str">
            <v>62E</v>
          </cell>
          <cell r="D87">
            <v>43297</v>
          </cell>
          <cell r="E87">
            <v>0.28906045522694468</v>
          </cell>
          <cell r="F87">
            <v>0.28906045522694468</v>
          </cell>
        </row>
        <row r="88">
          <cell r="A88" t="str">
            <v>62E43297</v>
          </cell>
          <cell r="B88" t="str">
            <v>62E- JUL 16</v>
          </cell>
          <cell r="C88" t="str">
            <v>62E</v>
          </cell>
          <cell r="D88">
            <v>43297</v>
          </cell>
          <cell r="E88">
            <v>0.22293394036204647</v>
          </cell>
          <cell r="F88">
            <v>0.22293394036204647</v>
          </cell>
        </row>
        <row r="89">
          <cell r="A89" t="str">
            <v>66A43290</v>
          </cell>
          <cell r="B89" t="str">
            <v>66A - JULY 9</v>
          </cell>
          <cell r="C89" t="str">
            <v>66A</v>
          </cell>
          <cell r="D89">
            <v>43290</v>
          </cell>
          <cell r="E89">
            <v>6.9599274716455675E-2</v>
          </cell>
          <cell r="F89" t="str">
            <v>&lt;0.2</v>
          </cell>
        </row>
        <row r="90">
          <cell r="A90" t="str">
            <v>66A43263</v>
          </cell>
          <cell r="B90" t="str">
            <v>66A - JUNE 12</v>
          </cell>
          <cell r="C90" t="str">
            <v>66A</v>
          </cell>
          <cell r="D90">
            <v>43263</v>
          </cell>
          <cell r="E90">
            <v>9.3089354833907734E-2</v>
          </cell>
          <cell r="F90" t="str">
            <v>&lt;0.2</v>
          </cell>
        </row>
        <row r="91">
          <cell r="A91" t="str">
            <v>66A43234</v>
          </cell>
          <cell r="B91" t="str">
            <v>66A - MAY 14</v>
          </cell>
          <cell r="C91" t="str">
            <v>66A</v>
          </cell>
          <cell r="D91">
            <v>43234</v>
          </cell>
          <cell r="E91">
            <v>7.7686556030136605E-2</v>
          </cell>
          <cell r="F91" t="str">
            <v>&lt;0.2</v>
          </cell>
        </row>
        <row r="92">
          <cell r="A92" t="str">
            <v>66A43217</v>
          </cell>
          <cell r="B92" t="str">
            <v>66A - APRIL 27</v>
          </cell>
          <cell r="C92" t="str">
            <v>66A</v>
          </cell>
          <cell r="D92">
            <v>43217</v>
          </cell>
          <cell r="E92">
            <v>0.1477915209724667</v>
          </cell>
          <cell r="F92" t="str">
            <v>&lt;0.2</v>
          </cell>
        </row>
        <row r="93">
          <cell r="A93" t="str">
            <v>66A43367</v>
          </cell>
          <cell r="B93" t="str">
            <v>66A SEPT 24</v>
          </cell>
          <cell r="C93" t="str">
            <v>66A</v>
          </cell>
          <cell r="D93">
            <v>43367</v>
          </cell>
          <cell r="E93">
            <v>8.863407230583116E-2</v>
          </cell>
          <cell r="F93" t="str">
            <v>&lt;0.2</v>
          </cell>
        </row>
        <row r="94">
          <cell r="A94" t="str">
            <v>66A43367</v>
          </cell>
          <cell r="B94" t="str">
            <v>66A- SEPT 24</v>
          </cell>
          <cell r="C94" t="str">
            <v>66A</v>
          </cell>
          <cell r="D94">
            <v>43367</v>
          </cell>
          <cell r="E94">
            <v>7.1766919751111019E-2</v>
          </cell>
          <cell r="F94" t="str">
            <v>&lt;0.2</v>
          </cell>
        </row>
        <row r="95">
          <cell r="A95" t="str">
            <v>66A43321</v>
          </cell>
          <cell r="B95" t="str">
            <v>66A- AUG 9</v>
          </cell>
          <cell r="C95" t="str">
            <v>66A</v>
          </cell>
          <cell r="D95">
            <v>43321</v>
          </cell>
          <cell r="E95">
            <v>6.1737224773778451E-2</v>
          </cell>
          <cell r="F95" t="str">
            <v>&lt;0.2</v>
          </cell>
        </row>
        <row r="96">
          <cell r="A96" t="str">
            <v>66A43234</v>
          </cell>
          <cell r="B96" t="str">
            <v>66A- MAY 14</v>
          </cell>
          <cell r="C96" t="str">
            <v>66A</v>
          </cell>
          <cell r="D96">
            <v>43234</v>
          </cell>
          <cell r="E96">
            <v>6.3586681828767616E-2</v>
          </cell>
          <cell r="F96" t="str">
            <v>&lt;0.2</v>
          </cell>
        </row>
        <row r="97">
          <cell r="A97" t="str">
            <v>66B43217</v>
          </cell>
          <cell r="B97" t="str">
            <v>66B APR 27</v>
          </cell>
          <cell r="C97" t="str">
            <v>66B</v>
          </cell>
          <cell r="D97">
            <v>43217</v>
          </cell>
          <cell r="E97">
            <v>0.10906359807826915</v>
          </cell>
          <cell r="F97" t="str">
            <v>&lt;0.2</v>
          </cell>
        </row>
        <row r="98">
          <cell r="A98" t="str">
            <v>66B43367</v>
          </cell>
          <cell r="B98" t="str">
            <v>66B- SEPT24</v>
          </cell>
          <cell r="C98" t="str">
            <v>66B</v>
          </cell>
          <cell r="D98">
            <v>43367</v>
          </cell>
          <cell r="E98">
            <v>4.2814489001999752E-2</v>
          </cell>
          <cell r="F98" t="str">
            <v>&lt;0.2</v>
          </cell>
        </row>
        <row r="99">
          <cell r="A99" t="str">
            <v>66B43290</v>
          </cell>
          <cell r="B99" t="str">
            <v>66B- JUL 9</v>
          </cell>
          <cell r="C99" t="str">
            <v>66B</v>
          </cell>
          <cell r="D99">
            <v>43290</v>
          </cell>
          <cell r="E99">
            <v>7.6581917734954583E-2</v>
          </cell>
          <cell r="F99" t="str">
            <v>&lt;0.2</v>
          </cell>
        </row>
        <row r="100">
          <cell r="A100" t="str">
            <v>66B43217</v>
          </cell>
          <cell r="B100" t="str">
            <v>66B- APR 27</v>
          </cell>
          <cell r="C100" t="str">
            <v>66B</v>
          </cell>
          <cell r="D100">
            <v>43217</v>
          </cell>
          <cell r="E100">
            <v>6.4341885932306872E-2</v>
          </cell>
          <cell r="F100" t="str">
            <v>&lt;0.2</v>
          </cell>
        </row>
        <row r="101">
          <cell r="A101" t="str">
            <v>66C43234</v>
          </cell>
          <cell r="B101" t="str">
            <v>66C - MAY 14</v>
          </cell>
          <cell r="C101" t="str">
            <v>66C</v>
          </cell>
          <cell r="D101">
            <v>43234</v>
          </cell>
          <cell r="E101">
            <v>8.0109581887607861E-2</v>
          </cell>
          <cell r="F101" t="str">
            <v>&lt;0.2</v>
          </cell>
        </row>
        <row r="102">
          <cell r="A102" t="str">
            <v>66C43263</v>
          </cell>
          <cell r="B102" t="str">
            <v>66C - JUN 12</v>
          </cell>
          <cell r="C102" t="str">
            <v>66C</v>
          </cell>
          <cell r="D102">
            <v>43263</v>
          </cell>
          <cell r="E102">
            <v>1.3564965057118918</v>
          </cell>
          <cell r="F102">
            <v>1.3565</v>
          </cell>
        </row>
        <row r="103">
          <cell r="A103" t="str">
            <v>66C43321</v>
          </cell>
          <cell r="B103" t="str">
            <v>66C - AUG 9</v>
          </cell>
          <cell r="C103" t="str">
            <v>66C</v>
          </cell>
          <cell r="D103">
            <v>43321</v>
          </cell>
          <cell r="E103">
            <v>0.1158563004327979</v>
          </cell>
          <cell r="F103" t="str">
            <v>&lt;0.2</v>
          </cell>
        </row>
        <row r="104">
          <cell r="A104" t="str">
            <v>66C43217</v>
          </cell>
          <cell r="B104" t="str">
            <v>66C - APR 27</v>
          </cell>
          <cell r="C104" t="str">
            <v>66C</v>
          </cell>
          <cell r="D104">
            <v>43217</v>
          </cell>
          <cell r="E104">
            <v>0.13806100623980244</v>
          </cell>
          <cell r="F104" t="str">
            <v>&lt;0.2</v>
          </cell>
        </row>
        <row r="105">
          <cell r="A105" t="str">
            <v>66C43290</v>
          </cell>
          <cell r="B105" t="str">
            <v>66C - JUL 9</v>
          </cell>
          <cell r="C105" t="str">
            <v>66C</v>
          </cell>
          <cell r="D105">
            <v>43290</v>
          </cell>
          <cell r="E105">
            <v>0.10028902707603825</v>
          </cell>
          <cell r="F105" t="str">
            <v>&lt;0.2</v>
          </cell>
        </row>
        <row r="106">
          <cell r="A106" t="str">
            <v>66C43367</v>
          </cell>
          <cell r="B106" t="str">
            <v>66C SEPT 24</v>
          </cell>
          <cell r="C106" t="str">
            <v>66C</v>
          </cell>
          <cell r="D106">
            <v>43367</v>
          </cell>
          <cell r="E106">
            <v>0.10579165696469038</v>
          </cell>
          <cell r="F106" t="str">
            <v>&lt;0.2</v>
          </cell>
        </row>
        <row r="107">
          <cell r="A107" t="str">
            <v>66C43217</v>
          </cell>
          <cell r="B107" t="str">
            <v>66C APR 27</v>
          </cell>
          <cell r="C107" t="str">
            <v>66C</v>
          </cell>
          <cell r="D107">
            <v>43217</v>
          </cell>
          <cell r="E107">
            <v>9.953930761648451E-2</v>
          </cell>
          <cell r="F107" t="str">
            <v>&lt;0.2</v>
          </cell>
        </row>
        <row r="108">
          <cell r="A108" t="str">
            <v>66C43217</v>
          </cell>
          <cell r="B108" t="str">
            <v>66C- APR 27</v>
          </cell>
          <cell r="C108" t="str">
            <v>66C</v>
          </cell>
          <cell r="D108">
            <v>43217</v>
          </cell>
          <cell r="E108">
            <v>4.3579495742387141E-2</v>
          </cell>
          <cell r="F108" t="str">
            <v>&lt;0.2</v>
          </cell>
        </row>
        <row r="109">
          <cell r="A109" t="str">
            <v>66C43367</v>
          </cell>
          <cell r="B109" t="str">
            <v>66C - Sept 24</v>
          </cell>
          <cell r="C109" t="str">
            <v>66C</v>
          </cell>
          <cell r="D109">
            <v>43367</v>
          </cell>
          <cell r="E109">
            <v>0.10579165696469038</v>
          </cell>
          <cell r="F109" t="str">
            <v>&lt;0.2</v>
          </cell>
        </row>
        <row r="110">
          <cell r="A110" t="str">
            <v>68A43294</v>
          </cell>
          <cell r="B110" t="str">
            <v>68 - JUL 13</v>
          </cell>
          <cell r="C110" t="str">
            <v>68A</v>
          </cell>
          <cell r="D110">
            <v>43294</v>
          </cell>
          <cell r="E110">
            <v>9.9740992987224733E-2</v>
          </cell>
          <cell r="F110" t="str">
            <v>&lt;0.2</v>
          </cell>
        </row>
        <row r="111">
          <cell r="A111" t="str">
            <v>68A43238</v>
          </cell>
          <cell r="B111" t="str">
            <v>68- MAY 18</v>
          </cell>
          <cell r="C111" t="str">
            <v>68A</v>
          </cell>
          <cell r="D111">
            <v>43238</v>
          </cell>
          <cell r="E111">
            <v>8.8238420055918143E-2</v>
          </cell>
          <cell r="F111" t="str">
            <v>&lt;0.2</v>
          </cell>
        </row>
        <row r="112">
          <cell r="A112" t="str">
            <v>KL342600</v>
          </cell>
          <cell r="B112" t="str">
            <v>KL3- AUG 18, 2016</v>
          </cell>
          <cell r="C112" t="str">
            <v>KL3</v>
          </cell>
          <cell r="D112">
            <v>42600</v>
          </cell>
          <cell r="E112">
            <v>0.10383052383035792</v>
          </cell>
          <cell r="F112" t="str">
            <v>&lt;0.2</v>
          </cell>
        </row>
        <row r="113">
          <cell r="A113" t="str">
            <v>P143325</v>
          </cell>
          <cell r="B113" t="str">
            <v>P1 AUG 13</v>
          </cell>
          <cell r="C113" t="str">
            <v>P1</v>
          </cell>
          <cell r="D113">
            <v>43325</v>
          </cell>
          <cell r="E113">
            <v>0.10749309864527676</v>
          </cell>
          <cell r="F113" t="str">
            <v>&lt;0.2</v>
          </cell>
        </row>
        <row r="114">
          <cell r="A114" t="str">
            <v>P103</v>
          </cell>
          <cell r="B114" t="str">
            <v>P103</v>
          </cell>
          <cell r="C114" t="str">
            <v>P103</v>
          </cell>
          <cell r="E114">
            <v>0.14440375068381098</v>
          </cell>
          <cell r="F114" t="str">
            <v>&lt;0.2</v>
          </cell>
        </row>
        <row r="115">
          <cell r="A115" t="str">
            <v>P103</v>
          </cell>
          <cell r="B115" t="str">
            <v>P103</v>
          </cell>
          <cell r="C115" t="str">
            <v>P103</v>
          </cell>
          <cell r="E115">
            <v>0.20045993166749168</v>
          </cell>
          <cell r="F115">
            <v>0.20045993166749168</v>
          </cell>
        </row>
        <row r="116">
          <cell r="A116" t="str">
            <v>P109</v>
          </cell>
          <cell r="B116" t="str">
            <v>P109</v>
          </cell>
          <cell r="C116" t="str">
            <v>P109</v>
          </cell>
          <cell r="E116">
            <v>5.4489156131441049E-2</v>
          </cell>
          <cell r="F116" t="str">
            <v>&lt;0.2</v>
          </cell>
        </row>
        <row r="117">
          <cell r="A117" t="str">
            <v>P118</v>
          </cell>
          <cell r="B117" t="str">
            <v>P118</v>
          </cell>
          <cell r="C117" t="str">
            <v>P118</v>
          </cell>
          <cell r="E117">
            <v>9.9796004878164868E-2</v>
          </cell>
          <cell r="F117" t="str">
            <v>&lt;0.2</v>
          </cell>
        </row>
        <row r="118">
          <cell r="A118" t="str">
            <v>P120</v>
          </cell>
          <cell r="B118" t="str">
            <v>P120</v>
          </cell>
          <cell r="C118" t="str">
            <v>P120</v>
          </cell>
          <cell r="E118">
            <v>0.10277081784942835</v>
          </cell>
          <cell r="F118" t="str">
            <v>&lt;0.2</v>
          </cell>
        </row>
        <row r="119">
          <cell r="A119" t="str">
            <v>P124</v>
          </cell>
          <cell r="B119" t="str">
            <v>P124</v>
          </cell>
          <cell r="C119" t="str">
            <v>P124</v>
          </cell>
          <cell r="E119">
            <v>6.3026101530807399E-2</v>
          </cell>
          <cell r="F119" t="str">
            <v>&lt;0.2</v>
          </cell>
        </row>
        <row r="120">
          <cell r="A120" t="str">
            <v>P125</v>
          </cell>
          <cell r="B120" t="str">
            <v>P125 - AUG 13</v>
          </cell>
          <cell r="C120" t="str">
            <v>P125</v>
          </cell>
          <cell r="G120" t="str">
            <v>re-run</v>
          </cell>
        </row>
        <row r="121">
          <cell r="A121" t="str">
            <v>P20</v>
          </cell>
          <cell r="B121" t="str">
            <v>P20</v>
          </cell>
          <cell r="C121" t="str">
            <v>P20</v>
          </cell>
          <cell r="E121">
            <v>6.5491542919341172E-2</v>
          </cell>
          <cell r="F121" t="str">
            <v>&lt;0.2</v>
          </cell>
        </row>
        <row r="122">
          <cell r="A122" t="str">
            <v>P26</v>
          </cell>
          <cell r="B122" t="str">
            <v>P26</v>
          </cell>
          <cell r="C122" t="str">
            <v>P26</v>
          </cell>
          <cell r="E122">
            <v>0.47883935139171535</v>
          </cell>
          <cell r="F122">
            <v>0.47883935139171535</v>
          </cell>
        </row>
        <row r="123">
          <cell r="A123" t="str">
            <v>P35</v>
          </cell>
          <cell r="B123" t="str">
            <v>P35 - Aug 16</v>
          </cell>
          <cell r="C123" t="str">
            <v>P35</v>
          </cell>
          <cell r="E123">
            <v>0</v>
          </cell>
          <cell r="F123">
            <v>0</v>
          </cell>
          <cell r="G123" t="str">
            <v>re-run</v>
          </cell>
        </row>
        <row r="124">
          <cell r="A124" t="str">
            <v>P37</v>
          </cell>
          <cell r="B124" t="str">
            <v>P37</v>
          </cell>
          <cell r="C124" t="str">
            <v>P37</v>
          </cell>
          <cell r="E124">
            <v>8.2184491870169213E-2</v>
          </cell>
          <cell r="F124" t="str">
            <v>&lt;0.2</v>
          </cell>
        </row>
        <row r="125">
          <cell r="A125" t="str">
            <v>P50</v>
          </cell>
          <cell r="B125" t="str">
            <v>P50</v>
          </cell>
          <cell r="C125" t="str">
            <v>P50</v>
          </cell>
          <cell r="G125" t="str">
            <v>re run</v>
          </cell>
        </row>
        <row r="126">
          <cell r="A126" t="str">
            <v>P66</v>
          </cell>
          <cell r="B126" t="str">
            <v>P66</v>
          </cell>
          <cell r="C126" t="str">
            <v>P66</v>
          </cell>
          <cell r="E126">
            <v>7.4972777405199975E-2</v>
          </cell>
          <cell r="F126" t="str">
            <v>&lt;0.2</v>
          </cell>
        </row>
        <row r="127">
          <cell r="A127" t="str">
            <v>P67</v>
          </cell>
          <cell r="B127" t="str">
            <v>P67</v>
          </cell>
          <cell r="C127" t="str">
            <v>P67</v>
          </cell>
          <cell r="E127">
            <v>5.7855569396034437E-2</v>
          </cell>
        </row>
        <row r="128">
          <cell r="A128" t="str">
            <v>P70</v>
          </cell>
          <cell r="B128" t="str">
            <v>P70</v>
          </cell>
          <cell r="C128" t="str">
            <v>P70</v>
          </cell>
          <cell r="E128">
            <v>6.6353336001794758E-2</v>
          </cell>
          <cell r="F128" t="str">
            <v>&lt;0.2</v>
          </cell>
        </row>
        <row r="129">
          <cell r="A129" t="str">
            <v>P70</v>
          </cell>
          <cell r="B129" t="str">
            <v>P70</v>
          </cell>
          <cell r="C129" t="str">
            <v>P70</v>
          </cell>
          <cell r="E129">
            <v>7.0299294234950058E-2</v>
          </cell>
          <cell r="F129" t="str">
            <v>&lt;0.2</v>
          </cell>
        </row>
        <row r="130">
          <cell r="A130" t="str">
            <v>P75</v>
          </cell>
          <cell r="B130" t="str">
            <v>P75</v>
          </cell>
          <cell r="C130" t="str">
            <v>P75</v>
          </cell>
          <cell r="E130">
            <v>0.21122417017023876</v>
          </cell>
          <cell r="F130">
            <v>0.21122417017023876</v>
          </cell>
        </row>
        <row r="131">
          <cell r="A131" t="str">
            <v>P75</v>
          </cell>
          <cell r="B131" t="str">
            <v>P75 - Aug 15</v>
          </cell>
          <cell r="C131" t="str">
            <v>P75</v>
          </cell>
          <cell r="G131" t="str">
            <v>re-run</v>
          </cell>
        </row>
        <row r="132">
          <cell r="A132" t="str">
            <v>P88</v>
          </cell>
          <cell r="B132" t="str">
            <v>P88</v>
          </cell>
          <cell r="C132" t="str">
            <v>P88</v>
          </cell>
          <cell r="E132">
            <v>6.7652864148472824E-2</v>
          </cell>
          <cell r="F132" t="str">
            <v>&lt;0.2</v>
          </cell>
        </row>
        <row r="133">
          <cell r="A133" t="str">
            <v>P90</v>
          </cell>
          <cell r="B133" t="str">
            <v>P90</v>
          </cell>
          <cell r="C133" t="str">
            <v>P90</v>
          </cell>
          <cell r="G133" t="str">
            <v>dilute and re-run</v>
          </cell>
        </row>
        <row r="134">
          <cell r="A134" t="str">
            <v>P97</v>
          </cell>
          <cell r="B134" t="str">
            <v>P97</v>
          </cell>
          <cell r="C134" t="str">
            <v>P97</v>
          </cell>
          <cell r="E134">
            <v>7.8516112084204254E-2</v>
          </cell>
          <cell r="F134" t="str">
            <v>&lt;0.2</v>
          </cell>
        </row>
        <row r="135">
          <cell r="A135" t="str">
            <v>P98</v>
          </cell>
          <cell r="B135" t="str">
            <v>P98 - Aug 18</v>
          </cell>
          <cell r="C135" t="str">
            <v>P98</v>
          </cell>
          <cell r="E135">
            <v>0</v>
          </cell>
          <cell r="F135">
            <v>0</v>
          </cell>
          <cell r="G135" t="str">
            <v>re-run</v>
          </cell>
        </row>
      </sheetData>
      <sheetData sheetId="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ugout_master"/>
      <sheetName val="Dugout_master_Alk"/>
      <sheetName val="Volume"/>
      <sheetName val="Chla"/>
      <sheetName val="b.f."/>
      <sheetName val="Summary"/>
      <sheetName val="TDS"/>
      <sheetName val="Floating_chamber"/>
      <sheetName val="Weather station data"/>
      <sheetName val="Nutrients"/>
      <sheetName val="Sheet1"/>
      <sheetName val="Deep"/>
      <sheetName val="Sediments_bulk"/>
      <sheetName val="Sediments_acidified"/>
      <sheetName val="Water_isotopes"/>
      <sheetName val="Sulfate"/>
    </sheetNames>
    <sheetDataSet>
      <sheetData sheetId="0">
        <row r="1">
          <cell r="A1" t="str">
            <v>Site_ID</v>
          </cell>
          <cell r="B1" t="str">
            <v>Site_name</v>
          </cell>
          <cell r="C1" t="str">
            <v>Sorting</v>
          </cell>
          <cell r="D1" t="str">
            <v>Date</v>
          </cell>
          <cell r="E1" t="str">
            <v>Time</v>
          </cell>
          <cell r="F1" t="str">
            <v>latitude</v>
          </cell>
          <cell r="G1" t="str">
            <v>longitude</v>
          </cell>
          <cell r="H1" t="str">
            <v>Air_temp</v>
          </cell>
          <cell r="I1" t="str">
            <v>Cloud (%)</v>
          </cell>
          <cell r="J1" t="str">
            <v>Wind_km.hr</v>
          </cell>
          <cell r="K1" t="str">
            <v>Field_team</v>
          </cell>
          <cell r="L1" t="str">
            <v>Secchi.m</v>
          </cell>
          <cell r="M1" t="str">
            <v>Depth.m</v>
          </cell>
          <cell r="N1" t="str">
            <v>Max_depth.m</v>
          </cell>
          <cell r="O1" t="str">
            <v>DO Calibration%</v>
          </cell>
          <cell r="P1" t="str">
            <v>Sample_depth</v>
          </cell>
          <cell r="Q1" t="str">
            <v>Depth_grouped</v>
          </cell>
          <cell r="R1" t="str">
            <v>Surface_Temp</v>
          </cell>
          <cell r="S1" t="str">
            <v>Surface_DO.sat</v>
          </cell>
          <cell r="T1" t="str">
            <v>Surface_DO.mg.L</v>
          </cell>
          <cell r="U1" t="str">
            <v>Surface_Cond</v>
          </cell>
          <cell r="V1" t="str">
            <v>Surface_Sal.ppt</v>
          </cell>
          <cell r="W1" t="str">
            <v>Surface_pH</v>
          </cell>
          <cell r="X1" t="str">
            <v>Deep_Temp</v>
          </cell>
          <cell r="Y1" t="str">
            <v>Deep_DO.sat</v>
          </cell>
          <cell r="Z1" t="str">
            <v>Deep_DO.mg.L</v>
          </cell>
          <cell r="AA1" t="str">
            <v>Deep_Cond</v>
          </cell>
          <cell r="AB1" t="str">
            <v>Deep_Sal.ppt</v>
          </cell>
          <cell r="AC1" t="str">
            <v>Deep_pH</v>
          </cell>
          <cell r="AD1" t="str">
            <v>TDS.mg.L</v>
          </cell>
          <cell r="AE1" t="str">
            <v>YSI_atm</v>
          </cell>
          <cell r="AF1" t="str">
            <v>Core_length (cm)</v>
          </cell>
          <cell r="AG1" t="str">
            <v>Sediment_depth</v>
          </cell>
          <cell r="AH1" t="str">
            <v>Bottle_Temp_In</v>
          </cell>
          <cell r="AI1" t="str">
            <v>Bottle_temp_out</v>
          </cell>
          <cell r="AJ1" t="str">
            <v>Tows</v>
          </cell>
          <cell r="AK1" t="str">
            <v>Floating_chamberY/N</v>
          </cell>
          <cell r="AL1" t="str">
            <v>Chla</v>
          </cell>
          <cell r="AM1" t="str">
            <v>NH3.mg.N.L</v>
          </cell>
          <cell r="AN1" t="str">
            <v>SRP.mg.P.L</v>
          </cell>
          <cell r="AO1" t="str">
            <v>Nitrate_Nitrite.ug.N.L</v>
          </cell>
          <cell r="AP1" t="str">
            <v>TP.mg.P.L</v>
          </cell>
          <cell r="AQ1" t="str">
            <v>TN.ug.N.L</v>
          </cell>
          <cell r="AR1" t="str">
            <v>NP_ratio</v>
          </cell>
          <cell r="AS1" t="str">
            <v>TN_TP</v>
          </cell>
          <cell r="AT1" t="str">
            <v>DIC.mg.L</v>
          </cell>
          <cell r="AU1" t="str">
            <v>DIC.uM</v>
          </cell>
          <cell r="AV1" t="str">
            <v>DOC.mg.L</v>
          </cell>
          <cell r="AW1" t="str">
            <v>DOC.uM</v>
          </cell>
          <cell r="AX1" t="str">
            <v>pCO2</v>
          </cell>
          <cell r="AY1" t="str">
            <v>CO2.uM</v>
          </cell>
          <cell r="AZ1" t="str">
            <v>CO2.uM.error</v>
          </cell>
          <cell r="BA1" t="str">
            <v>pCH4</v>
          </cell>
          <cell r="BB1" t="str">
            <v>CH4.uM</v>
          </cell>
          <cell r="BC1" t="str">
            <v>CH4.uM.error</v>
          </cell>
          <cell r="BD1" t="str">
            <v>pN2O</v>
          </cell>
          <cell r="BE1" t="str">
            <v>N2O.nM</v>
          </cell>
          <cell r="BF1" t="str">
            <v>N2O.nM.error</v>
          </cell>
          <cell r="BG1" t="str">
            <v>d15N_bulk</v>
          </cell>
          <cell r="BH1" t="str">
            <v>d13C_bulk</v>
          </cell>
          <cell r="BI1" t="str">
            <v>mgN_bulk</v>
          </cell>
          <cell r="BJ1" t="str">
            <v>mgC_bulk</v>
          </cell>
          <cell r="BK1" t="str">
            <v>PercentN_bulk</v>
          </cell>
          <cell r="BL1" t="str">
            <v>PercentC_bulk</v>
          </cell>
          <cell r="BM1" t="str">
            <v>sediment_C_N</v>
          </cell>
          <cell r="BN1" t="str">
            <v>sediment_C_Norg</v>
          </cell>
          <cell r="BO1" t="str">
            <v>d15N_org</v>
          </cell>
          <cell r="BP1" t="str">
            <v>d13C_org</v>
          </cell>
          <cell r="BQ1" t="str">
            <v>mgN_org</v>
          </cell>
          <cell r="BR1" t="str">
            <v>mgC_org</v>
          </cell>
          <cell r="BS1" t="str">
            <v>PercentN_org</v>
          </cell>
          <cell r="BT1" t="str">
            <v>PercentC_org</v>
          </cell>
          <cell r="BU1" t="str">
            <v>d2H</v>
          </cell>
          <cell r="BV1" t="str">
            <v>d18O</v>
          </cell>
          <cell r="BW1" t="str">
            <v>EtoI</v>
          </cell>
          <cell r="BX1" t="str">
            <v>Regime</v>
          </cell>
          <cell r="BY1" t="str">
            <v>Water_Source</v>
          </cell>
          <cell r="BZ1" t="str">
            <v>RT</v>
          </cell>
          <cell r="CA1" t="str">
            <v>d_excess</v>
          </cell>
          <cell r="CB1" t="str">
            <v>delI18O</v>
          </cell>
          <cell r="CC1" t="str">
            <v>delI2H</v>
          </cell>
          <cell r="CD1" t="str">
            <v>Inflow</v>
          </cell>
          <cell r="CE1" t="str">
            <v>General Comments</v>
          </cell>
          <cell r="CF1" t="str">
            <v>Water_class</v>
          </cell>
          <cell r="CG1" t="str">
            <v>Landuse</v>
          </cell>
          <cell r="CH1" t="str">
            <v>Age.years</v>
          </cell>
          <cell r="CI1" t="str">
            <v>NP.ratio</v>
          </cell>
          <cell r="CJ1" t="str">
            <v>Alk.mg.L</v>
          </cell>
          <cell r="CK1" t="str">
            <v>b.f.max</v>
          </cell>
          <cell r="CL1" t="str">
            <v>b.f.min</v>
          </cell>
          <cell r="CM1" t="str">
            <v>Area.m</v>
          </cell>
          <cell r="CN1" t="str">
            <v>Perimeter</v>
          </cell>
          <cell r="CO1" t="str">
            <v>Volume.m3</v>
          </cell>
          <cell r="CP1" t="str">
            <v>SI</v>
          </cell>
          <cell r="CQ1" t="str">
            <v>SO4.mg.L</v>
          </cell>
        </row>
        <row r="2">
          <cell r="A2" t="str">
            <v>14A</v>
          </cell>
          <cell r="B2" t="str">
            <v>Cow Dugout</v>
          </cell>
          <cell r="D2">
            <v>42928</v>
          </cell>
          <cell r="E2">
            <v>0.42708333333333331</v>
          </cell>
          <cell r="F2">
            <v>51.046480000000003</v>
          </cell>
          <cell r="G2">
            <v>-104.65134</v>
          </cell>
          <cell r="H2">
            <v>21.5</v>
          </cell>
          <cell r="I2">
            <v>5</v>
          </cell>
          <cell r="K2" t="str">
            <v>JW, JB, C</v>
          </cell>
          <cell r="L2">
            <v>1.52</v>
          </cell>
          <cell r="M2">
            <v>4.0999999999999996</v>
          </cell>
          <cell r="N2">
            <v>4</v>
          </cell>
          <cell r="O2">
            <v>103.1</v>
          </cell>
          <cell r="P2">
            <v>0</v>
          </cell>
          <cell r="Q2">
            <v>0</v>
          </cell>
          <cell r="R2">
            <v>20.399999999999999</v>
          </cell>
          <cell r="S2">
            <v>58</v>
          </cell>
          <cell r="T2">
            <v>4.9400000000000004</v>
          </cell>
          <cell r="U2">
            <v>5179</v>
          </cell>
          <cell r="V2">
            <v>3.07</v>
          </cell>
          <cell r="W2">
            <v>8.92</v>
          </cell>
          <cell r="X2">
            <v>14</v>
          </cell>
          <cell r="Y2">
            <v>2.4</v>
          </cell>
          <cell r="Z2">
            <v>0.23</v>
          </cell>
          <cell r="AA2">
            <v>4322</v>
          </cell>
          <cell r="AB2">
            <v>2.98</v>
          </cell>
          <cell r="AC2">
            <v>8.68</v>
          </cell>
          <cell r="AD2">
            <v>2930.8138904581892</v>
          </cell>
          <cell r="AE2">
            <v>715.6</v>
          </cell>
          <cell r="AF2">
            <v>26</v>
          </cell>
          <cell r="AH2">
            <v>22.5</v>
          </cell>
          <cell r="AI2">
            <v>22.6</v>
          </cell>
          <cell r="AJ2">
            <v>1</v>
          </cell>
          <cell r="AK2" t="str">
            <v>Y</v>
          </cell>
          <cell r="AL2">
            <v>13.138942965</v>
          </cell>
          <cell r="AM2">
            <v>0.25</v>
          </cell>
          <cell r="AN2">
            <v>0.84</v>
          </cell>
          <cell r="AO2">
            <v>13.67</v>
          </cell>
          <cell r="AP2">
            <v>0.62</v>
          </cell>
          <cell r="AQ2">
            <v>5280</v>
          </cell>
          <cell r="AR2">
            <v>6.2857142857142865</v>
          </cell>
          <cell r="AS2">
            <v>8.5161290322580658</v>
          </cell>
          <cell r="AT2">
            <v>75.885999999999996</v>
          </cell>
          <cell r="AU2">
            <v>6318.5678601165691</v>
          </cell>
          <cell r="AV2">
            <v>59.561</v>
          </cell>
          <cell r="AW2">
            <v>4959.2839300582846</v>
          </cell>
          <cell r="AX2">
            <v>221.71555191123801</v>
          </cell>
          <cell r="AY2">
            <v>7.95344440039253</v>
          </cell>
          <cell r="AZ2">
            <v>1.6531529084999601</v>
          </cell>
          <cell r="BA2">
            <v>278.29760995903899</v>
          </cell>
          <cell r="BB2">
            <v>0.394489739740565</v>
          </cell>
          <cell r="BC2">
            <v>5.4362950809570203E-2</v>
          </cell>
          <cell r="BD2">
            <v>0.25915810383110499</v>
          </cell>
          <cell r="BE2">
            <v>6.8160010910014801</v>
          </cell>
          <cell r="BF2">
            <v>0.21794980009624201</v>
          </cell>
          <cell r="BG2">
            <v>7.4026453467390327</v>
          </cell>
          <cell r="BH2">
            <v>-22.488267665323423</v>
          </cell>
          <cell r="BI2">
            <v>22.063242235447298</v>
          </cell>
          <cell r="BJ2">
            <v>244.56513122151264</v>
          </cell>
          <cell r="BK2">
            <v>0.53305731421713687</v>
          </cell>
          <cell r="BL2">
            <v>5.908797565148892</v>
          </cell>
          <cell r="BM2">
            <v>12.932187544344094</v>
          </cell>
          <cell r="BN2">
            <v>10.019986068684794</v>
          </cell>
          <cell r="BO2">
            <v>6.5903845106471612</v>
          </cell>
          <cell r="BP2">
            <v>-28.2049573987176</v>
          </cell>
          <cell r="BQ2">
            <v>24.021335664950222</v>
          </cell>
          <cell r="BR2">
            <v>206.3086703262878</v>
          </cell>
          <cell r="BS2">
            <v>0.43914690429525094</v>
          </cell>
          <cell r="BT2">
            <v>3.7716393112666879</v>
          </cell>
          <cell r="BU2">
            <v>-65.650000000000006</v>
          </cell>
          <cell r="BV2">
            <v>-4.9800000000000004</v>
          </cell>
          <cell r="BW2">
            <v>0.481888508590265</v>
          </cell>
          <cell r="BX2" t="str">
            <v>restricted</v>
          </cell>
          <cell r="BY2" t="str">
            <v>rain</v>
          </cell>
          <cell r="BZ2">
            <v>1.4626341259717599</v>
          </cell>
          <cell r="CA2">
            <v>-25.810000000000002</v>
          </cell>
          <cell r="CB2">
            <v>-9.3626750554537796</v>
          </cell>
          <cell r="CC2">
            <v>-72.607104929212298</v>
          </cell>
          <cell r="CD2">
            <v>793.35326512267397</v>
          </cell>
          <cell r="CE2" t="str">
            <v>Low water level, sediment depth needs to be recorded. macrophytes growing near edge of water</v>
          </cell>
          <cell r="CF2" t="str">
            <v>Livestock</v>
          </cell>
          <cell r="CG2" t="str">
            <v>Pasture-livestock</v>
          </cell>
          <cell r="CI2">
            <v>18.8321686602978</v>
          </cell>
          <cell r="CJ2">
            <v>393.62</v>
          </cell>
          <cell r="CK2">
            <v>8.9250181287276794E-3</v>
          </cell>
          <cell r="CL2">
            <v>0</v>
          </cell>
          <cell r="CM2">
            <v>1660</v>
          </cell>
          <cell r="CN2">
            <v>179</v>
          </cell>
          <cell r="CO2">
            <v>4996.9979999999996</v>
          </cell>
          <cell r="CP2">
            <v>1.2393502392562012</v>
          </cell>
          <cell r="CQ2">
            <v>3457.29</v>
          </cell>
        </row>
        <row r="3">
          <cell r="A3" t="str">
            <v>14B</v>
          </cell>
          <cell r="B3" t="str">
            <v>Sheep Dugout</v>
          </cell>
          <cell r="D3">
            <v>42928</v>
          </cell>
          <cell r="E3">
            <v>0.53472222222222221</v>
          </cell>
          <cell r="F3">
            <v>50.994999999999997</v>
          </cell>
          <cell r="G3">
            <v>-104.68568</v>
          </cell>
          <cell r="H3">
            <v>26.4</v>
          </cell>
          <cell r="I3">
            <v>40</v>
          </cell>
          <cell r="J3">
            <v>1.1000000000000001</v>
          </cell>
          <cell r="K3" t="str">
            <v>JW, JB, C</v>
          </cell>
          <cell r="L3">
            <v>1.56</v>
          </cell>
          <cell r="M3">
            <v>2.1</v>
          </cell>
          <cell r="N3">
            <v>2</v>
          </cell>
          <cell r="O3">
            <v>100</v>
          </cell>
          <cell r="P3">
            <v>0</v>
          </cell>
          <cell r="Q3">
            <v>0</v>
          </cell>
          <cell r="R3">
            <v>23</v>
          </cell>
          <cell r="S3">
            <v>85.1</v>
          </cell>
          <cell r="T3">
            <v>6.98</v>
          </cell>
          <cell r="U3">
            <v>1291</v>
          </cell>
          <cell r="V3">
            <v>0.67</v>
          </cell>
          <cell r="W3">
            <v>8.44</v>
          </cell>
          <cell r="X3">
            <v>19</v>
          </cell>
          <cell r="Y3">
            <v>24.7</v>
          </cell>
          <cell r="Z3">
            <v>2.2599999999999998</v>
          </cell>
          <cell r="AA3">
            <v>1200</v>
          </cell>
          <cell r="AB3">
            <v>0.68</v>
          </cell>
          <cell r="AC3">
            <v>8.16</v>
          </cell>
          <cell r="AD3">
            <v>698.80471161870912</v>
          </cell>
          <cell r="AE3">
            <v>713.9</v>
          </cell>
          <cell r="AF3">
            <v>24.5</v>
          </cell>
          <cell r="AH3">
            <v>25.7</v>
          </cell>
          <cell r="AI3">
            <v>26.1</v>
          </cell>
          <cell r="AJ3">
            <v>1</v>
          </cell>
          <cell r="AK3" t="str">
            <v>Y</v>
          </cell>
          <cell r="AL3">
            <v>3.0033536249999999</v>
          </cell>
          <cell r="AM3">
            <v>0.11</v>
          </cell>
          <cell r="AN3">
            <v>7.0000000000000007E-2</v>
          </cell>
          <cell r="AO3">
            <v>12.6</v>
          </cell>
          <cell r="AP3">
            <v>0.11</v>
          </cell>
          <cell r="AQ3">
            <v>2550</v>
          </cell>
          <cell r="AR3">
            <v>36.428571428571423</v>
          </cell>
          <cell r="AS3">
            <v>23.18181818181818</v>
          </cell>
          <cell r="AT3">
            <v>81.644999999999996</v>
          </cell>
          <cell r="AU3">
            <v>6798.0849292256453</v>
          </cell>
          <cell r="AV3">
            <v>32.06</v>
          </cell>
          <cell r="AW3">
            <v>2669.4421315570362</v>
          </cell>
          <cell r="AX3">
            <v>1548.92118430858</v>
          </cell>
          <cell r="AY3">
            <v>52.053287399183198</v>
          </cell>
          <cell r="AZ3">
            <v>0.86436467976304199</v>
          </cell>
          <cell r="BA3">
            <v>768.97135130172398</v>
          </cell>
          <cell r="BB3">
            <v>1.04952703551349</v>
          </cell>
          <cell r="BC3">
            <v>4.3881501956121198E-3</v>
          </cell>
          <cell r="BD3">
            <v>0.23426082538484899</v>
          </cell>
          <cell r="BE3">
            <v>5.7698693182736696</v>
          </cell>
          <cell r="BF3">
            <v>6.3137814828078103E-3</v>
          </cell>
          <cell r="BG3">
            <v>4.7961050768715241</v>
          </cell>
          <cell r="BH3">
            <v>-16.710682175012508</v>
          </cell>
          <cell r="BI3">
            <v>12.370403587826859</v>
          </cell>
          <cell r="BJ3">
            <v>200.08630367395816</v>
          </cell>
          <cell r="BK3">
            <v>0.27319795909511618</v>
          </cell>
          <cell r="BL3">
            <v>4.4188671306086169</v>
          </cell>
          <cell r="BM3">
            <v>18.87036419593155</v>
          </cell>
          <cell r="BN3">
            <v>13.420018833323104</v>
          </cell>
          <cell r="BO3">
            <v>6.213302900152808</v>
          </cell>
          <cell r="BP3">
            <v>-27.335323128768781</v>
          </cell>
          <cell r="BQ3">
            <v>15.61285228978023</v>
          </cell>
          <cell r="BR3">
            <v>179.59266151777919</v>
          </cell>
          <cell r="BS3">
            <v>0.29795519636985168</v>
          </cell>
          <cell r="BT3">
            <v>3.4273408686599085</v>
          </cell>
          <cell r="BU3">
            <v>-88.4</v>
          </cell>
          <cell r="BV3">
            <v>-8.74</v>
          </cell>
          <cell r="BW3">
            <v>0.29708173619898198</v>
          </cell>
          <cell r="BX3" t="str">
            <v>open</v>
          </cell>
          <cell r="BY3" t="str">
            <v>rain</v>
          </cell>
          <cell r="BZ3">
            <v>0.53128332337947404</v>
          </cell>
          <cell r="CA3">
            <v>-18.480000000000004</v>
          </cell>
          <cell r="CB3">
            <v>-13.093411626070701</v>
          </cell>
          <cell r="CC3">
            <v>-101.483005985787</v>
          </cell>
          <cell r="CD3">
            <v>460.48169243344501</v>
          </cell>
          <cell r="CF3" t="str">
            <v>Livestock</v>
          </cell>
          <cell r="CG3" t="str">
            <v>Pasture-livestock</v>
          </cell>
          <cell r="CI3">
            <v>51.263186384178503</v>
          </cell>
          <cell r="CJ3">
            <v>398.07</v>
          </cell>
          <cell r="CK3">
            <v>7.6838991019130302E-3</v>
          </cell>
          <cell r="CL3">
            <v>8.5200822947690896E-4</v>
          </cell>
          <cell r="CM3">
            <v>1550</v>
          </cell>
          <cell r="CN3">
            <v>188</v>
          </cell>
          <cell r="CO3">
            <v>2771.9580000000001</v>
          </cell>
          <cell r="CP3">
            <v>1.3470603967396932</v>
          </cell>
          <cell r="CQ3">
            <v>325.05</v>
          </cell>
        </row>
        <row r="4">
          <cell r="A4">
            <v>20</v>
          </cell>
          <cell r="D4">
            <v>42940</v>
          </cell>
          <cell r="E4">
            <v>0.48680555555555555</v>
          </cell>
          <cell r="F4">
            <v>50.108330000000002</v>
          </cell>
          <cell r="G4">
            <v>-102.04143000000001</v>
          </cell>
          <cell r="H4">
            <v>27.3</v>
          </cell>
          <cell r="I4">
            <v>50</v>
          </cell>
          <cell r="J4">
            <v>17</v>
          </cell>
          <cell r="K4" t="str">
            <v>L, C</v>
          </cell>
          <cell r="L4">
            <v>0.67</v>
          </cell>
          <cell r="M4">
            <v>1.2</v>
          </cell>
          <cell r="N4">
            <v>1</v>
          </cell>
          <cell r="O4">
            <v>99.3</v>
          </cell>
          <cell r="P4">
            <v>0</v>
          </cell>
          <cell r="Q4">
            <v>0</v>
          </cell>
          <cell r="R4">
            <v>21.2</v>
          </cell>
          <cell r="S4">
            <v>97.2</v>
          </cell>
          <cell r="T4">
            <v>8.58</v>
          </cell>
          <cell r="U4">
            <v>1369</v>
          </cell>
          <cell r="V4">
            <v>0.74</v>
          </cell>
          <cell r="W4">
            <v>9.11</v>
          </cell>
          <cell r="X4">
            <v>20.7</v>
          </cell>
          <cell r="Y4">
            <v>96.6</v>
          </cell>
          <cell r="Z4">
            <v>8.6</v>
          </cell>
          <cell r="AA4">
            <v>2188</v>
          </cell>
          <cell r="AB4">
            <v>1.23</v>
          </cell>
          <cell r="AC4">
            <v>9.11</v>
          </cell>
          <cell r="AD4">
            <v>743.12867850662155</v>
          </cell>
          <cell r="AE4">
            <v>701.4</v>
          </cell>
          <cell r="AG4">
            <v>37</v>
          </cell>
          <cell r="AH4">
            <v>21.2</v>
          </cell>
          <cell r="AI4">
            <v>23.7</v>
          </cell>
          <cell r="AJ4">
            <v>2</v>
          </cell>
          <cell r="AK4" t="str">
            <v>N</v>
          </cell>
          <cell r="AL4">
            <v>17.432925924999999</v>
          </cell>
          <cell r="AM4">
            <v>0.09</v>
          </cell>
          <cell r="AN4">
            <v>0.01</v>
          </cell>
          <cell r="AO4">
            <v>7.76</v>
          </cell>
          <cell r="AP4">
            <v>0.02</v>
          </cell>
          <cell r="AQ4">
            <v>1870</v>
          </cell>
          <cell r="AR4">
            <v>187</v>
          </cell>
          <cell r="AS4">
            <v>93.5</v>
          </cell>
          <cell r="AT4">
            <v>43.118000000000002</v>
          </cell>
          <cell r="AU4">
            <v>3590.1748542880932</v>
          </cell>
          <cell r="AV4">
            <v>21.655999999999999</v>
          </cell>
          <cell r="AW4">
            <v>1803.1640299750206</v>
          </cell>
          <cell r="AX4">
            <v>190.320640657491</v>
          </cell>
          <cell r="AY4">
            <v>6.6101015975728004</v>
          </cell>
          <cell r="AZ4">
            <v>0.46252805306599798</v>
          </cell>
          <cell r="BA4">
            <v>502.95132738083799</v>
          </cell>
          <cell r="BB4">
            <v>0.69788128391057902</v>
          </cell>
          <cell r="BC4">
            <v>9.7361680592907302E-3</v>
          </cell>
          <cell r="BD4">
            <v>0.34892937254061102</v>
          </cell>
          <cell r="BE4">
            <v>8.9023430998965303</v>
          </cell>
          <cell r="BF4">
            <v>1.4438180430643499</v>
          </cell>
          <cell r="BG4">
            <v>4.7081085408124981</v>
          </cell>
          <cell r="BH4">
            <v>-18.138205683071106</v>
          </cell>
          <cell r="BI4">
            <v>24.238302694657811</v>
          </cell>
          <cell r="BJ4">
            <v>377.6555248404045</v>
          </cell>
          <cell r="BK4">
            <v>0.49638137814167138</v>
          </cell>
          <cell r="BL4">
            <v>7.7340881597461495</v>
          </cell>
          <cell r="BM4">
            <v>18.177762604264952</v>
          </cell>
          <cell r="BN4">
            <v>9.9073936969885459</v>
          </cell>
          <cell r="BO4">
            <v>5.0089803626454383</v>
          </cell>
          <cell r="BP4">
            <v>-28.365496333617209</v>
          </cell>
          <cell r="BQ4">
            <v>32.555249092193797</v>
          </cell>
          <cell r="BR4">
            <v>276.46085970847969</v>
          </cell>
          <cell r="BS4">
            <v>0.68681960110113505</v>
          </cell>
          <cell r="BT4">
            <v>5.8325075887864912</v>
          </cell>
          <cell r="BU4">
            <v>-89.1</v>
          </cell>
          <cell r="BV4">
            <v>-8.4</v>
          </cell>
          <cell r="BW4">
            <v>0.39584475237386402</v>
          </cell>
          <cell r="BX4" t="str">
            <v>open</v>
          </cell>
          <cell r="BY4" t="str">
            <v>rain</v>
          </cell>
          <cell r="BZ4">
            <v>0.49220718298138</v>
          </cell>
          <cell r="CA4">
            <v>-21.899999999999991</v>
          </cell>
          <cell r="CB4">
            <v>-13.564063615948101</v>
          </cell>
          <cell r="CC4">
            <v>-105.125852387438</v>
          </cell>
          <cell r="CD4">
            <v>531.81398729953401</v>
          </cell>
          <cell r="CE4" t="str">
            <v>Almost no Zoops dugout was dug on top of an old one</v>
          </cell>
          <cell r="CF4" t="str">
            <v>Isolated</v>
          </cell>
          <cell r="CG4" t="str">
            <v>Pasture-livestock</v>
          </cell>
          <cell r="CI4">
            <v>206.76151841618699</v>
          </cell>
          <cell r="CJ4">
            <v>221.47</v>
          </cell>
          <cell r="CK4">
            <v>1.2688525986469499E-3</v>
          </cell>
          <cell r="CL4">
            <v>8.5607394267341096E-4</v>
          </cell>
          <cell r="CM4">
            <v>1460</v>
          </cell>
          <cell r="CN4">
            <v>165</v>
          </cell>
          <cell r="CO4">
            <v>1670.5439999999996</v>
          </cell>
          <cell r="CP4">
            <v>1.2181550902335609</v>
          </cell>
          <cell r="CQ4" t="e">
            <v>#N/A</v>
          </cell>
        </row>
        <row r="5">
          <cell r="A5">
            <v>49</v>
          </cell>
          <cell r="D5">
            <v>42940</v>
          </cell>
          <cell r="E5">
            <v>0.55208333333333337</v>
          </cell>
          <cell r="F5">
            <v>50.022620000000003</v>
          </cell>
          <cell r="G5">
            <v>-101.88369</v>
          </cell>
          <cell r="H5">
            <v>27.2</v>
          </cell>
          <cell r="I5">
            <v>100</v>
          </cell>
          <cell r="J5">
            <v>17</v>
          </cell>
          <cell r="K5" t="str">
            <v>L, C</v>
          </cell>
          <cell r="L5">
            <v>0.5</v>
          </cell>
          <cell r="M5">
            <v>0.8</v>
          </cell>
          <cell r="N5">
            <v>1</v>
          </cell>
          <cell r="O5">
            <v>102.9</v>
          </cell>
          <cell r="P5">
            <v>0</v>
          </cell>
          <cell r="Q5">
            <v>0</v>
          </cell>
          <cell r="R5">
            <v>21.8</v>
          </cell>
          <cell r="S5">
            <v>95.5</v>
          </cell>
          <cell r="T5">
            <v>7.46</v>
          </cell>
          <cell r="U5">
            <v>1400</v>
          </cell>
          <cell r="V5">
            <v>0.75</v>
          </cell>
          <cell r="W5">
            <v>9.14</v>
          </cell>
          <cell r="X5">
            <v>21</v>
          </cell>
          <cell r="Y5">
            <v>70.900000000000006</v>
          </cell>
          <cell r="Z5">
            <v>6.28</v>
          </cell>
          <cell r="AA5">
            <v>1369</v>
          </cell>
          <cell r="AB5">
            <v>0.74</v>
          </cell>
          <cell r="AC5">
            <v>9.07</v>
          </cell>
          <cell r="AD5">
            <v>760.74985125408205</v>
          </cell>
          <cell r="AE5">
            <v>703.5</v>
          </cell>
          <cell r="AG5">
            <v>80</v>
          </cell>
          <cell r="AH5">
            <v>21.7</v>
          </cell>
          <cell r="AI5">
            <v>23.8</v>
          </cell>
          <cell r="AJ5">
            <v>1</v>
          </cell>
          <cell r="AL5">
            <v>4.4155892000000003</v>
          </cell>
          <cell r="AM5">
            <v>0.11</v>
          </cell>
          <cell r="AN5">
            <v>0.01</v>
          </cell>
          <cell r="AO5">
            <v>7.62</v>
          </cell>
          <cell r="AP5">
            <v>0.05</v>
          </cell>
          <cell r="AQ5">
            <v>3070</v>
          </cell>
          <cell r="AR5">
            <v>307</v>
          </cell>
          <cell r="AS5">
            <v>61.399999999999991</v>
          </cell>
          <cell r="AT5">
            <v>61.194000000000003</v>
          </cell>
          <cell r="AU5">
            <v>5095.2539550374695</v>
          </cell>
          <cell r="AV5">
            <v>31.210999999999999</v>
          </cell>
          <cell r="AW5">
            <v>2598.7510407993336</v>
          </cell>
          <cell r="AX5">
            <v>288.28089668810401</v>
          </cell>
          <cell r="AY5">
            <v>9.8713216692414996</v>
          </cell>
          <cell r="AZ5">
            <v>2.00099925191331</v>
          </cell>
          <cell r="BA5">
            <v>1449.38624157</v>
          </cell>
          <cell r="BB5">
            <v>1.9935656801353701</v>
          </cell>
          <cell r="BC5">
            <v>0.170723081942764</v>
          </cell>
          <cell r="BD5">
            <v>0.45153325038237702</v>
          </cell>
          <cell r="BE5">
            <v>11.348431829331901</v>
          </cell>
          <cell r="BF5">
            <v>5.0331416716736497</v>
          </cell>
          <cell r="BG5">
            <v>7.5267935730797273</v>
          </cell>
          <cell r="BH5">
            <v>-16.544391298053114</v>
          </cell>
          <cell r="BI5">
            <v>26.185007017200785</v>
          </cell>
          <cell r="BJ5">
            <v>392.38746305526149</v>
          </cell>
          <cell r="BK5">
            <v>0.62197166311640817</v>
          </cell>
          <cell r="BL5">
            <v>9.3203672934741455</v>
          </cell>
          <cell r="BM5">
            <v>17.482728695232165</v>
          </cell>
          <cell r="BN5">
            <v>11.174370260054184</v>
          </cell>
          <cell r="BO5">
            <v>6.676808608914139</v>
          </cell>
          <cell r="BP5">
            <v>-24.867558988978111</v>
          </cell>
          <cell r="BQ5">
            <v>45.769287019492573</v>
          </cell>
          <cell r="BR5">
            <v>438.37967973814443</v>
          </cell>
          <cell r="BS5">
            <v>0.91722018075135414</v>
          </cell>
          <cell r="BT5">
            <v>8.7851639226081044</v>
          </cell>
          <cell r="BU5">
            <v>-74.099999999999994</v>
          </cell>
          <cell r="BV5">
            <v>-5.78</v>
          </cell>
          <cell r="BW5">
            <v>0.59244551957359304</v>
          </cell>
          <cell r="BX5" t="str">
            <v>restricted</v>
          </cell>
          <cell r="BY5" t="str">
            <v>rain</v>
          </cell>
          <cell r="BZ5">
            <v>0.50542927507802604</v>
          </cell>
          <cell r="CA5">
            <v>-27.859999999999992</v>
          </cell>
          <cell r="CB5">
            <v>-11.0153155227556</v>
          </cell>
          <cell r="CC5">
            <v>-85.398542146128605</v>
          </cell>
          <cell r="CD5">
            <v>364.17688705401702</v>
          </cell>
          <cell r="CE5" t="str">
            <v>YSI behaving oddly bounced between readings and then gave ???</v>
          </cell>
          <cell r="CG5" t="str">
            <v>Grassland</v>
          </cell>
          <cell r="CI5">
            <v>135.77708268185901</v>
          </cell>
          <cell r="CJ5">
            <v>261.7</v>
          </cell>
          <cell r="CK5">
            <v>3.4730401125627501E-3</v>
          </cell>
          <cell r="CL5">
            <v>3.4730401125627501E-3</v>
          </cell>
          <cell r="CM5">
            <v>670</v>
          </cell>
          <cell r="CN5">
            <v>110</v>
          </cell>
          <cell r="CO5">
            <v>524.41599999999994</v>
          </cell>
          <cell r="CP5">
            <v>1.1988099856318752</v>
          </cell>
          <cell r="CQ5" t="str">
            <v>NV</v>
          </cell>
        </row>
        <row r="6">
          <cell r="A6" t="str">
            <v>54B</v>
          </cell>
          <cell r="D6">
            <v>42940</v>
          </cell>
          <cell r="E6">
            <v>0.60625000000000007</v>
          </cell>
          <cell r="F6">
            <v>49.973080000000003</v>
          </cell>
          <cell r="G6">
            <v>-101.76763</v>
          </cell>
          <cell r="H6">
            <v>25.1</v>
          </cell>
          <cell r="I6">
            <v>90</v>
          </cell>
          <cell r="J6">
            <v>17</v>
          </cell>
          <cell r="K6" t="str">
            <v>L, C</v>
          </cell>
          <cell r="L6">
            <v>0.9</v>
          </cell>
          <cell r="M6">
            <v>0.45</v>
          </cell>
          <cell r="N6">
            <v>0.5</v>
          </cell>
          <cell r="O6">
            <v>74.3</v>
          </cell>
          <cell r="P6">
            <v>0</v>
          </cell>
          <cell r="Q6">
            <v>0</v>
          </cell>
          <cell r="R6">
            <v>20.5</v>
          </cell>
          <cell r="S6">
            <v>98.7</v>
          </cell>
          <cell r="T6">
            <v>8.84</v>
          </cell>
          <cell r="U6">
            <v>1421</v>
          </cell>
          <cell r="V6">
            <v>0.78</v>
          </cell>
          <cell r="W6">
            <v>10.19</v>
          </cell>
          <cell r="X6">
            <v>19.100000000000001</v>
          </cell>
          <cell r="Y6">
            <v>43.1</v>
          </cell>
          <cell r="Z6">
            <v>4.16</v>
          </cell>
          <cell r="AA6">
            <v>1376</v>
          </cell>
          <cell r="AB6">
            <v>0.78</v>
          </cell>
          <cell r="AC6">
            <v>10.1</v>
          </cell>
          <cell r="AD6">
            <v>772.6884664082836</v>
          </cell>
          <cell r="AE6">
            <v>704.4</v>
          </cell>
          <cell r="AG6">
            <v>11</v>
          </cell>
          <cell r="AH6">
            <v>21.3</v>
          </cell>
          <cell r="AI6">
            <v>24.4</v>
          </cell>
          <cell r="AJ6">
            <v>1</v>
          </cell>
          <cell r="AK6" t="str">
            <v>N</v>
          </cell>
          <cell r="AL6">
            <v>40.36657993</v>
          </cell>
          <cell r="AM6">
            <v>0.16</v>
          </cell>
          <cell r="AN6">
            <v>0.02</v>
          </cell>
          <cell r="AO6">
            <v>11.75</v>
          </cell>
          <cell r="AP6">
            <v>0.05</v>
          </cell>
          <cell r="AQ6">
            <v>2240</v>
          </cell>
          <cell r="AR6">
            <v>112.00000000000001</v>
          </cell>
          <cell r="AS6">
            <v>44.800000000000004</v>
          </cell>
          <cell r="AT6">
            <v>21.664999999999999</v>
          </cell>
          <cell r="AU6">
            <v>1803.9134054954204</v>
          </cell>
          <cell r="AV6">
            <v>28.532</v>
          </cell>
          <cell r="AW6">
            <v>2375.6869275603663</v>
          </cell>
          <cell r="AX6">
            <v>76.480142396706853</v>
          </cell>
          <cell r="AY6">
            <v>2.7215411598997443</v>
          </cell>
          <cell r="AZ6" t="str">
            <v>NA</v>
          </cell>
          <cell r="BA6">
            <v>1159.1823700578641</v>
          </cell>
          <cell r="BB6">
            <v>1.6374566376542825</v>
          </cell>
          <cell r="BC6">
            <v>1.6374566376542825</v>
          </cell>
          <cell r="BD6">
            <v>1.6374566376542825</v>
          </cell>
          <cell r="BE6">
            <v>1.6374566376542825</v>
          </cell>
          <cell r="BF6">
            <v>1.6374566376542825</v>
          </cell>
          <cell r="BG6">
            <v>3.5239754400946133</v>
          </cell>
          <cell r="BH6">
            <v>-15.554801678894528</v>
          </cell>
          <cell r="BI6">
            <v>19.197895006501692</v>
          </cell>
          <cell r="BJ6">
            <v>320.88235077348713</v>
          </cell>
          <cell r="BK6">
            <v>0.38565478116716945</v>
          </cell>
          <cell r="BL6">
            <v>6.4460094570808986</v>
          </cell>
          <cell r="BM6">
            <v>19.500197414470907</v>
          </cell>
          <cell r="BN6">
            <v>10.333458889250316</v>
          </cell>
          <cell r="BO6">
            <v>4.2580780263932034</v>
          </cell>
          <cell r="BP6">
            <v>-26.619897945313124</v>
          </cell>
          <cell r="BQ6">
            <v>30.661896766583848</v>
          </cell>
          <cell r="BR6">
            <v>271.58009974622695</v>
          </cell>
          <cell r="BS6">
            <v>0.66511706652025704</v>
          </cell>
          <cell r="BT6">
            <v>5.8911084543650096</v>
          </cell>
          <cell r="BU6">
            <v>-74.099999999999994</v>
          </cell>
          <cell r="BV6">
            <v>-6.12</v>
          </cell>
          <cell r="BW6">
            <v>0.496657020509986</v>
          </cell>
          <cell r="BX6" t="str">
            <v>restricted</v>
          </cell>
          <cell r="BY6" t="str">
            <v>rain</v>
          </cell>
          <cell r="BZ6">
            <v>0.24949002078143001</v>
          </cell>
          <cell r="CA6">
            <v>-25.139999999999993</v>
          </cell>
          <cell r="CB6">
            <v>-10.776618902494899</v>
          </cell>
          <cell r="CC6">
            <v>-83.551030305310803</v>
          </cell>
          <cell r="CD6">
            <v>608.87425020742</v>
          </cell>
          <cell r="CE6" t="str">
            <v>Cows everywhere lake covered in macrophytes off side of road</v>
          </cell>
          <cell r="CF6" t="str">
            <v>Livestock</v>
          </cell>
          <cell r="CG6" t="str">
            <v>Pasture-livestock</v>
          </cell>
          <cell r="CI6">
            <v>99.068620588718304</v>
          </cell>
          <cell r="CJ6">
            <v>155.38999999999999</v>
          </cell>
          <cell r="CK6">
            <v>5.6182038799488798E-3</v>
          </cell>
          <cell r="CL6">
            <v>5.6182038799488798E-3</v>
          </cell>
          <cell r="CM6">
            <v>1340</v>
          </cell>
          <cell r="CN6">
            <v>176</v>
          </cell>
          <cell r="CO6">
            <v>615.83962499999996</v>
          </cell>
          <cell r="CP6">
            <v>1.3562986723111143</v>
          </cell>
          <cell r="CQ6">
            <v>211.46</v>
          </cell>
        </row>
        <row r="7">
          <cell r="A7" t="str">
            <v>53A</v>
          </cell>
          <cell r="D7">
            <v>42941</v>
          </cell>
          <cell r="E7">
            <v>0.375</v>
          </cell>
          <cell r="F7">
            <v>49.951329999999999</v>
          </cell>
          <cell r="G7">
            <v>-101.79024</v>
          </cell>
          <cell r="H7">
            <v>17.100000000000001</v>
          </cell>
          <cell r="I7">
            <v>0</v>
          </cell>
          <cell r="J7">
            <v>21</v>
          </cell>
          <cell r="K7" t="str">
            <v>L, C</v>
          </cell>
          <cell r="L7">
            <v>0.51</v>
          </cell>
          <cell r="M7">
            <v>2.7</v>
          </cell>
          <cell r="N7">
            <v>3</v>
          </cell>
          <cell r="O7">
            <v>95.4</v>
          </cell>
          <cell r="P7">
            <v>0</v>
          </cell>
          <cell r="Q7">
            <v>0</v>
          </cell>
          <cell r="R7">
            <v>19.2</v>
          </cell>
          <cell r="S7">
            <v>110.8</v>
          </cell>
          <cell r="T7">
            <v>10.15</v>
          </cell>
          <cell r="U7">
            <v>2504</v>
          </cell>
          <cell r="V7">
            <v>1.47</v>
          </cell>
          <cell r="W7">
            <v>9.8000000000000007</v>
          </cell>
          <cell r="X7">
            <v>15.6</v>
          </cell>
          <cell r="Y7">
            <v>1.8</v>
          </cell>
          <cell r="Z7">
            <v>0.18</v>
          </cell>
          <cell r="AA7">
            <v>2374</v>
          </cell>
          <cell r="AB7">
            <v>1.53</v>
          </cell>
          <cell r="AC7">
            <v>8.8000000000000007</v>
          </cell>
          <cell r="AD7">
            <v>1390.224138951962</v>
          </cell>
          <cell r="AE7">
            <v>707.4</v>
          </cell>
          <cell r="AG7">
            <v>40</v>
          </cell>
          <cell r="AH7">
            <v>19</v>
          </cell>
          <cell r="AI7">
            <v>18.8</v>
          </cell>
          <cell r="AJ7">
            <v>3</v>
          </cell>
          <cell r="AK7" t="str">
            <v>N</v>
          </cell>
          <cell r="AL7">
            <v>97.888847699999999</v>
          </cell>
          <cell r="AM7">
            <v>0.24</v>
          </cell>
          <cell r="AN7">
            <v>0.04</v>
          </cell>
          <cell r="AO7">
            <v>3188.68</v>
          </cell>
          <cell r="AP7">
            <v>0.06</v>
          </cell>
          <cell r="AQ7">
            <v>6440</v>
          </cell>
          <cell r="AR7">
            <v>161</v>
          </cell>
          <cell r="AS7">
            <v>107.33333333333334</v>
          </cell>
          <cell r="AT7">
            <v>21.48</v>
          </cell>
          <cell r="AU7">
            <v>1788.5095753538717</v>
          </cell>
          <cell r="AV7">
            <v>31.687000000000001</v>
          </cell>
          <cell r="AW7">
            <v>2638.3846794338056</v>
          </cell>
          <cell r="AX7">
            <v>36.124755042989499</v>
          </cell>
          <cell r="AY7">
            <v>1.3367754849823701</v>
          </cell>
          <cell r="AZ7">
            <v>2.6379216372932099E-2</v>
          </cell>
          <cell r="BA7">
            <v>428.17259257862497</v>
          </cell>
          <cell r="BB7">
            <v>0.62091385995744597</v>
          </cell>
          <cell r="BC7">
            <v>7.22255296578683E-3</v>
          </cell>
          <cell r="BD7">
            <v>4.0314189127726001</v>
          </cell>
          <cell r="BE7">
            <v>109.790694280731</v>
          </cell>
          <cell r="BF7">
            <v>1.6693452673448901</v>
          </cell>
          <cell r="BG7">
            <v>4.7182074678090062</v>
          </cell>
          <cell r="BH7">
            <v>-22.029558754276678</v>
          </cell>
          <cell r="BI7">
            <v>36.818725669336104</v>
          </cell>
          <cell r="BJ7">
            <v>432.71815390968573</v>
          </cell>
          <cell r="BK7">
            <v>0.762450314129967</v>
          </cell>
          <cell r="BL7">
            <v>8.9608232327538992</v>
          </cell>
          <cell r="BM7">
            <v>13.711442670825866</v>
          </cell>
          <cell r="BN7">
            <v>9.4511371958977701</v>
          </cell>
          <cell r="BO7">
            <v>5.2731319750742589</v>
          </cell>
          <cell r="BP7">
            <v>-28.925647016865529</v>
          </cell>
          <cell r="BQ7">
            <v>39.64440095510605</v>
          </cell>
          <cell r="BR7">
            <v>321.1582906936182</v>
          </cell>
          <cell r="BS7">
            <v>0.93721988073536766</v>
          </cell>
          <cell r="BT7">
            <v>7.5923945790453473</v>
          </cell>
          <cell r="BU7">
            <v>-83.1</v>
          </cell>
          <cell r="BV7">
            <v>-9.86</v>
          </cell>
          <cell r="BW7">
            <v>7.6075476932703501E-2</v>
          </cell>
          <cell r="BX7" t="str">
            <v>open</v>
          </cell>
          <cell r="BY7" t="str">
            <v>rain</v>
          </cell>
          <cell r="BZ7">
            <v>0.18761222000031899</v>
          </cell>
          <cell r="CA7">
            <v>-4.2199999999999989</v>
          </cell>
          <cell r="CB7">
            <v>-11.033393884759301</v>
          </cell>
          <cell r="CC7">
            <v>-85.538468668037297</v>
          </cell>
          <cell r="CD7">
            <v>128.430429066469</v>
          </cell>
          <cell r="CE7" t="str">
            <v>Fish</v>
          </cell>
          <cell r="CG7" t="str">
            <v>Grassland</v>
          </cell>
          <cell r="CI7">
            <v>237.351903493804</v>
          </cell>
          <cell r="CJ7">
            <v>129.27000000000001</v>
          </cell>
          <cell r="CK7">
            <v>1.18187472680187E-2</v>
          </cell>
          <cell r="CL7">
            <v>0</v>
          </cell>
          <cell r="CM7">
            <v>1840</v>
          </cell>
          <cell r="CN7">
            <v>193</v>
          </cell>
          <cell r="CO7">
            <v>4163.3190000000004</v>
          </cell>
          <cell r="CP7">
            <v>1.2692391673444363</v>
          </cell>
          <cell r="CQ7">
            <v>799.61</v>
          </cell>
        </row>
        <row r="8">
          <cell r="A8" t="str">
            <v>54A</v>
          </cell>
          <cell r="D8">
            <v>42941</v>
          </cell>
          <cell r="E8">
            <v>0.41944444444444445</v>
          </cell>
          <cell r="F8">
            <v>49.947270000000003</v>
          </cell>
          <cell r="G8">
            <v>-101.76752</v>
          </cell>
          <cell r="H8">
            <v>19.2</v>
          </cell>
          <cell r="I8">
            <v>5</v>
          </cell>
          <cell r="J8">
            <v>21</v>
          </cell>
          <cell r="K8" t="str">
            <v>L, C</v>
          </cell>
          <cell r="L8">
            <v>0.34</v>
          </cell>
          <cell r="M8">
            <v>1.6</v>
          </cell>
          <cell r="N8">
            <v>1.5</v>
          </cell>
          <cell r="O8">
            <v>92.2</v>
          </cell>
          <cell r="P8">
            <v>0</v>
          </cell>
          <cell r="Q8">
            <v>0</v>
          </cell>
          <cell r="R8">
            <v>19.3</v>
          </cell>
          <cell r="S8">
            <v>82</v>
          </cell>
          <cell r="T8">
            <v>7.55</v>
          </cell>
          <cell r="U8">
            <v>1860</v>
          </cell>
          <cell r="V8">
            <v>1.08</v>
          </cell>
          <cell r="W8">
            <v>8.85</v>
          </cell>
          <cell r="X8">
            <v>18.7</v>
          </cell>
          <cell r="Y8">
            <v>60.9</v>
          </cell>
          <cell r="Z8">
            <v>5.59</v>
          </cell>
          <cell r="AA8">
            <v>1840</v>
          </cell>
          <cell r="AB8">
            <v>1.07</v>
          </cell>
          <cell r="AC8">
            <v>8.7899999999999991</v>
          </cell>
          <cell r="AD8">
            <v>1022.5746268840636</v>
          </cell>
          <cell r="AE8">
            <v>707.5</v>
          </cell>
          <cell r="AG8">
            <v>66</v>
          </cell>
          <cell r="AH8">
            <v>18.899999999999999</v>
          </cell>
          <cell r="AI8">
            <v>19.899999999999999</v>
          </cell>
          <cell r="AJ8">
            <v>3</v>
          </cell>
          <cell r="AK8" t="str">
            <v>N</v>
          </cell>
          <cell r="AL8">
            <v>101.131057265</v>
          </cell>
          <cell r="AM8">
            <v>0.1</v>
          </cell>
          <cell r="AN8">
            <v>4.1999999999999997E-3</v>
          </cell>
          <cell r="AO8">
            <v>12.26</v>
          </cell>
          <cell r="AP8">
            <v>0.04</v>
          </cell>
          <cell r="AQ8">
            <v>2340</v>
          </cell>
          <cell r="AR8">
            <v>557.14285714285711</v>
          </cell>
          <cell r="AS8">
            <v>58.499999999999993</v>
          </cell>
          <cell r="AT8">
            <v>70.367999999999995</v>
          </cell>
          <cell r="AU8">
            <v>5859.1174021648631</v>
          </cell>
          <cell r="AV8">
            <v>31.823</v>
          </cell>
          <cell r="AW8">
            <v>2649.7085761865114</v>
          </cell>
          <cell r="AX8">
            <v>527.38568612445101</v>
          </cell>
          <cell r="AY8">
            <v>19.496342786983099</v>
          </cell>
          <cell r="AZ8">
            <v>0.40280098604842801</v>
          </cell>
          <cell r="BA8">
            <v>1748.0046404920899</v>
          </cell>
          <cell r="BB8">
            <v>2.5362425818069201</v>
          </cell>
          <cell r="BC8">
            <v>2.4762869851193199E-2</v>
          </cell>
          <cell r="BD8">
            <v>0.18785921781055101</v>
          </cell>
          <cell r="BE8">
            <v>5.1129116641804604</v>
          </cell>
          <cell r="BF8">
            <v>3.8244317274918498E-2</v>
          </cell>
          <cell r="BG8">
            <v>3.4741709967809564</v>
          </cell>
          <cell r="BH8">
            <v>-23.500752345824822</v>
          </cell>
          <cell r="BI8">
            <v>35.500963175777912</v>
          </cell>
          <cell r="BJ8">
            <v>445.71144814762351</v>
          </cell>
          <cell r="BK8">
            <v>0.79225537102829535</v>
          </cell>
          <cell r="BL8">
            <v>9.9466960086503811</v>
          </cell>
          <cell r="BM8">
            <v>14.647396661630614</v>
          </cell>
          <cell r="BN8">
            <v>10.05075215729209</v>
          </cell>
          <cell r="BO8">
            <v>3.4471139778910187</v>
          </cell>
          <cell r="BP8">
            <v>-30.534040163130658</v>
          </cell>
          <cell r="BQ8">
            <v>48.858873353544411</v>
          </cell>
          <cell r="BR8">
            <v>420.91579436656923</v>
          </cell>
          <cell r="BS8">
            <v>1.05755137128884</v>
          </cell>
          <cell r="BT8">
            <v>9.1107314797958718</v>
          </cell>
          <cell r="BU8">
            <v>-78.95</v>
          </cell>
          <cell r="BV8">
            <v>-8.7100000000000009</v>
          </cell>
          <cell r="BW8">
            <v>0.14433971374676499</v>
          </cell>
          <cell r="BX8" t="str">
            <v>open</v>
          </cell>
          <cell r="BY8" t="str">
            <v>rain</v>
          </cell>
          <cell r="BZ8">
            <v>0.21320407728482599</v>
          </cell>
          <cell r="CA8">
            <v>-9.269999999999996</v>
          </cell>
          <cell r="CB8">
            <v>-10.6689612092167</v>
          </cell>
          <cell r="CC8">
            <v>-82.717759759337198</v>
          </cell>
          <cell r="CD8">
            <v>35.722705748965801</v>
          </cell>
          <cell r="CG8" t="str">
            <v>Grassland</v>
          </cell>
          <cell r="CI8">
            <v>129.36415858125</v>
          </cell>
          <cell r="CJ8">
            <v>333.04</v>
          </cell>
          <cell r="CK8">
            <v>1.9276502746917699E-3</v>
          </cell>
          <cell r="CL8">
            <v>3.7914423927480899E-4</v>
          </cell>
          <cell r="CM8">
            <v>270</v>
          </cell>
          <cell r="CN8">
            <v>70</v>
          </cell>
          <cell r="CO8">
            <v>365.56800000000004</v>
          </cell>
          <cell r="CP8">
            <v>1.2017419618499232</v>
          </cell>
          <cell r="CQ8">
            <v>430.76</v>
          </cell>
        </row>
        <row r="9">
          <cell r="A9">
            <v>52</v>
          </cell>
          <cell r="D9">
            <v>42941</v>
          </cell>
          <cell r="E9">
            <v>0.4770833333333333</v>
          </cell>
          <cell r="F9">
            <v>49.858240000000002</v>
          </cell>
          <cell r="G9">
            <v>-101.71194</v>
          </cell>
          <cell r="H9">
            <v>19.399999999999999</v>
          </cell>
          <cell r="I9">
            <v>90</v>
          </cell>
          <cell r="J9">
            <v>21</v>
          </cell>
          <cell r="K9" t="str">
            <v>L, C</v>
          </cell>
          <cell r="L9">
            <v>0.49</v>
          </cell>
          <cell r="M9">
            <v>1.1000000000000001</v>
          </cell>
          <cell r="N9">
            <v>1</v>
          </cell>
          <cell r="O9">
            <v>98.2</v>
          </cell>
          <cell r="P9">
            <v>0</v>
          </cell>
          <cell r="Q9">
            <v>0</v>
          </cell>
          <cell r="R9">
            <v>20.2</v>
          </cell>
          <cell r="S9">
            <v>89.8</v>
          </cell>
          <cell r="T9">
            <v>8.07</v>
          </cell>
          <cell r="U9">
            <v>2463</v>
          </cell>
          <cell r="V9">
            <v>1.41</v>
          </cell>
          <cell r="W9">
            <v>8.74</v>
          </cell>
          <cell r="X9">
            <v>20.2</v>
          </cell>
          <cell r="Y9">
            <v>89.5</v>
          </cell>
          <cell r="Z9">
            <v>8.0399999999999991</v>
          </cell>
          <cell r="AA9">
            <v>2452</v>
          </cell>
          <cell r="AB9">
            <v>1.4</v>
          </cell>
          <cell r="AC9">
            <v>8.74</v>
          </cell>
          <cell r="AD9">
            <v>1366.7799651550283</v>
          </cell>
          <cell r="AE9">
            <v>708.3</v>
          </cell>
          <cell r="AG9">
            <v>67</v>
          </cell>
          <cell r="AH9">
            <v>19.899999999999999</v>
          </cell>
          <cell r="AI9">
            <v>20.6</v>
          </cell>
          <cell r="AJ9">
            <v>3</v>
          </cell>
          <cell r="AK9" t="str">
            <v>N</v>
          </cell>
          <cell r="AL9">
            <v>25.245287664999999</v>
          </cell>
          <cell r="AM9">
            <v>0.1</v>
          </cell>
          <cell r="AN9">
            <v>0.03</v>
          </cell>
          <cell r="AO9">
            <v>114.86</v>
          </cell>
          <cell r="AP9">
            <v>7.0000000000000007E-2</v>
          </cell>
          <cell r="AQ9">
            <v>2630</v>
          </cell>
          <cell r="AR9">
            <v>87.666666666666671</v>
          </cell>
          <cell r="AS9">
            <v>37.571428571428569</v>
          </cell>
          <cell r="AT9">
            <v>64.442999999999998</v>
          </cell>
          <cell r="AU9">
            <v>5365.7785179017492</v>
          </cell>
          <cell r="AV9">
            <v>33.520000000000003</v>
          </cell>
          <cell r="AW9">
            <v>2791.0074937552045</v>
          </cell>
          <cell r="AX9">
            <v>582.56993289050001</v>
          </cell>
          <cell r="AY9">
            <v>20.966595352764699</v>
          </cell>
          <cell r="AZ9">
            <v>0.105885866327128</v>
          </cell>
          <cell r="BA9">
            <v>617.01098343010904</v>
          </cell>
          <cell r="BB9">
            <v>0.87822689939127496</v>
          </cell>
          <cell r="BC9">
            <v>3.8856874365803002E-3</v>
          </cell>
          <cell r="BD9">
            <v>0.27595668268206103</v>
          </cell>
          <cell r="BE9">
            <v>7.2994116499979302</v>
          </cell>
          <cell r="BF9">
            <v>1.6435587908209299</v>
          </cell>
          <cell r="BG9">
            <v>5.1703348017294699</v>
          </cell>
          <cell r="BH9">
            <v>-21.818518182909621</v>
          </cell>
          <cell r="BI9">
            <v>16.734693288356546</v>
          </cell>
          <cell r="BJ9">
            <v>194.44308523418795</v>
          </cell>
          <cell r="BK9">
            <v>0.35134774907320065</v>
          </cell>
          <cell r="BL9">
            <v>4.0823658457734195</v>
          </cell>
          <cell r="BM9">
            <v>13.555687110464559</v>
          </cell>
          <cell r="BN9">
            <v>10.753179879654057</v>
          </cell>
          <cell r="BO9">
            <v>5.3673584240782652</v>
          </cell>
          <cell r="BP9">
            <v>-26.555920605870661</v>
          </cell>
          <cell r="BQ9">
            <v>16.356126542998684</v>
          </cell>
          <cell r="BR9">
            <v>150.75460358678498</v>
          </cell>
          <cell r="BS9">
            <v>0.38394663246475791</v>
          </cell>
          <cell r="BT9">
            <v>3.5388404597836853</v>
          </cell>
          <cell r="BU9">
            <v>-72.7</v>
          </cell>
          <cell r="BV9">
            <v>-7.335</v>
          </cell>
          <cell r="BW9">
            <v>0.222485405780251</v>
          </cell>
          <cell r="BX9" t="str">
            <v>open</v>
          </cell>
          <cell r="BY9" t="str">
            <v>rain</v>
          </cell>
          <cell r="BZ9">
            <v>0.23479440842451599</v>
          </cell>
          <cell r="CA9">
            <v>-14.020000000000003</v>
          </cell>
          <cell r="CB9">
            <v>-9.8804464700349204</v>
          </cell>
          <cell r="CC9">
            <v>-76.614655678070307</v>
          </cell>
          <cell r="CD9">
            <v>161.643952712177</v>
          </cell>
          <cell r="CE9" t="str">
            <v>YSI behaving oddly bounced between readings and then gave ???</v>
          </cell>
          <cell r="CG9" t="str">
            <v>Pasture-livestock</v>
          </cell>
          <cell r="CI9">
            <v>83.083696475870198</v>
          </cell>
          <cell r="CJ9">
            <v>288.92</v>
          </cell>
          <cell r="CK9">
            <v>0</v>
          </cell>
          <cell r="CL9">
            <v>0</v>
          </cell>
          <cell r="CM9">
            <v>790</v>
          </cell>
          <cell r="CN9">
            <v>126</v>
          </cell>
          <cell r="CO9">
            <v>766.73300000000006</v>
          </cell>
          <cell r="CP9">
            <v>1.2645967678053058</v>
          </cell>
          <cell r="CQ9">
            <v>726.23</v>
          </cell>
        </row>
        <row r="10">
          <cell r="A10" t="str">
            <v>48A</v>
          </cell>
          <cell r="D10">
            <v>42940</v>
          </cell>
          <cell r="E10">
            <v>0.58333333333333337</v>
          </cell>
          <cell r="F10">
            <v>49.98583</v>
          </cell>
          <cell r="G10">
            <v>-101.9271</v>
          </cell>
          <cell r="H10">
            <v>25.3</v>
          </cell>
          <cell r="I10">
            <v>90</v>
          </cell>
          <cell r="J10">
            <v>21</v>
          </cell>
          <cell r="K10" t="str">
            <v>JW, JB</v>
          </cell>
          <cell r="L10">
            <v>0.63</v>
          </cell>
          <cell r="M10">
            <v>1.5</v>
          </cell>
          <cell r="N10">
            <v>1.5</v>
          </cell>
          <cell r="O10">
            <v>101.7</v>
          </cell>
          <cell r="P10">
            <v>0</v>
          </cell>
          <cell r="Q10">
            <v>0</v>
          </cell>
          <cell r="R10">
            <v>22</v>
          </cell>
          <cell r="S10">
            <v>96.5</v>
          </cell>
          <cell r="T10">
            <v>7.73</v>
          </cell>
          <cell r="U10">
            <v>2170</v>
          </cell>
          <cell r="V10">
            <v>1.19</v>
          </cell>
          <cell r="W10">
            <v>8.6199999999999992</v>
          </cell>
          <cell r="X10">
            <v>19</v>
          </cell>
          <cell r="Y10">
            <v>19</v>
          </cell>
          <cell r="Z10">
            <v>0.09</v>
          </cell>
          <cell r="AA10">
            <v>2032</v>
          </cell>
          <cell r="AB10">
            <v>1.18</v>
          </cell>
          <cell r="AC10">
            <v>8.1199999999999992</v>
          </cell>
          <cell r="AD10">
            <v>1199.3897998084019</v>
          </cell>
          <cell r="AE10">
            <v>699.5</v>
          </cell>
          <cell r="AG10">
            <v>59</v>
          </cell>
          <cell r="AH10">
            <v>23.1</v>
          </cell>
          <cell r="AI10">
            <v>24.3</v>
          </cell>
          <cell r="AJ10">
            <v>3</v>
          </cell>
          <cell r="AK10" t="str">
            <v>N</v>
          </cell>
          <cell r="AL10">
            <v>38.663333180000002</v>
          </cell>
          <cell r="AM10">
            <v>0.1</v>
          </cell>
          <cell r="AN10">
            <v>0.05</v>
          </cell>
          <cell r="AO10">
            <v>13.98</v>
          </cell>
          <cell r="AP10">
            <v>0.09</v>
          </cell>
          <cell r="AQ10">
            <v>2400</v>
          </cell>
          <cell r="AR10">
            <v>47.999999999999993</v>
          </cell>
          <cell r="AS10">
            <v>26.666666666666668</v>
          </cell>
          <cell r="AT10">
            <v>69.843000000000004</v>
          </cell>
          <cell r="AU10">
            <v>5815.4038301415494</v>
          </cell>
          <cell r="AV10">
            <v>31.317</v>
          </cell>
          <cell r="AW10">
            <v>2607.5770191507077</v>
          </cell>
          <cell r="AX10">
            <v>612.8715729807235</v>
          </cell>
          <cell r="AY10">
            <v>20.706763415689117</v>
          </cell>
          <cell r="AZ10" t="str">
            <v>NA</v>
          </cell>
          <cell r="BA10">
            <v>1051.2515091870503</v>
          </cell>
          <cell r="BB10">
            <v>1.4282911694777425</v>
          </cell>
          <cell r="BC10">
            <v>1.4282911694777425</v>
          </cell>
          <cell r="BD10">
            <v>1.4282911694777425</v>
          </cell>
          <cell r="BE10">
            <v>1.4282911694777425</v>
          </cell>
          <cell r="BF10">
            <v>1.4282911694777425</v>
          </cell>
          <cell r="BG10">
            <v>6.5629765557176398</v>
          </cell>
          <cell r="BH10">
            <v>-17.767230913281047</v>
          </cell>
          <cell r="BI10">
            <v>21.910068963671911</v>
          </cell>
          <cell r="BJ10">
            <v>306.19572046549229</v>
          </cell>
          <cell r="BK10">
            <v>0.52291334042176396</v>
          </cell>
          <cell r="BL10">
            <v>7.3077737581263076</v>
          </cell>
          <cell r="BM10">
            <v>16.304300143252785</v>
          </cell>
          <cell r="BN10">
            <v>11.674989414275732</v>
          </cell>
          <cell r="BO10">
            <v>5.1190888369431349</v>
          </cell>
          <cell r="BP10">
            <v>-26.816194942682227</v>
          </cell>
          <cell r="BQ10">
            <v>27.951803726305926</v>
          </cell>
          <cell r="BR10">
            <v>279.71743938388687</v>
          </cell>
          <cell r="BS10">
            <v>0.61030139140405959</v>
          </cell>
          <cell r="BT10">
            <v>6.1073676721372676</v>
          </cell>
          <cell r="BU10">
            <v>-77.5</v>
          </cell>
          <cell r="BV10">
            <v>-7.35</v>
          </cell>
          <cell r="BW10">
            <v>0.31864689579149003</v>
          </cell>
          <cell r="BX10" t="str">
            <v>open</v>
          </cell>
          <cell r="BY10" t="str">
            <v>rain</v>
          </cell>
          <cell r="BZ10">
            <v>0.44713953831696601</v>
          </cell>
          <cell r="CA10">
            <v>-18.700000000000003</v>
          </cell>
          <cell r="CB10">
            <v>-10.993827633484999</v>
          </cell>
          <cell r="CC10">
            <v>-85.232225883174095</v>
          </cell>
          <cell r="CD10">
            <v>135.22533803928701</v>
          </cell>
          <cell r="CE10" t="str">
            <v>Cattails covering most edges on the side. Shakey bottle surf 1 of 2 started inhecting with closed valve then proceeded as normal</v>
          </cell>
          <cell r="CF10" t="str">
            <v>Isolated</v>
          </cell>
          <cell r="CG10" t="str">
            <v>Pasture-livestock</v>
          </cell>
          <cell r="CI10">
            <v>58.969417017094202</v>
          </cell>
          <cell r="CJ10">
            <v>317.97000000000003</v>
          </cell>
          <cell r="CK10">
            <v>7.2942589681811096E-3</v>
          </cell>
          <cell r="CL10">
            <v>2.3448850762825498E-3</v>
          </cell>
          <cell r="CM10">
            <v>460</v>
          </cell>
          <cell r="CN10">
            <v>92</v>
          </cell>
          <cell r="CO10">
            <v>595.5</v>
          </cell>
          <cell r="CP10">
            <v>1.2100518486599807</v>
          </cell>
          <cell r="CQ10">
            <v>941.76</v>
          </cell>
        </row>
        <row r="11">
          <cell r="A11">
            <v>51</v>
          </cell>
          <cell r="D11">
            <v>42940</v>
          </cell>
          <cell r="E11">
            <v>0.67986111111111114</v>
          </cell>
          <cell r="F11">
            <v>49.992339999999999</v>
          </cell>
          <cell r="G11">
            <v>-101.90707</v>
          </cell>
          <cell r="H11">
            <v>29</v>
          </cell>
          <cell r="I11">
            <v>35</v>
          </cell>
          <cell r="J11">
            <v>21</v>
          </cell>
          <cell r="K11" t="str">
            <v>JW, JB</v>
          </cell>
          <cell r="L11">
            <v>0.56999999999999995</v>
          </cell>
          <cell r="M11">
            <v>0.8</v>
          </cell>
          <cell r="N11">
            <v>1</v>
          </cell>
          <cell r="O11">
            <v>98.2</v>
          </cell>
          <cell r="P11">
            <v>0</v>
          </cell>
          <cell r="Q11">
            <v>0</v>
          </cell>
          <cell r="R11">
            <v>23.4</v>
          </cell>
          <cell r="S11">
            <v>145.5</v>
          </cell>
          <cell r="T11">
            <v>10.93</v>
          </cell>
          <cell r="U11">
            <v>2069</v>
          </cell>
          <cell r="V11">
            <v>1.06</v>
          </cell>
          <cell r="W11">
            <v>9.16</v>
          </cell>
          <cell r="X11">
            <v>21.8</v>
          </cell>
          <cell r="Y11">
            <v>127.7</v>
          </cell>
          <cell r="Z11">
            <v>10.89</v>
          </cell>
          <cell r="AA11">
            <v>2093</v>
          </cell>
          <cell r="AB11">
            <v>1.07</v>
          </cell>
          <cell r="AC11">
            <v>9.07</v>
          </cell>
          <cell r="AD11">
            <v>1141.7498117765044</v>
          </cell>
          <cell r="AE11">
            <v>700.3</v>
          </cell>
          <cell r="AG11">
            <v>144</v>
          </cell>
          <cell r="AH11">
            <v>25.1</v>
          </cell>
          <cell r="AI11">
            <v>26.1</v>
          </cell>
          <cell r="AJ11">
            <v>3</v>
          </cell>
          <cell r="AK11" t="str">
            <v>N</v>
          </cell>
          <cell r="AL11">
            <v>50.426003780000002</v>
          </cell>
          <cell r="AM11">
            <v>0.09</v>
          </cell>
          <cell r="AN11">
            <v>2.0699999999999998E-3</v>
          </cell>
          <cell r="AO11">
            <v>16.829999999999998</v>
          </cell>
          <cell r="AP11" t="e">
            <v>#N/A</v>
          </cell>
          <cell r="AQ11" t="e">
            <v>#N/A</v>
          </cell>
          <cell r="AR11" t="e">
            <v>#N/A</v>
          </cell>
          <cell r="AS11" t="e">
            <v>#N/A</v>
          </cell>
          <cell r="AT11">
            <v>32.651000000000003</v>
          </cell>
          <cell r="AU11">
            <v>2718.6511240632808</v>
          </cell>
          <cell r="AV11">
            <v>28.184999999999999</v>
          </cell>
          <cell r="AW11">
            <v>2346.7943380516235</v>
          </cell>
          <cell r="AX11" t="str">
            <v>NA</v>
          </cell>
          <cell r="AY11" t="str">
            <v>NA</v>
          </cell>
          <cell r="AZ11" t="str">
            <v>NA</v>
          </cell>
          <cell r="BA11" t="str">
            <v>NA</v>
          </cell>
          <cell r="BB11" t="str">
            <v>NA</v>
          </cell>
          <cell r="BC11" t="str">
            <v>NA</v>
          </cell>
          <cell r="BD11" t="str">
            <v>NA</v>
          </cell>
          <cell r="BE11" t="str">
            <v>NA</v>
          </cell>
          <cell r="BF11" t="str">
            <v>NA</v>
          </cell>
          <cell r="BG11">
            <v>4.291538876893406</v>
          </cell>
          <cell r="BH11">
            <v>-18.927702087719595</v>
          </cell>
          <cell r="BI11">
            <v>25.841501951157209</v>
          </cell>
          <cell r="BJ11">
            <v>448.67143421482348</v>
          </cell>
          <cell r="BK11">
            <v>0.58018639315575238</v>
          </cell>
          <cell r="BL11">
            <v>10.073449353723026</v>
          </cell>
          <cell r="BM11">
            <v>20.256175804847913</v>
          </cell>
          <cell r="BN11">
            <v>11.960622698649724</v>
          </cell>
          <cell r="BO11">
            <v>3.9621940466201147</v>
          </cell>
          <cell r="BP11">
            <v>-27.749723746331224</v>
          </cell>
          <cell r="BQ11">
            <v>59.231007576250818</v>
          </cell>
          <cell r="BR11">
            <v>607.23405744034221</v>
          </cell>
          <cell r="BS11">
            <v>1.0283161037543547</v>
          </cell>
          <cell r="BT11">
            <v>10.542257941672609</v>
          </cell>
          <cell r="BU11">
            <v>-87.25</v>
          </cell>
          <cell r="BV11">
            <v>-9.1</v>
          </cell>
          <cell r="BW11">
            <v>0.23155309521508599</v>
          </cell>
          <cell r="BX11" t="str">
            <v>open</v>
          </cell>
          <cell r="BY11" t="str">
            <v>rain</v>
          </cell>
          <cell r="BZ11">
            <v>0.201503383010434</v>
          </cell>
          <cell r="CA11">
            <v>-14.450000000000003</v>
          </cell>
          <cell r="CB11">
            <v>-12.3924795499006</v>
          </cell>
          <cell r="CC11">
            <v>-96.057791716230795</v>
          </cell>
          <cell r="CD11">
            <v>247.33470194884401</v>
          </cell>
          <cell r="CE11" t="str">
            <v>Shallow, frogs macrophytes throughout dugout</v>
          </cell>
          <cell r="CG11" t="str">
            <v>Pasture-livestock</v>
          </cell>
          <cell r="CI11" t="str">
            <v>NA</v>
          </cell>
          <cell r="CJ11">
            <v>153.11000000000001</v>
          </cell>
          <cell r="CK11">
            <v>7.3293990002545797E-3</v>
          </cell>
          <cell r="CL11">
            <v>7.3293990002545797E-3</v>
          </cell>
          <cell r="CM11">
            <v>1160</v>
          </cell>
          <cell r="CN11">
            <v>146</v>
          </cell>
          <cell r="CO11">
            <v>929.53600000000006</v>
          </cell>
          <cell r="CP11">
            <v>1.2092578885107026</v>
          </cell>
          <cell r="CQ11">
            <v>1163.92</v>
          </cell>
        </row>
        <row r="12">
          <cell r="A12" t="str">
            <v>48B</v>
          </cell>
          <cell r="D12">
            <v>42940</v>
          </cell>
          <cell r="E12">
            <v>0.50694444444444442</v>
          </cell>
          <cell r="F12">
            <v>49.991970000000002</v>
          </cell>
          <cell r="G12">
            <v>-101.9299</v>
          </cell>
          <cell r="H12">
            <v>27.4</v>
          </cell>
          <cell r="I12">
            <v>40</v>
          </cell>
          <cell r="J12">
            <v>21</v>
          </cell>
          <cell r="K12" t="str">
            <v>JW, JB</v>
          </cell>
          <cell r="L12">
            <v>0.85</v>
          </cell>
          <cell r="M12">
            <v>2.4</v>
          </cell>
          <cell r="N12">
            <v>2.5</v>
          </cell>
          <cell r="O12">
            <v>100.8</v>
          </cell>
          <cell r="P12">
            <v>0</v>
          </cell>
          <cell r="Q12">
            <v>0</v>
          </cell>
          <cell r="R12">
            <v>22.7</v>
          </cell>
          <cell r="S12">
            <v>95.4</v>
          </cell>
          <cell r="T12">
            <v>7.72</v>
          </cell>
          <cell r="U12">
            <v>1773</v>
          </cell>
          <cell r="V12">
            <v>0.9</v>
          </cell>
          <cell r="W12">
            <v>8.51</v>
          </cell>
          <cell r="X12">
            <v>14</v>
          </cell>
          <cell r="Y12">
            <v>0</v>
          </cell>
          <cell r="Z12">
            <v>0</v>
          </cell>
          <cell r="AA12">
            <v>1882</v>
          </cell>
          <cell r="AB12">
            <v>0.93</v>
          </cell>
          <cell r="AC12">
            <v>6.98</v>
          </cell>
          <cell r="AD12">
            <v>973.00548255704086</v>
          </cell>
          <cell r="AE12">
            <v>699</v>
          </cell>
          <cell r="AG12">
            <v>28</v>
          </cell>
          <cell r="AH12">
            <v>22.7</v>
          </cell>
          <cell r="AI12">
            <v>25.1</v>
          </cell>
          <cell r="AJ12">
            <v>3</v>
          </cell>
          <cell r="AK12" t="str">
            <v>N</v>
          </cell>
          <cell r="AL12">
            <v>19.386838435000001</v>
          </cell>
          <cell r="AM12">
            <v>0.09</v>
          </cell>
          <cell r="AN12">
            <v>0.02</v>
          </cell>
          <cell r="AO12">
            <v>6.69</v>
          </cell>
          <cell r="AP12">
            <v>0.04</v>
          </cell>
          <cell r="AQ12">
            <v>2550</v>
          </cell>
          <cell r="AR12">
            <v>127.49999999999999</v>
          </cell>
          <cell r="AS12">
            <v>63.749999999999993</v>
          </cell>
          <cell r="AT12">
            <v>48.600999999999999</v>
          </cell>
          <cell r="AU12">
            <v>4046.7110741049128</v>
          </cell>
          <cell r="AV12">
            <v>33.103000000000002</v>
          </cell>
          <cell r="AW12">
            <v>2756.2864279766864</v>
          </cell>
          <cell r="AX12">
            <v>617.17454609624804</v>
          </cell>
          <cell r="AY12">
            <v>20.457564352242699</v>
          </cell>
          <cell r="AZ12">
            <v>1.1246289377519401</v>
          </cell>
          <cell r="BA12">
            <v>405.89084595711699</v>
          </cell>
          <cell r="BB12">
            <v>0.54472670271500301</v>
          </cell>
          <cell r="BC12">
            <v>2.3992433622169202E-3</v>
          </cell>
          <cell r="BD12">
            <v>0.25681806179075101</v>
          </cell>
          <cell r="BE12">
            <v>6.23958537996206</v>
          </cell>
          <cell r="BF12">
            <v>0.63138485632788899</v>
          </cell>
          <cell r="BG12">
            <v>4.6708254993909399</v>
          </cell>
          <cell r="BH12">
            <v>-22.68287773333541</v>
          </cell>
          <cell r="BI12">
            <v>26.139012804866184</v>
          </cell>
          <cell r="BJ12">
            <v>300.09314484612185</v>
          </cell>
          <cell r="BK12">
            <v>0.51966228240290624</v>
          </cell>
          <cell r="BL12">
            <v>5.9660664979348281</v>
          </cell>
          <cell r="BM12">
            <v>13.39410449816085</v>
          </cell>
          <cell r="BN12">
            <v>10.004127404807816</v>
          </cell>
          <cell r="BO12">
            <v>3.7019808692833407</v>
          </cell>
          <cell r="BP12">
            <v>-30.630402811017817</v>
          </cell>
          <cell r="BQ12">
            <v>31.200119746904647</v>
          </cell>
          <cell r="BR12">
            <v>267.53997685139512</v>
          </cell>
          <cell r="BS12">
            <v>0.58868150465857838</v>
          </cell>
          <cell r="BT12">
            <v>5.0479240915357577</v>
          </cell>
          <cell r="BU12">
            <v>-82.9</v>
          </cell>
          <cell r="BV12">
            <v>-9.59</v>
          </cell>
          <cell r="BW12">
            <v>0.10122438749158599</v>
          </cell>
          <cell r="BX12" t="str">
            <v>open</v>
          </cell>
          <cell r="BY12" t="str">
            <v>rain</v>
          </cell>
          <cell r="BZ12">
            <v>0.18686116257458599</v>
          </cell>
          <cell r="CA12">
            <v>-6.1800000000000068</v>
          </cell>
          <cell r="CB12">
            <v>-11.1098219888753</v>
          </cell>
          <cell r="CC12">
            <v>-86.130022193894504</v>
          </cell>
          <cell r="CD12">
            <v>32.674146125421203</v>
          </cell>
          <cell r="CE12" t="str">
            <v>Bordered by cattails, weeds edges, banks exposed 30cm surrounded by grassland</v>
          </cell>
          <cell r="CF12" t="str">
            <v>Isolated</v>
          </cell>
          <cell r="CG12" t="str">
            <v>Domestic</v>
          </cell>
          <cell r="CI12">
            <v>140.97376255649101</v>
          </cell>
          <cell r="CJ12">
            <v>218.7</v>
          </cell>
          <cell r="CK12">
            <v>1.57142814284204E-2</v>
          </cell>
          <cell r="CL12">
            <v>4.1785058566009298E-3</v>
          </cell>
          <cell r="CM12">
            <v>350.00000000000006</v>
          </cell>
          <cell r="CN12">
            <v>77</v>
          </cell>
          <cell r="CO12">
            <v>595.87199999999984</v>
          </cell>
          <cell r="CP12">
            <v>1.1610522675523069</v>
          </cell>
          <cell r="CQ12">
            <v>953.88</v>
          </cell>
        </row>
        <row r="13">
          <cell r="A13" t="str">
            <v>55B</v>
          </cell>
          <cell r="D13">
            <v>42941</v>
          </cell>
          <cell r="E13">
            <v>0.37708333333333338</v>
          </cell>
          <cell r="F13">
            <v>49.915390000000002</v>
          </cell>
          <cell r="G13">
            <v>-101.69835</v>
          </cell>
          <cell r="H13">
            <v>20</v>
          </cell>
          <cell r="I13">
            <v>50</v>
          </cell>
          <cell r="J13">
            <v>3</v>
          </cell>
          <cell r="K13" t="str">
            <v>JW, JB</v>
          </cell>
          <cell r="L13">
            <v>0.6</v>
          </cell>
          <cell r="M13">
            <v>2.5</v>
          </cell>
          <cell r="N13">
            <v>2.5</v>
          </cell>
          <cell r="O13">
            <v>101.7</v>
          </cell>
          <cell r="P13">
            <v>0</v>
          </cell>
          <cell r="Q13">
            <v>0</v>
          </cell>
          <cell r="R13">
            <v>20.399999999999999</v>
          </cell>
          <cell r="S13">
            <v>82.1</v>
          </cell>
          <cell r="T13">
            <v>6.88</v>
          </cell>
          <cell r="U13">
            <v>416.7</v>
          </cell>
          <cell r="V13">
            <v>0.2</v>
          </cell>
          <cell r="W13">
            <v>9.01</v>
          </cell>
          <cell r="X13">
            <v>15.9</v>
          </cell>
          <cell r="Y13">
            <v>0.9</v>
          </cell>
          <cell r="Z13">
            <v>0.08</v>
          </cell>
          <cell r="AA13">
            <v>392.4</v>
          </cell>
          <cell r="AB13">
            <v>0.23</v>
          </cell>
          <cell r="AC13">
            <v>7.3</v>
          </cell>
          <cell r="AD13">
            <v>214.98368917618905</v>
          </cell>
          <cell r="AE13">
            <v>705.1</v>
          </cell>
          <cell r="AG13">
            <v>34</v>
          </cell>
          <cell r="AH13">
            <v>21.4</v>
          </cell>
          <cell r="AI13">
            <v>21.8</v>
          </cell>
          <cell r="AJ13">
            <v>2</v>
          </cell>
          <cell r="AK13" t="str">
            <v>Y</v>
          </cell>
          <cell r="AL13">
            <v>33.39791168</v>
          </cell>
          <cell r="AM13">
            <v>0.11</v>
          </cell>
          <cell r="AN13">
            <v>0.02</v>
          </cell>
          <cell r="AO13">
            <v>7.09</v>
          </cell>
          <cell r="AP13">
            <v>0.03</v>
          </cell>
          <cell r="AQ13">
            <v>1670</v>
          </cell>
          <cell r="AR13">
            <v>83.5</v>
          </cell>
          <cell r="AS13">
            <v>55.666666666666664</v>
          </cell>
          <cell r="AT13">
            <v>33.615000000000002</v>
          </cell>
          <cell r="AU13">
            <v>2798.9175686927565</v>
          </cell>
          <cell r="AV13">
            <v>17.864999999999998</v>
          </cell>
          <cell r="AW13">
            <v>1487.5104079933387</v>
          </cell>
          <cell r="AX13">
            <v>157.43969468253999</v>
          </cell>
          <cell r="AY13">
            <v>5.6395253057133496</v>
          </cell>
          <cell r="AZ13">
            <v>3.8485096226394497E-2</v>
          </cell>
          <cell r="BA13">
            <v>1159.1898480753</v>
          </cell>
          <cell r="BB13">
            <v>1.6483308287181599</v>
          </cell>
          <cell r="BC13">
            <v>2.0855780215257602E-3</v>
          </cell>
          <cell r="BD13">
            <v>0.21093535302748401</v>
          </cell>
          <cell r="BE13">
            <v>5.5604175545199004</v>
          </cell>
          <cell r="BF13">
            <v>1.0534777987783499</v>
          </cell>
          <cell r="BG13">
            <v>3.5116822550145201</v>
          </cell>
          <cell r="BH13">
            <v>-15.9160487118007</v>
          </cell>
          <cell r="BI13">
            <v>12.788158101158068</v>
          </cell>
          <cell r="BJ13">
            <v>199.39405411068901</v>
          </cell>
          <cell r="BK13">
            <v>0.27566626646169579</v>
          </cell>
          <cell r="BL13">
            <v>4.2982119877277221</v>
          </cell>
          <cell r="BM13">
            <v>18.190766381079101</v>
          </cell>
          <cell r="BN13">
            <v>9.5245954764320011</v>
          </cell>
          <cell r="BO13">
            <v>3.8588444778166706</v>
          </cell>
          <cell r="BP13">
            <v>-27.25626433129019</v>
          </cell>
          <cell r="BQ13">
            <v>15.307037926164918</v>
          </cell>
          <cell r="BR13">
            <v>124.96572359067726</v>
          </cell>
          <cell r="BS13">
            <v>0.31691589909244139</v>
          </cell>
          <cell r="BT13">
            <v>2.587282061918784</v>
          </cell>
          <cell r="BU13">
            <v>-85.8</v>
          </cell>
          <cell r="BV13">
            <v>-8.6999999999999993</v>
          </cell>
          <cell r="BW13">
            <v>0.26532375896577998</v>
          </cell>
          <cell r="BX13" t="str">
            <v>open</v>
          </cell>
          <cell r="BY13" t="str">
            <v>rain</v>
          </cell>
          <cell r="BZ13">
            <v>0.559246880592148</v>
          </cell>
          <cell r="CA13">
            <v>-16.200000000000003</v>
          </cell>
          <cell r="CB13">
            <v>-12.296566210424301</v>
          </cell>
          <cell r="CC13">
            <v>-95.315422468684204</v>
          </cell>
          <cell r="CD13">
            <v>672.65882570279496</v>
          </cell>
          <cell r="CE13" t="str">
            <v>sediment varies between solid patches and deep patches. Cattails and tall grass around edges. Steep banks, surrounded by grassland and bean crop. Very high wind but sheltered on dugout</v>
          </cell>
          <cell r="CF13" t="str">
            <v>Pump</v>
          </cell>
          <cell r="CG13" t="str">
            <v>Crop</v>
          </cell>
          <cell r="CI13">
            <v>123.098658023184</v>
          </cell>
          <cell r="CJ13">
            <v>141.05000000000001</v>
          </cell>
          <cell r="CK13">
            <v>1.28289653450842E-2</v>
          </cell>
          <cell r="CL13">
            <v>0</v>
          </cell>
          <cell r="CM13">
            <v>2770.0000000000005</v>
          </cell>
          <cell r="CN13">
            <v>246</v>
          </cell>
          <cell r="CO13">
            <v>5343.75</v>
          </cell>
          <cell r="CP13">
            <v>1.3185308348619662</v>
          </cell>
          <cell r="CQ13">
            <v>742.85</v>
          </cell>
        </row>
        <row r="14">
          <cell r="A14" t="str">
            <v>4G</v>
          </cell>
          <cell r="D14">
            <v>42943</v>
          </cell>
          <cell r="E14">
            <v>0.40416666666666662</v>
          </cell>
          <cell r="F14">
            <v>50.39611</v>
          </cell>
          <cell r="G14">
            <v>-104.57745</v>
          </cell>
          <cell r="H14">
            <v>25.6</v>
          </cell>
          <cell r="I14">
            <v>0</v>
          </cell>
          <cell r="J14">
            <v>6</v>
          </cell>
          <cell r="K14" t="str">
            <v>L,JW</v>
          </cell>
          <cell r="L14">
            <v>0.32</v>
          </cell>
          <cell r="M14">
            <v>1.3</v>
          </cell>
          <cell r="N14">
            <v>1.5</v>
          </cell>
          <cell r="O14">
            <v>88.5</v>
          </cell>
          <cell r="P14">
            <v>0</v>
          </cell>
          <cell r="Q14">
            <v>0</v>
          </cell>
          <cell r="R14">
            <v>20.399999999999999</v>
          </cell>
          <cell r="S14">
            <v>47.7</v>
          </cell>
          <cell r="T14">
            <v>3.95</v>
          </cell>
          <cell r="U14">
            <v>501.7</v>
          </cell>
          <cell r="V14">
            <v>0.24</v>
          </cell>
          <cell r="W14">
            <v>7.73</v>
          </cell>
          <cell r="X14">
            <v>15.5</v>
          </cell>
          <cell r="Y14">
            <v>0.4</v>
          </cell>
          <cell r="Z14">
            <v>0.04</v>
          </cell>
          <cell r="AA14">
            <v>586.1</v>
          </cell>
          <cell r="AB14">
            <v>0.28999999999999998</v>
          </cell>
          <cell r="AC14">
            <v>6.87</v>
          </cell>
          <cell r="AD14">
            <v>259.65607557069967</v>
          </cell>
          <cell r="AE14">
            <v>709.9</v>
          </cell>
          <cell r="AG14">
            <v>64</v>
          </cell>
          <cell r="AH14">
            <v>21.1</v>
          </cell>
          <cell r="AI14">
            <v>22.4</v>
          </cell>
          <cell r="AJ14">
            <v>1</v>
          </cell>
          <cell r="AK14" t="str">
            <v>Y</v>
          </cell>
          <cell r="AL14">
            <v>46.481000250000001</v>
          </cell>
          <cell r="AM14">
            <v>0.03</v>
          </cell>
          <cell r="AN14">
            <v>0.02</v>
          </cell>
          <cell r="AO14">
            <v>1.83</v>
          </cell>
          <cell r="AP14">
            <v>0.06</v>
          </cell>
          <cell r="AQ14">
            <v>2040</v>
          </cell>
          <cell r="AR14">
            <v>102</v>
          </cell>
          <cell r="AS14">
            <v>34</v>
          </cell>
          <cell r="AT14">
            <v>61.688000000000002</v>
          </cell>
          <cell r="AU14">
            <v>5136.3863447127396</v>
          </cell>
          <cell r="AV14">
            <v>66.447999999999993</v>
          </cell>
          <cell r="AW14">
            <v>5532.7227310574517</v>
          </cell>
          <cell r="AX14">
            <v>4940.0956901951504</v>
          </cell>
          <cell r="AY14">
            <v>178.12687673766101</v>
          </cell>
          <cell r="AZ14">
            <v>0.35336061085636999</v>
          </cell>
          <cell r="BA14">
            <v>1427.1025770555</v>
          </cell>
          <cell r="BB14">
            <v>2.0425984010132798</v>
          </cell>
          <cell r="BC14">
            <v>2.3645057638730402E-3</v>
          </cell>
          <cell r="BD14">
            <v>0.51735393751190195</v>
          </cell>
          <cell r="BE14">
            <v>13.7274205158578</v>
          </cell>
          <cell r="BF14">
            <v>1.62033289949021</v>
          </cell>
          <cell r="BG14" t="e">
            <v>#N/A</v>
          </cell>
          <cell r="BH14" t="e">
            <v>#N/A</v>
          </cell>
          <cell r="BI14" t="e">
            <v>#N/A</v>
          </cell>
          <cell r="BJ14" t="e">
            <v>#N/A</v>
          </cell>
          <cell r="BK14" t="e">
            <v>#N/A</v>
          </cell>
          <cell r="BL14" t="e">
            <v>#N/A</v>
          </cell>
          <cell r="BM14" t="e">
            <v>#N/A</v>
          </cell>
          <cell r="BN14" t="e">
            <v>#N/A</v>
          </cell>
          <cell r="BO14" t="e">
            <v>#N/A</v>
          </cell>
          <cell r="BP14" t="e">
            <v>#N/A</v>
          </cell>
          <cell r="BQ14" t="e">
            <v>#N/A</v>
          </cell>
          <cell r="BR14" t="e">
            <v>#N/A</v>
          </cell>
          <cell r="BS14" t="e">
            <v>#N/A</v>
          </cell>
          <cell r="BT14" t="e">
            <v>#N/A</v>
          </cell>
          <cell r="BU14">
            <v>-79.3</v>
          </cell>
          <cell r="BV14">
            <v>-6.97</v>
          </cell>
          <cell r="BW14">
            <v>0.39108450032790498</v>
          </cell>
          <cell r="BX14" t="str">
            <v>open</v>
          </cell>
          <cell r="BY14" t="str">
            <v>rain</v>
          </cell>
          <cell r="BZ14">
            <v>0.41399768319120001</v>
          </cell>
          <cell r="CA14">
            <v>-23.54</v>
          </cell>
          <cell r="CB14">
            <v>-12.0705156451116</v>
          </cell>
          <cell r="CC14">
            <v>-93.565791093163497</v>
          </cell>
          <cell r="CD14">
            <v>263.07821901480401</v>
          </cell>
          <cell r="CG14" t="str">
            <v>Crop</v>
          </cell>
          <cell r="CI14">
            <v>75.186006696795104</v>
          </cell>
          <cell r="CJ14">
            <v>271.95</v>
          </cell>
          <cell r="CK14">
            <v>9.8577303682809096E-3</v>
          </cell>
          <cell r="CL14">
            <v>1.1881854910113501E-3</v>
          </cell>
          <cell r="CM14">
            <v>630</v>
          </cell>
          <cell r="CN14">
            <v>110</v>
          </cell>
          <cell r="CO14">
            <v>712.101</v>
          </cell>
          <cell r="CP14">
            <v>1.2362818074653483</v>
          </cell>
          <cell r="CQ14">
            <v>0</v>
          </cell>
        </row>
        <row r="15">
          <cell r="A15" t="str">
            <v>4D</v>
          </cell>
          <cell r="D15">
            <v>42943</v>
          </cell>
          <cell r="E15">
            <v>0.52083333333333337</v>
          </cell>
          <cell r="F15">
            <v>50.352260000000001</v>
          </cell>
          <cell r="G15">
            <v>-104.57456000000001</v>
          </cell>
          <cell r="H15">
            <v>28.3</v>
          </cell>
          <cell r="I15">
            <v>0</v>
          </cell>
          <cell r="J15">
            <v>6</v>
          </cell>
          <cell r="K15" t="str">
            <v>L,JW</v>
          </cell>
          <cell r="M15">
            <v>1.6</v>
          </cell>
          <cell r="N15">
            <v>1.5</v>
          </cell>
          <cell r="O15">
            <v>109.2</v>
          </cell>
          <cell r="P15">
            <v>0</v>
          </cell>
          <cell r="Q15">
            <v>0</v>
          </cell>
          <cell r="R15">
            <v>25.4</v>
          </cell>
          <cell r="S15">
            <v>122</v>
          </cell>
          <cell r="T15">
            <v>9.4499999999999993</v>
          </cell>
          <cell r="U15">
            <v>263.10000000000002</v>
          </cell>
          <cell r="V15">
            <v>0.12</v>
          </cell>
          <cell r="W15">
            <v>9</v>
          </cell>
          <cell r="X15">
            <v>20</v>
          </cell>
          <cell r="Y15">
            <v>2.6</v>
          </cell>
          <cell r="Z15">
            <v>0.24</v>
          </cell>
          <cell r="AA15">
            <v>292.39999999999998</v>
          </cell>
          <cell r="AB15">
            <v>0.14000000000000001</v>
          </cell>
          <cell r="AC15">
            <v>7.2</v>
          </cell>
          <cell r="AD15">
            <v>134.63752252242091</v>
          </cell>
          <cell r="AE15">
            <v>709.6</v>
          </cell>
          <cell r="AG15">
            <v>60</v>
          </cell>
          <cell r="AH15">
            <v>25.4</v>
          </cell>
          <cell r="AJ15">
            <v>1</v>
          </cell>
          <cell r="AK15" t="str">
            <v>N</v>
          </cell>
          <cell r="AL15">
            <v>27.443301564999999</v>
          </cell>
          <cell r="AM15">
            <v>0.33</v>
          </cell>
          <cell r="AN15">
            <v>7.0000000000000007E-2</v>
          </cell>
          <cell r="AO15">
            <v>39.799999999999997</v>
          </cell>
          <cell r="AP15">
            <v>0.11</v>
          </cell>
          <cell r="AQ15">
            <v>3010</v>
          </cell>
          <cell r="AR15">
            <v>42.999999999999993</v>
          </cell>
          <cell r="AS15">
            <v>27.363636363636363</v>
          </cell>
          <cell r="AT15">
            <v>32.375999999999998</v>
          </cell>
          <cell r="AU15">
            <v>2695.753538717735</v>
          </cell>
          <cell r="AV15">
            <v>27.236000000000001</v>
          </cell>
          <cell r="AW15">
            <v>2267.7768526228147</v>
          </cell>
          <cell r="AX15">
            <v>277.50257914243502</v>
          </cell>
          <cell r="AY15">
            <v>8.7017015117758696</v>
          </cell>
          <cell r="AZ15">
            <v>0.245518029536234</v>
          </cell>
          <cell r="BA15">
            <v>3083.54235686934</v>
          </cell>
          <cell r="BB15">
            <v>4.0168667159182601</v>
          </cell>
          <cell r="BC15">
            <v>1.5428621699562099E-2</v>
          </cell>
          <cell r="BD15">
            <v>0.25436366320721998</v>
          </cell>
          <cell r="BE15">
            <v>5.8327042818905603</v>
          </cell>
          <cell r="BF15">
            <v>2.9037393741804699E-2</v>
          </cell>
          <cell r="BG15">
            <v>5.8901942568644809</v>
          </cell>
          <cell r="BH15">
            <v>-25.280012010680522</v>
          </cell>
          <cell r="BI15">
            <v>23.373043901651062</v>
          </cell>
          <cell r="BJ15">
            <v>211.96381613492045</v>
          </cell>
          <cell r="BK15">
            <v>0.54368559901491187</v>
          </cell>
          <cell r="BL15">
            <v>4.930537709581774</v>
          </cell>
          <cell r="BM15">
            <v>10.580184586339024</v>
          </cell>
          <cell r="BN15">
            <v>10.227568959592832</v>
          </cell>
          <cell r="BO15">
            <v>5.7428046395127001</v>
          </cell>
          <cell r="BP15">
            <v>-27.515982174022213</v>
          </cell>
          <cell r="BQ15">
            <v>27.468018967064737</v>
          </cell>
          <cell r="BR15">
            <v>240.79804985919299</v>
          </cell>
          <cell r="BS15">
            <v>0.52419883524932709</v>
          </cell>
          <cell r="BT15">
            <v>4.5953826309006294</v>
          </cell>
          <cell r="BU15">
            <v>-82.1</v>
          </cell>
          <cell r="BV15">
            <v>-6.35</v>
          </cell>
          <cell r="BW15">
            <v>0.59506648700298903</v>
          </cell>
          <cell r="BX15" t="str">
            <v>restricted</v>
          </cell>
          <cell r="BY15" t="str">
            <v>rain</v>
          </cell>
          <cell r="BZ15">
            <v>0.76913383968565396</v>
          </cell>
          <cell r="CA15">
            <v>-31.299999999999997</v>
          </cell>
          <cell r="CB15">
            <v>-13.6604668679366</v>
          </cell>
          <cell r="CC15">
            <v>-105.87201355782901</v>
          </cell>
          <cell r="CD15">
            <v>510.10112644309203</v>
          </cell>
          <cell r="CE15" t="str">
            <v>lots of green stuff in tow, flaxseed field</v>
          </cell>
          <cell r="CF15" t="str">
            <v>Isolated</v>
          </cell>
          <cell r="CG15" t="str">
            <v>Crop</v>
          </cell>
          <cell r="CI15">
            <v>60.510663143677299</v>
          </cell>
          <cell r="CJ15">
            <v>118.11</v>
          </cell>
          <cell r="CK15">
            <v>1.8074219916171998E-2</v>
          </cell>
          <cell r="CL15">
            <v>3.30988943948139E-3</v>
          </cell>
          <cell r="CM15">
            <v>800</v>
          </cell>
          <cell r="CN15">
            <v>124</v>
          </cell>
          <cell r="CO15">
            <v>1107.9680000000001</v>
          </cell>
          <cell r="CP15">
            <v>1.2367210692444413</v>
          </cell>
          <cell r="CQ15" t="str">
            <v>NV</v>
          </cell>
        </row>
        <row r="16">
          <cell r="A16" t="str">
            <v>4E</v>
          </cell>
          <cell r="D16">
            <v>42943</v>
          </cell>
          <cell r="E16">
            <v>0.5625</v>
          </cell>
          <cell r="F16">
            <v>50.353490000000001</v>
          </cell>
          <cell r="G16">
            <v>-104.57772</v>
          </cell>
          <cell r="H16">
            <v>32.700000000000003</v>
          </cell>
          <cell r="I16">
            <v>0</v>
          </cell>
          <cell r="J16">
            <v>6</v>
          </cell>
          <cell r="K16" t="str">
            <v>L,JW</v>
          </cell>
          <cell r="L16">
            <v>0.37</v>
          </cell>
          <cell r="M16">
            <v>1.1000000000000001</v>
          </cell>
          <cell r="N16">
            <v>1</v>
          </cell>
          <cell r="O16">
            <v>100</v>
          </cell>
          <cell r="P16">
            <v>0</v>
          </cell>
          <cell r="Q16">
            <v>0</v>
          </cell>
          <cell r="R16">
            <v>24.2</v>
          </cell>
          <cell r="S16">
            <v>91</v>
          </cell>
          <cell r="T16">
            <v>6.97</v>
          </cell>
          <cell r="U16">
            <v>766</v>
          </cell>
          <cell r="V16">
            <v>0.37</v>
          </cell>
          <cell r="W16">
            <v>8.11</v>
          </cell>
          <cell r="X16">
            <v>20.6</v>
          </cell>
          <cell r="Y16">
            <v>17.600000000000001</v>
          </cell>
          <cell r="Z16">
            <v>1.49</v>
          </cell>
          <cell r="AA16">
            <v>776</v>
          </cell>
          <cell r="AB16">
            <v>0.38</v>
          </cell>
          <cell r="AC16">
            <v>7.77</v>
          </cell>
          <cell r="AD16">
            <v>400.96216745954166</v>
          </cell>
          <cell r="AE16">
            <v>709.3</v>
          </cell>
          <cell r="AG16">
            <v>117</v>
          </cell>
          <cell r="AJ16">
            <v>2</v>
          </cell>
          <cell r="AK16" t="str">
            <v>N</v>
          </cell>
          <cell r="AL16">
            <v>5.8651534999999999</v>
          </cell>
          <cell r="AM16">
            <v>0.25</v>
          </cell>
          <cell r="AN16">
            <v>2.6</v>
          </cell>
          <cell r="AO16">
            <v>231.55</v>
          </cell>
          <cell r="AP16">
            <v>0.67</v>
          </cell>
          <cell r="AQ16">
            <v>4140</v>
          </cell>
          <cell r="AR16">
            <v>1.5923076923076922</v>
          </cell>
          <cell r="AS16">
            <v>6.179104477611939</v>
          </cell>
          <cell r="AT16">
            <v>89.301000000000002</v>
          </cell>
          <cell r="AU16">
            <v>7435.5537052456284</v>
          </cell>
          <cell r="AV16">
            <v>37.441000000000003</v>
          </cell>
          <cell r="AW16">
            <v>3117.4854288093256</v>
          </cell>
          <cell r="AX16">
            <v>4546.90532268474</v>
          </cell>
          <cell r="AY16">
            <v>147.06745760331299</v>
          </cell>
          <cell r="AZ16">
            <v>2.7933836934612502</v>
          </cell>
          <cell r="BA16">
            <v>4851.4137444068501</v>
          </cell>
          <cell r="BB16">
            <v>6.44565768091823</v>
          </cell>
          <cell r="BC16">
            <v>0.11430678726089701</v>
          </cell>
          <cell r="BD16">
            <v>0.66138392713393801</v>
          </cell>
          <cell r="BE16">
            <v>15.6609048106125</v>
          </cell>
          <cell r="BF16">
            <v>0.36165345957377598</v>
          </cell>
          <cell r="BG16">
            <v>6.3537879408328806</v>
          </cell>
          <cell r="BH16">
            <v>-21.968009505048229</v>
          </cell>
          <cell r="BI16">
            <v>22.897955653082381</v>
          </cell>
          <cell r="BJ16">
            <v>185.14478910035663</v>
          </cell>
          <cell r="BK16">
            <v>0.39933651295923234</v>
          </cell>
          <cell r="BL16">
            <v>3.2288941245266241</v>
          </cell>
          <cell r="BM16">
            <v>9.4332549692635617</v>
          </cell>
          <cell r="BN16">
            <v>9.1970892498156811</v>
          </cell>
          <cell r="BO16">
            <v>7.0365922497139533</v>
          </cell>
          <cell r="BP16">
            <v>-25.70787813513321</v>
          </cell>
          <cell r="BQ16">
            <v>15.446147348190095</v>
          </cell>
          <cell r="BR16">
            <v>121.76536776609265</v>
          </cell>
          <cell r="BS16">
            <v>0.32655702638879691</v>
          </cell>
          <cell r="BT16">
            <v>2.5743206715875826</v>
          </cell>
          <cell r="BU16">
            <v>-67</v>
          </cell>
          <cell r="BV16">
            <v>-3.82</v>
          </cell>
          <cell r="BW16">
            <v>0.79600240644364795</v>
          </cell>
          <cell r="BX16" t="str">
            <v>restricted</v>
          </cell>
          <cell r="BY16" t="str">
            <v>rain</v>
          </cell>
          <cell r="BZ16">
            <v>0.75764014103370603</v>
          </cell>
          <cell r="CA16">
            <v>-36.44</v>
          </cell>
          <cell r="CB16">
            <v>-10.9560028419224</v>
          </cell>
          <cell r="CC16">
            <v>-84.939461996479295</v>
          </cell>
          <cell r="CD16">
            <v>520.29842811747994</v>
          </cell>
          <cell r="CE16" t="str">
            <v>GHG vial #2 only 10ml air</v>
          </cell>
          <cell r="CG16" t="str">
            <v>Crop</v>
          </cell>
          <cell r="CI16">
            <v>13.664182077468499</v>
          </cell>
          <cell r="CJ16">
            <v>377.17</v>
          </cell>
          <cell r="CK16">
            <v>9.8464847086991297E-3</v>
          </cell>
          <cell r="CL16">
            <v>6.49689743657581E-3</v>
          </cell>
          <cell r="CM16">
            <v>610</v>
          </cell>
          <cell r="CN16">
            <v>111</v>
          </cell>
          <cell r="CO16">
            <v>622.13800000000003</v>
          </cell>
          <cell r="CP16">
            <v>1.2678069531110627</v>
          </cell>
          <cell r="CQ16" t="str">
            <v>NV</v>
          </cell>
        </row>
        <row r="17">
          <cell r="A17" t="str">
            <v>4C</v>
          </cell>
          <cell r="D17">
            <v>42943</v>
          </cell>
          <cell r="E17">
            <v>0.53263888888888888</v>
          </cell>
          <cell r="F17">
            <v>50.337569999999999</v>
          </cell>
          <cell r="G17">
            <v>-104.50439</v>
          </cell>
          <cell r="I17">
            <v>0</v>
          </cell>
          <cell r="J17">
            <v>6</v>
          </cell>
          <cell r="K17" t="str">
            <v>C, R</v>
          </cell>
          <cell r="L17">
            <v>0.41</v>
          </cell>
          <cell r="M17">
            <v>0.8</v>
          </cell>
          <cell r="N17">
            <v>1</v>
          </cell>
          <cell r="O17">
            <v>93.4</v>
          </cell>
          <cell r="P17">
            <v>0</v>
          </cell>
          <cell r="Q17">
            <v>0</v>
          </cell>
          <cell r="R17">
            <v>23.7</v>
          </cell>
          <cell r="S17">
            <v>131.1</v>
          </cell>
          <cell r="T17">
            <v>11.09</v>
          </cell>
          <cell r="U17">
            <v>592</v>
          </cell>
          <cell r="V17">
            <v>0.28999999999999998</v>
          </cell>
          <cell r="W17">
            <v>9.8800000000000008</v>
          </cell>
          <cell r="X17">
            <v>22.6</v>
          </cell>
          <cell r="Y17">
            <v>128</v>
          </cell>
          <cell r="Z17">
            <v>11.15</v>
          </cell>
          <cell r="AA17">
            <v>578</v>
          </cell>
          <cell r="AB17">
            <v>0.3</v>
          </cell>
          <cell r="AC17">
            <v>9.86</v>
          </cell>
          <cell r="AD17">
            <v>307.10333887169799</v>
          </cell>
          <cell r="AE17">
            <v>712</v>
          </cell>
          <cell r="AF17">
            <v>11</v>
          </cell>
          <cell r="AG17">
            <v>25</v>
          </cell>
          <cell r="AH17">
            <v>22.3</v>
          </cell>
          <cell r="AI17">
            <v>23.6</v>
          </cell>
          <cell r="AJ17">
            <v>2</v>
          </cell>
          <cell r="AK17" t="str">
            <v>N</v>
          </cell>
          <cell r="AL17">
            <v>31.760493650000001</v>
          </cell>
          <cell r="AM17">
            <v>0.06</v>
          </cell>
          <cell r="AN17" t="str">
            <v>&lt;LOD</v>
          </cell>
          <cell r="AO17">
            <v>4.8099999999999996</v>
          </cell>
          <cell r="AP17">
            <v>0.03</v>
          </cell>
          <cell r="AQ17">
            <v>1630</v>
          </cell>
          <cell r="AR17" t="e">
            <v>#VALUE!</v>
          </cell>
          <cell r="AS17">
            <v>54.333333333333329</v>
          </cell>
          <cell r="AT17">
            <v>39.19</v>
          </cell>
          <cell r="AU17">
            <v>3263.114071606994</v>
          </cell>
          <cell r="AV17">
            <v>23.411999999999999</v>
          </cell>
          <cell r="AW17">
            <v>1949.375520399667</v>
          </cell>
          <cell r="AX17">
            <v>68.802112577484493</v>
          </cell>
          <cell r="AY17">
            <v>2.2655670185297199</v>
          </cell>
          <cell r="AZ17">
            <v>0.61856642327698796</v>
          </cell>
          <cell r="BA17">
            <v>541.13477235875803</v>
          </cell>
          <cell r="BB17">
            <v>0.72872974037970795</v>
          </cell>
          <cell r="BC17">
            <v>2.2671436373479202E-3</v>
          </cell>
          <cell r="BD17">
            <v>0.26170482141912699</v>
          </cell>
          <cell r="BE17">
            <v>6.3134483730624398</v>
          </cell>
          <cell r="BF17">
            <v>0.94522684844904903</v>
          </cell>
          <cell r="BG17">
            <v>5.028106013288796</v>
          </cell>
          <cell r="BH17">
            <v>-20.290385144624523</v>
          </cell>
          <cell r="BI17">
            <v>14.420917129000598</v>
          </cell>
          <cell r="BJ17">
            <v>149.40292314096567</v>
          </cell>
          <cell r="BK17">
            <v>0.24123314033122448</v>
          </cell>
          <cell r="BL17">
            <v>2.4992124981760737</v>
          </cell>
          <cell r="BM17">
            <v>12.086846403173681</v>
          </cell>
          <cell r="BN17">
            <v>9.823814317452257</v>
          </cell>
          <cell r="BO17">
            <v>4.2345693452120461</v>
          </cell>
          <cell r="BP17">
            <v>-27.198101813522463</v>
          </cell>
          <cell r="BQ17">
            <v>13.182178947422727</v>
          </cell>
          <cell r="BR17">
            <v>110.99938138192211</v>
          </cell>
          <cell r="BS17">
            <v>0.23126629732320578</v>
          </cell>
          <cell r="BT17">
            <v>1.9473575681038966</v>
          </cell>
          <cell r="BU17">
            <v>-62.3</v>
          </cell>
          <cell r="BV17">
            <v>-3.59</v>
          </cell>
          <cell r="BW17">
            <v>0.69084542917390401</v>
          </cell>
          <cell r="BX17" t="str">
            <v>restricted</v>
          </cell>
          <cell r="BY17" t="str">
            <v>rain</v>
          </cell>
          <cell r="BZ17">
            <v>0.45586026734449098</v>
          </cell>
          <cell r="CA17">
            <v>-33.58</v>
          </cell>
          <cell r="CB17">
            <v>-9.5372692126246097</v>
          </cell>
          <cell r="CC17">
            <v>-73.958463705714493</v>
          </cell>
          <cell r="CD17">
            <v>2727.3890955219399</v>
          </cell>
          <cell r="CG17" t="str">
            <v>Crop</v>
          </cell>
          <cell r="CI17">
            <v>120.150187172329</v>
          </cell>
          <cell r="CJ17">
            <v>111.98</v>
          </cell>
          <cell r="CK17">
            <v>5.1576086707946396E-3</v>
          </cell>
          <cell r="CL17">
            <v>5.1576086707946396E-3</v>
          </cell>
          <cell r="CM17">
            <v>3690</v>
          </cell>
          <cell r="CN17">
            <v>253</v>
          </cell>
          <cell r="CO17">
            <v>2605.0559999999996</v>
          </cell>
          <cell r="CP17">
            <v>1.1749040641437991</v>
          </cell>
          <cell r="CQ17" t="str">
            <v>NV</v>
          </cell>
        </row>
        <row r="18">
          <cell r="A18" t="str">
            <v>4B</v>
          </cell>
          <cell r="D18">
            <v>42943</v>
          </cell>
          <cell r="E18">
            <v>0.4152777777777778</v>
          </cell>
          <cell r="F18">
            <v>50.567439999999998</v>
          </cell>
          <cell r="G18">
            <v>-104.46211</v>
          </cell>
          <cell r="H18">
            <v>25</v>
          </cell>
          <cell r="I18">
            <v>0</v>
          </cell>
          <cell r="J18">
            <v>6</v>
          </cell>
          <cell r="K18" t="str">
            <v>C, R</v>
          </cell>
          <cell r="L18">
            <v>0.36</v>
          </cell>
          <cell r="M18">
            <v>2</v>
          </cell>
          <cell r="N18">
            <v>2</v>
          </cell>
          <cell r="O18">
            <v>93.1</v>
          </cell>
          <cell r="P18">
            <v>0</v>
          </cell>
          <cell r="Q18">
            <v>0</v>
          </cell>
          <cell r="R18">
            <v>21.7</v>
          </cell>
          <cell r="S18">
            <v>126.5</v>
          </cell>
          <cell r="T18">
            <v>11.08</v>
          </cell>
          <cell r="U18">
            <v>721</v>
          </cell>
          <cell r="V18">
            <v>0.38</v>
          </cell>
          <cell r="W18">
            <v>9.85</v>
          </cell>
          <cell r="X18">
            <v>17.899999999999999</v>
          </cell>
          <cell r="Y18">
            <v>7.7</v>
          </cell>
          <cell r="Z18">
            <v>0.73</v>
          </cell>
          <cell r="AA18">
            <v>740</v>
          </cell>
          <cell r="AB18">
            <v>0.42</v>
          </cell>
          <cell r="AC18">
            <v>8.82</v>
          </cell>
          <cell r="AD18">
            <v>375.47275562880787</v>
          </cell>
          <cell r="AE18">
            <v>712.6</v>
          </cell>
          <cell r="AF18">
            <v>15</v>
          </cell>
          <cell r="AG18">
            <v>22</v>
          </cell>
          <cell r="AH18">
            <v>20.6</v>
          </cell>
          <cell r="AI18">
            <v>21.6</v>
          </cell>
          <cell r="AJ18">
            <v>1</v>
          </cell>
          <cell r="AK18" t="str">
            <v>N</v>
          </cell>
          <cell r="AL18">
            <v>107.4294982</v>
          </cell>
          <cell r="AM18">
            <v>0.19</v>
          </cell>
          <cell r="AN18">
            <v>0.12</v>
          </cell>
          <cell r="AO18">
            <v>14.17</v>
          </cell>
          <cell r="AP18">
            <v>0.19</v>
          </cell>
          <cell r="AQ18">
            <v>3050</v>
          </cell>
          <cell r="AR18">
            <v>25.416666666666668</v>
          </cell>
          <cell r="AS18">
            <v>16.052631578947366</v>
          </cell>
          <cell r="AT18">
            <v>29.370999999999999</v>
          </cell>
          <cell r="AU18">
            <v>2445.5453788509571</v>
          </cell>
          <cell r="AV18">
            <v>31.655000000000001</v>
          </cell>
          <cell r="AW18">
            <v>2635.7202331390508</v>
          </cell>
          <cell r="AX18">
            <v>144.45700596552399</v>
          </cell>
          <cell r="AY18">
            <v>5.0333051219610097</v>
          </cell>
          <cell r="AZ18">
            <v>0.79587827607975703</v>
          </cell>
          <cell r="BA18">
            <v>5766.2348636637398</v>
          </cell>
          <cell r="BB18">
            <v>8.0678545212477992</v>
          </cell>
          <cell r="BC18">
            <v>1.62677102254006</v>
          </cell>
          <cell r="BD18">
            <v>0.29817386982180699</v>
          </cell>
          <cell r="BE18">
            <v>7.6302720973075102</v>
          </cell>
          <cell r="BF18">
            <v>1.87095275106541</v>
          </cell>
          <cell r="BG18">
            <v>4.8941249280599219</v>
          </cell>
          <cell r="BH18">
            <v>-28.288508208942442</v>
          </cell>
          <cell r="BI18">
            <v>38.721686503641742</v>
          </cell>
          <cell r="BJ18">
            <v>392.09828713958126</v>
          </cell>
          <cell r="BK18">
            <v>0.77645250658996878</v>
          </cell>
          <cell r="BL18">
            <v>7.8624080036009891</v>
          </cell>
          <cell r="BM18">
            <v>11.813741677285217</v>
          </cell>
          <cell r="BN18">
            <v>11.02843267160547</v>
          </cell>
          <cell r="BO18">
            <v>5.1309194246063221</v>
          </cell>
          <cell r="BP18">
            <v>-29.27486455234871</v>
          </cell>
          <cell r="BQ18">
            <v>41.76521986330868</v>
          </cell>
          <cell r="BR18">
            <v>394.8042130948279</v>
          </cell>
          <cell r="BS18">
            <v>0.70193646829090217</v>
          </cell>
          <cell r="BT18">
            <v>6.6353649259634944</v>
          </cell>
          <cell r="BU18">
            <v>-82.8</v>
          </cell>
          <cell r="BV18">
            <v>-6.54</v>
          </cell>
          <cell r="BW18">
            <v>0.58791902974105004</v>
          </cell>
          <cell r="BX18" t="str">
            <v>restricted</v>
          </cell>
          <cell r="BY18" t="str">
            <v>rain</v>
          </cell>
          <cell r="BZ18">
            <v>0.97704187198520498</v>
          </cell>
          <cell r="CA18">
            <v>-30.479999999999997</v>
          </cell>
          <cell r="CB18">
            <v>-13.656194968282801</v>
          </cell>
          <cell r="CC18">
            <v>-105.838949054509</v>
          </cell>
          <cell r="CD18">
            <v>633.95709174080196</v>
          </cell>
          <cell r="CE18" t="str">
            <v>Lot of filamentous phytos, right off road, surrounded by grass</v>
          </cell>
          <cell r="CF18" t="str">
            <v>Isolated</v>
          </cell>
          <cell r="CG18" t="str">
            <v>Crop</v>
          </cell>
          <cell r="CI18">
            <v>35.498037217527099</v>
          </cell>
          <cell r="CJ18">
            <v>148.86000000000001</v>
          </cell>
          <cell r="CK18">
            <v>5.7055450446297203E-3</v>
          </cell>
          <cell r="CL18">
            <v>3.8798895029397902E-3</v>
          </cell>
          <cell r="CM18">
            <v>1030</v>
          </cell>
          <cell r="CN18">
            <v>141</v>
          </cell>
          <cell r="CO18">
            <v>1792</v>
          </cell>
          <cell r="CP18">
            <v>1.2393545579046439</v>
          </cell>
          <cell r="CQ18">
            <v>0</v>
          </cell>
        </row>
        <row r="19">
          <cell r="A19" t="str">
            <v>4A</v>
          </cell>
          <cell r="D19">
            <v>42943</v>
          </cell>
          <cell r="E19">
            <v>0.48472222222222222</v>
          </cell>
          <cell r="F19">
            <v>50.338090000000001</v>
          </cell>
          <cell r="G19">
            <v>-104.4821</v>
          </cell>
          <cell r="H19">
            <v>29.3</v>
          </cell>
          <cell r="I19">
            <v>0</v>
          </cell>
          <cell r="J19">
            <v>6</v>
          </cell>
          <cell r="K19" t="str">
            <v>C, R</v>
          </cell>
          <cell r="L19">
            <v>0.2</v>
          </cell>
          <cell r="M19">
            <v>2.1</v>
          </cell>
          <cell r="N19">
            <v>2</v>
          </cell>
          <cell r="O19">
            <v>95.4</v>
          </cell>
          <cell r="P19">
            <v>0</v>
          </cell>
          <cell r="Q19">
            <v>0</v>
          </cell>
          <cell r="R19">
            <v>22.7</v>
          </cell>
          <cell r="S19">
            <v>110.1</v>
          </cell>
          <cell r="T19">
            <v>9.51</v>
          </cell>
          <cell r="U19">
            <v>617</v>
          </cell>
          <cell r="V19">
            <v>0.31</v>
          </cell>
          <cell r="W19">
            <v>8.68</v>
          </cell>
          <cell r="X19">
            <v>19.399999999999999</v>
          </cell>
          <cell r="Y19">
            <v>1.9</v>
          </cell>
          <cell r="Z19">
            <v>0.18</v>
          </cell>
          <cell r="AA19">
            <v>583</v>
          </cell>
          <cell r="AB19">
            <v>0.32</v>
          </cell>
          <cell r="AC19">
            <v>7.37</v>
          </cell>
          <cell r="AD19">
            <v>320.218072491908</v>
          </cell>
          <cell r="AE19">
            <v>712.1</v>
          </cell>
          <cell r="AF19">
            <v>14</v>
          </cell>
          <cell r="AG19">
            <v>24</v>
          </cell>
          <cell r="AH19">
            <v>21.6</v>
          </cell>
          <cell r="AI19">
            <v>24.3</v>
          </cell>
          <cell r="AJ19">
            <v>2</v>
          </cell>
          <cell r="AK19" t="str">
            <v>N</v>
          </cell>
          <cell r="AL19">
            <v>48.25065377</v>
          </cell>
          <cell r="AM19" t="e">
            <v>#N/A</v>
          </cell>
          <cell r="AN19" t="e">
            <v>#N/A</v>
          </cell>
          <cell r="AO19" t="e">
            <v>#N/A</v>
          </cell>
          <cell r="AP19" t="e">
            <v>#N/A</v>
          </cell>
          <cell r="AQ19" t="e">
            <v>#N/A</v>
          </cell>
          <cell r="AR19" t="e">
            <v>#N/A</v>
          </cell>
          <cell r="AS19" t="e">
            <v>#N/A</v>
          </cell>
          <cell r="AT19" t="e">
            <v>#N/A</v>
          </cell>
          <cell r="AU19" t="e">
            <v>#N/A</v>
          </cell>
          <cell r="AV19" t="e">
            <v>#N/A</v>
          </cell>
          <cell r="AW19" t="e">
            <v>#N/A</v>
          </cell>
          <cell r="AX19">
            <v>266.24122568173902</v>
          </cell>
          <cell r="AY19">
            <v>9.0147140496903599</v>
          </cell>
          <cell r="AZ19">
            <v>0.33187061662963702</v>
          </cell>
          <cell r="BA19">
            <v>1123.2330534551099</v>
          </cell>
          <cell r="BB19">
            <v>1.5412813533538701</v>
          </cell>
          <cell r="BC19">
            <v>2.3512436888145E-2</v>
          </cell>
          <cell r="BD19">
            <v>0.23751838698602701</v>
          </cell>
          <cell r="BE19">
            <v>5.8992505646850599</v>
          </cell>
          <cell r="BF19">
            <v>8.6171578753939201E-2</v>
          </cell>
          <cell r="BG19">
            <v>4.1018161367951418</v>
          </cell>
          <cell r="BH19">
            <v>-30.067128565363411</v>
          </cell>
          <cell r="BI19">
            <v>47.208166530095028</v>
          </cell>
          <cell r="BJ19">
            <v>440.63139297647643</v>
          </cell>
          <cell r="BK19">
            <v>1.0198350946229213</v>
          </cell>
          <cell r="BL19">
            <v>9.5189326631340787</v>
          </cell>
          <cell r="BM19">
            <v>10.889428593776</v>
          </cell>
          <cell r="BN19">
            <v>10.81939058873243</v>
          </cell>
          <cell r="BO19">
            <v>4.1430591979772888</v>
          </cell>
          <cell r="BP19">
            <v>-31.421888897353902</v>
          </cell>
          <cell r="BQ19">
            <v>44.598127968833744</v>
          </cell>
          <cell r="BR19">
            <v>413.59248516092953</v>
          </cell>
          <cell r="BS19">
            <v>0.9780291221235472</v>
          </cell>
          <cell r="BT19">
            <v>9.07001063949407</v>
          </cell>
          <cell r="BU19">
            <v>-92.55</v>
          </cell>
          <cell r="BV19">
            <v>-9.1750000000000007</v>
          </cell>
          <cell r="BW19">
            <v>0.29869226900631402</v>
          </cell>
          <cell r="BX19" t="str">
            <v>open</v>
          </cell>
          <cell r="BY19" t="str">
            <v>rain</v>
          </cell>
          <cell r="BZ19">
            <v>0.49601299392255899</v>
          </cell>
          <cell r="CA19">
            <v>-19.149999999999991</v>
          </cell>
          <cell r="CB19">
            <v>-13.939942608499001</v>
          </cell>
          <cell r="CC19">
            <v>-108.035155789783</v>
          </cell>
          <cell r="CD19">
            <v>245.81501239322299</v>
          </cell>
          <cell r="CG19" t="str">
            <v>Crop</v>
          </cell>
          <cell r="CI19" t="str">
            <v>NA</v>
          </cell>
          <cell r="CJ19" t="e">
            <v>#N/A</v>
          </cell>
          <cell r="CK19">
            <v>7.5341202329335102E-3</v>
          </cell>
          <cell r="CL19">
            <v>1.5884486132807601E-3</v>
          </cell>
          <cell r="CM19">
            <v>770</v>
          </cell>
          <cell r="CN19">
            <v>123</v>
          </cell>
          <cell r="CO19">
            <v>1366.6380000000001</v>
          </cell>
          <cell r="CP19">
            <v>1.250416848426718</v>
          </cell>
          <cell r="CQ19" t="e">
            <v>#N/A</v>
          </cell>
        </row>
        <row r="20">
          <cell r="A20" t="str">
            <v>62E</v>
          </cell>
          <cell r="D20">
            <v>42948</v>
          </cell>
          <cell r="E20">
            <v>0.60069444444444442</v>
          </cell>
          <cell r="F20">
            <v>50.310569999999998</v>
          </cell>
          <cell r="G20">
            <v>-106.42409000000001</v>
          </cell>
          <cell r="H20">
            <v>17</v>
          </cell>
          <cell r="I20">
            <v>100</v>
          </cell>
          <cell r="J20">
            <v>2.8</v>
          </cell>
          <cell r="K20" t="str">
            <v>L, C</v>
          </cell>
          <cell r="L20">
            <v>0.97</v>
          </cell>
          <cell r="M20">
            <v>1.9</v>
          </cell>
          <cell r="N20">
            <v>2</v>
          </cell>
          <cell r="O20">
            <v>98.1</v>
          </cell>
          <cell r="P20">
            <v>0</v>
          </cell>
          <cell r="Q20">
            <v>0</v>
          </cell>
          <cell r="R20">
            <v>20.8</v>
          </cell>
          <cell r="S20">
            <v>29.1</v>
          </cell>
          <cell r="T20">
            <v>2.37</v>
          </cell>
          <cell r="U20">
            <v>5360</v>
          </cell>
          <cell r="V20">
            <v>3.17</v>
          </cell>
          <cell r="W20">
            <v>8.17</v>
          </cell>
          <cell r="X20">
            <v>20.9</v>
          </cell>
          <cell r="Y20">
            <v>28.4</v>
          </cell>
          <cell r="Z20">
            <v>2.31</v>
          </cell>
          <cell r="AA20">
            <v>5378</v>
          </cell>
          <cell r="AB20">
            <v>3.19</v>
          </cell>
          <cell r="AC20">
            <v>8.19</v>
          </cell>
          <cell r="AD20">
            <v>3035.8295394100751</v>
          </cell>
          <cell r="AE20">
            <v>705.2</v>
          </cell>
          <cell r="AG20">
            <v>30</v>
          </cell>
          <cell r="AH20">
            <v>21.8</v>
          </cell>
          <cell r="AI20">
            <v>21.6</v>
          </cell>
          <cell r="AK20" t="str">
            <v>N</v>
          </cell>
          <cell r="AL20">
            <v>11.699751600000001</v>
          </cell>
          <cell r="AM20">
            <v>1.89</v>
          </cell>
          <cell r="AN20">
            <v>1.26</v>
          </cell>
          <cell r="AO20">
            <v>462.92</v>
          </cell>
          <cell r="AP20">
            <v>1.61</v>
          </cell>
          <cell r="AQ20">
            <v>9480</v>
          </cell>
          <cell r="AR20">
            <v>7.5238095238095237</v>
          </cell>
          <cell r="AS20">
            <v>5.8881987577639752</v>
          </cell>
          <cell r="AT20">
            <v>126.23399999999999</v>
          </cell>
          <cell r="AU20">
            <v>10510.741049125729</v>
          </cell>
          <cell r="AV20">
            <v>77.019000000000005</v>
          </cell>
          <cell r="AW20">
            <v>6412.9059117402167</v>
          </cell>
          <cell r="AX20">
            <v>2135.8977353556402</v>
          </cell>
          <cell r="AY20">
            <v>74.604355973789097</v>
          </cell>
          <cell r="AZ20">
            <v>2.95508966932517</v>
          </cell>
          <cell r="BA20">
            <v>706.84134604154303</v>
          </cell>
          <cell r="BB20">
            <v>0.97898575019325695</v>
          </cell>
          <cell r="BC20">
            <v>5.5883097199551E-2</v>
          </cell>
          <cell r="BD20">
            <v>1.3146503612217499</v>
          </cell>
          <cell r="BE20">
            <v>33.643354325633901</v>
          </cell>
          <cell r="BF20">
            <v>9.0403147775647703</v>
          </cell>
          <cell r="BG20">
            <v>14.287586801341561</v>
          </cell>
          <cell r="BH20">
            <v>-27.493511428785165</v>
          </cell>
          <cell r="BI20">
            <v>45.383384839171143</v>
          </cell>
          <cell r="BJ20">
            <v>465.45048225930469</v>
          </cell>
          <cell r="BK20">
            <v>1.0909467509416142</v>
          </cell>
          <cell r="BL20">
            <v>11.18871351584867</v>
          </cell>
          <cell r="BM20">
            <v>11.965294447741613</v>
          </cell>
          <cell r="BN20">
            <v>10.449623030955904</v>
          </cell>
          <cell r="BO20">
            <v>13.897582433924196</v>
          </cell>
          <cell r="BP20">
            <v>-30.254778096560067</v>
          </cell>
          <cell r="BQ20">
            <v>62.84174530598721</v>
          </cell>
          <cell r="BR20">
            <v>562.86218490420777</v>
          </cell>
          <cell r="BS20">
            <v>1.2518275957367972</v>
          </cell>
          <cell r="BT20">
            <v>11.212394121597766</v>
          </cell>
          <cell r="BU20">
            <v>-56.1</v>
          </cell>
          <cell r="BV20">
            <v>-2.1</v>
          </cell>
          <cell r="BW20">
            <v>0.88180967377259301</v>
          </cell>
          <cell r="BX20" t="str">
            <v>restricted</v>
          </cell>
          <cell r="BY20" t="str">
            <v>rain</v>
          </cell>
          <cell r="BZ20">
            <v>1.3829264976490301</v>
          </cell>
          <cell r="CA20">
            <v>-39.299999999999997</v>
          </cell>
          <cell r="CB20">
            <v>-8.8053558984782203</v>
          </cell>
          <cell r="CC20">
            <v>-68.293454654221406</v>
          </cell>
          <cell r="CD20">
            <v>2996.2086491760101</v>
          </cell>
          <cell r="CE20" t="str">
            <v>Very dried up. Fish</v>
          </cell>
          <cell r="CG20" t="str">
            <v>Grassland</v>
          </cell>
          <cell r="CI20">
            <v>13.0208868009795</v>
          </cell>
          <cell r="CJ20">
            <v>628.97</v>
          </cell>
          <cell r="CK20">
            <v>0</v>
          </cell>
          <cell r="CL20">
            <v>0</v>
          </cell>
          <cell r="CM20">
            <v>3080</v>
          </cell>
          <cell r="CN20">
            <v>229</v>
          </cell>
          <cell r="CO20">
            <v>5328.7019999999993</v>
          </cell>
          <cell r="CP20">
            <v>1.1640059280069854</v>
          </cell>
          <cell r="CQ20">
            <v>1802.54</v>
          </cell>
        </row>
        <row r="21">
          <cell r="A21" t="str">
            <v>62B</v>
          </cell>
          <cell r="D21">
            <v>42948</v>
          </cell>
          <cell r="E21">
            <v>0.52916666666666667</v>
          </cell>
          <cell r="F21">
            <v>50.330840000000002</v>
          </cell>
          <cell r="G21">
            <v>-106.507811</v>
          </cell>
          <cell r="H21">
            <v>17.2</v>
          </cell>
          <cell r="I21">
            <v>100</v>
          </cell>
          <cell r="J21">
            <v>3.5</v>
          </cell>
          <cell r="K21" t="str">
            <v>L, C</v>
          </cell>
          <cell r="L21">
            <v>0.27</v>
          </cell>
          <cell r="M21">
            <v>1</v>
          </cell>
          <cell r="N21">
            <v>1</v>
          </cell>
          <cell r="O21">
            <v>102.3</v>
          </cell>
          <cell r="P21">
            <v>0</v>
          </cell>
          <cell r="Q21">
            <v>0</v>
          </cell>
          <cell r="R21">
            <v>20.3</v>
          </cell>
          <cell r="S21">
            <v>63</v>
          </cell>
          <cell r="T21">
            <v>5.25</v>
          </cell>
          <cell r="U21">
            <v>2154</v>
          </cell>
          <cell r="V21">
            <v>1.22</v>
          </cell>
          <cell r="W21">
            <v>9.07</v>
          </cell>
          <cell r="X21">
            <v>20.3</v>
          </cell>
          <cell r="Y21">
            <v>64.2</v>
          </cell>
          <cell r="Z21">
            <v>5.35</v>
          </cell>
          <cell r="AA21">
            <v>2158</v>
          </cell>
          <cell r="AB21">
            <v>1.22</v>
          </cell>
          <cell r="AC21">
            <v>9.07</v>
          </cell>
          <cell r="AD21">
            <v>1190.2566233781827</v>
          </cell>
          <cell r="AE21">
            <v>706.3</v>
          </cell>
          <cell r="AG21">
            <v>74</v>
          </cell>
          <cell r="AH21">
            <v>21.2</v>
          </cell>
          <cell r="AI21">
            <v>20.5</v>
          </cell>
          <cell r="AK21" t="str">
            <v>N</v>
          </cell>
          <cell r="AL21">
            <v>40.481320250000003</v>
          </cell>
          <cell r="AM21">
            <v>0.06</v>
          </cell>
          <cell r="AN21">
            <v>0.02</v>
          </cell>
          <cell r="AO21">
            <v>5.28</v>
          </cell>
          <cell r="AP21">
            <v>0.08</v>
          </cell>
          <cell r="AQ21">
            <v>3760</v>
          </cell>
          <cell r="AR21">
            <v>187.99999999999997</v>
          </cell>
          <cell r="AS21">
            <v>46.999999999999993</v>
          </cell>
          <cell r="AT21">
            <v>150.57400000000001</v>
          </cell>
          <cell r="AU21">
            <v>12537.385512073273</v>
          </cell>
          <cell r="AV21">
            <v>42.598999999999997</v>
          </cell>
          <cell r="AW21">
            <v>3546.960865945046</v>
          </cell>
          <cell r="AX21">
            <v>408.12034385091903</v>
          </cell>
          <cell r="AY21">
            <v>14.617052491057899</v>
          </cell>
          <cell r="AZ21">
            <v>0.26265778541114199</v>
          </cell>
          <cell r="BA21">
            <v>1324.12438528341</v>
          </cell>
          <cell r="BB21">
            <v>1.87784484531952</v>
          </cell>
          <cell r="BC21">
            <v>4.1381727230684904E-3</v>
          </cell>
          <cell r="BD21">
            <v>0.385841669754734</v>
          </cell>
          <cell r="BE21">
            <v>10.157670959879299</v>
          </cell>
          <cell r="BF21">
            <v>4.3191838581266104</v>
          </cell>
          <cell r="BG21">
            <v>8.0766958665561006</v>
          </cell>
          <cell r="BH21">
            <v>-9.8566081225884936</v>
          </cell>
          <cell r="BI21">
            <v>18.536853134129473</v>
          </cell>
          <cell r="BJ21">
            <v>470.74285721036557</v>
          </cell>
          <cell r="BK21">
            <v>0.3894296876917957</v>
          </cell>
          <cell r="BL21">
            <v>9.8895558237471768</v>
          </cell>
          <cell r="BM21">
            <v>29.627466760665545</v>
          </cell>
          <cell r="BN21">
            <v>9.7960020503525591</v>
          </cell>
          <cell r="BO21">
            <v>7.1636751579852245</v>
          </cell>
          <cell r="BP21">
            <v>-24.57850642919135</v>
          </cell>
          <cell r="BQ21">
            <v>44.434785608109117</v>
          </cell>
          <cell r="BR21">
            <v>373.09992936343997</v>
          </cell>
          <cell r="BS21">
            <v>0.99629564143742422</v>
          </cell>
          <cell r="BT21">
            <v>8.3654692682385647</v>
          </cell>
          <cell r="BU21">
            <v>-76.3</v>
          </cell>
          <cell r="BV21">
            <v>-5.6050000000000004</v>
          </cell>
          <cell r="BW21">
            <v>0.57771560514553699</v>
          </cell>
          <cell r="BX21" t="str">
            <v>restricted</v>
          </cell>
          <cell r="BY21" t="str">
            <v>rain</v>
          </cell>
          <cell r="BZ21">
            <v>0.38026744775390903</v>
          </cell>
          <cell r="CA21">
            <v>-31.459999999999994</v>
          </cell>
          <cell r="CB21">
            <v>-12.5115856975026</v>
          </cell>
          <cell r="CC21">
            <v>-96.979673298670505</v>
          </cell>
          <cell r="CD21">
            <v>1083.5030594989</v>
          </cell>
          <cell r="CG21" t="str">
            <v>Pasture-livestock</v>
          </cell>
          <cell r="CI21">
            <v>103.933597492629</v>
          </cell>
          <cell r="CJ21">
            <v>755.49</v>
          </cell>
          <cell r="CK21">
            <v>0</v>
          </cell>
          <cell r="CL21">
            <v>0</v>
          </cell>
          <cell r="CM21">
            <v>1700.0000000000002</v>
          </cell>
          <cell r="CN21">
            <v>172</v>
          </cell>
          <cell r="CO21">
            <v>1234.5</v>
          </cell>
          <cell r="CP21">
            <v>1.1767902302487938</v>
          </cell>
          <cell r="CQ21">
            <v>572.85</v>
          </cell>
        </row>
        <row r="22">
          <cell r="A22" t="str">
            <v>62C</v>
          </cell>
          <cell r="D22">
            <v>42948</v>
          </cell>
          <cell r="E22">
            <v>0.48194444444444445</v>
          </cell>
          <cell r="F22">
            <v>50.317120000000003</v>
          </cell>
          <cell r="G22">
            <v>-106.50479</v>
          </cell>
          <cell r="H22">
            <v>17.3</v>
          </cell>
          <cell r="I22">
            <v>100</v>
          </cell>
          <cell r="J22">
            <v>0</v>
          </cell>
          <cell r="K22" t="str">
            <v>L, C</v>
          </cell>
          <cell r="L22">
            <v>0.64</v>
          </cell>
          <cell r="M22">
            <v>1.1000000000000001</v>
          </cell>
          <cell r="N22">
            <v>1</v>
          </cell>
          <cell r="O22">
            <v>95.7</v>
          </cell>
          <cell r="P22">
            <v>0</v>
          </cell>
          <cell r="Q22">
            <v>0</v>
          </cell>
          <cell r="R22">
            <v>20.5</v>
          </cell>
          <cell r="S22">
            <v>38.1</v>
          </cell>
          <cell r="T22">
            <v>3.18</v>
          </cell>
          <cell r="U22">
            <v>1108</v>
          </cell>
          <cell r="V22">
            <v>0.6</v>
          </cell>
          <cell r="W22">
            <v>8.58</v>
          </cell>
          <cell r="X22">
            <v>20.5</v>
          </cell>
          <cell r="Y22">
            <v>36.4</v>
          </cell>
          <cell r="Z22">
            <v>3.04</v>
          </cell>
          <cell r="AA22">
            <v>1107</v>
          </cell>
          <cell r="AB22">
            <v>0.6</v>
          </cell>
          <cell r="AC22">
            <v>8.58</v>
          </cell>
          <cell r="AD22">
            <v>594.8879772958237</v>
          </cell>
          <cell r="AE22">
            <v>706.3</v>
          </cell>
          <cell r="AG22">
            <v>37</v>
          </cell>
          <cell r="AH22">
            <v>21.4</v>
          </cell>
          <cell r="AI22">
            <v>21.2</v>
          </cell>
          <cell r="AJ22">
            <v>2</v>
          </cell>
          <cell r="AK22" t="str">
            <v>N</v>
          </cell>
          <cell r="AL22">
            <v>3.5316949000000002</v>
          </cell>
          <cell r="AM22">
            <v>0.48</v>
          </cell>
          <cell r="AN22">
            <v>0.17</v>
          </cell>
          <cell r="AO22">
            <v>402.68</v>
          </cell>
          <cell r="AP22">
            <v>0.25</v>
          </cell>
          <cell r="AQ22">
            <v>4430</v>
          </cell>
          <cell r="AR22">
            <v>26.058823529411761</v>
          </cell>
          <cell r="AS22">
            <v>17.72</v>
          </cell>
          <cell r="AT22">
            <v>121.982</v>
          </cell>
          <cell r="AU22">
            <v>10156.702747710242</v>
          </cell>
          <cell r="AV22">
            <v>38.518000000000001</v>
          </cell>
          <cell r="AW22">
            <v>3207.1606994171525</v>
          </cell>
          <cell r="AX22">
            <v>1085.2773985136801</v>
          </cell>
          <cell r="AY22">
            <v>38.756058391312401</v>
          </cell>
          <cell r="AZ22">
            <v>0.85507596345054204</v>
          </cell>
          <cell r="BA22">
            <v>2285.6205964329101</v>
          </cell>
          <cell r="BB22">
            <v>3.24100643158339</v>
          </cell>
          <cell r="BC22">
            <v>3.0220999079251199E-3</v>
          </cell>
          <cell r="BD22">
            <v>1.1501673209629799</v>
          </cell>
          <cell r="BE22">
            <v>30.206659868685001</v>
          </cell>
          <cell r="BF22">
            <v>21.3059010263961</v>
          </cell>
          <cell r="BG22">
            <v>8.1412533074578342</v>
          </cell>
          <cell r="BH22">
            <v>-15.265872120645486</v>
          </cell>
          <cell r="BI22">
            <v>25.133963627872237</v>
          </cell>
          <cell r="BJ22">
            <v>422.7037016468293</v>
          </cell>
          <cell r="BK22">
            <v>0.61967365946430575</v>
          </cell>
          <cell r="BL22">
            <v>10.421688896618079</v>
          </cell>
          <cell r="BM22">
            <v>19.621032555370032</v>
          </cell>
          <cell r="BN22">
            <v>9.7941975016389318</v>
          </cell>
          <cell r="BO22">
            <v>7.2185806321077237</v>
          </cell>
          <cell r="BP22">
            <v>-26.928903233954255</v>
          </cell>
          <cell r="BQ22">
            <v>51.334778326693929</v>
          </cell>
          <cell r="BR22">
            <v>430.95682082956631</v>
          </cell>
          <cell r="BS22">
            <v>1.2459897652110177</v>
          </cell>
          <cell r="BT22">
            <v>10.460117010426368</v>
          </cell>
          <cell r="BU22">
            <v>-97.2</v>
          </cell>
          <cell r="BV22">
            <v>-10.64</v>
          </cell>
          <cell r="BW22">
            <v>0.17839698615385799</v>
          </cell>
          <cell r="BX22" t="str">
            <v>open</v>
          </cell>
          <cell r="BY22" t="str">
            <v>rain</v>
          </cell>
          <cell r="BZ22">
            <v>0.17009452777431699</v>
          </cell>
          <cell r="CA22">
            <v>-12.079999999999998</v>
          </cell>
          <cell r="CB22">
            <v>-13.889972946770699</v>
          </cell>
          <cell r="CC22">
            <v>-107.648390608006</v>
          </cell>
          <cell r="CD22">
            <v>173.37457788144201</v>
          </cell>
          <cell r="CE22" t="str">
            <v>Raining</v>
          </cell>
          <cell r="CG22" t="str">
            <v>Pasture-livestock</v>
          </cell>
          <cell r="CI22">
            <v>39.185177607859103</v>
          </cell>
          <cell r="CJ22">
            <v>595.92999999999995</v>
          </cell>
          <cell r="CK22">
            <v>0</v>
          </cell>
          <cell r="CL22">
            <v>0</v>
          </cell>
          <cell r="CM22">
            <v>880</v>
          </cell>
          <cell r="CN22">
            <v>125</v>
          </cell>
          <cell r="CO22">
            <v>926.61800000000017</v>
          </cell>
          <cell r="CP22">
            <v>1.1886766863471598</v>
          </cell>
          <cell r="CQ22">
            <v>230.89</v>
          </cell>
        </row>
        <row r="23">
          <cell r="A23" t="str">
            <v>61A</v>
          </cell>
          <cell r="D23">
            <v>42948</v>
          </cell>
          <cell r="E23">
            <v>0.41041666666666665</v>
          </cell>
          <cell r="F23">
            <v>50.239820000000002</v>
          </cell>
          <cell r="G23">
            <v>-106.12133</v>
          </cell>
          <cell r="H23">
            <v>20.100000000000001</v>
          </cell>
          <cell r="I23">
            <v>100</v>
          </cell>
          <cell r="J23">
            <v>3.5</v>
          </cell>
          <cell r="K23" t="str">
            <v>J, JW</v>
          </cell>
          <cell r="L23">
            <v>0.84</v>
          </cell>
          <cell r="M23">
            <v>2.1</v>
          </cell>
          <cell r="N23">
            <v>2</v>
          </cell>
          <cell r="O23">
            <v>90.6</v>
          </cell>
          <cell r="P23">
            <v>0</v>
          </cell>
          <cell r="Q23">
            <v>0</v>
          </cell>
          <cell r="R23">
            <v>21.8</v>
          </cell>
          <cell r="S23">
            <v>60</v>
          </cell>
          <cell r="T23">
            <v>5.27</v>
          </cell>
          <cell r="U23">
            <v>1408</v>
          </cell>
          <cell r="V23">
            <v>0.77</v>
          </cell>
          <cell r="W23">
            <v>9.48</v>
          </cell>
          <cell r="X23">
            <v>21.1</v>
          </cell>
          <cell r="Y23">
            <v>55.8</v>
          </cell>
          <cell r="Z23">
            <v>5.05</v>
          </cell>
          <cell r="AA23">
            <v>1410</v>
          </cell>
          <cell r="AB23">
            <v>0.77</v>
          </cell>
          <cell r="AC23">
            <v>9.51</v>
          </cell>
          <cell r="AD23">
            <v>765.29773403383399</v>
          </cell>
          <cell r="AE23">
            <v>708.7</v>
          </cell>
          <cell r="AG23">
            <v>50</v>
          </cell>
          <cell r="AH23">
            <v>20.5</v>
          </cell>
          <cell r="AI23">
            <v>20</v>
          </cell>
          <cell r="AJ23">
            <v>2</v>
          </cell>
          <cell r="AK23" t="str">
            <v>N</v>
          </cell>
          <cell r="AL23">
            <v>3.2456980854999999</v>
          </cell>
          <cell r="AM23">
            <v>0.12</v>
          </cell>
          <cell r="AN23">
            <v>0.04</v>
          </cell>
          <cell r="AO23">
            <v>6.29</v>
          </cell>
          <cell r="AP23">
            <v>7.0000000000000007E-2</v>
          </cell>
          <cell r="AQ23">
            <v>3630</v>
          </cell>
          <cell r="AR23">
            <v>90.75</v>
          </cell>
          <cell r="AS23">
            <v>51.857142857142854</v>
          </cell>
          <cell r="AT23">
            <v>31.513999999999999</v>
          </cell>
          <cell r="AU23">
            <v>2623.9800166527893</v>
          </cell>
          <cell r="AV23">
            <v>44.38</v>
          </cell>
          <cell r="AW23">
            <v>3695.253955037469</v>
          </cell>
          <cell r="AX23">
            <v>98.1552329345418</v>
          </cell>
          <cell r="AY23">
            <v>3.3855665885903501</v>
          </cell>
          <cell r="AZ23">
            <v>0.231281737978071</v>
          </cell>
          <cell r="BA23">
            <v>826.74030372792595</v>
          </cell>
          <cell r="BB23">
            <v>1.1454076024816899</v>
          </cell>
          <cell r="BC23">
            <v>0.17018448378073001</v>
          </cell>
          <cell r="BD23">
            <v>0.207631869552625</v>
          </cell>
          <cell r="BE23">
            <v>5.2563852432058402</v>
          </cell>
          <cell r="BF23">
            <v>0.77160137754136404</v>
          </cell>
          <cell r="BG23" t="str">
            <v>NA</v>
          </cell>
          <cell r="BH23">
            <v>-16.262026443408821</v>
          </cell>
          <cell r="BI23">
            <v>9.6139668092779598</v>
          </cell>
          <cell r="BJ23">
            <v>137.52445689858308</v>
          </cell>
          <cell r="BK23">
            <v>0.22798119063974298</v>
          </cell>
          <cell r="BL23">
            <v>3.2611917689965164</v>
          </cell>
          <cell r="BM23">
            <v>16.688761558878685</v>
          </cell>
          <cell r="BN23">
            <v>9.923445791379498</v>
          </cell>
          <cell r="BO23">
            <v>6.4650092984855583</v>
          </cell>
          <cell r="BP23">
            <v>-25.949428051555543</v>
          </cell>
          <cell r="BQ23">
            <v>9.9693076156769518</v>
          </cell>
          <cell r="BR23">
            <v>84.797043172934593</v>
          </cell>
          <cell r="BS23">
            <v>0.21531981891310911</v>
          </cell>
          <cell r="BT23">
            <v>1.83146961496619</v>
          </cell>
          <cell r="BU23">
            <v>-77.400000000000006</v>
          </cell>
          <cell r="BV23">
            <v>-6</v>
          </cell>
          <cell r="BW23">
            <v>0.51927550428138403</v>
          </cell>
          <cell r="BX23" t="str">
            <v>restricted</v>
          </cell>
          <cell r="BY23" t="str">
            <v>rain</v>
          </cell>
          <cell r="BZ23">
            <v>0.71438698454470795</v>
          </cell>
          <cell r="CA23">
            <v>-29.400000000000006</v>
          </cell>
          <cell r="CB23">
            <v>-12.462642305578701</v>
          </cell>
          <cell r="CC23">
            <v>-96.600851445179401</v>
          </cell>
          <cell r="CD23">
            <v>628.91224543926296</v>
          </cell>
          <cell r="CE23" t="str">
            <v>Cow access, green macrophytes at entrance. Clearly lower than usual. Pasture</v>
          </cell>
          <cell r="CF23" t="str">
            <v>Livestock</v>
          </cell>
          <cell r="CG23" t="str">
            <v>Pasture-livestock</v>
          </cell>
          <cell r="CI23">
            <v>114.674455592171</v>
          </cell>
          <cell r="CJ23">
            <v>158.25</v>
          </cell>
          <cell r="CK23">
            <v>2.6168519895223598E-3</v>
          </cell>
          <cell r="CL23">
            <v>0</v>
          </cell>
          <cell r="CM23">
            <v>1100</v>
          </cell>
          <cell r="CN23">
            <v>151</v>
          </cell>
          <cell r="CO23">
            <v>1666.2030000000002</v>
          </cell>
          <cell r="CP23">
            <v>1.2843271774885063</v>
          </cell>
          <cell r="CQ23" t="str">
            <v>NV</v>
          </cell>
        </row>
        <row r="24">
          <cell r="A24" t="str">
            <v>61B</v>
          </cell>
          <cell r="D24">
            <v>42948</v>
          </cell>
          <cell r="E24">
            <v>0.57361111111111118</v>
          </cell>
          <cell r="F24">
            <v>50.239640000000001</v>
          </cell>
          <cell r="G24">
            <v>-105.99758</v>
          </cell>
          <cell r="H24">
            <v>16.100000000000001</v>
          </cell>
          <cell r="I24">
            <v>100</v>
          </cell>
          <cell r="J24">
            <v>4.8</v>
          </cell>
          <cell r="K24" t="str">
            <v>J, JW</v>
          </cell>
          <cell r="L24">
            <v>1.92</v>
          </cell>
          <cell r="M24">
            <v>1.92</v>
          </cell>
          <cell r="N24">
            <v>2</v>
          </cell>
          <cell r="O24">
            <v>91.8</v>
          </cell>
          <cell r="P24">
            <v>0</v>
          </cell>
          <cell r="Q24">
            <v>0</v>
          </cell>
          <cell r="R24">
            <v>21.2</v>
          </cell>
          <cell r="S24">
            <v>44</v>
          </cell>
          <cell r="T24">
            <v>3.79</v>
          </cell>
          <cell r="U24">
            <v>4886</v>
          </cell>
          <cell r="V24">
            <v>2.85</v>
          </cell>
          <cell r="W24">
            <v>7.48</v>
          </cell>
          <cell r="X24">
            <v>21.2</v>
          </cell>
          <cell r="Y24">
            <v>35.6</v>
          </cell>
          <cell r="Z24">
            <v>3.12</v>
          </cell>
          <cell r="AA24">
            <v>4901</v>
          </cell>
          <cell r="AB24">
            <v>2.86</v>
          </cell>
          <cell r="AC24">
            <v>7.47</v>
          </cell>
          <cell r="AD24">
            <v>2761.0221472997891</v>
          </cell>
          <cell r="AE24">
            <v>708.6</v>
          </cell>
          <cell r="AG24">
            <v>35</v>
          </cell>
          <cell r="AH24">
            <v>20.399999999999999</v>
          </cell>
          <cell r="AI24">
            <v>19.7</v>
          </cell>
          <cell r="AJ24">
            <v>2</v>
          </cell>
          <cell r="AK24" t="str">
            <v>N</v>
          </cell>
          <cell r="AL24">
            <v>2.3857776199999998</v>
          </cell>
          <cell r="AM24">
            <v>0.22</v>
          </cell>
          <cell r="AN24">
            <v>0.03</v>
          </cell>
          <cell r="AO24">
            <v>10.01</v>
          </cell>
          <cell r="AP24">
            <v>0.02</v>
          </cell>
          <cell r="AQ24">
            <v>1880</v>
          </cell>
          <cell r="AR24">
            <v>62.666666666666664</v>
          </cell>
          <cell r="AS24">
            <v>93.999999999999986</v>
          </cell>
          <cell r="AT24">
            <v>23.564</v>
          </cell>
          <cell r="AU24">
            <v>1962.0316402997503</v>
          </cell>
          <cell r="AV24">
            <v>24.782</v>
          </cell>
          <cell r="AW24">
            <v>2063.4471273938384</v>
          </cell>
          <cell r="AX24">
            <v>2391.1155278174601</v>
          </cell>
          <cell r="AY24">
            <v>83.086504200161897</v>
          </cell>
          <cell r="AZ24">
            <v>1.04587232778499</v>
          </cell>
          <cell r="BA24">
            <v>384.77430954754198</v>
          </cell>
          <cell r="BB24">
            <v>0.53235579644108899</v>
          </cell>
          <cell r="BC24">
            <v>7.0969256411596005E-4</v>
          </cell>
          <cell r="BD24">
            <v>0.57346956933751703</v>
          </cell>
          <cell r="BE24">
            <v>14.597754266697899</v>
          </cell>
          <cell r="BF24">
            <v>9.3444426881810401</v>
          </cell>
          <cell r="BG24">
            <v>6.7032100719169154</v>
          </cell>
          <cell r="BH24">
            <v>-14.130585219412215</v>
          </cell>
          <cell r="BI24">
            <v>20.368686177817541</v>
          </cell>
          <cell r="BJ24">
            <v>373.02058178581098</v>
          </cell>
          <cell r="BK24">
            <v>0.40851757276007911</v>
          </cell>
          <cell r="BL24">
            <v>7.4813594421542522</v>
          </cell>
          <cell r="BM24">
            <v>21.365672530418578</v>
          </cell>
          <cell r="BN24">
            <v>10.752506920309759</v>
          </cell>
          <cell r="BO24">
            <v>7.0173011382582207</v>
          </cell>
          <cell r="BP24">
            <v>-24.289731093751318</v>
          </cell>
          <cell r="BQ24">
            <v>18.250861119242114</v>
          </cell>
          <cell r="BR24">
            <v>168.20786613108268</v>
          </cell>
          <cell r="BS24">
            <v>0.34113759101387131</v>
          </cell>
          <cell r="BT24">
            <v>3.1440722641323866</v>
          </cell>
          <cell r="BU24">
            <v>-76.400000000000006</v>
          </cell>
          <cell r="BV24">
            <v>-5.52</v>
          </cell>
          <cell r="BW24">
            <v>0.60244608914139597</v>
          </cell>
          <cell r="BX24" t="str">
            <v>restricted</v>
          </cell>
          <cell r="BY24" t="str">
            <v>rain</v>
          </cell>
          <cell r="BZ24">
            <v>0.81100227856079699</v>
          </cell>
          <cell r="CA24">
            <v>-32.240000000000009</v>
          </cell>
          <cell r="CB24">
            <v>-12.633001572524099</v>
          </cell>
          <cell r="CC24">
            <v>-97.919432171336894</v>
          </cell>
          <cell r="CD24">
            <v>1006.49828973647</v>
          </cell>
          <cell r="CE24" t="str">
            <v>Direct cow access. moss on perimeter, large long dugout, small eckman sample - took sediment from shore</v>
          </cell>
          <cell r="CF24" t="str">
            <v>Livestock</v>
          </cell>
          <cell r="CG24" t="str">
            <v>Pasture-livestock</v>
          </cell>
          <cell r="CI24">
            <v>207.86719498525699</v>
          </cell>
          <cell r="CJ24">
            <v>164.94</v>
          </cell>
          <cell r="CK24">
            <v>0</v>
          </cell>
          <cell r="CL24">
            <v>0</v>
          </cell>
          <cell r="CM24">
            <v>1520</v>
          </cell>
          <cell r="CN24">
            <v>172</v>
          </cell>
          <cell r="CO24">
            <v>2249.0480640000001</v>
          </cell>
          <cell r="CP24">
            <v>1.244519543262663</v>
          </cell>
          <cell r="CQ24">
            <v>3685.07</v>
          </cell>
        </row>
        <row r="25">
          <cell r="A25" t="str">
            <v>61C</v>
          </cell>
          <cell r="D25">
            <v>42948</v>
          </cell>
          <cell r="E25">
            <v>0.49305555555555558</v>
          </cell>
          <cell r="F25">
            <v>50.253279999999997</v>
          </cell>
          <cell r="G25">
            <v>-106.07295000000001</v>
          </cell>
          <cell r="H25">
            <v>17</v>
          </cell>
          <cell r="I25">
            <v>100</v>
          </cell>
          <cell r="J25">
            <v>0</v>
          </cell>
          <cell r="K25" t="str">
            <v>J, JW</v>
          </cell>
          <cell r="L25">
            <v>0.25</v>
          </cell>
          <cell r="M25">
            <v>2.6</v>
          </cell>
          <cell r="N25">
            <v>2.5</v>
          </cell>
          <cell r="O25">
            <v>85.9</v>
          </cell>
          <cell r="P25">
            <v>0</v>
          </cell>
          <cell r="Q25">
            <v>0</v>
          </cell>
          <cell r="R25">
            <v>20.399999999999999</v>
          </cell>
          <cell r="S25">
            <v>44.9</v>
          </cell>
          <cell r="T25">
            <v>4</v>
          </cell>
          <cell r="U25">
            <v>756</v>
          </cell>
          <cell r="V25">
            <v>0.41</v>
          </cell>
          <cell r="W25">
            <v>8.25</v>
          </cell>
          <cell r="X25">
            <v>19.3</v>
          </cell>
          <cell r="Y25">
            <v>1</v>
          </cell>
          <cell r="Z25">
            <v>0.09</v>
          </cell>
          <cell r="AA25">
            <v>767</v>
          </cell>
          <cell r="AB25">
            <v>0.42</v>
          </cell>
          <cell r="AC25">
            <v>7.51</v>
          </cell>
          <cell r="AD25">
            <v>395.29730750270193</v>
          </cell>
          <cell r="AE25">
            <v>706</v>
          </cell>
          <cell r="AG25">
            <v>43</v>
          </cell>
          <cell r="AH25">
            <v>20</v>
          </cell>
          <cell r="AI25">
            <v>20.3</v>
          </cell>
          <cell r="AJ25">
            <v>2</v>
          </cell>
          <cell r="AK25" t="str">
            <v>N</v>
          </cell>
          <cell r="AL25">
            <v>59.835271800000001</v>
          </cell>
          <cell r="AM25">
            <v>0.05</v>
          </cell>
          <cell r="AN25">
            <v>0.03</v>
          </cell>
          <cell r="AO25">
            <v>9.11</v>
          </cell>
          <cell r="AP25">
            <v>0.05</v>
          </cell>
          <cell r="AQ25">
            <v>2480</v>
          </cell>
          <cell r="AR25">
            <v>82.666666666666671</v>
          </cell>
          <cell r="AS25">
            <v>49.599999999999994</v>
          </cell>
          <cell r="AT25">
            <v>58.694000000000003</v>
          </cell>
          <cell r="AU25">
            <v>4887.0940882597833</v>
          </cell>
          <cell r="AV25">
            <v>28.824000000000002</v>
          </cell>
          <cell r="AW25">
            <v>2400.0000000000005</v>
          </cell>
          <cell r="AX25">
            <v>1496.09412630168</v>
          </cell>
          <cell r="AY25">
            <v>53.606523328549201</v>
          </cell>
          <cell r="AZ25">
            <v>0.21663184552886999</v>
          </cell>
          <cell r="BA25">
            <v>326.45721641972801</v>
          </cell>
          <cell r="BB25">
            <v>0.46419511937476199</v>
          </cell>
          <cell r="BC25">
            <v>1.39647552561651E-2</v>
          </cell>
          <cell r="BD25">
            <v>0.21806375526668201</v>
          </cell>
          <cell r="BE25">
            <v>5.7484810682567504</v>
          </cell>
          <cell r="BF25">
            <v>2.1784130622845201E-2</v>
          </cell>
          <cell r="BG25">
            <v>4.2003317472079491</v>
          </cell>
          <cell r="BH25">
            <v>-23.055732619193392</v>
          </cell>
          <cell r="BI25">
            <v>24.269618119109669</v>
          </cell>
          <cell r="BJ25">
            <v>238.20760355404408</v>
          </cell>
          <cell r="BK25">
            <v>0.50624985646870413</v>
          </cell>
          <cell r="BL25">
            <v>4.9688694942437239</v>
          </cell>
          <cell r="BM25">
            <v>11.450895908173708</v>
          </cell>
          <cell r="BN25">
            <v>9.6228819656517999</v>
          </cell>
          <cell r="BO25">
            <v>4.0157014544481431</v>
          </cell>
          <cell r="BP25">
            <v>-28.607698451484431</v>
          </cell>
          <cell r="BQ25">
            <v>22.79383916130524</v>
          </cell>
          <cell r="BR25">
            <v>188.00779182282162</v>
          </cell>
          <cell r="BS25">
            <v>0.4486976212855362</v>
          </cell>
          <cell r="BT25">
            <v>3.7009407839138118</v>
          </cell>
          <cell r="BU25">
            <v>-85.1</v>
          </cell>
          <cell r="BV25">
            <v>-7.33</v>
          </cell>
          <cell r="BW25">
            <v>0.44352714493323298</v>
          </cell>
          <cell r="BX25" t="str">
            <v>restricted</v>
          </cell>
          <cell r="BY25" t="str">
            <v>rain</v>
          </cell>
          <cell r="BZ25">
            <v>0.76097200789974995</v>
          </cell>
          <cell r="CA25">
            <v>-26.459999999999994</v>
          </cell>
          <cell r="CB25">
            <v>-13.568892158338601</v>
          </cell>
          <cell r="CC25">
            <v>-105.163225305541</v>
          </cell>
          <cell r="CD25">
            <v>317.09150118004698</v>
          </cell>
          <cell r="CE25" t="str">
            <v>Direct cow access. Saw farmer on quad - confirmed Saskpastures. Raining, no wind. No visible veg. Pasture - different from original 61C</v>
          </cell>
          <cell r="CF25" t="str">
            <v>Livestock</v>
          </cell>
          <cell r="CG25" t="str">
            <v>Pasture-livestock</v>
          </cell>
          <cell r="CI25">
            <v>109.68311565179501</v>
          </cell>
          <cell r="CJ25">
            <v>235.07</v>
          </cell>
          <cell r="CK25">
            <v>4.4257823319446103E-3</v>
          </cell>
          <cell r="CL25">
            <v>0</v>
          </cell>
          <cell r="CM25">
            <v>650</v>
          </cell>
          <cell r="CN25">
            <v>110</v>
          </cell>
          <cell r="CO25">
            <v>1226.6280000000002</v>
          </cell>
          <cell r="CP25">
            <v>1.2171134867166831</v>
          </cell>
          <cell r="CQ25" t="e">
            <v>#N/A</v>
          </cell>
        </row>
        <row r="26">
          <cell r="A26" t="str">
            <v>56A</v>
          </cell>
          <cell r="D26">
            <v>42949</v>
          </cell>
          <cell r="E26">
            <v>0.41666666666666669</v>
          </cell>
          <cell r="F26">
            <v>49.98368</v>
          </cell>
          <cell r="G26">
            <v>-105.28633000000001</v>
          </cell>
          <cell r="H26">
            <v>15.1</v>
          </cell>
          <cell r="I26">
            <v>90</v>
          </cell>
          <cell r="J26">
            <v>14.8</v>
          </cell>
          <cell r="K26" t="str">
            <v>J, L</v>
          </cell>
          <cell r="L26">
            <v>0.88</v>
          </cell>
          <cell r="M26">
            <v>2.7</v>
          </cell>
          <cell r="N26">
            <v>3</v>
          </cell>
          <cell r="O26">
            <v>94.3</v>
          </cell>
          <cell r="P26">
            <v>0</v>
          </cell>
          <cell r="Q26">
            <v>0</v>
          </cell>
          <cell r="R26">
            <v>20.8</v>
          </cell>
          <cell r="S26">
            <v>76.400000000000006</v>
          </cell>
          <cell r="T26">
            <v>6.84</v>
          </cell>
          <cell r="U26">
            <v>7805</v>
          </cell>
          <cell r="V26">
            <v>4.7300000000000004</v>
          </cell>
          <cell r="W26">
            <v>8.4</v>
          </cell>
          <cell r="X26">
            <v>16.5</v>
          </cell>
          <cell r="Y26">
            <v>13.7</v>
          </cell>
          <cell r="Z26">
            <v>1.31</v>
          </cell>
          <cell r="AA26">
            <v>7488</v>
          </cell>
          <cell r="AB26">
            <v>5.03</v>
          </cell>
          <cell r="AC26">
            <v>7.61</v>
          </cell>
          <cell r="AD26">
            <v>4463.8226038145185</v>
          </cell>
          <cell r="AE26">
            <v>707.3</v>
          </cell>
          <cell r="AF26">
            <v>8</v>
          </cell>
          <cell r="AG26">
            <v>61</v>
          </cell>
          <cell r="AH26">
            <v>20</v>
          </cell>
          <cell r="AI26">
            <v>19.899999999999999</v>
          </cell>
          <cell r="AJ26">
            <v>2</v>
          </cell>
          <cell r="AK26" t="str">
            <v>N</v>
          </cell>
          <cell r="AL26">
            <v>3.4942912800000001</v>
          </cell>
          <cell r="AM26">
            <v>0.06</v>
          </cell>
          <cell r="AN26">
            <v>0.05</v>
          </cell>
          <cell r="AO26">
            <v>4.1900000000000004</v>
          </cell>
          <cell r="AP26">
            <v>0.08</v>
          </cell>
          <cell r="AQ26">
            <v>3060</v>
          </cell>
          <cell r="AR26">
            <v>61.199999999999996</v>
          </cell>
          <cell r="AS26">
            <v>38.25</v>
          </cell>
          <cell r="AT26">
            <v>90.156000000000006</v>
          </cell>
          <cell r="AU26">
            <v>7506.7443796835978</v>
          </cell>
          <cell r="AV26">
            <v>37.726999999999997</v>
          </cell>
          <cell r="AW26">
            <v>3141.2989175686926</v>
          </cell>
          <cell r="AX26">
            <v>857.60839350022798</v>
          </cell>
          <cell r="AY26">
            <v>29.8282608795916</v>
          </cell>
          <cell r="AZ26">
            <v>0.51466162821847805</v>
          </cell>
          <cell r="BA26">
            <v>304.24899225046101</v>
          </cell>
          <cell r="BB26">
            <v>0.418556819513485</v>
          </cell>
          <cell r="BC26">
            <v>2.9223172943757003E-4</v>
          </cell>
          <cell r="BD26">
            <v>0.158843092219288</v>
          </cell>
          <cell r="BE26">
            <v>4.0395048607120501</v>
          </cell>
          <cell r="BF26">
            <v>2.9511963640406001E-2</v>
          </cell>
          <cell r="BG26">
            <v>9.2230321154977766</v>
          </cell>
          <cell r="BH26">
            <v>-20.550179364229145</v>
          </cell>
          <cell r="BI26">
            <v>15.565291661686944</v>
          </cell>
          <cell r="BJ26">
            <v>196.77789573809596</v>
          </cell>
          <cell r="BK26">
            <v>0.28888811547303161</v>
          </cell>
          <cell r="BL26">
            <v>3.6521509973662951</v>
          </cell>
          <cell r="BM26">
            <v>14.749110821966081</v>
          </cell>
          <cell r="BN26">
            <v>10.313081655513795</v>
          </cell>
          <cell r="BO26">
            <v>8.5996181710997455</v>
          </cell>
          <cell r="BP26">
            <v>-28.454579679827678</v>
          </cell>
          <cell r="BQ26">
            <v>12.140093181816161</v>
          </cell>
          <cell r="BR26">
            <v>107.31580481967113</v>
          </cell>
          <cell r="BS26">
            <v>0.24575087412583319</v>
          </cell>
          <cell r="BT26">
            <v>2.1723847129488085</v>
          </cell>
          <cell r="BU26">
            <v>-80.5</v>
          </cell>
          <cell r="BV26">
            <v>-7.28</v>
          </cell>
          <cell r="BW26">
            <v>0.35004223618881503</v>
          </cell>
          <cell r="BX26" t="str">
            <v>open</v>
          </cell>
          <cell r="BY26" t="str">
            <v>rain</v>
          </cell>
          <cell r="BZ26">
            <v>0.65404220666018398</v>
          </cell>
          <cell r="CA26">
            <v>-22.259999999999998</v>
          </cell>
          <cell r="CB26">
            <v>-12.223670513201601</v>
          </cell>
          <cell r="CC26">
            <v>-94.751209772180204</v>
          </cell>
          <cell r="CD26">
            <v>310.73741089097098</v>
          </cell>
          <cell r="CE26" t="str">
            <v>Very  steep banks. rained last night</v>
          </cell>
          <cell r="CG26" t="str">
            <v>Grassland</v>
          </cell>
          <cell r="CH26">
            <v>8</v>
          </cell>
          <cell r="CI26">
            <v>84.584257533894501</v>
          </cell>
          <cell r="CJ26">
            <v>437.75</v>
          </cell>
          <cell r="CK26">
            <v>1.5781593771589501E-2</v>
          </cell>
          <cell r="CL26">
            <v>0</v>
          </cell>
          <cell r="CM26">
            <v>800</v>
          </cell>
          <cell r="CN26">
            <v>136</v>
          </cell>
          <cell r="CO26">
            <v>1658.664</v>
          </cell>
          <cell r="CP26">
            <v>1.3564037533648712</v>
          </cell>
          <cell r="CQ26">
            <v>5343.49</v>
          </cell>
        </row>
        <row r="27">
          <cell r="A27" t="str">
            <v>56B</v>
          </cell>
          <cell r="D27">
            <v>42949</v>
          </cell>
          <cell r="E27">
            <v>0.49861111111111112</v>
          </cell>
          <cell r="F27">
            <v>49.982729999999997</v>
          </cell>
          <cell r="G27">
            <v>-105.30243</v>
          </cell>
          <cell r="H27">
            <v>16.7</v>
          </cell>
          <cell r="I27">
            <v>20</v>
          </cell>
          <cell r="J27">
            <v>20.5</v>
          </cell>
          <cell r="K27" t="str">
            <v>J, L</v>
          </cell>
          <cell r="L27">
            <v>0.41</v>
          </cell>
          <cell r="M27">
            <v>2.4</v>
          </cell>
          <cell r="N27">
            <v>2.5</v>
          </cell>
          <cell r="O27">
            <v>96.2</v>
          </cell>
          <cell r="P27">
            <v>0</v>
          </cell>
          <cell r="Q27">
            <v>0</v>
          </cell>
          <cell r="R27">
            <v>20.6</v>
          </cell>
          <cell r="S27">
            <v>50.4</v>
          </cell>
          <cell r="T27">
            <v>4.42</v>
          </cell>
          <cell r="U27">
            <v>6506</v>
          </cell>
          <cell r="V27">
            <v>3.91</v>
          </cell>
          <cell r="W27">
            <v>8.43</v>
          </cell>
          <cell r="X27">
            <v>20.6</v>
          </cell>
          <cell r="Y27">
            <v>46.6</v>
          </cell>
          <cell r="Z27">
            <v>4.0999999999999996</v>
          </cell>
          <cell r="AA27">
            <v>6501</v>
          </cell>
          <cell r="AB27">
            <v>3.91</v>
          </cell>
          <cell r="AC27">
            <v>8.43</v>
          </cell>
          <cell r="AD27">
            <v>3702.9760390230458</v>
          </cell>
          <cell r="AE27">
            <v>708.1</v>
          </cell>
          <cell r="AF27">
            <v>24.5</v>
          </cell>
          <cell r="AG27">
            <v>53</v>
          </cell>
          <cell r="AH27">
            <v>19.899999999999999</v>
          </cell>
          <cell r="AI27">
            <v>20.2</v>
          </cell>
          <cell r="AJ27">
            <v>1</v>
          </cell>
          <cell r="AK27" t="str">
            <v>N</v>
          </cell>
          <cell r="AL27">
            <v>46.786295129999999</v>
          </cell>
          <cell r="AM27">
            <v>0.06</v>
          </cell>
          <cell r="AN27">
            <v>0.06</v>
          </cell>
          <cell r="AO27">
            <v>4.4400000000000004</v>
          </cell>
          <cell r="AP27">
            <v>0.11</v>
          </cell>
          <cell r="AQ27">
            <v>3540</v>
          </cell>
          <cell r="AR27">
            <v>59</v>
          </cell>
          <cell r="AS27">
            <v>32.18181818181818</v>
          </cell>
          <cell r="AT27">
            <v>74.763999999999996</v>
          </cell>
          <cell r="AU27">
            <v>6225.1457119067436</v>
          </cell>
          <cell r="AV27">
            <v>45.26</v>
          </cell>
          <cell r="AW27">
            <v>3768.5262281432138</v>
          </cell>
          <cell r="AX27">
            <v>1197.39105610918</v>
          </cell>
          <cell r="AY27">
            <v>42.093566258008501</v>
          </cell>
          <cell r="AZ27">
            <v>0.14064921208487</v>
          </cell>
          <cell r="BA27">
            <v>61.472196877666299</v>
          </cell>
          <cell r="BB27">
            <v>8.5433534894361396E-2</v>
          </cell>
          <cell r="BC27">
            <v>2.8856997890472998E-4</v>
          </cell>
          <cell r="BD27">
            <v>0.24736527060713301</v>
          </cell>
          <cell r="BE27">
            <v>6.3668739216984003</v>
          </cell>
          <cell r="BF27">
            <v>3.1707058988372297E-2</v>
          </cell>
          <cell r="BG27">
            <v>6.212469138294888</v>
          </cell>
          <cell r="BH27">
            <v>-20.766971911849389</v>
          </cell>
          <cell r="BI27">
            <v>19.611195922617863</v>
          </cell>
          <cell r="BJ27">
            <v>270.30870510423858</v>
          </cell>
          <cell r="BK27">
            <v>0.47267283496307216</v>
          </cell>
          <cell r="BL27">
            <v>6.5150326609842999</v>
          </cell>
          <cell r="BM27">
            <v>16.080618295758075</v>
          </cell>
          <cell r="BN27">
            <v>10.030972659635511</v>
          </cell>
          <cell r="BO27">
            <v>6.8192466599364066</v>
          </cell>
          <cell r="BP27">
            <v>-29.466076080773576</v>
          </cell>
          <cell r="BQ27">
            <v>38.708572193952804</v>
          </cell>
          <cell r="BR27">
            <v>332.81539660377251</v>
          </cell>
          <cell r="BS27">
            <v>0.6398111106438481</v>
          </cell>
          <cell r="BT27">
            <v>5.5010809355995463</v>
          </cell>
          <cell r="BU27">
            <v>-76.3</v>
          </cell>
          <cell r="BV27">
            <v>-6.9</v>
          </cell>
          <cell r="BW27">
            <v>0.32731503608512003</v>
          </cell>
          <cell r="BX27" t="str">
            <v>open</v>
          </cell>
          <cell r="BY27" t="str">
            <v>rain</v>
          </cell>
          <cell r="BZ27">
            <v>0.63239829414659798</v>
          </cell>
          <cell r="CA27">
            <v>-21.099999999999994</v>
          </cell>
          <cell r="CB27">
            <v>-11.371059381277</v>
          </cell>
          <cell r="CC27">
            <v>-88.151999611084193</v>
          </cell>
          <cell r="CD27">
            <v>5047.5542758745596</v>
          </cell>
          <cell r="CE27" t="str">
            <v>Solar panels for aeration or pump. More like a slough than dugout. Easy acces</v>
          </cell>
          <cell r="CF27" t="str">
            <v>Pump</v>
          </cell>
          <cell r="CG27" t="str">
            <v>Grassland</v>
          </cell>
          <cell r="CH27">
            <v>7</v>
          </cell>
          <cell r="CI27">
            <v>71.165364627447801</v>
          </cell>
          <cell r="CJ27">
            <v>353.84</v>
          </cell>
          <cell r="CK27">
            <v>4.18852869833132E-4</v>
          </cell>
          <cell r="CL27">
            <v>0</v>
          </cell>
          <cell r="CM27">
            <v>13899.999999999998</v>
          </cell>
          <cell r="CN27">
            <v>606</v>
          </cell>
          <cell r="CO27">
            <v>29794.752</v>
          </cell>
          <cell r="CP27">
            <v>1.4499742577880588</v>
          </cell>
          <cell r="CQ27">
            <v>3300.01</v>
          </cell>
        </row>
        <row r="28">
          <cell r="A28" t="str">
            <v>66A</v>
          </cell>
          <cell r="D28">
            <v>42949</v>
          </cell>
          <cell r="E28">
            <v>0.4381944444444445</v>
          </cell>
          <cell r="F28">
            <v>50.125250000000001</v>
          </cell>
          <cell r="G28">
            <v>-103.86236</v>
          </cell>
          <cell r="H28">
            <v>17.8</v>
          </cell>
          <cell r="I28">
            <v>75</v>
          </cell>
          <cell r="J28">
            <v>6</v>
          </cell>
          <cell r="K28" t="str">
            <v>C,  Jw</v>
          </cell>
          <cell r="M28">
            <v>1.7</v>
          </cell>
          <cell r="N28">
            <v>2</v>
          </cell>
          <cell r="O28">
            <v>97.8</v>
          </cell>
          <cell r="P28">
            <v>0</v>
          </cell>
          <cell r="Q28">
            <v>0</v>
          </cell>
          <cell r="R28">
            <v>19.600000000000001</v>
          </cell>
          <cell r="S28">
            <v>112.41</v>
          </cell>
          <cell r="T28">
            <v>9.56</v>
          </cell>
          <cell r="U28">
            <v>3208</v>
          </cell>
          <cell r="V28">
            <v>1.89</v>
          </cell>
          <cell r="W28">
            <v>9.19</v>
          </cell>
          <cell r="X28">
            <v>19.5</v>
          </cell>
          <cell r="Y28">
            <v>86.7</v>
          </cell>
          <cell r="Z28">
            <v>7.4</v>
          </cell>
          <cell r="AA28">
            <v>3204</v>
          </cell>
          <cell r="AB28">
            <v>1.89</v>
          </cell>
          <cell r="AC28">
            <v>9.11</v>
          </cell>
          <cell r="AD28">
            <v>1793.57795593024</v>
          </cell>
          <cell r="AE28">
            <v>713.2</v>
          </cell>
          <cell r="AG28">
            <v>25</v>
          </cell>
          <cell r="AH28">
            <v>20.7</v>
          </cell>
          <cell r="AI28">
            <v>21</v>
          </cell>
          <cell r="AJ28">
            <v>3</v>
          </cell>
          <cell r="AK28" t="str">
            <v>Y</v>
          </cell>
          <cell r="AL28">
            <v>29.948678900000001</v>
          </cell>
          <cell r="AM28">
            <v>0.05</v>
          </cell>
          <cell r="AN28">
            <v>5.6600000000000001E-3</v>
          </cell>
          <cell r="AO28">
            <v>1.21</v>
          </cell>
          <cell r="AP28">
            <v>0.02</v>
          </cell>
          <cell r="AQ28">
            <v>2490</v>
          </cell>
          <cell r="AR28">
            <v>439.92932862190816</v>
          </cell>
          <cell r="AS28">
            <v>124.50000000000001</v>
          </cell>
          <cell r="AT28">
            <v>76.460999999999999</v>
          </cell>
          <cell r="AU28">
            <v>6366.444629475438</v>
          </cell>
          <cell r="AV28">
            <v>33.523000000000003</v>
          </cell>
          <cell r="AW28">
            <v>2791.2572855953376</v>
          </cell>
          <cell r="AX28">
            <v>165.63790139521296</v>
          </cell>
          <cell r="AY28">
            <v>6.0951439815460517</v>
          </cell>
          <cell r="AZ28" t="str">
            <v>NA</v>
          </cell>
          <cell r="BA28">
            <v>440.75553351676012</v>
          </cell>
          <cell r="BB28">
            <v>0.63747387140982559</v>
          </cell>
          <cell r="BC28" t="str">
            <v>NA</v>
          </cell>
          <cell r="BD28">
            <v>0.60583122202296746</v>
          </cell>
          <cell r="BE28">
            <v>16.388626417920101</v>
          </cell>
          <cell r="BF28" t="str">
            <v>NA</v>
          </cell>
          <cell r="BG28">
            <v>4.122355868105144</v>
          </cell>
          <cell r="BH28">
            <v>-17.024214103021286</v>
          </cell>
          <cell r="BI28">
            <v>14.544817286614466</v>
          </cell>
          <cell r="BJ28">
            <v>206.63965793899857</v>
          </cell>
          <cell r="BK28">
            <v>0.32810325483001279</v>
          </cell>
          <cell r="BL28">
            <v>4.6613953967741617</v>
          </cell>
          <cell r="BM28">
            <v>16.574948737973919</v>
          </cell>
          <cell r="BN28">
            <v>9.1621926679629269</v>
          </cell>
          <cell r="BO28">
            <v>4.4769832569326438</v>
          </cell>
          <cell r="BP28">
            <v>-28.173167035262118</v>
          </cell>
          <cell r="BQ28">
            <v>20.901669407880952</v>
          </cell>
          <cell r="BR28">
            <v>164.14724759749015</v>
          </cell>
          <cell r="BS28">
            <v>0.43096225583259701</v>
          </cell>
          <cell r="BT28">
            <v>3.3844793319070141</v>
          </cell>
          <cell r="BU28">
            <v>-77.900000000000006</v>
          </cell>
          <cell r="BV28">
            <v>-6.3449999999999998</v>
          </cell>
          <cell r="BW28">
            <v>0.49188416185216</v>
          </cell>
          <cell r="BX28" t="str">
            <v>restricted</v>
          </cell>
          <cell r="BY28" t="str">
            <v>rain</v>
          </cell>
          <cell r="BZ28">
            <v>0.40067080701144298</v>
          </cell>
          <cell r="CA28">
            <v>-27.140000000000008</v>
          </cell>
          <cell r="CB28">
            <v>-12.148274671205201</v>
          </cell>
          <cell r="CC28">
            <v>-94.167645955127895</v>
          </cell>
          <cell r="CD28">
            <v>505.50165563592998</v>
          </cell>
          <cell r="CE28" t="str">
            <v>pumping from dugout. Rained 1 inch day before. 10 yrs old. never treated no animal access. Flushes out every spring. Upstream pasture and farmland several miles away.</v>
          </cell>
          <cell r="CF28" t="str">
            <v>Pump</v>
          </cell>
          <cell r="CG28" t="str">
            <v>Grassland</v>
          </cell>
          <cell r="CH28">
            <v>10</v>
          </cell>
          <cell r="CI28">
            <v>275.31346569855901</v>
          </cell>
          <cell r="CJ28">
            <v>439.63</v>
          </cell>
          <cell r="CK28">
            <v>7.9421259712853204E-4</v>
          </cell>
          <cell r="CL28">
            <v>0</v>
          </cell>
          <cell r="CM28">
            <v>980</v>
          </cell>
          <cell r="CN28">
            <v>135</v>
          </cell>
          <cell r="CO28">
            <v>837.11399999999992</v>
          </cell>
          <cell r="CP28">
            <v>1.2165103231168628</v>
          </cell>
          <cell r="CQ28">
            <v>850.34</v>
          </cell>
        </row>
        <row r="29">
          <cell r="A29" t="str">
            <v>66B</v>
          </cell>
          <cell r="D29">
            <v>42949</v>
          </cell>
          <cell r="E29">
            <v>0.53888888888888886</v>
          </cell>
          <cell r="F29">
            <v>50.131970000000003</v>
          </cell>
          <cell r="G29">
            <v>-103.84161</v>
          </cell>
          <cell r="H29">
            <v>18.899999999999999</v>
          </cell>
          <cell r="I29">
            <v>50</v>
          </cell>
          <cell r="J29">
            <v>3.2</v>
          </cell>
          <cell r="K29" t="str">
            <v>JW, C</v>
          </cell>
          <cell r="L29">
            <v>0.57999999999999996</v>
          </cell>
          <cell r="M29">
            <v>3.2</v>
          </cell>
          <cell r="N29">
            <v>3</v>
          </cell>
          <cell r="O29">
            <v>100</v>
          </cell>
          <cell r="P29">
            <v>0</v>
          </cell>
          <cell r="Q29">
            <v>0</v>
          </cell>
          <cell r="R29">
            <v>19.899999999999999</v>
          </cell>
          <cell r="S29">
            <v>90.4</v>
          </cell>
          <cell r="T29">
            <v>7.59</v>
          </cell>
          <cell r="U29">
            <v>3332</v>
          </cell>
          <cell r="V29">
            <v>1.75</v>
          </cell>
          <cell r="W29">
            <v>9.1999999999999993</v>
          </cell>
          <cell r="X29">
            <v>14.3</v>
          </cell>
          <cell r="Y29">
            <v>1.7</v>
          </cell>
          <cell r="Z29">
            <v>0.16</v>
          </cell>
          <cell r="AA29">
            <v>4013</v>
          </cell>
          <cell r="AB29">
            <v>2.16</v>
          </cell>
          <cell r="AC29">
            <v>8.52</v>
          </cell>
          <cell r="AD29">
            <v>1864.7793518538019</v>
          </cell>
          <cell r="AE29">
            <v>713.5</v>
          </cell>
          <cell r="AG29">
            <v>64</v>
          </cell>
          <cell r="AH29">
            <v>20.2</v>
          </cell>
          <cell r="AI29">
            <v>20.5</v>
          </cell>
          <cell r="AJ29">
            <v>3</v>
          </cell>
          <cell r="AK29" t="str">
            <v>N</v>
          </cell>
          <cell r="AL29">
            <v>33.676241040000001</v>
          </cell>
          <cell r="AM29">
            <v>7.0000000000000007E-2</v>
          </cell>
          <cell r="AN29">
            <v>0.01</v>
          </cell>
          <cell r="AO29">
            <v>3.11</v>
          </cell>
          <cell r="AP29">
            <v>0.03</v>
          </cell>
          <cell r="AQ29">
            <v>2460</v>
          </cell>
          <cell r="AR29">
            <v>246</v>
          </cell>
          <cell r="AS29">
            <v>82</v>
          </cell>
          <cell r="AT29">
            <v>51.026000000000003</v>
          </cell>
          <cell r="AU29">
            <v>4248.6261448792675</v>
          </cell>
          <cell r="AV29">
            <v>34.762999999999998</v>
          </cell>
          <cell r="AW29">
            <v>2894.504579517069</v>
          </cell>
          <cell r="AX29">
            <v>156.18622250086847</v>
          </cell>
          <cell r="AY29">
            <v>5.703140815339399</v>
          </cell>
          <cell r="AZ29" t="str">
            <v>NA</v>
          </cell>
          <cell r="BA29">
            <v>604.35006155928602</v>
          </cell>
          <cell r="BB29">
            <v>0.86991667860097799</v>
          </cell>
          <cell r="BC29">
            <v>1.14139093179761E-2</v>
          </cell>
          <cell r="BD29">
            <v>0.22394466032155752</v>
          </cell>
          <cell r="BE29">
            <v>6.0099596761349439</v>
          </cell>
          <cell r="BF29" t="str">
            <v>NA</v>
          </cell>
          <cell r="BG29">
            <v>3.931258010912841</v>
          </cell>
          <cell r="BH29">
            <v>-17.743967873823337</v>
          </cell>
          <cell r="BI29">
            <v>16.033363691472694</v>
          </cell>
          <cell r="BJ29">
            <v>209.14092796151877</v>
          </cell>
          <cell r="BK29">
            <v>0.26344665940638667</v>
          </cell>
          <cell r="BL29">
            <v>3.4364266835609394</v>
          </cell>
          <cell r="BM29">
            <v>15.218126026680739</v>
          </cell>
          <cell r="BN29">
            <v>10.614386579911647</v>
          </cell>
          <cell r="BO29">
            <v>4.7484337152532525</v>
          </cell>
          <cell r="BP29">
            <v>-25.306285208534582</v>
          </cell>
          <cell r="BQ29">
            <v>10.636354258851332</v>
          </cell>
          <cell r="BR29">
            <v>96.7700364894323</v>
          </cell>
          <cell r="BS29">
            <v>0.22873880126562005</v>
          </cell>
          <cell r="BT29">
            <v>2.0810760535361785</v>
          </cell>
          <cell r="BU29">
            <v>-80.900000000000006</v>
          </cell>
          <cell r="BV29">
            <v>-8.82</v>
          </cell>
          <cell r="BW29">
            <v>0.15464368005537801</v>
          </cell>
          <cell r="BX29" t="str">
            <v>open</v>
          </cell>
          <cell r="BY29" t="str">
            <v>rain</v>
          </cell>
          <cell r="BZ29">
            <v>0.38065034472671799</v>
          </cell>
          <cell r="CA29">
            <v>-10.340000000000003</v>
          </cell>
          <cell r="CB29">
            <v>-11.164351557455999</v>
          </cell>
          <cell r="CC29">
            <v>-86.552081054709106</v>
          </cell>
          <cell r="CD29">
            <v>207.17842530843501</v>
          </cell>
          <cell r="CE29" t="str">
            <v>Direct cattle access, native prairie (never ploughed). 30 yrs. Evidence of spring near dugout</v>
          </cell>
          <cell r="CF29" t="str">
            <v>Livestock</v>
          </cell>
          <cell r="CG29" t="str">
            <v>Pasture-livestock</v>
          </cell>
          <cell r="CH29">
            <v>30</v>
          </cell>
          <cell r="CI29">
            <v>181.33095732756499</v>
          </cell>
          <cell r="CJ29">
            <v>299.82</v>
          </cell>
          <cell r="CK29">
            <v>8.5542762584825197E-3</v>
          </cell>
          <cell r="CL29">
            <v>0</v>
          </cell>
          <cell r="CM29">
            <v>1280</v>
          </cell>
          <cell r="CN29">
            <v>160</v>
          </cell>
          <cell r="CO29">
            <v>3297.6639999999998</v>
          </cell>
          <cell r="CP29">
            <v>1.26156626101008</v>
          </cell>
          <cell r="CQ29">
            <v>1441.6</v>
          </cell>
        </row>
        <row r="30">
          <cell r="A30" t="str">
            <v>66C</v>
          </cell>
          <cell r="D30">
            <v>42949</v>
          </cell>
          <cell r="E30">
            <v>0.58888888888888891</v>
          </cell>
          <cell r="F30">
            <v>50.133209999999998</v>
          </cell>
          <cell r="G30">
            <v>-103.85594</v>
          </cell>
          <cell r="H30">
            <v>20.8</v>
          </cell>
          <cell r="I30">
            <v>60</v>
          </cell>
          <cell r="J30">
            <v>4.9000000000000004</v>
          </cell>
          <cell r="K30" t="str">
            <v>C, JW</v>
          </cell>
          <cell r="L30">
            <v>0.82</v>
          </cell>
          <cell r="M30">
            <v>2.6</v>
          </cell>
          <cell r="N30">
            <v>2.5</v>
          </cell>
          <cell r="O30">
            <v>103.1</v>
          </cell>
          <cell r="P30">
            <v>0</v>
          </cell>
          <cell r="Q30">
            <v>0</v>
          </cell>
          <cell r="R30">
            <v>20.6</v>
          </cell>
          <cell r="S30">
            <v>101.2</v>
          </cell>
          <cell r="T30">
            <v>8.56</v>
          </cell>
          <cell r="U30">
            <v>584</v>
          </cell>
          <cell r="V30">
            <v>0.28000000000000003</v>
          </cell>
          <cell r="W30">
            <v>8.68</v>
          </cell>
          <cell r="X30">
            <v>16</v>
          </cell>
          <cell r="Y30">
            <v>1</v>
          </cell>
          <cell r="Z30">
            <v>0.09</v>
          </cell>
          <cell r="AA30">
            <v>719</v>
          </cell>
          <cell r="AB30">
            <v>0.35</v>
          </cell>
          <cell r="AC30">
            <v>6.75</v>
          </cell>
          <cell r="AD30">
            <v>302.9039474615189</v>
          </cell>
          <cell r="AE30">
            <v>713.5</v>
          </cell>
          <cell r="AG30">
            <v>46</v>
          </cell>
          <cell r="AH30">
            <v>21.6</v>
          </cell>
          <cell r="AI30">
            <v>21.2</v>
          </cell>
          <cell r="AJ30">
            <v>3</v>
          </cell>
          <cell r="AK30" t="str">
            <v>N</v>
          </cell>
          <cell r="AL30">
            <v>25.948670125</v>
          </cell>
          <cell r="AM30">
            <v>0.04</v>
          </cell>
          <cell r="AN30">
            <v>0.01</v>
          </cell>
          <cell r="AO30">
            <v>2.1800000000000002</v>
          </cell>
          <cell r="AP30">
            <v>0.01</v>
          </cell>
          <cell r="AQ30">
            <v>1140</v>
          </cell>
          <cell r="AR30">
            <v>113.99999999999999</v>
          </cell>
          <cell r="AS30">
            <v>113.99999999999999</v>
          </cell>
          <cell r="AT30">
            <v>40.323999999999998</v>
          </cell>
          <cell r="AU30">
            <v>3357.5353871773518</v>
          </cell>
          <cell r="AV30">
            <v>16.295999999999999</v>
          </cell>
          <cell r="AW30">
            <v>1356.8692756036635</v>
          </cell>
          <cell r="AX30">
            <v>279.083271021835</v>
          </cell>
          <cell r="AY30">
            <v>10.053623891394199</v>
          </cell>
          <cell r="AZ30">
            <v>0.89127109995436704</v>
          </cell>
          <cell r="BA30">
            <v>656.94711029079895</v>
          </cell>
          <cell r="BB30">
            <v>0.94104829351280495</v>
          </cell>
          <cell r="BC30">
            <v>8.2701211205434499E-2</v>
          </cell>
          <cell r="BD30">
            <v>0.245443842760389</v>
          </cell>
          <cell r="BE30">
            <v>6.5043616588270803</v>
          </cell>
          <cell r="BF30">
            <v>0.35777060820955497</v>
          </cell>
          <cell r="BG30" t="str">
            <v>NA</v>
          </cell>
          <cell r="BH30">
            <v>-15.659742103344108</v>
          </cell>
          <cell r="BI30">
            <v>9.9128575481267287</v>
          </cell>
          <cell r="BJ30">
            <v>134.4828038155627</v>
          </cell>
          <cell r="BK30">
            <v>0.23479056248523753</v>
          </cell>
          <cell r="BL30">
            <v>3.1852866844046117</v>
          </cell>
          <cell r="BM30">
            <v>15.827585909487743</v>
          </cell>
          <cell r="BN30">
            <v>8.4836928625800656</v>
          </cell>
          <cell r="BO30">
            <v>4.8371313323949918</v>
          </cell>
          <cell r="BP30">
            <v>-27.634488490164994</v>
          </cell>
          <cell r="BQ30">
            <v>12.760964178915824</v>
          </cell>
          <cell r="BR30">
            <v>92.794372049406917</v>
          </cell>
          <cell r="BS30">
            <v>0.25573074506845339</v>
          </cell>
          <cell r="BT30">
            <v>1.8596066542967318</v>
          </cell>
          <cell r="BU30">
            <v>-89.6</v>
          </cell>
          <cell r="BV30">
            <v>-8.15</v>
          </cell>
          <cell r="BW30">
            <v>0.41739866834463102</v>
          </cell>
          <cell r="BX30" t="str">
            <v>restricted</v>
          </cell>
          <cell r="BY30" t="str">
            <v>rain</v>
          </cell>
          <cell r="BZ30">
            <v>0.81832163123267199</v>
          </cell>
          <cell r="CA30">
            <v>-24.399999999999991</v>
          </cell>
          <cell r="CB30">
            <v>-14.0991672445526</v>
          </cell>
          <cell r="CC30">
            <v>-109.26755447283701</v>
          </cell>
          <cell r="CD30">
            <v>835.23010004894104</v>
          </cell>
          <cell r="CE30" t="str">
            <v>22 yrs</v>
          </cell>
          <cell r="CG30" t="str">
            <v>Grassland</v>
          </cell>
          <cell r="CH30">
            <v>22</v>
          </cell>
          <cell r="CI30">
            <v>252.09425774807801</v>
          </cell>
          <cell r="CJ30">
            <v>160.47999999999999</v>
          </cell>
          <cell r="CK30">
            <v>1.211697496308E-2</v>
          </cell>
          <cell r="CL30">
            <v>0</v>
          </cell>
          <cell r="CM30">
            <v>1910</v>
          </cell>
          <cell r="CN30">
            <v>192</v>
          </cell>
          <cell r="CO30">
            <v>3923.0879999999997</v>
          </cell>
          <cell r="CP30">
            <v>1.2393090270124147</v>
          </cell>
          <cell r="CQ30">
            <v>204.46</v>
          </cell>
        </row>
        <row r="31">
          <cell r="A31" t="str">
            <v>27A</v>
          </cell>
          <cell r="D31">
            <v>42951</v>
          </cell>
          <cell r="E31">
            <v>0.50277777777777777</v>
          </cell>
          <cell r="F31">
            <v>49.040900000000001</v>
          </cell>
          <cell r="G31">
            <v>-103.50060000000001</v>
          </cell>
          <cell r="H31">
            <v>27.8</v>
          </cell>
          <cell r="I31">
            <v>30</v>
          </cell>
          <cell r="J31">
            <v>1.4</v>
          </cell>
          <cell r="L31">
            <v>0.33</v>
          </cell>
          <cell r="M31">
            <v>1</v>
          </cell>
          <cell r="N31">
            <v>1</v>
          </cell>
          <cell r="O31">
            <v>88.3</v>
          </cell>
          <cell r="P31">
            <v>0</v>
          </cell>
          <cell r="Q31">
            <v>0</v>
          </cell>
          <cell r="R31">
            <v>18.7</v>
          </cell>
          <cell r="S31">
            <v>20</v>
          </cell>
          <cell r="T31">
            <v>1.6</v>
          </cell>
          <cell r="U31">
            <v>246</v>
          </cell>
          <cell r="V31">
            <v>0.13</v>
          </cell>
          <cell r="W31">
            <v>6.95</v>
          </cell>
          <cell r="X31">
            <v>17.2</v>
          </cell>
          <cell r="Y31">
            <v>0.5</v>
          </cell>
          <cell r="Z31">
            <v>0.05</v>
          </cell>
          <cell r="AA31">
            <v>247</v>
          </cell>
          <cell r="AB31">
            <v>0.14000000000000001</v>
          </cell>
          <cell r="AC31">
            <v>6.76</v>
          </cell>
          <cell r="AD31">
            <v>125.74797046094079</v>
          </cell>
          <cell r="AE31">
            <v>707.3</v>
          </cell>
          <cell r="AG31">
            <v>77</v>
          </cell>
          <cell r="AH31">
            <v>17.399999999999999</v>
          </cell>
          <cell r="AI31">
            <v>18.8</v>
          </cell>
          <cell r="AJ31">
            <v>1</v>
          </cell>
          <cell r="AK31" t="str">
            <v>N</v>
          </cell>
          <cell r="AL31">
            <v>103.4000554</v>
          </cell>
          <cell r="AM31">
            <v>0.04</v>
          </cell>
          <cell r="AN31">
            <v>0.25</v>
          </cell>
          <cell r="AO31">
            <v>320.89999999999998</v>
          </cell>
          <cell r="AP31">
            <v>0.34</v>
          </cell>
          <cell r="AQ31">
            <v>1560</v>
          </cell>
          <cell r="AR31">
            <v>6.24</v>
          </cell>
          <cell r="AS31">
            <v>4.5882352941176467</v>
          </cell>
          <cell r="AT31">
            <v>29.94</v>
          </cell>
          <cell r="AU31">
            <v>2492.9225645295587</v>
          </cell>
          <cell r="AV31">
            <v>15.384</v>
          </cell>
          <cell r="AW31">
            <v>1280.932556203164</v>
          </cell>
          <cell r="AX31">
            <v>8629.8641729534793</v>
          </cell>
          <cell r="AY31">
            <v>326.12559397190699</v>
          </cell>
          <cell r="AZ31">
            <v>0.83666961091597603</v>
          </cell>
          <cell r="BA31">
            <v>14335.9553649754</v>
          </cell>
          <cell r="BB31">
            <v>21.180311532507002</v>
          </cell>
          <cell r="BC31">
            <v>0.37718282315714002</v>
          </cell>
          <cell r="BD31">
            <v>0.12638213493150799</v>
          </cell>
          <cell r="BE31">
            <v>3.5236433750640499</v>
          </cell>
          <cell r="BF31">
            <v>2.77238302892466E-2</v>
          </cell>
          <cell r="BG31">
            <v>6.2062545264093938</v>
          </cell>
          <cell r="BH31">
            <v>-27.227033698779078</v>
          </cell>
          <cell r="BI31">
            <v>15.975265381671665</v>
          </cell>
          <cell r="BJ31">
            <v>139.27356403988904</v>
          </cell>
          <cell r="BK31">
            <v>0.3577886983577081</v>
          </cell>
          <cell r="BL31">
            <v>3.1192287578922517</v>
          </cell>
          <cell r="BM31">
            <v>10.171087667790669</v>
          </cell>
          <cell r="BN31">
            <v>10.280954801067418</v>
          </cell>
          <cell r="BO31">
            <v>6.4684662971497318</v>
          </cell>
          <cell r="BP31">
            <v>-27.871835439329601</v>
          </cell>
          <cell r="BQ31">
            <v>15.942808155566857</v>
          </cell>
          <cell r="BR31">
            <v>140.49196289954727</v>
          </cell>
          <cell r="BS31">
            <v>0.38140689367384828</v>
          </cell>
          <cell r="BT31">
            <v>3.3610517440083085</v>
          </cell>
          <cell r="BU31">
            <v>-110.2</v>
          </cell>
          <cell r="BV31">
            <v>-11.32</v>
          </cell>
          <cell r="BW31">
            <v>0.30194933644086203</v>
          </cell>
          <cell r="BX31" t="str">
            <v>open</v>
          </cell>
          <cell r="BY31" t="str">
            <v>intermediate</v>
          </cell>
          <cell r="BZ31">
            <v>0.27170375910404998</v>
          </cell>
          <cell r="CA31">
            <v>-19.64</v>
          </cell>
          <cell r="CB31">
            <v>-17.038284528529999</v>
          </cell>
          <cell r="CC31">
            <v>-132.01632225082199</v>
          </cell>
          <cell r="CD31">
            <v>382.03710638928197</v>
          </cell>
          <cell r="CE31" t="str">
            <v>Covered in duckwed. built 1962. manmade floating island for plants on dugout</v>
          </cell>
          <cell r="CG31" t="str">
            <v>Domestic</v>
          </cell>
          <cell r="CH31">
            <v>55</v>
          </cell>
          <cell r="CI31">
            <v>10.1462085161765</v>
          </cell>
          <cell r="CJ31">
            <v>109.74</v>
          </cell>
          <cell r="CK31">
            <v>3.6736147268027299E-3</v>
          </cell>
          <cell r="CL31">
            <v>1.7552291508640199E-3</v>
          </cell>
          <cell r="CM31">
            <v>1170</v>
          </cell>
          <cell r="CN31">
            <v>155</v>
          </cell>
          <cell r="CO31">
            <v>1138.5</v>
          </cell>
          <cell r="CP31">
            <v>1.2783030798718031</v>
          </cell>
          <cell r="CQ31">
            <v>1038.19</v>
          </cell>
        </row>
        <row r="32">
          <cell r="A32" t="str">
            <v>27B</v>
          </cell>
          <cell r="D32">
            <v>42951</v>
          </cell>
          <cell r="E32">
            <v>0.52083333333333337</v>
          </cell>
          <cell r="F32">
            <v>49.041400000000003</v>
          </cell>
          <cell r="G32">
            <v>-103.50100999999999</v>
          </cell>
          <cell r="H32">
            <v>27.5</v>
          </cell>
          <cell r="I32">
            <v>30</v>
          </cell>
          <cell r="J32">
            <v>4.5</v>
          </cell>
          <cell r="L32">
            <v>0.43</v>
          </cell>
          <cell r="M32">
            <v>3.2</v>
          </cell>
          <cell r="N32">
            <v>3</v>
          </cell>
          <cell r="O32">
            <v>88.5</v>
          </cell>
          <cell r="P32">
            <v>0</v>
          </cell>
          <cell r="Q32">
            <v>0</v>
          </cell>
          <cell r="R32">
            <v>23.4</v>
          </cell>
          <cell r="S32">
            <v>178.12</v>
          </cell>
          <cell r="T32">
            <v>13.73</v>
          </cell>
          <cell r="U32">
            <v>220.4</v>
          </cell>
          <cell r="V32">
            <v>0.11</v>
          </cell>
          <cell r="W32">
            <v>9.52</v>
          </cell>
          <cell r="X32">
            <v>13</v>
          </cell>
          <cell r="Y32">
            <v>0.6</v>
          </cell>
          <cell r="Z32">
            <v>0.05</v>
          </cell>
          <cell r="AA32">
            <v>442.7</v>
          </cell>
          <cell r="AB32">
            <v>0.28000000000000003</v>
          </cell>
          <cell r="AC32">
            <v>6.43</v>
          </cell>
          <cell r="AD32">
            <v>112.467511525822</v>
          </cell>
          <cell r="AE32">
            <v>707.2</v>
          </cell>
          <cell r="AG32">
            <v>43</v>
          </cell>
          <cell r="AH32">
            <v>22.2</v>
          </cell>
          <cell r="AI32">
            <v>22.3</v>
          </cell>
          <cell r="AJ32">
            <v>2</v>
          </cell>
          <cell r="AK32" t="str">
            <v>N</v>
          </cell>
          <cell r="AL32">
            <v>54.28575592</v>
          </cell>
          <cell r="AM32">
            <v>0.04</v>
          </cell>
          <cell r="AN32">
            <v>0.06</v>
          </cell>
          <cell r="AO32">
            <v>49.59</v>
          </cell>
          <cell r="AP32">
            <v>0.08</v>
          </cell>
          <cell r="AQ32">
            <v>1070</v>
          </cell>
          <cell r="AR32">
            <v>17.833333333333336</v>
          </cell>
          <cell r="AS32">
            <v>13.375</v>
          </cell>
          <cell r="AT32">
            <v>20.491</v>
          </cell>
          <cell r="AU32">
            <v>1706.1615320566195</v>
          </cell>
          <cell r="AV32">
            <v>12.515000000000001</v>
          </cell>
          <cell r="AW32">
            <v>1042.0482930890923</v>
          </cell>
          <cell r="AX32">
            <v>111.73648011503801</v>
          </cell>
          <cell r="AY32">
            <v>3.6879926858592</v>
          </cell>
          <cell r="AZ32">
            <v>0.68381609647709196</v>
          </cell>
          <cell r="BA32">
            <v>1985.51551764125</v>
          </cell>
          <cell r="BB32">
            <v>2.6736172920030001</v>
          </cell>
          <cell r="BC32">
            <v>5.4300191071377603E-2</v>
          </cell>
          <cell r="BD32">
            <v>6.9848499713889123E-2</v>
          </cell>
          <cell r="BE32">
            <v>1.690053303225874</v>
          </cell>
          <cell r="BF32" t="str">
            <v>NA</v>
          </cell>
          <cell r="BG32">
            <v>4.6841437682235911</v>
          </cell>
          <cell r="BH32">
            <v>-25.814849854839895</v>
          </cell>
          <cell r="BI32">
            <v>36.016306139039997</v>
          </cell>
          <cell r="BJ32">
            <v>295.84846447087085</v>
          </cell>
          <cell r="BK32">
            <v>0.7087033872302243</v>
          </cell>
          <cell r="BL32">
            <v>5.8214967428349249</v>
          </cell>
          <cell r="BM32">
            <v>9.5833409609029587</v>
          </cell>
          <cell r="BN32">
            <v>9.8673978722269045</v>
          </cell>
          <cell r="BO32">
            <v>4.2124941366659376</v>
          </cell>
          <cell r="BP32">
            <v>-28.125588153323019</v>
          </cell>
          <cell r="BQ32">
            <v>33.82491550799066</v>
          </cell>
          <cell r="BR32">
            <v>286.08334226725879</v>
          </cell>
          <cell r="BS32">
            <v>0.71360581240486631</v>
          </cell>
          <cell r="BT32">
            <v>6.0355135499421682</v>
          </cell>
          <cell r="BU32">
            <v>-95.3</v>
          </cell>
          <cell r="BV32">
            <v>-9.0500000000000007</v>
          </cell>
          <cell r="BW32">
            <v>0.36589286705082302</v>
          </cell>
          <cell r="BX32" t="str">
            <v>open</v>
          </cell>
          <cell r="BY32" t="str">
            <v>rain</v>
          </cell>
          <cell r="BZ32">
            <v>0.91790582553604305</v>
          </cell>
          <cell r="CA32">
            <v>-22.899999999999991</v>
          </cell>
          <cell r="CB32">
            <v>-14.927740122799401</v>
          </cell>
          <cell r="CC32">
            <v>-115.680708550467</v>
          </cell>
          <cell r="CD32">
            <v>969.44087233082905</v>
          </cell>
          <cell r="CE32" t="str">
            <v>Built 1984</v>
          </cell>
          <cell r="CG32" t="str">
            <v>Domestic</v>
          </cell>
          <cell r="CH32">
            <v>33</v>
          </cell>
          <cell r="CI32">
            <v>29.576848222636301</v>
          </cell>
          <cell r="CJ32">
            <v>84.9</v>
          </cell>
          <cell r="CK32">
            <v>1.28549011806301E-2</v>
          </cell>
          <cell r="CL32">
            <v>1.72029266195633E-3</v>
          </cell>
          <cell r="CM32">
            <v>2450</v>
          </cell>
          <cell r="CN32">
            <v>237</v>
          </cell>
          <cell r="CO32">
            <v>6646.7840000000006</v>
          </cell>
          <cell r="CP32">
            <v>1.3507045779305649</v>
          </cell>
          <cell r="CQ32" t="str">
            <v>NV</v>
          </cell>
        </row>
        <row r="33">
          <cell r="A33" t="str">
            <v>27C</v>
          </cell>
          <cell r="D33">
            <v>42951</v>
          </cell>
          <cell r="E33">
            <v>0.45833333333333331</v>
          </cell>
          <cell r="F33">
            <v>49.040370000000003</v>
          </cell>
          <cell r="G33">
            <v>-103.49865</v>
          </cell>
          <cell r="H33">
            <v>26.1</v>
          </cell>
          <cell r="I33">
            <v>30</v>
          </cell>
          <cell r="J33">
            <v>2.2000000000000002</v>
          </cell>
          <cell r="K33" t="str">
            <v>D, L</v>
          </cell>
          <cell r="L33">
            <v>0.28999999999999998</v>
          </cell>
          <cell r="M33">
            <v>1.3</v>
          </cell>
          <cell r="N33">
            <v>1.5</v>
          </cell>
          <cell r="O33">
            <v>88.3</v>
          </cell>
          <cell r="P33">
            <v>0</v>
          </cell>
          <cell r="Q33">
            <v>0</v>
          </cell>
          <cell r="R33">
            <v>18</v>
          </cell>
          <cell r="S33">
            <v>12.7</v>
          </cell>
          <cell r="T33">
            <v>1.32</v>
          </cell>
          <cell r="U33">
            <v>234.6</v>
          </cell>
          <cell r="V33">
            <v>0.13</v>
          </cell>
          <cell r="W33">
            <v>7.05</v>
          </cell>
          <cell r="X33">
            <v>15.6</v>
          </cell>
          <cell r="Y33">
            <v>0.5</v>
          </cell>
          <cell r="Z33">
            <v>0.05</v>
          </cell>
          <cell r="AA33">
            <v>438.8</v>
          </cell>
          <cell r="AB33">
            <v>0.26</v>
          </cell>
          <cell r="AC33">
            <v>6.47</v>
          </cell>
          <cell r="AD33">
            <v>119.82973327938605</v>
          </cell>
          <cell r="AE33">
            <v>707.7</v>
          </cell>
          <cell r="AG33">
            <v>52</v>
          </cell>
          <cell r="AH33">
            <v>17.5</v>
          </cell>
          <cell r="AI33">
            <v>19.3</v>
          </cell>
          <cell r="AJ33">
            <v>1</v>
          </cell>
          <cell r="AK33" t="str">
            <v>N</v>
          </cell>
          <cell r="AL33">
            <v>125.8164556</v>
          </cell>
          <cell r="AM33">
            <v>0.06</v>
          </cell>
          <cell r="AN33">
            <v>0.13</v>
          </cell>
          <cell r="AO33">
            <v>16.32</v>
          </cell>
          <cell r="AP33">
            <v>0.16</v>
          </cell>
          <cell r="AQ33">
            <v>1080</v>
          </cell>
          <cell r="AR33">
            <v>8.3076923076923084</v>
          </cell>
          <cell r="AS33">
            <v>6.75</v>
          </cell>
          <cell r="AT33">
            <v>29.402000000000001</v>
          </cell>
          <cell r="AU33">
            <v>2448.1265611990007</v>
          </cell>
          <cell r="AV33">
            <v>14.47</v>
          </cell>
          <cell r="AW33">
            <v>1204.8293089092424</v>
          </cell>
          <cell r="AX33">
            <v>8224.0581555338395</v>
          </cell>
          <cell r="AY33">
            <v>317.571503248559</v>
          </cell>
          <cell r="AZ33">
            <v>1.0625144778169</v>
          </cell>
          <cell r="BA33">
            <v>2658.6266580885599</v>
          </cell>
          <cell r="BB33">
            <v>3.9882827278155899</v>
          </cell>
          <cell r="BC33">
            <v>7.0192045734080999E-3</v>
          </cell>
          <cell r="BD33">
            <v>0.202049398458226</v>
          </cell>
          <cell r="BE33">
            <v>5.76220949766447</v>
          </cell>
          <cell r="BF33">
            <v>2.1623105946637402</v>
          </cell>
          <cell r="BG33">
            <v>7.7847574334397827</v>
          </cell>
          <cell r="BH33">
            <v>-26.353619166392761</v>
          </cell>
          <cell r="BI33">
            <v>24.719607153080922</v>
          </cell>
          <cell r="BJ33">
            <v>190.3851087448266</v>
          </cell>
          <cell r="BK33">
            <v>0.53528815836034915</v>
          </cell>
          <cell r="BL33">
            <v>4.1226745072504674</v>
          </cell>
          <cell r="BM33">
            <v>8.9854162659949193</v>
          </cell>
          <cell r="BN33">
            <v>9.5638594209862653</v>
          </cell>
          <cell r="BO33">
            <v>6.4745298098077466</v>
          </cell>
          <cell r="BP33">
            <v>-28.369748284212868</v>
          </cell>
          <cell r="BQ33">
            <v>26.350968869870954</v>
          </cell>
          <cell r="BR33">
            <v>216.01453875276951</v>
          </cell>
          <cell r="BS33">
            <v>0.56426057537196905</v>
          </cell>
          <cell r="BT33">
            <v>4.6255789882820029</v>
          </cell>
          <cell r="BU33">
            <v>-112.3</v>
          </cell>
          <cell r="BV33">
            <v>-11.65</v>
          </cell>
          <cell r="BW33">
            <v>0.29230892402040798</v>
          </cell>
          <cell r="BX33" t="str">
            <v>open</v>
          </cell>
          <cell r="BY33" t="str">
            <v>intermediate</v>
          </cell>
          <cell r="BZ33">
            <v>0.32350262236375799</v>
          </cell>
          <cell r="CA33">
            <v>-19.099999999999994</v>
          </cell>
          <cell r="CB33">
            <v>-17.307676269864899</v>
          </cell>
          <cell r="CC33">
            <v>-134.101414328754</v>
          </cell>
          <cell r="CD33">
            <v>483.61225382625901</v>
          </cell>
          <cell r="CE33" t="str">
            <v>Dug in 1910. Covered in duckweed. minnows in lake. Water pumped for trees and garden</v>
          </cell>
          <cell r="CF33" t="str">
            <v>Pumped</v>
          </cell>
          <cell r="CG33" t="str">
            <v>Domestic</v>
          </cell>
          <cell r="CH33">
            <v>107</v>
          </cell>
          <cell r="CI33">
            <v>14.926633682452</v>
          </cell>
          <cell r="CJ33">
            <v>99.64</v>
          </cell>
          <cell r="CK33">
            <v>6.6438261081700903E-3</v>
          </cell>
          <cell r="CL33">
            <v>3.5541410722641001E-4</v>
          </cell>
          <cell r="CM33">
            <v>1530</v>
          </cell>
          <cell r="CN33">
            <v>174</v>
          </cell>
          <cell r="CO33">
            <v>1831.011</v>
          </cell>
          <cell r="CP33">
            <v>1.2548696071951717</v>
          </cell>
          <cell r="CQ33" t="str">
            <v>NV</v>
          </cell>
        </row>
        <row r="34">
          <cell r="A34" t="str">
            <v>45A</v>
          </cell>
          <cell r="D34">
            <v>42950</v>
          </cell>
          <cell r="E34">
            <v>0.70416666666666661</v>
          </cell>
          <cell r="F34">
            <v>49.831890000000001</v>
          </cell>
          <cell r="G34">
            <v>-101.7569</v>
          </cell>
          <cell r="H34">
            <v>22.1</v>
          </cell>
          <cell r="I34">
            <v>30</v>
          </cell>
          <cell r="J34">
            <v>3.1</v>
          </cell>
          <cell r="K34" t="str">
            <v>L, D</v>
          </cell>
          <cell r="L34">
            <v>0.2</v>
          </cell>
          <cell r="M34">
            <v>0.9</v>
          </cell>
          <cell r="N34">
            <v>1</v>
          </cell>
          <cell r="O34">
            <v>102.5</v>
          </cell>
          <cell r="P34">
            <v>0</v>
          </cell>
          <cell r="Q34">
            <v>0</v>
          </cell>
          <cell r="R34">
            <v>24.5</v>
          </cell>
          <cell r="S34">
            <v>231.9</v>
          </cell>
          <cell r="T34">
            <v>17.7</v>
          </cell>
          <cell r="U34">
            <v>1555</v>
          </cell>
          <cell r="V34">
            <v>0.78</v>
          </cell>
          <cell r="W34">
            <v>9.48</v>
          </cell>
          <cell r="X34">
            <v>16.899999999999999</v>
          </cell>
          <cell r="Y34">
            <v>127.4</v>
          </cell>
          <cell r="Z34">
            <v>11.32</v>
          </cell>
          <cell r="AA34">
            <v>1307</v>
          </cell>
          <cell r="AB34">
            <v>0.78</v>
          </cell>
          <cell r="AC34">
            <v>9.07</v>
          </cell>
          <cell r="AD34">
            <v>848.900354463692</v>
          </cell>
          <cell r="AE34">
            <v>710.8</v>
          </cell>
          <cell r="AG34">
            <v>43</v>
          </cell>
          <cell r="AH34">
            <v>24.7</v>
          </cell>
          <cell r="AI34">
            <v>17.7</v>
          </cell>
          <cell r="AJ34">
            <v>3</v>
          </cell>
          <cell r="AK34" t="str">
            <v>N</v>
          </cell>
          <cell r="AL34">
            <v>176.09805</v>
          </cell>
          <cell r="AM34">
            <v>0.25</v>
          </cell>
          <cell r="AN34">
            <v>0.3</v>
          </cell>
          <cell r="AO34">
            <v>13.12</v>
          </cell>
          <cell r="AP34">
            <v>0.11</v>
          </cell>
          <cell r="AQ34">
            <v>3240</v>
          </cell>
          <cell r="AR34">
            <v>10.8</v>
          </cell>
          <cell r="AS34">
            <v>29.454545454545457</v>
          </cell>
          <cell r="AT34">
            <v>30.593</v>
          </cell>
          <cell r="AU34">
            <v>2547.2939217318904</v>
          </cell>
          <cell r="AV34">
            <v>38.024000000000001</v>
          </cell>
          <cell r="AW34">
            <v>3166.0283097418819</v>
          </cell>
          <cell r="AX34">
            <v>119.967701953795</v>
          </cell>
          <cell r="AY34">
            <v>3.85457541698496</v>
          </cell>
          <cell r="AZ34">
            <v>0.68572296342682104</v>
          </cell>
          <cell r="BA34">
            <v>2872.9661508568902</v>
          </cell>
          <cell r="BB34">
            <v>3.7995600272622201</v>
          </cell>
          <cell r="BC34">
            <v>2.4898162356071799E-2</v>
          </cell>
          <cell r="BD34">
            <v>0.24184541096635101</v>
          </cell>
          <cell r="BE34">
            <v>5.6834594803896596</v>
          </cell>
          <cell r="BF34">
            <v>0.31533633890231</v>
          </cell>
          <cell r="BG34">
            <v>6.4519601241797027</v>
          </cell>
          <cell r="BH34">
            <v>-21.805999700877479</v>
          </cell>
          <cell r="BI34">
            <v>19.491292809814336</v>
          </cell>
          <cell r="BJ34">
            <v>228.76895326275115</v>
          </cell>
          <cell r="BK34">
            <v>0.4197995436100439</v>
          </cell>
          <cell r="BL34">
            <v>4.9271796955147789</v>
          </cell>
          <cell r="BM34">
            <v>13.693145690443233</v>
          </cell>
          <cell r="BN34">
            <v>10.908424913575972</v>
          </cell>
          <cell r="BO34">
            <v>6.7728420526610442</v>
          </cell>
          <cell r="BP34">
            <v>-26.298405398397961</v>
          </cell>
          <cell r="BQ34">
            <v>21.452167917216709</v>
          </cell>
          <cell r="BR34">
            <v>200.57945396432737</v>
          </cell>
          <cell r="BS34">
            <v>0.40939251750413563</v>
          </cell>
          <cell r="BT34">
            <v>3.8278521748917438</v>
          </cell>
          <cell r="BU34">
            <v>-76.8</v>
          </cell>
          <cell r="BV34">
            <v>-6.5</v>
          </cell>
          <cell r="BW34">
            <v>0.47850842432260599</v>
          </cell>
          <cell r="BX34" t="str">
            <v>restricted</v>
          </cell>
          <cell r="BY34" t="str">
            <v>rain</v>
          </cell>
          <cell r="BZ34">
            <v>0.431375047125932</v>
          </cell>
          <cell r="CA34">
            <v>-24.799999999999997</v>
          </cell>
          <cell r="CB34">
            <v>-11.36831217256</v>
          </cell>
          <cell r="CC34">
            <v>-88.130736215614107</v>
          </cell>
          <cell r="CD34">
            <v>411.10988057102702</v>
          </cell>
          <cell r="CE34" t="str">
            <v>Switch A and D</v>
          </cell>
          <cell r="CG34" t="str">
            <v>Pasture-livestock</v>
          </cell>
          <cell r="CI34">
            <v>65.134401523426803</v>
          </cell>
          <cell r="CJ34">
            <v>148.62</v>
          </cell>
          <cell r="CK34">
            <v>2.7628605430694501E-2</v>
          </cell>
          <cell r="CL34">
            <v>4.2256787742614103E-3</v>
          </cell>
          <cell r="CM34">
            <v>930</v>
          </cell>
          <cell r="CN34">
            <v>140</v>
          </cell>
          <cell r="CO34">
            <v>774.52199999999993</v>
          </cell>
          <cell r="CP34">
            <v>1.2950353680978268</v>
          </cell>
          <cell r="CQ34">
            <v>925.73</v>
          </cell>
        </row>
        <row r="35">
          <cell r="A35" t="str">
            <v>45D</v>
          </cell>
          <cell r="D35">
            <v>42950</v>
          </cell>
          <cell r="E35">
            <v>0.5854166666666667</v>
          </cell>
          <cell r="F35">
            <v>49.802419999999998</v>
          </cell>
          <cell r="G35">
            <v>-101.74679</v>
          </cell>
          <cell r="H35">
            <v>23.4</v>
          </cell>
          <cell r="I35">
            <v>15</v>
          </cell>
          <cell r="J35">
            <v>1.4</v>
          </cell>
          <cell r="K35" t="str">
            <v>L, D</v>
          </cell>
          <cell r="L35">
            <v>0.17</v>
          </cell>
          <cell r="M35">
            <v>2.4</v>
          </cell>
          <cell r="N35">
            <v>2.5</v>
          </cell>
          <cell r="O35">
            <v>96.2</v>
          </cell>
          <cell r="P35">
            <v>0</v>
          </cell>
          <cell r="Q35">
            <v>0</v>
          </cell>
          <cell r="R35">
            <v>23.9</v>
          </cell>
          <cell r="S35">
            <v>57.3</v>
          </cell>
          <cell r="T35">
            <v>4</v>
          </cell>
          <cell r="U35">
            <v>2127</v>
          </cell>
          <cell r="V35">
            <v>1.1100000000000001</v>
          </cell>
          <cell r="W35">
            <v>8.1</v>
          </cell>
          <cell r="X35">
            <v>14.6</v>
          </cell>
          <cell r="Y35">
            <v>0.2</v>
          </cell>
          <cell r="Z35">
            <v>0.02</v>
          </cell>
          <cell r="AA35">
            <v>1744</v>
          </cell>
          <cell r="AB35">
            <v>1.1200000000000001</v>
          </cell>
          <cell r="AC35">
            <v>7.21</v>
          </cell>
          <cell r="AD35">
            <v>1174.8461712713918</v>
          </cell>
          <cell r="AE35">
            <v>711.7</v>
          </cell>
          <cell r="AG35">
            <v>76</v>
          </cell>
          <cell r="AH35">
            <v>20.6</v>
          </cell>
          <cell r="AI35">
            <v>20.6</v>
          </cell>
          <cell r="AJ35">
            <v>1</v>
          </cell>
          <cell r="AK35" t="str">
            <v>N</v>
          </cell>
          <cell r="AL35">
            <v>9.8993366649999999</v>
          </cell>
          <cell r="AM35">
            <v>0.12</v>
          </cell>
          <cell r="AN35">
            <v>0.05</v>
          </cell>
          <cell r="AO35">
            <v>19.27</v>
          </cell>
          <cell r="AP35">
            <v>0.4</v>
          </cell>
          <cell r="AQ35">
            <v>4100</v>
          </cell>
          <cell r="AR35">
            <v>81.999999999999986</v>
          </cell>
          <cell r="AS35">
            <v>10.249999999999998</v>
          </cell>
          <cell r="AT35">
            <v>59.186999999999998</v>
          </cell>
          <cell r="AU35">
            <v>4928.1432139883427</v>
          </cell>
          <cell r="AV35">
            <v>45.427999999999997</v>
          </cell>
          <cell r="AW35">
            <v>3782.5145711906744</v>
          </cell>
          <cell r="AX35">
            <v>1640.09002604638</v>
          </cell>
          <cell r="AY35">
            <v>53.488750003548297</v>
          </cell>
          <cell r="AZ35">
            <v>0.77777603502376302</v>
          </cell>
          <cell r="BA35">
            <v>2617.39314435798</v>
          </cell>
          <cell r="BB35">
            <v>3.49270130372875</v>
          </cell>
          <cell r="BC35">
            <v>4.8003743594747302E-2</v>
          </cell>
          <cell r="BD35">
            <v>0.15377766132144</v>
          </cell>
          <cell r="BE35">
            <v>3.6692992976670298</v>
          </cell>
          <cell r="BF35">
            <v>1.1181395507738701</v>
          </cell>
          <cell r="BG35">
            <v>5.0019608192771061</v>
          </cell>
          <cell r="BH35">
            <v>-18.65546619856871</v>
          </cell>
          <cell r="BI35">
            <v>15.472438343274662</v>
          </cell>
          <cell r="BJ35">
            <v>243.56234524551445</v>
          </cell>
          <cell r="BK35">
            <v>0.27575188635313963</v>
          </cell>
          <cell r="BL35">
            <v>4.3408010202372926</v>
          </cell>
          <cell r="BM35">
            <v>18.365306304588575</v>
          </cell>
          <cell r="BN35">
            <v>12.75644148012768</v>
          </cell>
          <cell r="BO35">
            <v>4.7791571216419264</v>
          </cell>
          <cell r="BP35">
            <v>-27.441268159412434</v>
          </cell>
          <cell r="BQ35">
            <v>15.996477793372621</v>
          </cell>
          <cell r="BR35">
            <v>174.90697102227409</v>
          </cell>
          <cell r="BS35">
            <v>0.2777166283571636</v>
          </cell>
          <cell r="BT35">
            <v>3.0365793580255924</v>
          </cell>
          <cell r="BU35">
            <v>-64.900000000000006</v>
          </cell>
          <cell r="BV35">
            <v>-5.55</v>
          </cell>
          <cell r="BW35">
            <v>0.36181304627870298</v>
          </cell>
          <cell r="BX35" t="str">
            <v>open</v>
          </cell>
          <cell r="BY35" t="str">
            <v>rain</v>
          </cell>
          <cell r="BZ35">
            <v>0.56062162727265297</v>
          </cell>
          <cell r="CA35">
            <v>-20.500000000000007</v>
          </cell>
          <cell r="CB35">
            <v>-8.6990610128870092</v>
          </cell>
          <cell r="CC35">
            <v>-67.470732239745502</v>
          </cell>
          <cell r="CD35">
            <v>140.59694377305399</v>
          </cell>
          <cell r="CE35" t="str">
            <v>Slough like. Switch site A and D on map</v>
          </cell>
          <cell r="CG35" t="str">
            <v>Pasture-livestock</v>
          </cell>
          <cell r="CI35">
            <v>22.666369665945599</v>
          </cell>
          <cell r="CJ35">
            <v>264.94</v>
          </cell>
          <cell r="CK35">
            <v>2.1312387984758301E-2</v>
          </cell>
          <cell r="CL35">
            <v>2.12598540622491E-3</v>
          </cell>
          <cell r="CM35">
            <v>420</v>
          </cell>
          <cell r="CN35">
            <v>84</v>
          </cell>
          <cell r="CO35">
            <v>602.11199999999985</v>
          </cell>
          <cell r="CP35">
            <v>1.1562445770562215</v>
          </cell>
          <cell r="CQ35">
            <v>1186.01</v>
          </cell>
        </row>
        <row r="36">
          <cell r="A36" t="str">
            <v>45B</v>
          </cell>
          <cell r="D36">
            <v>42950</v>
          </cell>
          <cell r="E36">
            <v>0.65763888888888888</v>
          </cell>
          <cell r="F36">
            <v>49.79956</v>
          </cell>
          <cell r="G36">
            <v>-101.76376</v>
          </cell>
          <cell r="H36">
            <v>27</v>
          </cell>
          <cell r="I36">
            <v>10</v>
          </cell>
          <cell r="J36">
            <v>7.5</v>
          </cell>
          <cell r="K36" t="str">
            <v>L, D</v>
          </cell>
          <cell r="L36">
            <v>0.1</v>
          </cell>
          <cell r="M36">
            <v>2.9</v>
          </cell>
          <cell r="N36">
            <v>3</v>
          </cell>
          <cell r="O36">
            <v>114.8</v>
          </cell>
          <cell r="P36">
            <v>0</v>
          </cell>
          <cell r="Q36">
            <v>0</v>
          </cell>
          <cell r="R36">
            <v>24.5</v>
          </cell>
          <cell r="S36">
            <v>222.8</v>
          </cell>
          <cell r="T36">
            <v>17.28</v>
          </cell>
          <cell r="U36">
            <v>324.89999999999998</v>
          </cell>
          <cell r="V36">
            <v>0.16</v>
          </cell>
          <cell r="W36">
            <v>9.58</v>
          </cell>
          <cell r="X36">
            <v>12.2</v>
          </cell>
          <cell r="Y36">
            <v>0.5</v>
          </cell>
          <cell r="Z36">
            <v>0.05</v>
          </cell>
          <cell r="AA36">
            <v>395.3</v>
          </cell>
          <cell r="AB36">
            <v>0.26</v>
          </cell>
          <cell r="AC36">
            <v>6.48</v>
          </cell>
          <cell r="AD36">
            <v>166.87194587888661</v>
          </cell>
          <cell r="AE36">
            <v>711</v>
          </cell>
          <cell r="AG36">
            <v>42</v>
          </cell>
          <cell r="AH36">
            <v>17.7</v>
          </cell>
          <cell r="AI36">
            <v>19.399999999999999</v>
          </cell>
          <cell r="AJ36">
            <v>3</v>
          </cell>
          <cell r="AK36" t="str">
            <v>N</v>
          </cell>
          <cell r="AL36">
            <v>114.41915005</v>
          </cell>
          <cell r="AM36">
            <v>0.08</v>
          </cell>
          <cell r="AN36">
            <v>0.02</v>
          </cell>
          <cell r="AO36">
            <v>18.25</v>
          </cell>
          <cell r="AP36">
            <v>0.04</v>
          </cell>
          <cell r="AQ36">
            <v>1560</v>
          </cell>
          <cell r="AR36">
            <v>78</v>
          </cell>
          <cell r="AS36">
            <v>39</v>
          </cell>
          <cell r="AT36">
            <v>33.04</v>
          </cell>
          <cell r="AU36">
            <v>2751.0407993338886</v>
          </cell>
          <cell r="AV36">
            <v>19.384</v>
          </cell>
          <cell r="AW36">
            <v>1613.9883430474604</v>
          </cell>
          <cell r="AX36">
            <v>138.14707896993599</v>
          </cell>
          <cell r="AY36">
            <v>4.4466483748397101</v>
          </cell>
          <cell r="AZ36">
            <v>0.53816070002692595</v>
          </cell>
          <cell r="BA36">
            <v>7047.41982481785</v>
          </cell>
          <cell r="BB36">
            <v>9.3464898843827893</v>
          </cell>
          <cell r="BC36">
            <v>9.8909748678089202E-2</v>
          </cell>
          <cell r="BD36">
            <v>0.17260695875759199</v>
          </cell>
          <cell r="BE36">
            <v>4.0669994564804801</v>
          </cell>
          <cell r="BF36">
            <v>5.7806014408753097E-2</v>
          </cell>
          <cell r="BG36">
            <v>4.1014232504887334</v>
          </cell>
          <cell r="BH36">
            <v>-19.606054397739904</v>
          </cell>
          <cell r="BI36">
            <v>17.516378759056998</v>
          </cell>
          <cell r="BJ36">
            <v>200.80830790271131</v>
          </cell>
          <cell r="BK36">
            <v>0.35265509883344071</v>
          </cell>
          <cell r="BL36">
            <v>4.0428489611981346</v>
          </cell>
          <cell r="BM36">
            <v>13.37470275348409</v>
          </cell>
          <cell r="BN36">
            <v>10.044621930172012</v>
          </cell>
          <cell r="BO36">
            <v>4.0764935728505591</v>
          </cell>
          <cell r="BP36">
            <v>-27.513999597689931</v>
          </cell>
          <cell r="BQ36">
            <v>17.682914496102338</v>
          </cell>
          <cell r="BR36">
            <v>152.24416348877665</v>
          </cell>
          <cell r="BS36">
            <v>0.37384597243345324</v>
          </cell>
          <cell r="BT36">
            <v>3.2186926741813244</v>
          </cell>
          <cell r="BU36">
            <v>-79.2</v>
          </cell>
          <cell r="BV36">
            <v>-7.18</v>
          </cell>
          <cell r="BW36">
            <v>0.39018799186370601</v>
          </cell>
          <cell r="BX36" t="str">
            <v>open</v>
          </cell>
          <cell r="BY36" t="str">
            <v>rain</v>
          </cell>
          <cell r="BZ36">
            <v>0.60814128040562698</v>
          </cell>
          <cell r="CA36">
            <v>-21.760000000000005</v>
          </cell>
          <cell r="CB36">
            <v>-11.5884366972198</v>
          </cell>
          <cell r="CC36">
            <v>-89.834500036481003</v>
          </cell>
          <cell r="CD36">
            <v>195.17268881291901</v>
          </cell>
          <cell r="CE36" t="str">
            <v>Fish in dugout. Caught in horizontal tow</v>
          </cell>
          <cell r="CG36" t="str">
            <v>Pasture-livestock</v>
          </cell>
          <cell r="CI36">
            <v>86.242772387500295</v>
          </cell>
          <cell r="CJ36">
            <v>127.38</v>
          </cell>
          <cell r="CK36">
            <v>2.6892893107858799E-2</v>
          </cell>
          <cell r="CL36">
            <v>1.39099844919375E-3</v>
          </cell>
          <cell r="CM36">
            <v>540</v>
          </cell>
          <cell r="CN36">
            <v>98</v>
          </cell>
          <cell r="CO36">
            <v>779.60699999999997</v>
          </cell>
          <cell r="CP36">
            <v>1.1896638466447085</v>
          </cell>
          <cell r="CQ36" t="str">
            <v>NV</v>
          </cell>
        </row>
        <row r="37">
          <cell r="A37" t="str">
            <v>45C</v>
          </cell>
          <cell r="D37">
            <v>42950</v>
          </cell>
          <cell r="E37">
            <v>0.63541666666666663</v>
          </cell>
          <cell r="F37">
            <v>49.803649999999998</v>
          </cell>
          <cell r="G37">
            <v>-101.76676</v>
          </cell>
          <cell r="H37">
            <v>26.6</v>
          </cell>
          <cell r="I37">
            <v>5</v>
          </cell>
          <cell r="J37">
            <v>3.1</v>
          </cell>
          <cell r="K37" t="str">
            <v>L, D</v>
          </cell>
          <cell r="L37">
            <v>1.0249999999999999</v>
          </cell>
          <cell r="M37">
            <v>1.0249999999999999</v>
          </cell>
          <cell r="O37">
            <v>102.5</v>
          </cell>
          <cell r="P37">
            <v>0</v>
          </cell>
          <cell r="Q37">
            <v>0</v>
          </cell>
          <cell r="R37">
            <v>29.5</v>
          </cell>
          <cell r="S37">
            <v>135.6</v>
          </cell>
          <cell r="T37">
            <v>9.58</v>
          </cell>
          <cell r="U37">
            <v>176.7</v>
          </cell>
          <cell r="V37">
            <v>0.81</v>
          </cell>
          <cell r="W37">
            <v>9.24</v>
          </cell>
          <cell r="X37" t="e">
            <v>#N/A</v>
          </cell>
          <cell r="Y37" t="e">
            <v>#N/A</v>
          </cell>
          <cell r="Z37" t="e">
            <v>#N/A</v>
          </cell>
          <cell r="AA37" t="e">
            <v>#N/A</v>
          </cell>
          <cell r="AB37" t="e">
            <v>#N/A</v>
          </cell>
          <cell r="AC37" t="e">
            <v>#N/A</v>
          </cell>
          <cell r="AD37">
            <v>89.883351100287683</v>
          </cell>
          <cell r="AE37">
            <v>711</v>
          </cell>
          <cell r="AG37">
            <v>48</v>
          </cell>
          <cell r="AH37">
            <v>29.7</v>
          </cell>
          <cell r="AI37">
            <v>28.6</v>
          </cell>
          <cell r="AJ37">
            <v>0</v>
          </cell>
          <cell r="AK37" t="str">
            <v>N</v>
          </cell>
          <cell r="AL37">
            <v>14.937447465</v>
          </cell>
          <cell r="AM37">
            <v>0.25</v>
          </cell>
          <cell r="AN37">
            <v>0.19</v>
          </cell>
          <cell r="AO37">
            <v>17.149999999999999</v>
          </cell>
          <cell r="AP37">
            <v>0.3</v>
          </cell>
          <cell r="AQ37">
            <v>4750</v>
          </cell>
          <cell r="AR37">
            <v>25</v>
          </cell>
          <cell r="AS37">
            <v>15.833333333333334</v>
          </cell>
          <cell r="AT37">
            <v>34.271999999999998</v>
          </cell>
          <cell r="AU37">
            <v>2853.6219816819316</v>
          </cell>
          <cell r="AV37">
            <v>53.838000000000001</v>
          </cell>
          <cell r="AW37">
            <v>4482.7643630308075</v>
          </cell>
          <cell r="AX37">
            <v>89.235135358727405</v>
          </cell>
          <cell r="AY37">
            <v>2.5128484815055399</v>
          </cell>
          <cell r="AZ37">
            <v>0.20100559815403801</v>
          </cell>
          <cell r="BA37">
            <v>1310.7588665734299</v>
          </cell>
          <cell r="BB37">
            <v>1.58964391187683</v>
          </cell>
          <cell r="BC37">
            <v>4.29839683765195E-2</v>
          </cell>
          <cell r="BD37">
            <v>0.22526520563715799</v>
          </cell>
          <cell r="BE37">
            <v>4.6132201709699396</v>
          </cell>
          <cell r="BF37">
            <v>4.0505953124711599E-2</v>
          </cell>
          <cell r="BG37">
            <v>1.3805904217941656</v>
          </cell>
          <cell r="BH37">
            <v>-30.862624807498818</v>
          </cell>
          <cell r="BI37">
            <v>115.47622902793174</v>
          </cell>
          <cell r="BJ37">
            <v>1354.0220216715979</v>
          </cell>
          <cell r="BK37">
            <v>2.2762907358157252</v>
          </cell>
          <cell r="BL37">
            <v>26.690755404525881</v>
          </cell>
          <cell r="BM37">
            <v>13.679805548852514</v>
          </cell>
          <cell r="BN37">
            <v>13.202826566282702</v>
          </cell>
          <cell r="BO37">
            <v>1.174447097040431</v>
          </cell>
          <cell r="BP37">
            <v>-31.976150780685344</v>
          </cell>
          <cell r="BQ37">
            <v>131.323559602052</v>
          </cell>
          <cell r="BR37">
            <v>1486.1504412795275</v>
          </cell>
          <cell r="BS37">
            <v>2.770539232110802</v>
          </cell>
          <cell r="BT37">
            <v>31.353384837120835</v>
          </cell>
          <cell r="BU37">
            <v>-87.2</v>
          </cell>
          <cell r="BV37">
            <v>-7.66</v>
          </cell>
          <cell r="BW37">
            <v>0.50649318230592999</v>
          </cell>
          <cell r="BX37" t="str">
            <v>restricted</v>
          </cell>
          <cell r="BY37" t="str">
            <v>rain</v>
          </cell>
          <cell r="BZ37">
            <v>0.47604682756924199</v>
          </cell>
          <cell r="CA37">
            <v>-25.92</v>
          </cell>
          <cell r="CB37">
            <v>-13.765391420773501</v>
          </cell>
          <cell r="CC37">
            <v>-106.684129596787</v>
          </cell>
          <cell r="CD37">
            <v>433.46472415271103</v>
          </cell>
          <cell r="CE37" t="str">
            <v>Almost dried up. Samples taken near shore</v>
          </cell>
          <cell r="CG37" t="str">
            <v>Pasture-livestock</v>
          </cell>
          <cell r="CI37">
            <v>35.013091353899704</v>
          </cell>
          <cell r="CJ37">
            <v>179.28</v>
          </cell>
          <cell r="CK37" t="str">
            <v>NA</v>
          </cell>
          <cell r="CL37" t="str">
            <v>NA</v>
          </cell>
          <cell r="CM37">
            <v>800</v>
          </cell>
          <cell r="CN37">
            <v>111</v>
          </cell>
          <cell r="CO37">
            <v>785.44660937499987</v>
          </cell>
          <cell r="CP37">
            <v>1.1070648281139757</v>
          </cell>
          <cell r="CQ37">
            <v>898.62</v>
          </cell>
        </row>
        <row r="38">
          <cell r="A38" t="str">
            <v>15B</v>
          </cell>
          <cell r="D38">
            <v>42950</v>
          </cell>
          <cell r="E38">
            <v>0.59375</v>
          </cell>
          <cell r="F38">
            <v>49.529809999999998</v>
          </cell>
          <cell r="G38">
            <v>-101.911</v>
          </cell>
          <cell r="H38">
            <v>23</v>
          </cell>
          <cell r="I38">
            <v>5</v>
          </cell>
          <cell r="J38">
            <v>2.1</v>
          </cell>
          <cell r="K38" t="str">
            <v>J, C</v>
          </cell>
          <cell r="L38">
            <v>0.45</v>
          </cell>
          <cell r="M38">
            <v>3.5</v>
          </cell>
          <cell r="N38">
            <v>3.5</v>
          </cell>
          <cell r="O38">
            <v>77.599999999999994</v>
          </cell>
          <cell r="P38">
            <v>0</v>
          </cell>
          <cell r="Q38">
            <v>0</v>
          </cell>
          <cell r="R38">
            <v>22.8</v>
          </cell>
          <cell r="S38">
            <v>126.1</v>
          </cell>
          <cell r="T38">
            <v>10.7</v>
          </cell>
          <cell r="U38">
            <v>1102</v>
          </cell>
          <cell r="V38">
            <v>0.56999999999999995</v>
          </cell>
          <cell r="W38">
            <v>9.24</v>
          </cell>
          <cell r="X38">
            <v>13.8</v>
          </cell>
          <cell r="Y38">
            <v>0.6</v>
          </cell>
          <cell r="Z38">
            <v>0.06</v>
          </cell>
          <cell r="AA38">
            <v>1000</v>
          </cell>
          <cell r="AB38">
            <v>0.64</v>
          </cell>
          <cell r="AC38">
            <v>7.21</v>
          </cell>
          <cell r="AD38">
            <v>591.4826325966402</v>
          </cell>
          <cell r="AE38">
            <v>714.7</v>
          </cell>
          <cell r="AF38">
            <v>33</v>
          </cell>
          <cell r="AG38">
            <v>29</v>
          </cell>
          <cell r="AH38">
            <v>21.6</v>
          </cell>
          <cell r="AI38">
            <v>23.8</v>
          </cell>
          <cell r="AJ38">
            <v>3</v>
          </cell>
          <cell r="AK38" t="str">
            <v>Y</v>
          </cell>
          <cell r="AL38">
            <v>42.844077499999997</v>
          </cell>
          <cell r="AM38">
            <v>0.03</v>
          </cell>
          <cell r="AN38">
            <v>0.02</v>
          </cell>
          <cell r="AO38">
            <v>12.69</v>
          </cell>
          <cell r="AP38">
            <v>0.01</v>
          </cell>
          <cell r="AQ38">
            <v>1260</v>
          </cell>
          <cell r="AR38">
            <v>63</v>
          </cell>
          <cell r="AS38">
            <v>126</v>
          </cell>
          <cell r="AT38">
            <v>31.963999999999999</v>
          </cell>
          <cell r="AU38">
            <v>2661.4487926727729</v>
          </cell>
          <cell r="AV38">
            <v>16.928000000000001</v>
          </cell>
          <cell r="AW38">
            <v>1409.4920899250624</v>
          </cell>
          <cell r="AX38">
            <v>88.301043124021106</v>
          </cell>
          <cell r="AY38">
            <v>2.9887863997671298</v>
          </cell>
          <cell r="AZ38">
            <v>0.38361299432408402</v>
          </cell>
          <cell r="BA38">
            <v>283.13007427808998</v>
          </cell>
          <cell r="BB38">
            <v>0.38856391657394901</v>
          </cell>
          <cell r="BC38">
            <v>2.6173733047599201E-4</v>
          </cell>
          <cell r="BD38">
            <v>0.232778013365815</v>
          </cell>
          <cell r="BE38">
            <v>5.7768127903469502</v>
          </cell>
          <cell r="BF38">
            <v>0.13360814459378201</v>
          </cell>
          <cell r="BG38">
            <v>4.8858185742282823</v>
          </cell>
          <cell r="BH38">
            <v>-14.919761644464947</v>
          </cell>
          <cell r="BI38">
            <v>18.64918020009809</v>
          </cell>
          <cell r="BJ38">
            <v>269.08934844388926</v>
          </cell>
          <cell r="BK38">
            <v>0.37797284556339872</v>
          </cell>
          <cell r="BL38">
            <v>5.4537768229406014</v>
          </cell>
          <cell r="BM38">
            <v>16.833853811058468</v>
          </cell>
          <cell r="BN38">
            <v>9.6277101931286069</v>
          </cell>
          <cell r="BO38">
            <v>4.2358202946534398</v>
          </cell>
          <cell r="BP38">
            <v>-26.870344824998948</v>
          </cell>
          <cell r="BQ38">
            <v>20.39079010944436</v>
          </cell>
          <cell r="BR38">
            <v>168.27138667083722</v>
          </cell>
          <cell r="BS38">
            <v>0.46660846932366956</v>
          </cell>
          <cell r="BT38">
            <v>3.8506038139779686</v>
          </cell>
          <cell r="BU38">
            <v>-85.3</v>
          </cell>
          <cell r="BV38">
            <v>-8.8800000000000008</v>
          </cell>
          <cell r="BW38">
            <v>0.223564870506648</v>
          </cell>
          <cell r="BX38" t="str">
            <v>open</v>
          </cell>
          <cell r="BY38" t="str">
            <v>rain</v>
          </cell>
          <cell r="BZ38">
            <v>0.66124577843342003</v>
          </cell>
          <cell r="CA38">
            <v>-14.259999999999991</v>
          </cell>
          <cell r="CB38">
            <v>-12.0825888746114</v>
          </cell>
          <cell r="CC38">
            <v>-93.659237889492204</v>
          </cell>
          <cell r="CD38">
            <v>465.678952967084</v>
          </cell>
          <cell r="CE38" t="str">
            <v>Surrounded by grass. in pasture, but no livestock nearby. lots of macrophytes</v>
          </cell>
          <cell r="CF38" t="str">
            <v>Isolated</v>
          </cell>
          <cell r="CG38" t="str">
            <v>Grassland</v>
          </cell>
          <cell r="CI38">
            <v>278.63049540576998</v>
          </cell>
          <cell r="CJ38">
            <v>141.52000000000001</v>
          </cell>
          <cell r="CK38">
            <v>1.08781873322272E-2</v>
          </cell>
          <cell r="CL38">
            <v>4.6100108518576198E-4</v>
          </cell>
          <cell r="CM38">
            <v>2190</v>
          </cell>
          <cell r="CN38">
            <v>208</v>
          </cell>
          <cell r="CO38">
            <v>1100.625</v>
          </cell>
          <cell r="CP38">
            <v>1.2538233271079084</v>
          </cell>
          <cell r="CQ38">
            <v>280.13</v>
          </cell>
        </row>
        <row r="39">
          <cell r="A39" t="str">
            <v>15A</v>
          </cell>
          <cell r="D39">
            <v>42950</v>
          </cell>
          <cell r="E39">
            <v>0.48680555555555555</v>
          </cell>
          <cell r="F39">
            <v>49.579610000000002</v>
          </cell>
          <cell r="G39">
            <v>-101.89367</v>
          </cell>
          <cell r="H39">
            <v>28.6</v>
          </cell>
          <cell r="I39">
            <v>0</v>
          </cell>
          <cell r="J39">
            <v>2.5</v>
          </cell>
          <cell r="K39" t="str">
            <v>J, C</v>
          </cell>
          <cell r="L39">
            <v>0.99</v>
          </cell>
          <cell r="M39">
            <v>5.0999999999999996</v>
          </cell>
          <cell r="N39">
            <v>5</v>
          </cell>
          <cell r="O39">
            <v>97.2</v>
          </cell>
          <cell r="P39">
            <v>0</v>
          </cell>
          <cell r="Q39">
            <v>0</v>
          </cell>
          <cell r="R39">
            <v>21.9</v>
          </cell>
          <cell r="S39">
            <v>88</v>
          </cell>
          <cell r="T39">
            <v>7.85</v>
          </cell>
          <cell r="U39">
            <v>1594</v>
          </cell>
          <cell r="V39">
            <v>0.87</v>
          </cell>
          <cell r="W39">
            <v>9.0500000000000007</v>
          </cell>
          <cell r="X39">
            <v>6.4</v>
          </cell>
          <cell r="Y39">
            <v>0</v>
          </cell>
          <cell r="Z39">
            <v>0.01</v>
          </cell>
          <cell r="AA39">
            <v>1590</v>
          </cell>
          <cell r="AB39">
            <v>1.27</v>
          </cell>
          <cell r="AC39">
            <v>7.2</v>
          </cell>
          <cell r="AD39">
            <v>871.09186343409397</v>
          </cell>
          <cell r="AE39">
            <v>714.4</v>
          </cell>
          <cell r="AF39">
            <v>20</v>
          </cell>
          <cell r="AG39">
            <v>39</v>
          </cell>
          <cell r="AH39">
            <v>22.9</v>
          </cell>
          <cell r="AI39">
            <v>23.5</v>
          </cell>
          <cell r="AJ39">
            <v>3</v>
          </cell>
          <cell r="AK39" t="str">
            <v>Y</v>
          </cell>
          <cell r="AL39">
            <v>28.53091014</v>
          </cell>
          <cell r="AM39">
            <v>0.05</v>
          </cell>
          <cell r="AN39">
            <v>0.08</v>
          </cell>
          <cell r="AO39">
            <v>4.38</v>
          </cell>
          <cell r="AP39">
            <v>0.11</v>
          </cell>
          <cell r="AQ39">
            <v>1700</v>
          </cell>
          <cell r="AR39">
            <v>21.25</v>
          </cell>
          <cell r="AS39">
            <v>15.454545454545453</v>
          </cell>
          <cell r="AT39">
            <v>52.555999999999997</v>
          </cell>
          <cell r="AU39">
            <v>4376.0199833472107</v>
          </cell>
          <cell r="AV39">
            <v>22.036999999999999</v>
          </cell>
          <cell r="AW39">
            <v>1834.8875936719401</v>
          </cell>
          <cell r="AX39">
            <v>179.289648412395</v>
          </cell>
          <cell r="AY39">
            <v>6.2148568391398404</v>
          </cell>
          <cell r="AZ39">
            <v>6.3426693524999397E-2</v>
          </cell>
          <cell r="BA39">
            <v>569.85339773267003</v>
          </cell>
          <cell r="BB39">
            <v>0.79409175132870402</v>
          </cell>
          <cell r="BC39">
            <v>3.0008655961569802E-2</v>
          </cell>
          <cell r="BD39">
            <v>0.286164738475013</v>
          </cell>
          <cell r="BE39">
            <v>7.2768041175118698</v>
          </cell>
          <cell r="BF39">
            <v>1.51675760487833</v>
          </cell>
          <cell r="BG39">
            <v>4.0758467662309554</v>
          </cell>
          <cell r="BH39">
            <v>-21.466676345868699</v>
          </cell>
          <cell r="BI39">
            <v>28.299023524942339</v>
          </cell>
          <cell r="BJ39">
            <v>338.86572711990618</v>
          </cell>
          <cell r="BK39">
            <v>0.63995982643469795</v>
          </cell>
          <cell r="BL39">
            <v>7.6631779086365039</v>
          </cell>
          <cell r="BM39">
            <v>13.970211656176312</v>
          </cell>
          <cell r="BN39">
            <v>9.0561228619245817</v>
          </cell>
          <cell r="BO39">
            <v>5.0776076177808793</v>
          </cell>
          <cell r="BP39">
            <v>-30.588562194475536</v>
          </cell>
          <cell r="BQ39">
            <v>42.344114855087291</v>
          </cell>
          <cell r="BR39">
            <v>328.691577091814</v>
          </cell>
          <cell r="BS39">
            <v>0.87127808343801005</v>
          </cell>
          <cell r="BT39">
            <v>6.7632011747286827</v>
          </cell>
          <cell r="BU39">
            <v>-82.2</v>
          </cell>
          <cell r="BV39">
            <v>-8.0299999999999994</v>
          </cell>
          <cell r="BW39">
            <v>0.295238604333731</v>
          </cell>
          <cell r="BX39" t="str">
            <v>open</v>
          </cell>
          <cell r="BY39" t="str">
            <v>rain</v>
          </cell>
          <cell r="BZ39">
            <v>1.0012295030818401</v>
          </cell>
          <cell r="CA39">
            <v>-17.960000000000008</v>
          </cell>
          <cell r="CB39">
            <v>-11.857349085606</v>
          </cell>
          <cell r="CC39">
            <v>-91.915881922590799</v>
          </cell>
          <cell r="CD39">
            <v>419.63757974993803</v>
          </cell>
          <cell r="CE39" t="str">
            <v>Right by house, sourrounded by cattails. macrophytes by shore, lots. little fish (mirrows?). two things floating in centre - for birds of something submerged? Salinity really jumps in YSI</v>
          </cell>
          <cell r="CF39" t="str">
            <v>Pump</v>
          </cell>
          <cell r="CG39" t="str">
            <v>Domestic</v>
          </cell>
          <cell r="CI39">
            <v>34.1754575894523</v>
          </cell>
          <cell r="CJ39">
            <v>253.96</v>
          </cell>
          <cell r="CK39">
            <v>1.13349143798992E-2</v>
          </cell>
          <cell r="CL39">
            <v>9.5171498127401505E-4</v>
          </cell>
          <cell r="CM39">
            <v>1500</v>
          </cell>
          <cell r="CN39">
            <v>172</v>
          </cell>
          <cell r="CO39">
            <v>4820.1630000000005</v>
          </cell>
          <cell r="CP39">
            <v>1.2527888670789173</v>
          </cell>
          <cell r="CQ39">
            <v>486.22</v>
          </cell>
        </row>
        <row r="40">
          <cell r="A40" t="str">
            <v>67A</v>
          </cell>
          <cell r="D40">
            <v>42951</v>
          </cell>
          <cell r="E40">
            <v>0.46249999999999997</v>
          </cell>
          <cell r="F40">
            <v>50.276620000000001</v>
          </cell>
          <cell r="G40">
            <v>-103.71397</v>
          </cell>
          <cell r="H40">
            <v>23.4</v>
          </cell>
          <cell r="I40">
            <v>100</v>
          </cell>
          <cell r="J40">
            <v>2.2000000000000002</v>
          </cell>
          <cell r="K40" t="str">
            <v>J, C</v>
          </cell>
          <cell r="L40">
            <v>0.23</v>
          </cell>
          <cell r="M40">
            <v>1.2</v>
          </cell>
          <cell r="N40">
            <v>1</v>
          </cell>
          <cell r="O40">
            <v>98.7</v>
          </cell>
          <cell r="P40">
            <v>0</v>
          </cell>
          <cell r="Q40">
            <v>0</v>
          </cell>
          <cell r="R40">
            <v>21.4</v>
          </cell>
          <cell r="S40">
            <v>96.5</v>
          </cell>
          <cell r="T40">
            <v>8.4600000000000009</v>
          </cell>
          <cell r="U40">
            <v>1680</v>
          </cell>
          <cell r="V40">
            <v>0.91</v>
          </cell>
          <cell r="W40">
            <v>8.17</v>
          </cell>
          <cell r="X40">
            <v>18.7</v>
          </cell>
          <cell r="Y40">
            <v>0.7</v>
          </cell>
          <cell r="Z40">
            <v>0.06</v>
          </cell>
          <cell r="AA40">
            <v>1575</v>
          </cell>
          <cell r="AB40">
            <v>0.91</v>
          </cell>
          <cell r="AC40">
            <v>7.6</v>
          </cell>
          <cell r="AD40">
            <v>920.04359878602907</v>
          </cell>
          <cell r="AE40">
            <v>705.9</v>
          </cell>
          <cell r="AG40">
            <v>78</v>
          </cell>
          <cell r="AH40">
            <v>19.7</v>
          </cell>
          <cell r="AI40">
            <v>20.5</v>
          </cell>
          <cell r="AJ40">
            <v>2</v>
          </cell>
          <cell r="AK40" t="str">
            <v>N</v>
          </cell>
          <cell r="AL40">
            <v>152.53338775</v>
          </cell>
          <cell r="AM40">
            <v>3.6</v>
          </cell>
          <cell r="AN40">
            <v>5.4</v>
          </cell>
          <cell r="AO40">
            <v>169.44</v>
          </cell>
          <cell r="AP40">
            <v>6.48</v>
          </cell>
          <cell r="AQ40">
            <v>9280</v>
          </cell>
          <cell r="AR40">
            <v>1.7185185185185183</v>
          </cell>
          <cell r="AS40">
            <v>1.4320987654320985</v>
          </cell>
          <cell r="AT40">
            <v>65.974999999999994</v>
          </cell>
          <cell r="AU40">
            <v>5493.3388842631139</v>
          </cell>
          <cell r="AV40">
            <v>53.317</v>
          </cell>
          <cell r="AW40">
            <v>4439.3838467943378</v>
          </cell>
          <cell r="AX40">
            <v>5174.5787353205797</v>
          </cell>
          <cell r="AY40">
            <v>179.76709038671601</v>
          </cell>
          <cell r="AZ40">
            <v>0.986154818142566</v>
          </cell>
          <cell r="BA40">
            <v>1097.7224685316301</v>
          </cell>
          <cell r="BB40">
            <v>1.5261128281702301</v>
          </cell>
          <cell r="BC40">
            <v>4.6699025058809501E-3</v>
          </cell>
          <cell r="BD40">
            <v>0.4728586348055</v>
          </cell>
          <cell r="BE40">
            <v>12.0568106381997</v>
          </cell>
          <cell r="BF40">
            <v>0.202078748361469</v>
          </cell>
          <cell r="BG40">
            <v>8.8952116883216501</v>
          </cell>
          <cell r="BH40">
            <v>-25.722289947114049</v>
          </cell>
          <cell r="BI40">
            <v>35.048802160040466</v>
          </cell>
          <cell r="BJ40">
            <v>355.92829435536441</v>
          </cell>
          <cell r="BK40">
            <v>0.66430633358681701</v>
          </cell>
          <cell r="BL40">
            <v>6.746176921064527</v>
          </cell>
          <cell r="BM40">
            <v>11.847756589563454</v>
          </cell>
          <cell r="BN40">
            <v>10.821553472464267</v>
          </cell>
          <cell r="BO40">
            <v>8.1821153988620541</v>
          </cell>
          <cell r="BP40">
            <v>-28.503816163631871</v>
          </cell>
          <cell r="BQ40">
            <v>33.668124468395206</v>
          </cell>
          <cell r="BR40">
            <v>312.29263650198965</v>
          </cell>
          <cell r="BS40">
            <v>0.70141925975823349</v>
          </cell>
          <cell r="BT40">
            <v>6.5060965937914519</v>
          </cell>
          <cell r="BU40">
            <v>-90.9</v>
          </cell>
          <cell r="BV40">
            <v>-9.0250000000000004</v>
          </cell>
          <cell r="BW40">
            <v>0.29927904124386301</v>
          </cell>
          <cell r="BX40" t="str">
            <v>open</v>
          </cell>
          <cell r="BY40" t="str">
            <v>rain</v>
          </cell>
          <cell r="BZ40">
            <v>0.29930214692066798</v>
          </cell>
          <cell r="CA40">
            <v>-18.700000000000003</v>
          </cell>
          <cell r="CB40">
            <v>-13.5666287009816</v>
          </cell>
          <cell r="CC40">
            <v>-105.145706145598</v>
          </cell>
          <cell r="CD40">
            <v>141.45947860946401</v>
          </cell>
          <cell r="CE40" t="str">
            <v>oily resin on top of dugout in some spots. very rocky. situated in canola field. cattle used in fall. &gt;30 yrs old</v>
          </cell>
          <cell r="CF40" t="str">
            <v>Livestock</v>
          </cell>
          <cell r="CG40" t="str">
            <v>Crop</v>
          </cell>
          <cell r="CH40" t="str">
            <v>&gt;30</v>
          </cell>
          <cell r="CI40">
            <v>3.1668760990661702</v>
          </cell>
          <cell r="CJ40">
            <v>251.98</v>
          </cell>
          <cell r="CK40">
            <v>8.2745932689137491E-3</v>
          </cell>
          <cell r="CL40">
            <v>1.5548022774614699E-3</v>
          </cell>
          <cell r="CM40">
            <v>460</v>
          </cell>
          <cell r="CN40">
            <v>94</v>
          </cell>
          <cell r="CO40">
            <v>472.70399999999995</v>
          </cell>
          <cell r="CP40">
            <v>1.2363573236308498</v>
          </cell>
          <cell r="CQ40">
            <v>269.5</v>
          </cell>
        </row>
        <row r="41">
          <cell r="A41" t="str">
            <v>67B</v>
          </cell>
          <cell r="D41">
            <v>42951</v>
          </cell>
          <cell r="E41">
            <v>0.49652777777777773</v>
          </cell>
          <cell r="F41">
            <v>50.2821</v>
          </cell>
          <cell r="G41">
            <v>-103.71066999999999</v>
          </cell>
          <cell r="H41">
            <v>21.8</v>
          </cell>
          <cell r="I41">
            <v>100</v>
          </cell>
          <cell r="J41">
            <v>2.6</v>
          </cell>
          <cell r="K41" t="str">
            <v>J, C</v>
          </cell>
          <cell r="L41">
            <v>0.19500000000000001</v>
          </cell>
          <cell r="M41">
            <v>2.1</v>
          </cell>
          <cell r="N41">
            <v>2</v>
          </cell>
          <cell r="O41">
            <v>93.1</v>
          </cell>
          <cell r="P41">
            <v>0</v>
          </cell>
          <cell r="Q41">
            <v>0</v>
          </cell>
          <cell r="R41">
            <v>22.3</v>
          </cell>
          <cell r="S41">
            <v>240.5</v>
          </cell>
          <cell r="T41">
            <v>20.93</v>
          </cell>
          <cell r="U41">
            <v>1110</v>
          </cell>
          <cell r="V41">
            <v>0.59</v>
          </cell>
          <cell r="W41">
            <v>9.01</v>
          </cell>
          <cell r="X41">
            <v>15</v>
          </cell>
          <cell r="Y41">
            <v>1.6</v>
          </cell>
          <cell r="Z41">
            <v>0.18</v>
          </cell>
          <cell r="AA41">
            <v>1080</v>
          </cell>
          <cell r="AB41">
            <v>0.68</v>
          </cell>
          <cell r="AC41">
            <v>6.96</v>
          </cell>
          <cell r="AD41">
            <v>596.02311706401667</v>
          </cell>
          <cell r="AE41">
            <v>705.7</v>
          </cell>
          <cell r="AF41">
            <v>13</v>
          </cell>
          <cell r="AG41">
            <v>40</v>
          </cell>
          <cell r="AH41">
            <v>20.399999999999999</v>
          </cell>
          <cell r="AI41">
            <v>20.7</v>
          </cell>
          <cell r="AJ41">
            <v>2</v>
          </cell>
          <cell r="AK41" t="str">
            <v>N</v>
          </cell>
          <cell r="AL41">
            <v>265.70814360000003</v>
          </cell>
          <cell r="AM41">
            <v>0.53</v>
          </cell>
          <cell r="AN41">
            <v>1.48</v>
          </cell>
          <cell r="AO41">
            <v>155.25</v>
          </cell>
          <cell r="AP41">
            <v>0.86</v>
          </cell>
          <cell r="AQ41">
            <v>4120</v>
          </cell>
          <cell r="AR41">
            <v>2.7837837837837838</v>
          </cell>
          <cell r="AS41">
            <v>4.7906976744186052</v>
          </cell>
          <cell r="AT41">
            <v>55.515999999999998</v>
          </cell>
          <cell r="AU41">
            <v>4622.4812656119902</v>
          </cell>
          <cell r="AV41">
            <v>35.020000000000003</v>
          </cell>
          <cell r="AW41">
            <v>2915.9034138218158</v>
          </cell>
          <cell r="AX41">
            <v>725.30040400901203</v>
          </cell>
          <cell r="AY41">
            <v>24.608430063252499</v>
          </cell>
          <cell r="AZ41">
            <v>0.34892303566284599</v>
          </cell>
          <cell r="BA41">
            <v>11570.471875041299</v>
          </cell>
          <cell r="BB41">
            <v>15.850813064139899</v>
          </cell>
          <cell r="BC41">
            <v>7.1325475761488705E-2</v>
          </cell>
          <cell r="BD41">
            <v>0.265334671320761</v>
          </cell>
          <cell r="BE41">
            <v>6.59734964327252</v>
          </cell>
          <cell r="BF41">
            <v>1.22983472161913E-2</v>
          </cell>
          <cell r="BG41">
            <v>9.5933535567084025</v>
          </cell>
          <cell r="BH41">
            <v>-12.196107774531455</v>
          </cell>
          <cell r="BI41">
            <v>10.84142796013397</v>
          </cell>
          <cell r="BJ41">
            <v>165.83648121997251</v>
          </cell>
          <cell r="BK41">
            <v>0.24022663328459942</v>
          </cell>
          <cell r="BL41">
            <v>3.674639512961944</v>
          </cell>
          <cell r="BM41">
            <v>17.84597891237971</v>
          </cell>
          <cell r="BN41">
            <v>10.184302274460935</v>
          </cell>
          <cell r="BO41">
            <v>8.6205102809739351</v>
          </cell>
          <cell r="BP41">
            <v>-26.643390781120825</v>
          </cell>
          <cell r="BQ41">
            <v>13.0038554490785</v>
          </cell>
          <cell r="BR41">
            <v>113.51588110869545</v>
          </cell>
          <cell r="BS41">
            <v>0.25955799299557886</v>
          </cell>
          <cell r="BT41">
            <v>2.2657860500737619</v>
          </cell>
          <cell r="BU41">
            <v>-89.5</v>
          </cell>
          <cell r="BV41">
            <v>-8.41</v>
          </cell>
          <cell r="BW41">
            <v>0.37440440108858097</v>
          </cell>
          <cell r="BX41" t="str">
            <v>open</v>
          </cell>
          <cell r="BY41" t="str">
            <v>rain</v>
          </cell>
          <cell r="BZ41">
            <v>0.57144472104283806</v>
          </cell>
          <cell r="CA41">
            <v>-22.22</v>
          </cell>
          <cell r="CB41">
            <v>-13.761172669792201</v>
          </cell>
          <cell r="CC41">
            <v>-106.65147646419101</v>
          </cell>
          <cell r="CD41">
            <v>219.13110409175701</v>
          </cell>
          <cell r="CE41" t="str">
            <v>Bluestone and some sort of aquatic blue powder used to reduce algae. 5-6 yrs old. Pump in dugout - used for crops/equipment. cattle use dugout in fall. Dugout was green from the dye.</v>
          </cell>
          <cell r="CF41" t="str">
            <v>Pump, Livestock</v>
          </cell>
          <cell r="CG41" t="str">
            <v>Crop</v>
          </cell>
          <cell r="CH41" t="str">
            <v>5 to 6</v>
          </cell>
          <cell r="CI41">
            <v>10.593924336210501</v>
          </cell>
          <cell r="CJ41">
            <v>246.44</v>
          </cell>
          <cell r="CK41">
            <v>1.17393580685948E-2</v>
          </cell>
          <cell r="CL41">
            <v>1.1881854910113501E-3</v>
          </cell>
          <cell r="CM41">
            <v>570</v>
          </cell>
          <cell r="CN41">
            <v>117</v>
          </cell>
          <cell r="CO41">
            <v>893.298</v>
          </cell>
          <cell r="CP41">
            <v>1.3824311207056845</v>
          </cell>
          <cell r="CQ41">
            <v>208.77</v>
          </cell>
        </row>
        <row r="42">
          <cell r="A42" t="str">
            <v>22B</v>
          </cell>
          <cell r="D42">
            <v>42955</v>
          </cell>
          <cell r="E42">
            <v>0.51944444444444449</v>
          </cell>
          <cell r="F42">
            <v>51.143189999999997</v>
          </cell>
          <cell r="G42">
            <v>-105.65466000000001</v>
          </cell>
          <cell r="H42">
            <v>18.5</v>
          </cell>
          <cell r="I42">
            <v>100</v>
          </cell>
          <cell r="J42">
            <v>0</v>
          </cell>
          <cell r="K42" t="str">
            <v>J, C</v>
          </cell>
          <cell r="L42">
            <v>0.49</v>
          </cell>
          <cell r="M42">
            <v>1.5</v>
          </cell>
          <cell r="N42">
            <v>1.5</v>
          </cell>
          <cell r="O42">
            <v>89.5</v>
          </cell>
          <cell r="P42">
            <v>0</v>
          </cell>
          <cell r="Q42">
            <v>0</v>
          </cell>
          <cell r="R42">
            <v>18.8</v>
          </cell>
          <cell r="S42">
            <v>54.5</v>
          </cell>
          <cell r="T42">
            <v>4.41</v>
          </cell>
          <cell r="U42">
            <v>1647</v>
          </cell>
          <cell r="V42">
            <v>0.95</v>
          </cell>
          <cell r="W42">
            <v>7.62</v>
          </cell>
          <cell r="X42">
            <v>17.3</v>
          </cell>
          <cell r="Y42">
            <v>1</v>
          </cell>
          <cell r="Z42">
            <v>0.1</v>
          </cell>
          <cell r="AA42">
            <v>1593</v>
          </cell>
          <cell r="AB42">
            <v>0.96</v>
          </cell>
          <cell r="AC42">
            <v>7.41</v>
          </cell>
          <cell r="AD42">
            <v>901.25709140991307</v>
          </cell>
          <cell r="AE42">
            <v>709.7</v>
          </cell>
          <cell r="AG42">
            <v>49</v>
          </cell>
          <cell r="AH42">
            <v>18.8</v>
          </cell>
          <cell r="AI42">
            <v>18.5</v>
          </cell>
          <cell r="AJ42">
            <v>1</v>
          </cell>
          <cell r="AK42" t="str">
            <v>N</v>
          </cell>
          <cell r="AL42">
            <v>26.716567850000001</v>
          </cell>
          <cell r="AM42">
            <v>0.64</v>
          </cell>
          <cell r="AN42">
            <v>0.27</v>
          </cell>
          <cell r="AO42">
            <v>99.6</v>
          </cell>
          <cell r="AP42">
            <v>0.35</v>
          </cell>
          <cell r="AQ42">
            <v>3020</v>
          </cell>
          <cell r="AR42">
            <v>11.185185185185185</v>
          </cell>
          <cell r="AS42">
            <v>8.6285714285714299</v>
          </cell>
          <cell r="AT42">
            <v>63.168999999999997</v>
          </cell>
          <cell r="AU42">
            <v>5259.7002497918402</v>
          </cell>
          <cell r="AV42">
            <v>27.279</v>
          </cell>
          <cell r="AW42">
            <v>2271.3572023313905</v>
          </cell>
          <cell r="AX42">
            <v>4303.9469898056104</v>
          </cell>
          <cell r="AY42">
            <v>162.123077282189</v>
          </cell>
          <cell r="AZ42">
            <v>2.78696750760884</v>
          </cell>
          <cell r="BA42">
            <v>1680.1903846922201</v>
          </cell>
          <cell r="BB42">
            <v>2.4735282177282798</v>
          </cell>
          <cell r="BC42">
            <v>5.81748639742561E-2</v>
          </cell>
          <cell r="BD42">
            <v>0.632777120307075</v>
          </cell>
          <cell r="BE42">
            <v>17.560292032312098</v>
          </cell>
          <cell r="BF42">
            <v>12.636010959150299</v>
          </cell>
          <cell r="BG42">
            <v>5.9901182248123988</v>
          </cell>
          <cell r="BH42">
            <v>-21.9802517248554</v>
          </cell>
          <cell r="BI42">
            <v>19.551664168144178</v>
          </cell>
          <cell r="BJ42">
            <v>233.03814497024507</v>
          </cell>
          <cell r="BK42">
            <v>0.39213125086530642</v>
          </cell>
          <cell r="BL42">
            <v>4.6738496785047152</v>
          </cell>
          <cell r="BM42">
            <v>13.905610973085039</v>
          </cell>
          <cell r="BN42">
            <v>10.042166268568058</v>
          </cell>
          <cell r="BO42">
            <v>6.4279343166589475</v>
          </cell>
          <cell r="BP42">
            <v>-29.334717128174383</v>
          </cell>
          <cell r="BQ42">
            <v>18.751110837319299</v>
          </cell>
          <cell r="BR42">
            <v>161.40151949889324</v>
          </cell>
          <cell r="BS42">
            <v>0.42616160993907498</v>
          </cell>
          <cell r="BT42">
            <v>3.6682163522475739</v>
          </cell>
          <cell r="BU42">
            <v>-81.8</v>
          </cell>
          <cell r="BV42">
            <v>-6.4950000000000001</v>
          </cell>
          <cell r="BW42">
            <v>0.59306455314403395</v>
          </cell>
          <cell r="BX42" t="str">
            <v>restricted</v>
          </cell>
          <cell r="BY42" t="str">
            <v>rain</v>
          </cell>
          <cell r="BZ42">
            <v>0.70242898256304898</v>
          </cell>
          <cell r="CA42">
            <v>-29.839999999999996</v>
          </cell>
          <cell r="CB42">
            <v>-13.288213912571701</v>
          </cell>
          <cell r="CC42">
            <v>-102.990775683305</v>
          </cell>
          <cell r="CD42">
            <v>254.99551985058</v>
          </cell>
          <cell r="CE42" t="str">
            <v>Low water levels. lots of duckweed on top. in a field (wheat growing). pump in dugout.</v>
          </cell>
          <cell r="CF42" t="str">
            <v>Pump</v>
          </cell>
          <cell r="CG42" t="str">
            <v>Crop</v>
          </cell>
          <cell r="CI42">
            <v>19.0808185062455</v>
          </cell>
          <cell r="CJ42">
            <v>269.48</v>
          </cell>
          <cell r="CK42">
            <v>3.2184456181579401E-3</v>
          </cell>
          <cell r="CL42">
            <v>3.0076364137019401E-3</v>
          </cell>
          <cell r="CM42">
            <v>429.99999999999994</v>
          </cell>
          <cell r="CN42">
            <v>88</v>
          </cell>
          <cell r="CO42">
            <v>509.25</v>
          </cell>
          <cell r="CP42">
            <v>1.197136058840566</v>
          </cell>
          <cell r="CQ42">
            <v>823.61</v>
          </cell>
        </row>
        <row r="43">
          <cell r="A43">
            <v>68</v>
          </cell>
          <cell r="D43">
            <v>42955</v>
          </cell>
          <cell r="E43">
            <v>0.39583333333333331</v>
          </cell>
          <cell r="F43">
            <v>50.633670000000002</v>
          </cell>
          <cell r="G43">
            <v>-104.68465</v>
          </cell>
          <cell r="H43">
            <v>19.8</v>
          </cell>
          <cell r="I43">
            <v>100</v>
          </cell>
          <cell r="J43">
            <v>0</v>
          </cell>
          <cell r="K43" t="str">
            <v>J, C</v>
          </cell>
          <cell r="L43">
            <v>0.15</v>
          </cell>
          <cell r="M43">
            <v>0.8</v>
          </cell>
          <cell r="N43">
            <v>1</v>
          </cell>
          <cell r="O43">
            <v>121.4</v>
          </cell>
          <cell r="P43">
            <v>0</v>
          </cell>
          <cell r="Q43">
            <v>0</v>
          </cell>
          <cell r="R43">
            <v>19.2</v>
          </cell>
          <cell r="S43">
            <v>42.9</v>
          </cell>
          <cell r="T43">
            <v>3.58</v>
          </cell>
          <cell r="U43">
            <v>230.2</v>
          </cell>
          <cell r="V43">
            <v>0.12</v>
          </cell>
          <cell r="W43">
            <v>9.1</v>
          </cell>
          <cell r="X43">
            <v>19.2</v>
          </cell>
          <cell r="Y43">
            <v>40.5</v>
          </cell>
          <cell r="Z43">
            <v>3.5</v>
          </cell>
          <cell r="AA43">
            <v>230.4</v>
          </cell>
          <cell r="AB43">
            <v>0.12</v>
          </cell>
          <cell r="AC43">
            <v>9.09</v>
          </cell>
          <cell r="AD43">
            <v>117.54731782327781</v>
          </cell>
          <cell r="AE43">
            <v>709.8</v>
          </cell>
          <cell r="AF43">
            <v>11</v>
          </cell>
          <cell r="AG43">
            <v>35</v>
          </cell>
          <cell r="AH43">
            <v>19.8</v>
          </cell>
          <cell r="AI43">
            <v>20</v>
          </cell>
          <cell r="AJ43">
            <v>1</v>
          </cell>
          <cell r="AK43" t="str">
            <v>N</v>
          </cell>
          <cell r="AL43">
            <v>384.00061325000001</v>
          </cell>
          <cell r="AM43">
            <v>0.02</v>
          </cell>
          <cell r="AN43">
            <v>0.1</v>
          </cell>
          <cell r="AO43">
            <v>536.54</v>
          </cell>
          <cell r="AP43" t="e">
            <v>#N/A</v>
          </cell>
          <cell r="AQ43" t="e">
            <v>#N/A</v>
          </cell>
          <cell r="AR43" t="e">
            <v>#N/A</v>
          </cell>
          <cell r="AS43" t="e">
            <v>#N/A</v>
          </cell>
          <cell r="AT43">
            <v>30.99</v>
          </cell>
          <cell r="AU43">
            <v>2580.3497085761865</v>
          </cell>
          <cell r="AV43">
            <v>29.271999999999998</v>
          </cell>
          <cell r="AW43">
            <v>2437.3022481265612</v>
          </cell>
          <cell r="AX43">
            <v>106.11467077749499</v>
          </cell>
          <cell r="AY43">
            <v>3.9670193122488699</v>
          </cell>
          <cell r="AZ43">
            <v>0.59409336321981399</v>
          </cell>
          <cell r="BA43">
            <v>12598.474112968001</v>
          </cell>
          <cell r="BB43">
            <v>18.5002603952932</v>
          </cell>
          <cell r="BC43">
            <v>0.21862856339956799</v>
          </cell>
          <cell r="BD43">
            <v>0.32344792606823097</v>
          </cell>
          <cell r="BE43">
            <v>8.9103118665287901</v>
          </cell>
          <cell r="BF43">
            <v>4.34842831211368</v>
          </cell>
          <cell r="BG43">
            <v>1.2144480680998431</v>
          </cell>
          <cell r="BH43">
            <v>-23.575778413923089</v>
          </cell>
          <cell r="BI43">
            <v>28.051019597082913</v>
          </cell>
          <cell r="BJ43">
            <v>306.08044180099535</v>
          </cell>
          <cell r="BK43">
            <v>0.67430335569910849</v>
          </cell>
          <cell r="BL43">
            <v>7.3577029279085426</v>
          </cell>
          <cell r="BM43">
            <v>12.730155762500802</v>
          </cell>
          <cell r="BN43">
            <v>11.023222190552206</v>
          </cell>
          <cell r="BO43">
            <v>1.8183971548465201</v>
          </cell>
          <cell r="BP43">
            <v>-29.428387230492199</v>
          </cell>
          <cell r="BQ43">
            <v>36.493580363707679</v>
          </cell>
          <cell r="BR43">
            <v>344.80872418107657</v>
          </cell>
          <cell r="BS43">
            <v>0.73873644460946719</v>
          </cell>
          <cell r="BT43">
            <v>6.9799336878760441</v>
          </cell>
          <cell r="BU43">
            <v>-62.1</v>
          </cell>
          <cell r="BV43">
            <v>-1.85</v>
          </cell>
          <cell r="BW43">
            <v>1.5785067657481899</v>
          </cell>
          <cell r="BX43" t="str">
            <v>closed</v>
          </cell>
          <cell r="BY43" t="str">
            <v>rain</v>
          </cell>
          <cell r="BZ43">
            <v>1.2003609676960401</v>
          </cell>
          <cell r="CA43">
            <v>-47.3</v>
          </cell>
          <cell r="CB43">
            <v>-10.9957229485887</v>
          </cell>
          <cell r="CC43">
            <v>-85.246895622076806</v>
          </cell>
          <cell r="CD43">
            <v>974.32065634680498</v>
          </cell>
          <cell r="CE43" t="str">
            <v>no direct livestock access. very low water levels. tree on one shore.</v>
          </cell>
          <cell r="CF43" t="str">
            <v>Isolated</v>
          </cell>
          <cell r="CG43" t="str">
            <v>Domestic</v>
          </cell>
          <cell r="CI43" t="str">
            <v>NA</v>
          </cell>
          <cell r="CJ43">
            <v>108.09</v>
          </cell>
          <cell r="CK43">
            <v>9.7436760691308204E-4</v>
          </cell>
          <cell r="CL43">
            <v>9.7436760691308204E-4</v>
          </cell>
          <cell r="CM43">
            <v>590</v>
          </cell>
          <cell r="CN43">
            <v>112</v>
          </cell>
          <cell r="CO43">
            <v>469.37600000000003</v>
          </cell>
          <cell r="CP43">
            <v>1.3007297841247034</v>
          </cell>
          <cell r="CQ43">
            <v>0</v>
          </cell>
        </row>
        <row r="44">
          <cell r="A44" t="str">
            <v>32A</v>
          </cell>
          <cell r="D44">
            <v>42956</v>
          </cell>
          <cell r="E44">
            <v>0.45833333333333331</v>
          </cell>
          <cell r="F44">
            <v>50.439210000000003</v>
          </cell>
          <cell r="G44">
            <v>-103.67125</v>
          </cell>
          <cell r="H44">
            <v>16.2</v>
          </cell>
          <cell r="I44">
            <v>100</v>
          </cell>
          <cell r="J44">
            <v>2.4</v>
          </cell>
          <cell r="K44" t="str">
            <v>J, C</v>
          </cell>
          <cell r="L44">
            <v>0.43</v>
          </cell>
          <cell r="M44">
            <v>2.4</v>
          </cell>
          <cell r="N44">
            <v>2.5</v>
          </cell>
          <cell r="O44">
            <v>89.9</v>
          </cell>
          <cell r="P44">
            <v>0</v>
          </cell>
          <cell r="Q44">
            <v>0</v>
          </cell>
          <cell r="R44">
            <v>19.100000000000001</v>
          </cell>
          <cell r="S44">
            <v>45.7</v>
          </cell>
          <cell r="T44">
            <v>4.2</v>
          </cell>
          <cell r="U44">
            <v>2982</v>
          </cell>
          <cell r="V44">
            <v>1.77</v>
          </cell>
          <cell r="W44">
            <v>9.0399999999999991</v>
          </cell>
          <cell r="X44">
            <v>13.1</v>
          </cell>
          <cell r="Y44">
            <v>0.4</v>
          </cell>
          <cell r="Z44">
            <v>0.04</v>
          </cell>
          <cell r="AA44">
            <v>2861</v>
          </cell>
          <cell r="AB44">
            <v>1.96</v>
          </cell>
          <cell r="AC44">
            <v>7.3</v>
          </cell>
          <cell r="AD44">
            <v>1663.9277253849384</v>
          </cell>
          <cell r="AE44">
            <v>711.3</v>
          </cell>
          <cell r="AG44">
            <v>25</v>
          </cell>
          <cell r="AH44">
            <v>18.100000000000001</v>
          </cell>
          <cell r="AI44">
            <v>17.7</v>
          </cell>
          <cell r="AJ44">
            <v>3</v>
          </cell>
          <cell r="AK44" t="str">
            <v>N</v>
          </cell>
          <cell r="AL44">
            <v>106.27075601999999</v>
          </cell>
          <cell r="AM44">
            <v>0.1</v>
          </cell>
          <cell r="AN44">
            <v>0.03</v>
          </cell>
          <cell r="AO44">
            <v>25.31</v>
          </cell>
          <cell r="AP44">
            <v>7.0000000000000007E-2</v>
          </cell>
          <cell r="AQ44">
            <v>3030</v>
          </cell>
          <cell r="AR44">
            <v>101</v>
          </cell>
          <cell r="AS44">
            <v>43.285714285714278</v>
          </cell>
          <cell r="AT44">
            <v>57.707999999999998</v>
          </cell>
          <cell r="AU44">
            <v>4804.9958368026646</v>
          </cell>
          <cell r="AV44">
            <v>35.031999999999996</v>
          </cell>
          <cell r="AW44">
            <v>2916.9025811823481</v>
          </cell>
          <cell r="AX44">
            <v>204.54007735420001</v>
          </cell>
          <cell r="AY44">
            <v>7.5738429799114497</v>
          </cell>
          <cell r="AZ44">
            <v>0.772014233695415</v>
          </cell>
          <cell r="BA44">
            <v>1196.1207501966801</v>
          </cell>
          <cell r="BB44">
            <v>1.72950618663231</v>
          </cell>
          <cell r="BC44">
            <v>7.41228140626079E-2</v>
          </cell>
          <cell r="BD44">
            <v>0.23450786455824099</v>
          </cell>
          <cell r="BE44">
            <v>6.4301509893857203</v>
          </cell>
          <cell r="BF44">
            <v>0.73204295229954497</v>
          </cell>
          <cell r="BG44">
            <v>6.1414241998697641</v>
          </cell>
          <cell r="BH44">
            <v>-21.892080436280033</v>
          </cell>
          <cell r="BI44">
            <v>24.394879816917094</v>
          </cell>
          <cell r="BJ44">
            <v>256.91945653094922</v>
          </cell>
          <cell r="BK44">
            <v>0.54355792818442716</v>
          </cell>
          <cell r="BL44">
            <v>5.7245868210995807</v>
          </cell>
          <cell r="BM44">
            <v>12.286978587404811</v>
          </cell>
          <cell r="BN44">
            <v>10.563303689428571</v>
          </cell>
          <cell r="BO44">
            <v>7.1406511929277574</v>
          </cell>
          <cell r="BP44">
            <v>-26.845786147325096</v>
          </cell>
          <cell r="BQ44">
            <v>24.324213170468408</v>
          </cell>
          <cell r="BR44">
            <v>220.23775776519082</v>
          </cell>
          <cell r="BS44">
            <v>0.54907930407377903</v>
          </cell>
          <cell r="BT44">
            <v>4.9715069472955049</v>
          </cell>
          <cell r="BU44">
            <v>-65.400000000000006</v>
          </cell>
          <cell r="BV44">
            <v>-4.6150000000000002</v>
          </cell>
          <cell r="BW44">
            <v>0.56684125921009498</v>
          </cell>
          <cell r="BX44" t="str">
            <v>restricted</v>
          </cell>
          <cell r="BY44" t="str">
            <v>rain</v>
          </cell>
          <cell r="BZ44">
            <v>1.0081471339124599</v>
          </cell>
          <cell r="CA44">
            <v>-28.480000000000004</v>
          </cell>
          <cell r="CB44">
            <v>-9.4519438030578602</v>
          </cell>
          <cell r="CC44">
            <v>-73.298045035667798</v>
          </cell>
          <cell r="CD44">
            <v>291.64481193696201</v>
          </cell>
          <cell r="CE44" t="str">
            <v>Direct cattle access. in pasture. Some cattails</v>
          </cell>
          <cell r="CF44" t="str">
            <v>Livestock</v>
          </cell>
          <cell r="CG44" t="str">
            <v>Pasture-livestock</v>
          </cell>
          <cell r="CI44">
            <v>95.720000122390402</v>
          </cell>
          <cell r="CJ44">
            <v>292.81</v>
          </cell>
          <cell r="CK44">
            <v>1.3369212912052E-2</v>
          </cell>
          <cell r="CL44">
            <v>0</v>
          </cell>
          <cell r="CM44">
            <v>509.99999999999994</v>
          </cell>
          <cell r="CN44">
            <v>97</v>
          </cell>
          <cell r="CO44">
            <v>915.07199999999989</v>
          </cell>
          <cell r="CP44">
            <v>1.2116626316321586</v>
          </cell>
          <cell r="CQ44">
            <v>1472.98</v>
          </cell>
        </row>
        <row r="45">
          <cell r="A45" t="str">
            <v>32B</v>
          </cell>
          <cell r="D45">
            <v>42956</v>
          </cell>
          <cell r="E45">
            <v>0.49374999999999997</v>
          </cell>
          <cell r="F45">
            <v>50.443370000000002</v>
          </cell>
          <cell r="G45">
            <v>-103.65922</v>
          </cell>
          <cell r="H45">
            <v>15.7</v>
          </cell>
          <cell r="I45">
            <v>100</v>
          </cell>
          <cell r="J45">
            <v>2.2999999999999998</v>
          </cell>
          <cell r="K45" t="str">
            <v>J, C</v>
          </cell>
          <cell r="L45">
            <v>1.21</v>
          </cell>
          <cell r="M45">
            <v>2</v>
          </cell>
          <cell r="N45">
            <v>2</v>
          </cell>
          <cell r="O45">
            <v>98.2</v>
          </cell>
          <cell r="P45">
            <v>0</v>
          </cell>
          <cell r="Q45">
            <v>0</v>
          </cell>
          <cell r="R45">
            <v>19.8</v>
          </cell>
          <cell r="S45">
            <v>17.600000000000001</v>
          </cell>
          <cell r="T45">
            <v>1.61</v>
          </cell>
          <cell r="U45">
            <v>2152</v>
          </cell>
          <cell r="V45">
            <v>1.23</v>
          </cell>
          <cell r="W45">
            <v>8.27</v>
          </cell>
          <cell r="X45">
            <v>19.899999999999999</v>
          </cell>
          <cell r="Y45">
            <v>16.100000000000001</v>
          </cell>
          <cell r="Z45">
            <v>1.45</v>
          </cell>
          <cell r="AA45">
            <v>2161</v>
          </cell>
          <cell r="AB45">
            <v>1.23</v>
          </cell>
          <cell r="AC45">
            <v>8.27</v>
          </cell>
          <cell r="AD45">
            <v>1189.1150316096255</v>
          </cell>
          <cell r="AE45">
            <v>710.4</v>
          </cell>
          <cell r="AF45">
            <v>14</v>
          </cell>
          <cell r="AG45">
            <v>59</v>
          </cell>
          <cell r="AH45">
            <v>18.600000000000001</v>
          </cell>
          <cell r="AI45">
            <v>18.5</v>
          </cell>
          <cell r="AJ45">
            <v>2</v>
          </cell>
          <cell r="AK45" t="str">
            <v>N</v>
          </cell>
          <cell r="AL45">
            <v>5.1676714400000003</v>
          </cell>
          <cell r="AM45">
            <v>0.41</v>
          </cell>
          <cell r="AN45">
            <v>2.4</v>
          </cell>
          <cell r="AO45">
            <v>580.97</v>
          </cell>
          <cell r="AP45">
            <v>2.44</v>
          </cell>
          <cell r="AQ45">
            <v>3980</v>
          </cell>
          <cell r="AR45">
            <v>1.6583333333333334</v>
          </cell>
          <cell r="AS45">
            <v>1.6311475409836065</v>
          </cell>
          <cell r="AT45">
            <v>99.102000000000004</v>
          </cell>
          <cell r="AU45">
            <v>8251.6236469608666</v>
          </cell>
          <cell r="AV45">
            <v>33.853999999999999</v>
          </cell>
          <cell r="AW45">
            <v>2818.8176519567023</v>
          </cell>
          <cell r="AX45">
            <v>2154.4124454440698</v>
          </cell>
          <cell r="AY45">
            <v>78.6431684863567</v>
          </cell>
          <cell r="AZ45">
            <v>4.0755956542753297E-2</v>
          </cell>
          <cell r="BA45">
            <v>4747.6110252600502</v>
          </cell>
          <cell r="BB45">
            <v>6.8280456387591597</v>
          </cell>
          <cell r="BC45">
            <v>4.2962080279796297E-2</v>
          </cell>
          <cell r="BD45">
            <v>0.90550738514843498</v>
          </cell>
          <cell r="BE45">
            <v>24.3451486284984</v>
          </cell>
          <cell r="BF45">
            <v>1.39258277663977</v>
          </cell>
          <cell r="BG45">
            <v>7.3575395104276051</v>
          </cell>
          <cell r="BH45">
            <v>-29.506118652047515</v>
          </cell>
          <cell r="BI45">
            <v>60.44982568255314</v>
          </cell>
          <cell r="BJ45">
            <v>624.26196174707877</v>
          </cell>
          <cell r="BK45">
            <v>1.1591529373452185</v>
          </cell>
          <cell r="BL45">
            <v>11.970507416051369</v>
          </cell>
          <cell r="BM45">
            <v>12.048101277626351</v>
          </cell>
          <cell r="BN45">
            <v>11.592599875517047</v>
          </cell>
          <cell r="BO45">
            <v>7.0446740864120532</v>
          </cell>
          <cell r="BP45">
            <v>-30.981869863624688</v>
          </cell>
          <cell r="BQ45">
            <v>73.447169168304157</v>
          </cell>
          <cell r="BR45">
            <v>729.80883784933917</v>
          </cell>
          <cell r="BS45">
            <v>1.2953645355961934</v>
          </cell>
          <cell r="BT45">
            <v>12.871408074944254</v>
          </cell>
          <cell r="BU45">
            <v>-81</v>
          </cell>
          <cell r="BV45">
            <v>-6.72</v>
          </cell>
          <cell r="BW45">
            <v>0.51800004402112299</v>
          </cell>
          <cell r="BX45" t="str">
            <v>restricted</v>
          </cell>
          <cell r="BY45" t="str">
            <v>rain</v>
          </cell>
          <cell r="BZ45">
            <v>0.52194791621813197</v>
          </cell>
          <cell r="CA45">
            <v>-27.240000000000002</v>
          </cell>
          <cell r="CB45">
            <v>-12.717562200116101</v>
          </cell>
          <cell r="CC45">
            <v>-98.573931428898206</v>
          </cell>
          <cell r="CD45">
            <v>595.30699358470099</v>
          </cell>
          <cell r="CE45" t="str">
            <v>Lots of grass surrounding dugout. easy access. cattails present. no direct livestock access. hose going into dugout. some macrophytes at ends. No longer used for livestock</v>
          </cell>
          <cell r="CF45" t="str">
            <v>Pump</v>
          </cell>
          <cell r="CG45" t="str">
            <v>Grassland</v>
          </cell>
          <cell r="CI45">
            <v>3.6070432335251299</v>
          </cell>
          <cell r="CJ45">
            <v>423.09</v>
          </cell>
          <cell r="CK45">
            <v>4.0440513887935597E-4</v>
          </cell>
          <cell r="CL45">
            <v>0</v>
          </cell>
          <cell r="CM45">
            <v>1140</v>
          </cell>
          <cell r="CN45">
            <v>141</v>
          </cell>
          <cell r="CO45">
            <v>1158</v>
          </cell>
          <cell r="CP45">
            <v>1.178044659969038</v>
          </cell>
          <cell r="CQ45">
            <v>977.73</v>
          </cell>
        </row>
        <row r="46">
          <cell r="A46" t="str">
            <v>32C</v>
          </cell>
          <cell r="D46">
            <v>42956</v>
          </cell>
          <cell r="E46">
            <v>0.40486111111111112</v>
          </cell>
          <cell r="F46">
            <v>50.441650000000003</v>
          </cell>
          <cell r="G46">
            <v>-103.67529</v>
          </cell>
          <cell r="H46">
            <v>14.7</v>
          </cell>
          <cell r="I46">
            <v>100</v>
          </cell>
          <cell r="J46">
            <v>3.4</v>
          </cell>
          <cell r="K46" t="str">
            <v>J, C</v>
          </cell>
          <cell r="L46">
            <v>0.35</v>
          </cell>
          <cell r="M46">
            <v>2</v>
          </cell>
          <cell r="N46">
            <v>2</v>
          </cell>
          <cell r="O46">
            <v>91.3</v>
          </cell>
          <cell r="P46">
            <v>0</v>
          </cell>
          <cell r="Q46">
            <v>0</v>
          </cell>
          <cell r="R46">
            <v>18.5</v>
          </cell>
          <cell r="S46">
            <v>35.200000000000003</v>
          </cell>
          <cell r="T46">
            <v>3.28</v>
          </cell>
          <cell r="U46">
            <v>3460</v>
          </cell>
          <cell r="V46">
            <v>2.1</v>
          </cell>
          <cell r="W46">
            <v>9</v>
          </cell>
          <cell r="X46">
            <v>17.399999999999999</v>
          </cell>
          <cell r="Y46">
            <v>0.6</v>
          </cell>
          <cell r="Z46">
            <v>0.06</v>
          </cell>
          <cell r="AA46">
            <v>3424</v>
          </cell>
          <cell r="AB46">
            <v>2.14</v>
          </cell>
          <cell r="AC46">
            <v>7.31</v>
          </cell>
          <cell r="AD46">
            <v>1938.3264334123892</v>
          </cell>
          <cell r="AE46">
            <v>711</v>
          </cell>
          <cell r="AF46">
            <v>35</v>
          </cell>
          <cell r="AG46">
            <v>53</v>
          </cell>
          <cell r="AH46">
            <v>17.7</v>
          </cell>
          <cell r="AI46">
            <v>17.100000000000001</v>
          </cell>
          <cell r="AJ46">
            <v>3</v>
          </cell>
          <cell r="AK46" t="str">
            <v>N</v>
          </cell>
          <cell r="AL46">
            <v>96.575564220000004</v>
          </cell>
          <cell r="AM46">
            <v>0.11</v>
          </cell>
          <cell r="AN46">
            <v>0.1</v>
          </cell>
          <cell r="AO46">
            <v>19.36</v>
          </cell>
          <cell r="AP46">
            <v>0.15</v>
          </cell>
          <cell r="AQ46">
            <v>3050</v>
          </cell>
          <cell r="AR46">
            <v>30.499999999999996</v>
          </cell>
          <cell r="AS46">
            <v>20.333333333333332</v>
          </cell>
          <cell r="AT46">
            <v>55.436</v>
          </cell>
          <cell r="AU46">
            <v>4615.820149875105</v>
          </cell>
          <cell r="AV46">
            <v>35.207999999999998</v>
          </cell>
          <cell r="AW46">
            <v>2931.557035803497</v>
          </cell>
          <cell r="AX46">
            <v>182.30961774828501</v>
          </cell>
          <cell r="AY46">
            <v>6.8279553082173301</v>
          </cell>
          <cell r="AZ46">
            <v>0.109102018060071</v>
          </cell>
          <cell r="BA46">
            <v>1373.1552033287001</v>
          </cell>
          <cell r="BB46">
            <v>1.99323963503515</v>
          </cell>
          <cell r="BC46">
            <v>6.0757490734555403E-3</v>
          </cell>
          <cell r="BD46">
            <v>0.24432301210714599</v>
          </cell>
          <cell r="BE46">
            <v>6.8095779413336004</v>
          </cell>
          <cell r="BF46">
            <v>0.28259704744384101</v>
          </cell>
          <cell r="BG46">
            <v>7.4977071101178687</v>
          </cell>
          <cell r="BH46">
            <v>-18.767504108686552</v>
          </cell>
          <cell r="BI46">
            <v>19.314221423289354</v>
          </cell>
          <cell r="BJ46">
            <v>213.76716648014238</v>
          </cell>
          <cell r="BK46">
            <v>0.37510626186229085</v>
          </cell>
          <cell r="BL46">
            <v>4.1516249073634173</v>
          </cell>
          <cell r="BM46">
            <v>12.91250742623475</v>
          </cell>
          <cell r="BN46">
            <v>9.1016526135858502</v>
          </cell>
          <cell r="BO46">
            <v>6.5642344749018697</v>
          </cell>
          <cell r="BP46">
            <v>-26.033749836427308</v>
          </cell>
          <cell r="BQ46">
            <v>18.491625816721751</v>
          </cell>
          <cell r="BR46">
            <v>144.26087523790034</v>
          </cell>
          <cell r="BS46">
            <v>0.4155421531847584</v>
          </cell>
          <cell r="BT46">
            <v>3.2418174210764121</v>
          </cell>
          <cell r="BU46">
            <v>-62.9</v>
          </cell>
          <cell r="BV46">
            <v>-4.1349999999999998</v>
          </cell>
          <cell r="BW46">
            <v>0.61604312615235601</v>
          </cell>
          <cell r="BX46" t="str">
            <v>restricted</v>
          </cell>
          <cell r="BY46" t="str">
            <v>rain</v>
          </cell>
          <cell r="BZ46">
            <v>1.7147523889926</v>
          </cell>
          <cell r="CA46">
            <v>-29.82</v>
          </cell>
          <cell r="CB46">
            <v>-8.9621359395039004</v>
          </cell>
          <cell r="CC46">
            <v>-69.506932171760198</v>
          </cell>
          <cell r="CD46">
            <v>447.50919865585098</v>
          </cell>
          <cell r="CE46" t="str">
            <v>DIrect access (lots of tracks). Surround by pasture. No cattails. Minimal macrophytes.</v>
          </cell>
          <cell r="CF46" t="str">
            <v>Livestock</v>
          </cell>
          <cell r="CG46" t="str">
            <v>Pasture-livestock</v>
          </cell>
          <cell r="CI46">
            <v>44.964180475534299</v>
          </cell>
          <cell r="CJ46">
            <v>290.89999999999998</v>
          </cell>
          <cell r="CK46">
            <v>5.9168911940189603E-3</v>
          </cell>
          <cell r="CL46">
            <v>0</v>
          </cell>
          <cell r="CM46">
            <v>720</v>
          </cell>
          <cell r="CN46">
            <v>115</v>
          </cell>
          <cell r="CO46">
            <v>2022</v>
          </cell>
          <cell r="CP46">
            <v>1.2090010001346601</v>
          </cell>
          <cell r="CQ46">
            <v>1049.03</v>
          </cell>
        </row>
        <row r="47">
          <cell r="A47" t="str">
            <v>8H</v>
          </cell>
          <cell r="D47">
            <v>42958</v>
          </cell>
          <cell r="E47">
            <v>0.47222222222222227</v>
          </cell>
          <cell r="F47">
            <v>52.625419999999998</v>
          </cell>
          <cell r="G47">
            <v>-104.64627</v>
          </cell>
          <cell r="H47">
            <v>25.3</v>
          </cell>
          <cell r="I47">
            <v>3</v>
          </cell>
          <cell r="J47">
            <v>3.1</v>
          </cell>
          <cell r="K47" t="str">
            <v>JW, J</v>
          </cell>
          <cell r="L47">
            <v>7.0000000000000007E-2</v>
          </cell>
          <cell r="M47">
            <v>0.18</v>
          </cell>
          <cell r="N47">
            <v>0</v>
          </cell>
          <cell r="O47">
            <v>90.4</v>
          </cell>
          <cell r="P47">
            <v>0</v>
          </cell>
          <cell r="Q47">
            <v>0</v>
          </cell>
          <cell r="R47">
            <v>20.9</v>
          </cell>
          <cell r="S47">
            <v>163.9</v>
          </cell>
          <cell r="T47">
            <v>14.49</v>
          </cell>
          <cell r="U47">
            <v>838</v>
          </cell>
          <cell r="V47">
            <v>0.46</v>
          </cell>
          <cell r="W47">
            <v>8.64</v>
          </cell>
          <cell r="X47" t="e">
            <v>#N/A</v>
          </cell>
          <cell r="Y47" t="e">
            <v>#N/A</v>
          </cell>
          <cell r="Z47" t="e">
            <v>#N/A</v>
          </cell>
          <cell r="AA47" t="e">
            <v>#N/A</v>
          </cell>
          <cell r="AB47" t="e">
            <v>#N/A</v>
          </cell>
          <cell r="AC47" t="e">
            <v>#N/A</v>
          </cell>
          <cell r="AD47">
            <v>441.75836897744989</v>
          </cell>
          <cell r="AE47">
            <v>718</v>
          </cell>
          <cell r="AG47">
            <v>26</v>
          </cell>
          <cell r="AH47">
            <v>21</v>
          </cell>
          <cell r="AI47">
            <v>22.8</v>
          </cell>
          <cell r="AK47" t="str">
            <v>N</v>
          </cell>
          <cell r="AL47">
            <v>223.77852530000001</v>
          </cell>
          <cell r="AM47">
            <v>0.04</v>
          </cell>
          <cell r="AN47">
            <v>0.05</v>
          </cell>
          <cell r="AO47">
            <v>265.04000000000002</v>
          </cell>
          <cell r="AP47">
            <v>0.18</v>
          </cell>
          <cell r="AQ47">
            <v>3530</v>
          </cell>
          <cell r="AR47">
            <v>70.599999999999994</v>
          </cell>
          <cell r="AS47">
            <v>19.611111111111111</v>
          </cell>
          <cell r="AT47">
            <v>50.866</v>
          </cell>
          <cell r="AU47">
            <v>4235.3039134054952</v>
          </cell>
          <cell r="AV47">
            <v>40.685000000000002</v>
          </cell>
          <cell r="AW47">
            <v>3387.5936719400502</v>
          </cell>
          <cell r="AX47">
            <v>1955.32210101651</v>
          </cell>
          <cell r="AY47">
            <v>70.292303361754506</v>
          </cell>
          <cell r="AZ47">
            <v>0.236544210052031</v>
          </cell>
          <cell r="BA47">
            <v>7676.6077861293397</v>
          </cell>
          <cell r="BB47">
            <v>11.0047270858653</v>
          </cell>
          <cell r="BC47">
            <v>4.5179151851862699E-2</v>
          </cell>
          <cell r="BD47">
            <v>0.14915184463855499</v>
          </cell>
          <cell r="BE47">
            <v>3.93732273670402</v>
          </cell>
          <cell r="BF47">
            <v>0.50704588254009997</v>
          </cell>
          <cell r="BG47">
            <v>4.3115874640970571</v>
          </cell>
          <cell r="BH47">
            <v>-22.703946993152524</v>
          </cell>
          <cell r="BI47">
            <v>13.913938592181996</v>
          </cell>
          <cell r="BJ47">
            <v>184.96619180227106</v>
          </cell>
          <cell r="BK47">
            <v>0.26553317924011444</v>
          </cell>
          <cell r="BL47">
            <v>3.5298891565318904</v>
          </cell>
          <cell r="BM47">
            <v>15.509188071106896</v>
          </cell>
          <cell r="BN47">
            <v>13.291480944884803</v>
          </cell>
          <cell r="BO47">
            <v>3.9322467014296891</v>
          </cell>
          <cell r="BP47">
            <v>-26.292190071211984</v>
          </cell>
          <cell r="BQ47">
            <v>8.7614306829705466</v>
          </cell>
          <cell r="BR47">
            <v>99.816333405113213</v>
          </cell>
          <cell r="BS47">
            <v>0.20281089543913303</v>
          </cell>
          <cell r="BT47">
            <v>2.3105632732665096</v>
          </cell>
          <cell r="BU47">
            <v>-80.2</v>
          </cell>
          <cell r="BV47">
            <v>-7.22</v>
          </cell>
          <cell r="BW47">
            <v>0.45924415052453499</v>
          </cell>
          <cell r="BX47" t="str">
            <v>restricted</v>
          </cell>
          <cell r="BY47" t="str">
            <v>rain</v>
          </cell>
          <cell r="BZ47">
            <v>8.1761360271295699E-2</v>
          </cell>
          <cell r="CA47">
            <v>-22.440000000000005</v>
          </cell>
          <cell r="CB47">
            <v>-11.5718360814043</v>
          </cell>
          <cell r="CC47">
            <v>-89.706011270068998</v>
          </cell>
          <cell r="CD47">
            <v>59.718750758894799</v>
          </cell>
          <cell r="CE47" t="str">
            <v>Basically a puddle... dried up alot/filled in due to cows. Pasture. Some cattails. Near larger pond. Shakey bottle taken at surface. Too shallow for zoop tow</v>
          </cell>
          <cell r="CF47" t="str">
            <v>Livestock</v>
          </cell>
          <cell r="CG47" t="str">
            <v>Pasture-livestock</v>
          </cell>
          <cell r="CI47">
            <v>43.367092097987999</v>
          </cell>
          <cell r="CJ47">
            <v>219.72</v>
          </cell>
          <cell r="CK47" t="str">
            <v>NA</v>
          </cell>
          <cell r="CL47" t="str">
            <v>NA</v>
          </cell>
          <cell r="CM47">
            <v>158</v>
          </cell>
          <cell r="CN47">
            <v>48</v>
          </cell>
          <cell r="CO47">
            <v>23.151096000000003</v>
          </cell>
          <cell r="CP47">
            <v>1.077228318833974</v>
          </cell>
          <cell r="CQ47" t="str">
            <v>NV</v>
          </cell>
        </row>
        <row r="48">
          <cell r="A48" t="str">
            <v>8G</v>
          </cell>
          <cell r="D48">
            <v>42958</v>
          </cell>
          <cell r="E48">
            <v>0.42430555555555555</v>
          </cell>
          <cell r="F48">
            <v>52.625610000000002</v>
          </cell>
          <cell r="G48">
            <v>-104.65643</v>
          </cell>
          <cell r="H48">
            <v>23</v>
          </cell>
          <cell r="I48">
            <v>5</v>
          </cell>
          <cell r="J48">
            <v>2.9</v>
          </cell>
          <cell r="K48" t="str">
            <v>J, JW</v>
          </cell>
          <cell r="L48">
            <v>0.41</v>
          </cell>
          <cell r="M48">
            <v>1.2</v>
          </cell>
          <cell r="N48">
            <v>1</v>
          </cell>
          <cell r="O48">
            <v>100.2</v>
          </cell>
          <cell r="P48">
            <v>0</v>
          </cell>
          <cell r="Q48">
            <v>0</v>
          </cell>
          <cell r="R48">
            <v>21.2</v>
          </cell>
          <cell r="S48">
            <v>117.8</v>
          </cell>
          <cell r="T48">
            <v>10.48</v>
          </cell>
          <cell r="U48">
            <v>1092</v>
          </cell>
          <cell r="V48">
            <v>0.59</v>
          </cell>
          <cell r="W48">
            <v>8.91</v>
          </cell>
          <cell r="X48">
            <v>18.899999999999999</v>
          </cell>
          <cell r="Y48">
            <v>2.2000000000000002</v>
          </cell>
          <cell r="Z48">
            <v>0.24</v>
          </cell>
          <cell r="AA48">
            <v>1074</v>
          </cell>
          <cell r="AB48">
            <v>0.61</v>
          </cell>
          <cell r="AC48">
            <v>7.6</v>
          </cell>
          <cell r="AD48">
            <v>585.80730679960561</v>
          </cell>
          <cell r="AE48">
            <v>718.4</v>
          </cell>
          <cell r="AG48">
            <v>134</v>
          </cell>
          <cell r="AH48">
            <v>20.100000000000001</v>
          </cell>
          <cell r="AI48">
            <v>22.1</v>
          </cell>
          <cell r="AJ48">
            <v>3</v>
          </cell>
          <cell r="AK48" t="str">
            <v>N</v>
          </cell>
          <cell r="AL48">
            <v>72.386042799999998</v>
          </cell>
          <cell r="AM48">
            <v>0.03</v>
          </cell>
          <cell r="AN48">
            <v>0.02</v>
          </cell>
          <cell r="AO48">
            <v>63.74</v>
          </cell>
          <cell r="AP48">
            <v>0.05</v>
          </cell>
          <cell r="AQ48">
            <v>2270</v>
          </cell>
          <cell r="AR48">
            <v>113.5</v>
          </cell>
          <cell r="AS48">
            <v>45.4</v>
          </cell>
          <cell r="AT48">
            <v>57.771999999999998</v>
          </cell>
          <cell r="AU48">
            <v>4810.3247293921731</v>
          </cell>
          <cell r="AV48">
            <v>33.36</v>
          </cell>
          <cell r="AW48">
            <v>2777.6852622814322</v>
          </cell>
          <cell r="AX48">
            <v>368.35113144609102</v>
          </cell>
          <cell r="AY48">
            <v>13.127137816879699</v>
          </cell>
          <cell r="AZ48">
            <v>0.98236029397021796</v>
          </cell>
          <cell r="BA48">
            <v>1554.28539994265</v>
          </cell>
          <cell r="BB48">
            <v>2.2143419716025199</v>
          </cell>
          <cell r="BC48">
            <v>5.1776567688655E-3</v>
          </cell>
          <cell r="BD48">
            <v>0.46325342735500402</v>
          </cell>
          <cell r="BE48">
            <v>12.1163489648373</v>
          </cell>
          <cell r="BF48">
            <v>6.59798210247064</v>
          </cell>
          <cell r="BG48">
            <v>3.9533193905932995</v>
          </cell>
          <cell r="BH48">
            <v>-28.299305304199574</v>
          </cell>
          <cell r="BI48">
            <v>24.316591255787454</v>
          </cell>
          <cell r="BJ48">
            <v>239.01043127997013</v>
          </cell>
          <cell r="BK48">
            <v>0.40426585628906825</v>
          </cell>
          <cell r="BL48">
            <v>3.9735732548623468</v>
          </cell>
          <cell r="BM48">
            <v>11.467294088500118</v>
          </cell>
          <cell r="BN48">
            <v>11.218067510077844</v>
          </cell>
          <cell r="BO48">
            <v>4.2446804904016737</v>
          </cell>
          <cell r="BP48">
            <v>-28.84898080902731</v>
          </cell>
          <cell r="BQ48">
            <v>22.006683407406683</v>
          </cell>
          <cell r="BR48">
            <v>211.6049658318841</v>
          </cell>
          <cell r="BS48">
            <v>0.42483944801943407</v>
          </cell>
          <cell r="BT48">
            <v>4.0850379504224739</v>
          </cell>
          <cell r="BU48">
            <v>-83.6</v>
          </cell>
          <cell r="BV48">
            <v>-8.39</v>
          </cell>
          <cell r="BW48">
            <v>0.290765304193491</v>
          </cell>
          <cell r="BX48" t="str">
            <v>open</v>
          </cell>
          <cell r="BY48" t="str">
            <v>rain</v>
          </cell>
          <cell r="BZ48">
            <v>0.331577320330738</v>
          </cell>
          <cell r="CA48">
            <v>-16.47999999999999</v>
          </cell>
          <cell r="CB48">
            <v>-11.769924584274101</v>
          </cell>
          <cell r="CC48">
            <v>-91.239216282281305</v>
          </cell>
          <cell r="CD48">
            <v>185.21093213885399</v>
          </cell>
          <cell r="CE48" t="str">
            <v>Terry says dug in 2008. in pasture. Cattle have direct access. no cattails</v>
          </cell>
          <cell r="CF48" t="str">
            <v>Livestock</v>
          </cell>
          <cell r="CG48" t="str">
            <v>Pasture-livestock</v>
          </cell>
          <cell r="CH48">
            <v>9</v>
          </cell>
          <cell r="CI48">
            <v>100.395432471603</v>
          </cell>
          <cell r="CJ48">
            <v>248.86</v>
          </cell>
          <cell r="CK48">
            <v>5.7828820088644296E-3</v>
          </cell>
          <cell r="CL48">
            <v>3.99213245738032E-3</v>
          </cell>
          <cell r="CM48">
            <v>774</v>
          </cell>
          <cell r="CN48">
            <v>127</v>
          </cell>
          <cell r="CO48">
            <v>726.3839999999999</v>
          </cell>
          <cell r="CP48">
            <v>1.2877403634364737</v>
          </cell>
          <cell r="CQ48">
            <v>226.97</v>
          </cell>
        </row>
        <row r="49">
          <cell r="A49" t="str">
            <v>8D</v>
          </cell>
          <cell r="D49">
            <v>42958</v>
          </cell>
          <cell r="E49">
            <v>0.3520833333333333</v>
          </cell>
          <cell r="F49">
            <v>52.628990000000002</v>
          </cell>
          <cell r="G49">
            <v>-104.70537</v>
          </cell>
          <cell r="H49">
            <v>19.3</v>
          </cell>
          <cell r="I49">
            <v>3</v>
          </cell>
          <cell r="J49">
            <v>2.7</v>
          </cell>
          <cell r="K49" t="str">
            <v>J, JW</v>
          </cell>
          <cell r="L49">
            <v>7.4999999999999997E-2</v>
          </cell>
          <cell r="M49">
            <v>0.6</v>
          </cell>
          <cell r="N49">
            <v>0</v>
          </cell>
          <cell r="O49">
            <v>118.9</v>
          </cell>
          <cell r="P49">
            <v>0</v>
          </cell>
          <cell r="Q49">
            <v>0</v>
          </cell>
          <cell r="R49">
            <v>17.2</v>
          </cell>
          <cell r="S49">
            <v>8.9</v>
          </cell>
          <cell r="T49">
            <v>0.74</v>
          </cell>
          <cell r="U49">
            <v>793</v>
          </cell>
          <cell r="V49">
            <v>0.39</v>
          </cell>
          <cell r="W49">
            <v>7.81</v>
          </cell>
          <cell r="X49">
            <v>17.100000000000001</v>
          </cell>
          <cell r="Y49">
            <v>2.7</v>
          </cell>
          <cell r="Z49">
            <v>0.26</v>
          </cell>
          <cell r="AA49">
            <v>801</v>
          </cell>
          <cell r="AB49">
            <v>0.39</v>
          </cell>
          <cell r="AC49">
            <v>7.67</v>
          </cell>
          <cell r="AD49">
            <v>416.25884797804548</v>
          </cell>
          <cell r="AE49">
            <v>715.1</v>
          </cell>
          <cell r="AG49">
            <v>35</v>
          </cell>
          <cell r="AH49">
            <v>17.8</v>
          </cell>
          <cell r="AI49">
            <v>20</v>
          </cell>
          <cell r="AJ49">
            <v>3</v>
          </cell>
          <cell r="AK49" t="str">
            <v>N</v>
          </cell>
          <cell r="AL49">
            <v>1564.511823</v>
          </cell>
          <cell r="AM49">
            <v>5.93</v>
          </cell>
          <cell r="AN49">
            <v>0.12</v>
          </cell>
          <cell r="AO49">
            <v>1757.96</v>
          </cell>
          <cell r="AP49">
            <v>0.36</v>
          </cell>
          <cell r="AQ49">
            <v>14280</v>
          </cell>
          <cell r="AR49">
            <v>119</v>
          </cell>
          <cell r="AS49">
            <v>39.666666666666664</v>
          </cell>
          <cell r="AT49">
            <v>80.34</v>
          </cell>
          <cell r="AU49">
            <v>6689.4254787676937</v>
          </cell>
          <cell r="AV49">
            <v>46.164999999999999</v>
          </cell>
          <cell r="AW49">
            <v>3843.8800999167361</v>
          </cell>
          <cell r="AX49">
            <v>3389.0940313436899</v>
          </cell>
          <cell r="AY49">
            <v>135.477304336733</v>
          </cell>
          <cell r="AZ49">
            <v>1.6704303959856801</v>
          </cell>
          <cell r="BA49">
            <v>13959.735020902001</v>
          </cell>
          <cell r="BB49">
            <v>21.521583217899298</v>
          </cell>
          <cell r="BC49">
            <v>0.28709133861656599</v>
          </cell>
          <cell r="BD49">
            <v>0.36096486728024202</v>
          </cell>
          <cell r="BE49">
            <v>10.6539982737192</v>
          </cell>
          <cell r="BF49">
            <v>0.41193344596880699</v>
          </cell>
          <cell r="BG49">
            <v>1.6685657537400704</v>
          </cell>
          <cell r="BH49">
            <v>-18.005622441569852</v>
          </cell>
          <cell r="BI49">
            <v>21.978826743446643</v>
          </cell>
          <cell r="BJ49">
            <v>351.60430758526991</v>
          </cell>
          <cell r="BK49">
            <v>0.46833212749726499</v>
          </cell>
          <cell r="BL49">
            <v>7.4921011631210304</v>
          </cell>
          <cell r="BM49">
            <v>18.663645257518478</v>
          </cell>
          <cell r="BN49">
            <v>11.149510862134862</v>
          </cell>
          <cell r="BO49">
            <v>2.2084995208085973</v>
          </cell>
          <cell r="BP49">
            <v>-29.0409803036369</v>
          </cell>
          <cell r="BQ49">
            <v>27.771151923752594</v>
          </cell>
          <cell r="BR49">
            <v>265.40122288103743</v>
          </cell>
          <cell r="BS49">
            <v>0.61035498733522187</v>
          </cell>
          <cell r="BT49">
            <v>5.8329939094733509</v>
          </cell>
          <cell r="BU49">
            <v>-110.1</v>
          </cell>
          <cell r="BV49">
            <v>-11.61</v>
          </cell>
          <cell r="BW49">
            <v>0.304169323308212</v>
          </cell>
          <cell r="BX49" t="str">
            <v>open</v>
          </cell>
          <cell r="BY49" t="str">
            <v>intermediate</v>
          </cell>
          <cell r="BZ49">
            <v>0.25200338968166902</v>
          </cell>
          <cell r="CA49">
            <v>-17.22</v>
          </cell>
          <cell r="CB49">
            <v>-16.942805946910202</v>
          </cell>
          <cell r="CC49">
            <v>-131.277318029085</v>
          </cell>
          <cell r="CD49">
            <v>69.626202322565504</v>
          </cell>
          <cell r="CE49" t="str">
            <v>Attached to larger pond (have photos). Shallow - cows wading in. in pasture - low grass surounding dugout.</v>
          </cell>
          <cell r="CF49" t="str">
            <v>Livestock</v>
          </cell>
          <cell r="CG49" t="str">
            <v>Pasture-livestock</v>
          </cell>
          <cell r="CI49">
            <v>87.717007812927605</v>
          </cell>
          <cell r="CJ49">
            <v>290.89999999999998</v>
          </cell>
          <cell r="CK49">
            <v>4.3054718587107698E-4</v>
          </cell>
          <cell r="CL49">
            <v>4.3054718587107698E-4</v>
          </cell>
          <cell r="CM49">
            <v>278</v>
          </cell>
          <cell r="CN49">
            <v>71</v>
          </cell>
          <cell r="CO49">
            <v>189.648</v>
          </cell>
          <cell r="CP49">
            <v>1.2012434116531121</v>
          </cell>
          <cell r="CQ49" t="str">
            <v>NV</v>
          </cell>
        </row>
        <row r="50">
          <cell r="A50" t="str">
            <v>8C</v>
          </cell>
          <cell r="D50">
            <v>42957</v>
          </cell>
          <cell r="E50">
            <v>0.64861111111111114</v>
          </cell>
          <cell r="F50">
            <v>52.615490000000001</v>
          </cell>
          <cell r="G50">
            <v>-104.81382000000001</v>
          </cell>
          <cell r="H50">
            <v>24.8</v>
          </cell>
          <cell r="I50">
            <v>5</v>
          </cell>
          <cell r="J50">
            <v>4.0999999999999996</v>
          </cell>
          <cell r="K50" t="str">
            <v>J, JW</v>
          </cell>
          <cell r="L50">
            <v>0.05</v>
          </cell>
          <cell r="M50">
            <v>2.2000000000000002</v>
          </cell>
          <cell r="N50">
            <v>2</v>
          </cell>
          <cell r="O50">
            <v>95.8</v>
          </cell>
          <cell r="P50">
            <v>0</v>
          </cell>
          <cell r="Q50">
            <v>0</v>
          </cell>
          <cell r="R50">
            <v>24.7</v>
          </cell>
          <cell r="S50">
            <v>2.2999999999999998</v>
          </cell>
          <cell r="T50">
            <v>0.24</v>
          </cell>
          <cell r="U50">
            <v>1033</v>
          </cell>
          <cell r="V50">
            <v>0.5</v>
          </cell>
          <cell r="W50">
            <v>7.68</v>
          </cell>
          <cell r="X50">
            <v>17.399999999999999</v>
          </cell>
          <cell r="Y50">
            <v>0.7</v>
          </cell>
          <cell r="Z50">
            <v>7.0000000000000007E-2</v>
          </cell>
          <cell r="AA50">
            <v>880</v>
          </cell>
          <cell r="AB50">
            <v>0.51</v>
          </cell>
          <cell r="AC50">
            <v>7.45</v>
          </cell>
          <cell r="AD50">
            <v>552.32921429592545</v>
          </cell>
          <cell r="AE50">
            <v>717</v>
          </cell>
          <cell r="AG50">
            <v>83</v>
          </cell>
          <cell r="AH50">
            <v>18.3</v>
          </cell>
          <cell r="AI50">
            <v>20.8</v>
          </cell>
          <cell r="AJ50">
            <v>1</v>
          </cell>
          <cell r="AK50" t="str">
            <v>N</v>
          </cell>
          <cell r="AL50">
            <v>118.8410348</v>
          </cell>
          <cell r="AM50">
            <v>4.28</v>
          </cell>
          <cell r="AN50">
            <v>0.4</v>
          </cell>
          <cell r="AO50">
            <v>2637.6</v>
          </cell>
          <cell r="AP50">
            <v>0.63</v>
          </cell>
          <cell r="AQ50">
            <v>10920</v>
          </cell>
          <cell r="AR50">
            <v>27.299999999999997</v>
          </cell>
          <cell r="AS50">
            <v>17.333333333333332</v>
          </cell>
          <cell r="AT50">
            <v>62.790999999999997</v>
          </cell>
          <cell r="AU50">
            <v>5228.2264779350535</v>
          </cell>
          <cell r="AV50">
            <v>40.637999999999998</v>
          </cell>
          <cell r="AW50">
            <v>3383.6802664446295</v>
          </cell>
          <cell r="AX50">
            <v>6606.3691804172004</v>
          </cell>
          <cell r="AY50">
            <v>213.18935923808499</v>
          </cell>
          <cell r="AZ50">
            <v>1.1262688017262701</v>
          </cell>
          <cell r="BA50">
            <v>40881.9258716271</v>
          </cell>
          <cell r="BB50">
            <v>54.448449831124201</v>
          </cell>
          <cell r="BC50">
            <v>0.60639967279960805</v>
          </cell>
          <cell r="BD50">
            <v>4.8252087579755097E-2</v>
          </cell>
          <cell r="BE50">
            <v>1.13776687240758</v>
          </cell>
          <cell r="BF50">
            <v>0.55353330106542598</v>
          </cell>
          <cell r="BG50">
            <v>6.1911729245705551</v>
          </cell>
          <cell r="BH50">
            <v>-21.456687072107748</v>
          </cell>
          <cell r="BI50">
            <v>26.465782451320344</v>
          </cell>
          <cell r="BJ50">
            <v>294.21839871654129</v>
          </cell>
          <cell r="BK50">
            <v>0.56623411320753836</v>
          </cell>
          <cell r="BL50">
            <v>6.2947881625276265</v>
          </cell>
          <cell r="BM50">
            <v>12.969758182437827</v>
          </cell>
          <cell r="BN50">
            <v>10.765092715374671</v>
          </cell>
          <cell r="BO50">
            <v>5.378412376232574</v>
          </cell>
          <cell r="BP50">
            <v>-27.111078056011749</v>
          </cell>
          <cell r="BQ50">
            <v>26.448006174015347</v>
          </cell>
          <cell r="BR50">
            <v>244.04163308578023</v>
          </cell>
          <cell r="BS50">
            <v>0.5343031550306131</v>
          </cell>
          <cell r="BT50">
            <v>4.9301340017329336</v>
          </cell>
          <cell r="BU50">
            <v>-77.55</v>
          </cell>
          <cell r="BV50">
            <v>-6.4050000000000002</v>
          </cell>
          <cell r="BW50">
            <v>0.60931670084185696</v>
          </cell>
          <cell r="BX50" t="str">
            <v>restricted</v>
          </cell>
          <cell r="BY50" t="str">
            <v>rain</v>
          </cell>
          <cell r="BZ50">
            <v>1.5201574406856899</v>
          </cell>
          <cell r="CA50">
            <v>-26.309999999999995</v>
          </cell>
          <cell r="CB50">
            <v>-11.3135353319965</v>
          </cell>
          <cell r="CC50">
            <v>-87.706763469653197</v>
          </cell>
          <cell r="CD50">
            <v>381.27891052071197</v>
          </cell>
          <cell r="CE50" t="str">
            <v>Dug in 2008. In pasture. Direct livestock access. Very dirty water.</v>
          </cell>
          <cell r="CF50" t="str">
            <v>Livestock</v>
          </cell>
          <cell r="CG50" t="str">
            <v>Pasture-livestock</v>
          </cell>
          <cell r="CH50">
            <v>9</v>
          </cell>
          <cell r="CI50">
            <v>38.3301210611112</v>
          </cell>
          <cell r="CJ50">
            <v>239.62</v>
          </cell>
          <cell r="CK50">
            <v>2.7143421886221201E-2</v>
          </cell>
          <cell r="CL50">
            <v>3.57594903326133E-4</v>
          </cell>
          <cell r="CM50">
            <v>758</v>
          </cell>
          <cell r="CN50">
            <v>116</v>
          </cell>
          <cell r="CO50">
            <v>1561.1519999999998</v>
          </cell>
          <cell r="CP50">
            <v>1.1885527313283648</v>
          </cell>
          <cell r="CQ50">
            <v>204.05</v>
          </cell>
        </row>
        <row r="51">
          <cell r="A51" t="str">
            <v>8A</v>
          </cell>
          <cell r="D51">
            <v>42957</v>
          </cell>
          <cell r="E51">
            <v>0.50486111111111109</v>
          </cell>
          <cell r="F51">
            <v>52.595199999999998</v>
          </cell>
          <cell r="G51">
            <v>-104.80083</v>
          </cell>
          <cell r="H51">
            <v>28.5</v>
          </cell>
          <cell r="I51">
            <v>10</v>
          </cell>
          <cell r="J51">
            <v>1.6</v>
          </cell>
          <cell r="K51" t="str">
            <v>J,JW</v>
          </cell>
          <cell r="L51">
            <v>2</v>
          </cell>
          <cell r="M51">
            <v>2</v>
          </cell>
          <cell r="N51">
            <v>2</v>
          </cell>
          <cell r="O51">
            <v>82.6</v>
          </cell>
          <cell r="P51">
            <v>0</v>
          </cell>
          <cell r="Q51">
            <v>0</v>
          </cell>
          <cell r="R51">
            <v>21.2</v>
          </cell>
          <cell r="S51">
            <v>52.4</v>
          </cell>
          <cell r="T51">
            <v>4.6900000000000004</v>
          </cell>
          <cell r="U51">
            <v>799</v>
          </cell>
          <cell r="V51">
            <v>0.43</v>
          </cell>
          <cell r="W51">
            <v>7.81</v>
          </cell>
          <cell r="X51">
            <v>19.100000000000001</v>
          </cell>
          <cell r="Y51">
            <v>47.8</v>
          </cell>
          <cell r="Z51">
            <v>4.43</v>
          </cell>
          <cell r="AA51">
            <v>734</v>
          </cell>
          <cell r="AB51">
            <v>0.41</v>
          </cell>
          <cell r="AC51">
            <v>7.77</v>
          </cell>
          <cell r="AD51">
            <v>419.65841918402708</v>
          </cell>
          <cell r="AE51">
            <v>716.9</v>
          </cell>
          <cell r="AG51">
            <v>35</v>
          </cell>
          <cell r="AH51">
            <v>20.8</v>
          </cell>
          <cell r="AI51">
            <v>21.8</v>
          </cell>
          <cell r="AJ51">
            <v>1</v>
          </cell>
          <cell r="AK51" t="str">
            <v>Y</v>
          </cell>
          <cell r="AL51">
            <v>5.7876396664999996</v>
          </cell>
          <cell r="AM51">
            <v>0.05</v>
          </cell>
          <cell r="AN51">
            <v>0.06</v>
          </cell>
          <cell r="AO51">
            <v>33.229999999999997</v>
          </cell>
          <cell r="AP51">
            <v>0.09</v>
          </cell>
          <cell r="AQ51">
            <v>1560</v>
          </cell>
          <cell r="AR51">
            <v>26.000000000000004</v>
          </cell>
          <cell r="AS51">
            <v>17.333333333333336</v>
          </cell>
          <cell r="AT51">
            <v>46.996000000000002</v>
          </cell>
          <cell r="AU51">
            <v>3913.0724396336391</v>
          </cell>
          <cell r="AV51">
            <v>24.11</v>
          </cell>
          <cell r="AW51">
            <v>2007.4937552039969</v>
          </cell>
          <cell r="AX51">
            <v>3106.1669202859698</v>
          </cell>
          <cell r="AY51">
            <v>110.548302789787</v>
          </cell>
          <cell r="AZ51">
            <v>0.24904296919682201</v>
          </cell>
          <cell r="BA51">
            <v>1693.0689530674599</v>
          </cell>
          <cell r="BB51">
            <v>2.4094688547260099</v>
          </cell>
          <cell r="BC51">
            <v>4.6306533224976597E-2</v>
          </cell>
          <cell r="BD51">
            <v>0.28545593333766101</v>
          </cell>
          <cell r="BE51">
            <v>7.4575461961751701</v>
          </cell>
          <cell r="BF51">
            <v>3.3679217515008499</v>
          </cell>
          <cell r="BG51">
            <v>3.3089913364916939</v>
          </cell>
          <cell r="BH51">
            <v>-22.613429375711213</v>
          </cell>
          <cell r="BI51">
            <v>11.611378939591587</v>
          </cell>
          <cell r="BJ51">
            <v>117.22200770815229</v>
          </cell>
          <cell r="BK51">
            <v>0.28073933606362639</v>
          </cell>
          <cell r="BL51">
            <v>2.834187807257067</v>
          </cell>
          <cell r="BM51">
            <v>11.778016177435566</v>
          </cell>
          <cell r="BN51">
            <v>9.2686124270718704</v>
          </cell>
          <cell r="BO51">
            <v>3.357072156246304</v>
          </cell>
          <cell r="BP51">
            <v>-29.246916983375044</v>
          </cell>
          <cell r="BQ51">
            <v>13.777768257236437</v>
          </cell>
          <cell r="BR51">
            <v>109.45782350257544</v>
          </cell>
          <cell r="BS51">
            <v>0.27175085319992975</v>
          </cell>
          <cell r="BT51">
            <v>2.1589314300310738</v>
          </cell>
          <cell r="BU51">
            <v>-96.7</v>
          </cell>
          <cell r="BV51">
            <v>-10.34</v>
          </cell>
          <cell r="BW51">
            <v>0.23559168463101199</v>
          </cell>
          <cell r="BX51" t="str">
            <v>open</v>
          </cell>
          <cell r="BY51" t="str">
            <v>rain</v>
          </cell>
          <cell r="BZ51">
            <v>0.56224180887270703</v>
          </cell>
          <cell r="CA51">
            <v>-13.980000000000004</v>
          </cell>
          <cell r="CB51">
            <v>-13.933587836224801</v>
          </cell>
          <cell r="CC51">
            <v>-107.98596985237999</v>
          </cell>
          <cell r="CD51">
            <v>104.246311261274</v>
          </cell>
          <cell r="CE51" t="str">
            <v>Dug in late 1990s and re0dug in 2008. Cattle direct access. Pasture. Large rocks. Connected to stream on one end. Duckweed on top. oils on top of water</v>
          </cell>
          <cell r="CF51" t="str">
            <v>Livestock</v>
          </cell>
          <cell r="CG51" t="str">
            <v>Pasture-livestock</v>
          </cell>
          <cell r="CH51" t="str">
            <v>9??</v>
          </cell>
          <cell r="CI51">
            <v>38.3301210611112</v>
          </cell>
          <cell r="CJ51">
            <v>185.12</v>
          </cell>
          <cell r="CK51">
            <v>3.2602959088003799E-3</v>
          </cell>
          <cell r="CL51">
            <v>1.1881854910113501E-3</v>
          </cell>
          <cell r="CM51">
            <v>535</v>
          </cell>
          <cell r="CN51">
            <v>100</v>
          </cell>
          <cell r="CO51">
            <v>1056</v>
          </cell>
          <cell r="CP51">
            <v>1.2196021378673498</v>
          </cell>
          <cell r="CQ51">
            <v>331.88</v>
          </cell>
        </row>
        <row r="52">
          <cell r="A52" t="str">
            <v>8B</v>
          </cell>
          <cell r="D52">
            <v>42957</v>
          </cell>
          <cell r="E52">
            <v>0.58680555555555558</v>
          </cell>
          <cell r="F52">
            <v>52.602260000000001</v>
          </cell>
          <cell r="G52">
            <v>-104.8098</v>
          </cell>
          <cell r="H52">
            <v>28</v>
          </cell>
          <cell r="I52">
            <v>100</v>
          </cell>
          <cell r="J52">
            <v>5.6</v>
          </cell>
          <cell r="K52" t="str">
            <v>J, JW</v>
          </cell>
          <cell r="L52">
            <v>0.18</v>
          </cell>
          <cell r="M52">
            <v>2.6</v>
          </cell>
          <cell r="N52">
            <v>2.5</v>
          </cell>
          <cell r="O52">
            <v>94.7</v>
          </cell>
          <cell r="P52">
            <v>0</v>
          </cell>
          <cell r="Q52">
            <v>0</v>
          </cell>
          <cell r="R52">
            <v>25.8</v>
          </cell>
          <cell r="S52">
            <v>100.5</v>
          </cell>
          <cell r="T52">
            <v>8.27</v>
          </cell>
          <cell r="U52">
            <v>880</v>
          </cell>
          <cell r="V52">
            <v>0.42</v>
          </cell>
          <cell r="W52">
            <v>8.24</v>
          </cell>
          <cell r="X52">
            <v>18.399999999999999</v>
          </cell>
          <cell r="Y52">
            <v>8.1999999999999993</v>
          </cell>
          <cell r="Z52">
            <v>0.78</v>
          </cell>
          <cell r="AA52">
            <v>750</v>
          </cell>
          <cell r="AB52">
            <v>0.42</v>
          </cell>
          <cell r="AC52">
            <v>7.6</v>
          </cell>
          <cell r="AD52">
            <v>465.56361864762295</v>
          </cell>
          <cell r="AE52">
            <v>717</v>
          </cell>
          <cell r="AG52">
            <v>34</v>
          </cell>
          <cell r="AH52">
            <v>22.4</v>
          </cell>
          <cell r="AI52">
            <v>24.1</v>
          </cell>
          <cell r="AJ52">
            <v>2</v>
          </cell>
          <cell r="AK52" t="str">
            <v>N</v>
          </cell>
          <cell r="AL52">
            <v>73.688706519999997</v>
          </cell>
          <cell r="AM52">
            <v>0.1</v>
          </cell>
          <cell r="AN52">
            <v>0.01</v>
          </cell>
          <cell r="AO52">
            <v>347.72</v>
          </cell>
          <cell r="AP52">
            <v>0.02</v>
          </cell>
          <cell r="AQ52">
            <v>2420</v>
          </cell>
          <cell r="AR52">
            <v>242</v>
          </cell>
          <cell r="AS52">
            <v>121</v>
          </cell>
          <cell r="AT52">
            <v>61.594000000000001</v>
          </cell>
          <cell r="AU52">
            <v>5128.5595337218983</v>
          </cell>
          <cell r="AV52">
            <v>20.885999999999999</v>
          </cell>
          <cell r="AW52">
            <v>1739.0507910074937</v>
          </cell>
          <cell r="AX52">
            <v>908.08196515497195</v>
          </cell>
          <cell r="AY52">
            <v>28.458220345785399</v>
          </cell>
          <cell r="AZ52">
            <v>0.79714925089913702</v>
          </cell>
          <cell r="BA52">
            <v>3224.2542783491999</v>
          </cell>
          <cell r="BB52">
            <v>4.2125777326382501</v>
          </cell>
          <cell r="BC52">
            <v>4.9772004535776598E-2</v>
          </cell>
          <cell r="BD52">
            <v>0.15552313326584699</v>
          </cell>
          <cell r="BE52">
            <v>3.5571733994203898</v>
          </cell>
          <cell r="BF52">
            <v>1.7947453983146999</v>
          </cell>
          <cell r="BG52">
            <v>4.8892422175433925</v>
          </cell>
          <cell r="BH52">
            <v>-20.006736583477931</v>
          </cell>
          <cell r="BI52">
            <v>19.40143115703944</v>
          </cell>
          <cell r="BJ52">
            <v>290.08220857452352</v>
          </cell>
          <cell r="BK52">
            <v>0.41500387501688646</v>
          </cell>
          <cell r="BL52">
            <v>6.2049670283320548</v>
          </cell>
          <cell r="BM52">
            <v>17.443519532019241</v>
          </cell>
          <cell r="BN52">
            <v>11.752177061985938</v>
          </cell>
          <cell r="BO52">
            <v>5.0288133798960022</v>
          </cell>
          <cell r="BP52">
            <v>-27.448342307524999</v>
          </cell>
          <cell r="BQ52">
            <v>25.266028324578233</v>
          </cell>
          <cell r="BR52">
            <v>254.5121473059389</v>
          </cell>
          <cell r="BS52">
            <v>0.52310617649230307</v>
          </cell>
          <cell r="BT52">
            <v>5.2694026357337247</v>
          </cell>
          <cell r="BU52">
            <v>-93.6</v>
          </cell>
          <cell r="BV52">
            <v>-9.5299999999999994</v>
          </cell>
          <cell r="BW52">
            <v>0.30897795431868702</v>
          </cell>
          <cell r="BX52" t="str">
            <v>open</v>
          </cell>
          <cell r="BY52" t="str">
            <v>rain</v>
          </cell>
          <cell r="BZ52">
            <v>0.64988392479157098</v>
          </cell>
          <cell r="CA52">
            <v>-17.36</v>
          </cell>
          <cell r="CB52">
            <v>-13.7853620985217</v>
          </cell>
          <cell r="CC52">
            <v>-106.838702642558</v>
          </cell>
          <cell r="CD52">
            <v>173.39208176895599</v>
          </cell>
          <cell r="CE52" t="str">
            <v>Dug in 2008. Direct livestock access. very dirty water. pasture. minimal cattails - no macrophytes</v>
          </cell>
          <cell r="CF52" t="str">
            <v>Livestock</v>
          </cell>
          <cell r="CG52" t="str">
            <v>Pasture-livestock</v>
          </cell>
          <cell r="CH52">
            <v>9</v>
          </cell>
          <cell r="CI52">
            <v>267.57372971506499</v>
          </cell>
          <cell r="CJ52">
            <v>245.54</v>
          </cell>
          <cell r="CK52">
            <v>2.6896558014386701E-2</v>
          </cell>
          <cell r="CL52">
            <v>7.4760674906398201E-4</v>
          </cell>
          <cell r="CM52">
            <v>679</v>
          </cell>
          <cell r="CN52">
            <v>105</v>
          </cell>
          <cell r="CO52">
            <v>1180.3480000000002</v>
          </cell>
          <cell r="CP52">
            <v>1.1367094746420048</v>
          </cell>
          <cell r="CQ52" t="str">
            <v>NV</v>
          </cell>
        </row>
        <row r="53">
          <cell r="A53" t="str">
            <v>69B</v>
          </cell>
          <cell r="D53">
            <v>42962</v>
          </cell>
          <cell r="E53">
            <v>0.40625</v>
          </cell>
          <cell r="F53">
            <v>49.331560000000003</v>
          </cell>
          <cell r="G53">
            <v>-109.10526</v>
          </cell>
          <cell r="H53">
            <v>16.100000000000001</v>
          </cell>
          <cell r="I53">
            <v>0</v>
          </cell>
          <cell r="J53">
            <v>8</v>
          </cell>
          <cell r="K53" t="str">
            <v>L, C</v>
          </cell>
          <cell r="L53">
            <v>1.01</v>
          </cell>
          <cell r="M53">
            <v>2.5</v>
          </cell>
          <cell r="N53">
            <v>2.5</v>
          </cell>
          <cell r="O53">
            <v>91</v>
          </cell>
          <cell r="P53">
            <v>0</v>
          </cell>
          <cell r="Q53">
            <v>0</v>
          </cell>
          <cell r="R53">
            <v>18.3</v>
          </cell>
          <cell r="S53">
            <v>74.900000000000006</v>
          </cell>
          <cell r="T53">
            <v>7.04</v>
          </cell>
          <cell r="U53">
            <v>613</v>
          </cell>
          <cell r="V53">
            <v>0.34</v>
          </cell>
          <cell r="W53">
            <v>8.6300000000000008</v>
          </cell>
          <cell r="X53">
            <v>18.2</v>
          </cell>
          <cell r="Y53">
            <v>71.900000000000006</v>
          </cell>
          <cell r="Z53">
            <v>6.77</v>
          </cell>
          <cell r="AA53">
            <v>0</v>
          </cell>
          <cell r="AB53">
            <v>0.34</v>
          </cell>
          <cell r="AC53">
            <v>8.6</v>
          </cell>
          <cell r="AD53">
            <v>318.1206484107895</v>
          </cell>
          <cell r="AE53">
            <v>676.4</v>
          </cell>
          <cell r="AG53">
            <v>27</v>
          </cell>
          <cell r="AH53">
            <v>17.7</v>
          </cell>
          <cell r="AI53">
            <v>17.5</v>
          </cell>
          <cell r="AJ53">
            <v>2</v>
          </cell>
          <cell r="AK53" t="str">
            <v>N</v>
          </cell>
          <cell r="AL53">
            <v>6.3064252500000002</v>
          </cell>
          <cell r="AM53">
            <v>0.02</v>
          </cell>
          <cell r="AN53">
            <v>0.02</v>
          </cell>
          <cell r="AO53">
            <v>84.18</v>
          </cell>
          <cell r="AP53">
            <v>7.0000000000000007E-2</v>
          </cell>
          <cell r="AQ53">
            <v>1540</v>
          </cell>
          <cell r="AR53">
            <v>77</v>
          </cell>
          <cell r="AS53">
            <v>22</v>
          </cell>
          <cell r="AT53">
            <v>36.973999999999997</v>
          </cell>
          <cell r="AU53">
            <v>3078.6011656952537</v>
          </cell>
          <cell r="AV53">
            <v>13.813000000000001</v>
          </cell>
          <cell r="AW53">
            <v>1150.1248959200668</v>
          </cell>
          <cell r="AX53">
            <v>373.40614939652801</v>
          </cell>
          <cell r="AY53">
            <v>13.658284598764</v>
          </cell>
          <cell r="AZ53">
            <v>0.64187015390717805</v>
          </cell>
          <cell r="BA53">
            <v>932.84941490122003</v>
          </cell>
          <cell r="BB53">
            <v>1.32919481467902</v>
          </cell>
          <cell r="BC53">
            <v>6.8479762327511295E-4</v>
          </cell>
          <cell r="BD53">
            <v>0.26438151140266902</v>
          </cell>
          <cell r="BE53">
            <v>7.1293384402928002</v>
          </cell>
          <cell r="BF53">
            <v>1.47014121768915</v>
          </cell>
          <cell r="BG53">
            <v>5.3079391608397071</v>
          </cell>
          <cell r="BH53">
            <v>-13.753355533180606</v>
          </cell>
          <cell r="BI53">
            <v>14.574771170872765</v>
          </cell>
          <cell r="BJ53">
            <v>341.41707468466757</v>
          </cell>
          <cell r="BK53">
            <v>0.29467794522589502</v>
          </cell>
          <cell r="BL53">
            <v>6.9028927352338769</v>
          </cell>
          <cell r="BM53">
            <v>27.329411611036171</v>
          </cell>
          <cell r="BN53">
            <v>10.680878956335182</v>
          </cell>
          <cell r="BO53">
            <v>5.8589268285310165</v>
          </cell>
          <cell r="BP53">
            <v>-27.455368266372485</v>
          </cell>
          <cell r="BQ53">
            <v>23.146150446883023</v>
          </cell>
          <cell r="BR53">
            <v>211.90391248138374</v>
          </cell>
          <cell r="BS53">
            <v>0.47625823964779879</v>
          </cell>
          <cell r="BT53">
            <v>4.3601628082589245</v>
          </cell>
          <cell r="BU53">
            <v>-98.6</v>
          </cell>
          <cell r="BV53">
            <v>-8.93</v>
          </cell>
          <cell r="BW53">
            <v>0.408376423628873</v>
          </cell>
          <cell r="BX53" t="str">
            <v>restricted</v>
          </cell>
          <cell r="BY53" t="str">
            <v>intermediate</v>
          </cell>
          <cell r="BZ53">
            <v>0.75463638558073898</v>
          </cell>
          <cell r="CA53">
            <v>-27.159999999999997</v>
          </cell>
          <cell r="CB53">
            <v>-16.1068367791379</v>
          </cell>
          <cell r="CC53">
            <v>-124.806916670528</v>
          </cell>
          <cell r="CD53">
            <v>532.04685137004196</v>
          </cell>
          <cell r="CE53" t="str">
            <v>Easily accesscible</v>
          </cell>
          <cell r="CG53" t="str">
            <v>Pasture-livestock</v>
          </cell>
          <cell r="CI53">
            <v>48.649769039102701</v>
          </cell>
          <cell r="CJ53">
            <v>136.36000000000001</v>
          </cell>
          <cell r="CK53">
            <v>3.6842778272216502E-4</v>
          </cell>
          <cell r="CL53">
            <v>0</v>
          </cell>
          <cell r="CM53">
            <v>1130</v>
          </cell>
          <cell r="CN53">
            <v>173</v>
          </cell>
          <cell r="CO53">
            <v>2407.5</v>
          </cell>
          <cell r="CP53">
            <v>1.4517838114914203</v>
          </cell>
          <cell r="CQ53">
            <v>668.47</v>
          </cell>
        </row>
        <row r="54">
          <cell r="A54" t="str">
            <v>69A</v>
          </cell>
          <cell r="D54">
            <v>42962</v>
          </cell>
          <cell r="E54">
            <v>0.43958333333333338</v>
          </cell>
          <cell r="F54">
            <v>49.329859999999996</v>
          </cell>
          <cell r="G54">
            <v>-109.04867</v>
          </cell>
          <cell r="H54">
            <v>17.5</v>
          </cell>
          <cell r="I54">
            <v>0</v>
          </cell>
          <cell r="J54">
            <v>5.8</v>
          </cell>
          <cell r="K54" t="str">
            <v>L, C</v>
          </cell>
          <cell r="L54">
            <v>0.51</v>
          </cell>
          <cell r="M54">
            <v>2.1</v>
          </cell>
          <cell r="N54">
            <v>2</v>
          </cell>
          <cell r="O54">
            <v>91</v>
          </cell>
          <cell r="P54">
            <v>0</v>
          </cell>
          <cell r="Q54">
            <v>0</v>
          </cell>
          <cell r="R54">
            <v>17.5</v>
          </cell>
          <cell r="S54">
            <v>87.4</v>
          </cell>
          <cell r="T54">
            <v>8.34</v>
          </cell>
          <cell r="U54">
            <v>510</v>
          </cell>
          <cell r="V54">
            <v>0.28999999999999998</v>
          </cell>
          <cell r="W54">
            <v>8.7100000000000009</v>
          </cell>
          <cell r="X54">
            <v>17.399999999999999</v>
          </cell>
          <cell r="Y54">
            <v>72.2</v>
          </cell>
          <cell r="Z54">
            <v>6.9</v>
          </cell>
          <cell r="AA54">
            <v>507</v>
          </cell>
          <cell r="AB54">
            <v>0.28999999999999998</v>
          </cell>
          <cell r="AC54">
            <v>8.64</v>
          </cell>
          <cell r="AD54">
            <v>264.0198132804444</v>
          </cell>
          <cell r="AE54">
            <v>674.7</v>
          </cell>
          <cell r="AG54">
            <v>35</v>
          </cell>
          <cell r="AH54">
            <v>17.100000000000001</v>
          </cell>
          <cell r="AI54">
            <v>17</v>
          </cell>
          <cell r="AJ54">
            <v>1</v>
          </cell>
          <cell r="AK54" t="str">
            <v>N</v>
          </cell>
          <cell r="AL54">
            <v>96.841723994999995</v>
          </cell>
          <cell r="AM54">
            <v>0.17</v>
          </cell>
          <cell r="AN54">
            <v>0.04</v>
          </cell>
          <cell r="AO54">
            <v>43.79</v>
          </cell>
          <cell r="AP54">
            <v>0.2</v>
          </cell>
          <cell r="AQ54">
            <v>3240</v>
          </cell>
          <cell r="AR54">
            <v>81</v>
          </cell>
          <cell r="AS54">
            <v>16.2</v>
          </cell>
          <cell r="AT54">
            <v>44.868000000000002</v>
          </cell>
          <cell r="AU54">
            <v>3735.8867610324733</v>
          </cell>
          <cell r="AV54">
            <v>19.268000000000001</v>
          </cell>
          <cell r="AW54">
            <v>1604.3297252289758</v>
          </cell>
          <cell r="AX54">
            <v>399.72711641018702</v>
          </cell>
          <cell r="AY54">
            <v>14.9436631931914</v>
          </cell>
          <cell r="AZ54">
            <v>0.55183505434867997</v>
          </cell>
          <cell r="BA54">
            <v>4132.21144538925</v>
          </cell>
          <cell r="BB54">
            <v>5.9747036130222799</v>
          </cell>
          <cell r="BC54">
            <v>6.3700139456894797E-3</v>
          </cell>
          <cell r="BD54">
            <v>0.248973722626113</v>
          </cell>
          <cell r="BE54">
            <v>6.8712556025727798</v>
          </cell>
          <cell r="BF54">
            <v>0.68342893760475598</v>
          </cell>
          <cell r="BG54">
            <v>5.9673845828892524</v>
          </cell>
          <cell r="BH54">
            <v>-25.346257719432206</v>
          </cell>
          <cell r="BI54">
            <v>14.599278894356829</v>
          </cell>
          <cell r="BJ54">
            <v>181.46721157305331</v>
          </cell>
          <cell r="BK54">
            <v>0.28320618611749426</v>
          </cell>
          <cell r="BL54">
            <v>3.5202174892929841</v>
          </cell>
          <cell r="BM54">
            <v>14.50152081943331</v>
          </cell>
          <cell r="BN54">
            <v>11.188075811945325</v>
          </cell>
          <cell r="BO54">
            <v>4.6139736047804822</v>
          </cell>
          <cell r="BP54">
            <v>-27.420473492078219</v>
          </cell>
          <cell r="BQ54">
            <v>7.9169696702579078</v>
          </cell>
          <cell r="BR54">
            <v>75.921991604329079</v>
          </cell>
          <cell r="BS54">
            <v>0.15372756641277491</v>
          </cell>
          <cell r="BT54">
            <v>1.4742134292102733</v>
          </cell>
          <cell r="BU54">
            <v>-103.8</v>
          </cell>
          <cell r="BV54">
            <v>-9.58</v>
          </cell>
          <cell r="BW54">
            <v>0.40805164428332302</v>
          </cell>
          <cell r="BX54" t="str">
            <v>restricted</v>
          </cell>
          <cell r="BY54" t="str">
            <v>intermediate</v>
          </cell>
          <cell r="BZ54">
            <v>0.57779547170383505</v>
          </cell>
          <cell r="CA54">
            <v>-27.159999999999997</v>
          </cell>
          <cell r="CB54">
            <v>-17.008790706909402</v>
          </cell>
          <cell r="CC54">
            <v>-131.788040071479</v>
          </cell>
          <cell r="CD54">
            <v>335.220301092488</v>
          </cell>
          <cell r="CG54" t="str">
            <v>Pasture-livestock</v>
          </cell>
          <cell r="CI54">
            <v>35.8239208378847</v>
          </cell>
          <cell r="CJ54">
            <v>164.93</v>
          </cell>
          <cell r="CK54">
            <v>3.5103810989370901E-4</v>
          </cell>
          <cell r="CL54">
            <v>0</v>
          </cell>
          <cell r="CM54">
            <v>709.99999999999989</v>
          </cell>
          <cell r="CN54">
            <v>124</v>
          </cell>
          <cell r="CO54">
            <v>1163.2530000000002</v>
          </cell>
          <cell r="CP54">
            <v>1.312766781734686</v>
          </cell>
          <cell r="CQ54" t="str">
            <v>NV</v>
          </cell>
        </row>
        <row r="55">
          <cell r="A55" t="str">
            <v>69C</v>
          </cell>
          <cell r="D55">
            <v>42962</v>
          </cell>
          <cell r="E55">
            <v>0.36944444444444446</v>
          </cell>
          <cell r="F55">
            <v>49.29757</v>
          </cell>
          <cell r="G55">
            <v>-109.10841000000001</v>
          </cell>
          <cell r="H55">
            <v>14.1</v>
          </cell>
          <cell r="I55">
            <v>0</v>
          </cell>
          <cell r="J55">
            <v>8.5</v>
          </cell>
          <cell r="K55" t="str">
            <v>L, C</v>
          </cell>
          <cell r="L55">
            <v>0.56000000000000005</v>
          </cell>
          <cell r="M55">
            <v>2</v>
          </cell>
          <cell r="N55">
            <v>2</v>
          </cell>
          <cell r="O55">
            <v>85.5</v>
          </cell>
          <cell r="P55">
            <v>0</v>
          </cell>
          <cell r="Q55">
            <v>0</v>
          </cell>
          <cell r="R55">
            <v>17.5</v>
          </cell>
          <cell r="S55">
            <v>79.099999999999994</v>
          </cell>
          <cell r="T55">
            <v>7.06</v>
          </cell>
          <cell r="U55">
            <v>382.5</v>
          </cell>
          <cell r="V55">
            <v>0.22</v>
          </cell>
          <cell r="W55">
            <v>9.19</v>
          </cell>
          <cell r="X55">
            <v>17.3</v>
          </cell>
          <cell r="Y55">
            <v>28.2</v>
          </cell>
          <cell r="Z55">
            <v>2.71</v>
          </cell>
          <cell r="AA55">
            <v>389.8</v>
          </cell>
          <cell r="AB55">
            <v>0.21</v>
          </cell>
          <cell r="AC55">
            <v>8.94</v>
          </cell>
          <cell r="AD55">
            <v>197.03552046528043</v>
          </cell>
          <cell r="AE55">
            <v>677.5</v>
          </cell>
          <cell r="AG55">
            <v>44</v>
          </cell>
          <cell r="AH55">
            <v>16.600000000000001</v>
          </cell>
          <cell r="AI55">
            <v>16</v>
          </cell>
          <cell r="AJ55">
            <v>1</v>
          </cell>
          <cell r="AK55" t="str">
            <v>N</v>
          </cell>
          <cell r="AL55">
            <v>38.820104270000002</v>
          </cell>
          <cell r="AM55">
            <v>0.11</v>
          </cell>
          <cell r="AN55">
            <v>0.4</v>
          </cell>
          <cell r="AO55">
            <v>17.8</v>
          </cell>
          <cell r="AP55">
            <v>0.02</v>
          </cell>
          <cell r="AQ55">
            <v>1010</v>
          </cell>
          <cell r="AR55">
            <v>2.5249999999999999</v>
          </cell>
          <cell r="AS55">
            <v>50.5</v>
          </cell>
          <cell r="AT55">
            <v>29.172000000000001</v>
          </cell>
          <cell r="AU55">
            <v>2428.9758534554539</v>
          </cell>
          <cell r="AV55">
            <v>21.216999999999999</v>
          </cell>
          <cell r="AW55">
            <v>1766.6111573688593</v>
          </cell>
          <cell r="AX55">
            <v>143.082894744252</v>
          </cell>
          <cell r="AY55">
            <v>5.3722154347092204</v>
          </cell>
          <cell r="AZ55">
            <v>2.02791676207922</v>
          </cell>
          <cell r="BA55">
            <v>2822.9706228467999</v>
          </cell>
          <cell r="BB55">
            <v>4.0995610818363497</v>
          </cell>
          <cell r="BC55">
            <v>3.53710143598374E-3</v>
          </cell>
          <cell r="BD55">
            <v>0.21369961019935799</v>
          </cell>
          <cell r="BE55">
            <v>5.9247317498527696</v>
          </cell>
          <cell r="BF55">
            <v>1.7751852901580999E-2</v>
          </cell>
          <cell r="BG55">
            <v>5.8284529046670883</v>
          </cell>
          <cell r="BH55">
            <v>-24.354949463624735</v>
          </cell>
          <cell r="BI55">
            <v>11.174793613352454</v>
          </cell>
          <cell r="BJ55">
            <v>86.545279476663509</v>
          </cell>
          <cell r="BK55">
            <v>0.22489019145406428</v>
          </cell>
          <cell r="BL55">
            <v>1.7417041552961059</v>
          </cell>
          <cell r="BM55">
            <v>9.0354682346999606</v>
          </cell>
          <cell r="BN55">
            <v>9.0644184464548019</v>
          </cell>
          <cell r="BO55">
            <v>6.3476012172064653</v>
          </cell>
          <cell r="BP55">
            <v>-26.645777059158636</v>
          </cell>
          <cell r="BQ55">
            <v>8.3576711781051962</v>
          </cell>
          <cell r="BR55">
            <v>64.934938968188888</v>
          </cell>
          <cell r="BS55">
            <v>0.18951635324501581</v>
          </cell>
          <cell r="BT55">
            <v>1.4724475956505418</v>
          </cell>
          <cell r="BU55">
            <v>-110.5</v>
          </cell>
          <cell r="BV55">
            <v>-10.52</v>
          </cell>
          <cell r="BW55">
            <v>0.39092215712396999</v>
          </cell>
          <cell r="BX55" t="str">
            <v>open</v>
          </cell>
          <cell r="BY55" t="str">
            <v>intermediate</v>
          </cell>
          <cell r="BZ55">
            <v>0.66413723545398595</v>
          </cell>
          <cell r="CA55">
            <v>-26.340000000000003</v>
          </cell>
          <cell r="CB55">
            <v>-18.014336190569601</v>
          </cell>
          <cell r="CC55">
            <v>-139.570962115008</v>
          </cell>
          <cell r="CD55">
            <v>572.95707977693098</v>
          </cell>
          <cell r="CG55" t="str">
            <v>Pasture-livestock</v>
          </cell>
          <cell r="CI55">
            <v>111.673333476122</v>
          </cell>
          <cell r="CJ55">
            <v>158.57</v>
          </cell>
          <cell r="CK55">
            <v>6.99887213155103E-4</v>
          </cell>
          <cell r="CL55">
            <v>0</v>
          </cell>
          <cell r="CM55">
            <v>1270</v>
          </cell>
          <cell r="CN55">
            <v>158</v>
          </cell>
          <cell r="CO55">
            <v>2490</v>
          </cell>
          <cell r="CP55">
            <v>1.2506917769788013</v>
          </cell>
          <cell r="CQ55">
            <v>0</v>
          </cell>
        </row>
        <row r="56">
          <cell r="A56" t="str">
            <v>26C</v>
          </cell>
          <cell r="D56">
            <v>42961</v>
          </cell>
          <cell r="E56">
            <v>0.60902777777777783</v>
          </cell>
          <cell r="F56">
            <v>49.257260000000002</v>
          </cell>
          <cell r="G56">
            <v>-108.40900999999999</v>
          </cell>
          <cell r="H56">
            <v>23</v>
          </cell>
          <cell r="I56">
            <v>100</v>
          </cell>
          <cell r="J56">
            <v>0</v>
          </cell>
          <cell r="K56" t="str">
            <v>L, C</v>
          </cell>
          <cell r="L56">
            <v>0.28999999999999998</v>
          </cell>
          <cell r="M56">
            <v>1.4</v>
          </cell>
          <cell r="N56">
            <v>1.5</v>
          </cell>
          <cell r="O56">
            <v>92.9</v>
          </cell>
          <cell r="P56">
            <v>0</v>
          </cell>
          <cell r="Q56">
            <v>0</v>
          </cell>
          <cell r="R56">
            <v>20.5</v>
          </cell>
          <cell r="S56">
            <v>116.8</v>
          </cell>
          <cell r="T56">
            <v>10.45</v>
          </cell>
          <cell r="U56">
            <v>576</v>
          </cell>
          <cell r="V56">
            <v>0.3</v>
          </cell>
          <cell r="W56">
            <v>8.7100000000000009</v>
          </cell>
          <cell r="X56">
            <v>14.7</v>
          </cell>
          <cell r="Y56">
            <v>1.3</v>
          </cell>
          <cell r="Z56">
            <v>0.13</v>
          </cell>
          <cell r="AA56">
            <v>664</v>
          </cell>
          <cell r="AB56">
            <v>0.41</v>
          </cell>
          <cell r="AC56">
            <v>6.8</v>
          </cell>
          <cell r="AD56">
            <v>298.70343415388885</v>
          </cell>
          <cell r="AE56">
            <v>673.9</v>
          </cell>
          <cell r="AG56">
            <v>30</v>
          </cell>
          <cell r="AH56">
            <v>18.399999999999999</v>
          </cell>
          <cell r="AJ56">
            <v>2</v>
          </cell>
          <cell r="AK56" t="str">
            <v>N</v>
          </cell>
          <cell r="AL56">
            <v>140.47862370000001</v>
          </cell>
          <cell r="AM56">
            <v>7.0000000000000007E-2</v>
          </cell>
          <cell r="AN56">
            <v>1.44</v>
          </cell>
          <cell r="AO56">
            <v>154.71</v>
          </cell>
          <cell r="AP56">
            <v>1.6</v>
          </cell>
          <cell r="AQ56">
            <v>2820</v>
          </cell>
          <cell r="AR56">
            <v>1.9583333333333333</v>
          </cell>
          <cell r="AS56">
            <v>1.7624999999999997</v>
          </cell>
          <cell r="AT56">
            <v>35.707999999999998</v>
          </cell>
          <cell r="AU56">
            <v>2973.189009159034</v>
          </cell>
          <cell r="AV56">
            <v>30.103999999999999</v>
          </cell>
          <cell r="AW56">
            <v>2506.5778517901749</v>
          </cell>
          <cell r="AX56">
            <v>1369.9350723385701</v>
          </cell>
          <cell r="AY56">
            <v>46.787830869304997</v>
          </cell>
          <cell r="AZ56">
            <v>0.69747286572535605</v>
          </cell>
          <cell r="BA56">
            <v>1505.0160039638299</v>
          </cell>
          <cell r="BB56">
            <v>2.0427036657351998</v>
          </cell>
          <cell r="BC56">
            <v>4.42976059904997E-2</v>
          </cell>
          <cell r="BD56">
            <v>0.41332201513112699</v>
          </cell>
          <cell r="BE56">
            <v>10.3755447180791</v>
          </cell>
          <cell r="BF56">
            <v>6.81526314440353E-2</v>
          </cell>
          <cell r="BG56">
            <v>7.7240483811045912</v>
          </cell>
          <cell r="BH56">
            <v>-22.148523918354435</v>
          </cell>
          <cell r="BI56">
            <v>15.832834309721285</v>
          </cell>
          <cell r="BJ56">
            <v>146.79373303170595</v>
          </cell>
          <cell r="BK56">
            <v>0.35619424768776797</v>
          </cell>
          <cell r="BL56">
            <v>3.302446187439954</v>
          </cell>
          <cell r="BM56">
            <v>10.816721242292322</v>
          </cell>
          <cell r="BN56">
            <v>9.3485489657128884</v>
          </cell>
          <cell r="BO56">
            <v>7.8912628140778152</v>
          </cell>
          <cell r="BP56">
            <v>-27.546597338416753</v>
          </cell>
          <cell r="BQ56">
            <v>18.844488740883172</v>
          </cell>
          <cell r="BR56">
            <v>151.00167919540417</v>
          </cell>
          <cell r="BS56">
            <v>0.35894264268348897</v>
          </cell>
          <cell r="BT56">
            <v>2.8762224608648417</v>
          </cell>
          <cell r="BU56">
            <v>-106</v>
          </cell>
          <cell r="BV56">
            <v>-9.4499999999999993</v>
          </cell>
          <cell r="BW56">
            <v>0.47312598763682201</v>
          </cell>
          <cell r="BX56" t="str">
            <v>restricted</v>
          </cell>
          <cell r="BY56" t="str">
            <v>intermediate</v>
          </cell>
          <cell r="BZ56">
            <v>0.49445855043322801</v>
          </cell>
          <cell r="CA56">
            <v>-30.400000000000006</v>
          </cell>
          <cell r="CB56">
            <v>-17.975394516744402</v>
          </cell>
          <cell r="CC56">
            <v>-139.269553559602</v>
          </cell>
          <cell r="CD56">
            <v>443.32993026812898</v>
          </cell>
          <cell r="CE56" t="str">
            <v>Smokey. Easily accessible. Dug late 50s</v>
          </cell>
          <cell r="CG56" t="str">
            <v>Domestic</v>
          </cell>
          <cell r="CH56" t="str">
            <v>60+</v>
          </cell>
          <cell r="CI56">
            <v>3.8975099059735698</v>
          </cell>
          <cell r="CJ56">
            <v>146.97999999999999</v>
          </cell>
          <cell r="CK56">
            <v>1.55636664507598E-2</v>
          </cell>
          <cell r="CL56">
            <v>5.2304650967752199E-3</v>
          </cell>
          <cell r="CM56">
            <v>790</v>
          </cell>
          <cell r="CN56">
            <v>126</v>
          </cell>
          <cell r="CO56">
            <v>979.27199999999993</v>
          </cell>
          <cell r="CP56">
            <v>1.2645967678053058</v>
          </cell>
          <cell r="CQ56" t="str">
            <v>NV</v>
          </cell>
        </row>
        <row r="57">
          <cell r="A57" t="str">
            <v>26B</v>
          </cell>
          <cell r="D57">
            <v>42961</v>
          </cell>
          <cell r="E57">
            <v>0.55833333333333335</v>
          </cell>
          <cell r="F57">
            <v>49.260809999999999</v>
          </cell>
          <cell r="G57">
            <v>-108.40864999999999</v>
          </cell>
          <cell r="H57">
            <v>20.8</v>
          </cell>
          <cell r="I57">
            <v>60</v>
          </cell>
          <cell r="J57">
            <v>7.2</v>
          </cell>
          <cell r="K57" t="str">
            <v>L, C</v>
          </cell>
          <cell r="L57">
            <v>1.07</v>
          </cell>
          <cell r="M57">
            <v>1.8</v>
          </cell>
          <cell r="N57">
            <v>2</v>
          </cell>
          <cell r="O57">
            <v>86.9</v>
          </cell>
          <cell r="P57">
            <v>0</v>
          </cell>
          <cell r="Q57">
            <v>0</v>
          </cell>
          <cell r="R57">
            <v>19.899999999999999</v>
          </cell>
          <cell r="S57">
            <v>72.400000000000006</v>
          </cell>
          <cell r="T57">
            <v>6.6</v>
          </cell>
          <cell r="U57">
            <v>713</v>
          </cell>
          <cell r="V57">
            <v>0.39</v>
          </cell>
          <cell r="W57">
            <v>8.77</v>
          </cell>
          <cell r="X57">
            <v>18.8</v>
          </cell>
          <cell r="Y57">
            <v>57.3</v>
          </cell>
          <cell r="Z57">
            <v>5.33</v>
          </cell>
          <cell r="AA57">
            <v>699</v>
          </cell>
          <cell r="AB57">
            <v>0.39</v>
          </cell>
          <cell r="AC57">
            <v>8.6300000000000008</v>
          </cell>
          <cell r="AD57">
            <v>370.41065979299856</v>
          </cell>
          <cell r="AE57">
            <v>674.2</v>
          </cell>
          <cell r="AG57">
            <v>26</v>
          </cell>
          <cell r="AH57">
            <v>20</v>
          </cell>
          <cell r="AI57">
            <v>19.899999999999999</v>
          </cell>
          <cell r="AJ57">
            <v>1</v>
          </cell>
          <cell r="AK57" t="str">
            <v>N</v>
          </cell>
          <cell r="AL57">
            <v>35.098072330000001</v>
          </cell>
          <cell r="AM57">
            <v>0.26</v>
          </cell>
          <cell r="AN57">
            <v>0.67</v>
          </cell>
          <cell r="AO57">
            <v>43.76</v>
          </cell>
          <cell r="AP57">
            <v>0.85</v>
          </cell>
          <cell r="AQ57">
            <v>3000</v>
          </cell>
          <cell r="AR57">
            <v>4.4776119402985071</v>
          </cell>
          <cell r="AS57">
            <v>3.5294117647058822</v>
          </cell>
          <cell r="AT57">
            <v>46.631999999999998</v>
          </cell>
          <cell r="AU57">
            <v>3882.7643630308075</v>
          </cell>
          <cell r="AV57">
            <v>35.305</v>
          </cell>
          <cell r="AW57">
            <v>2939.633638634471</v>
          </cell>
          <cell r="AX57">
            <v>276.12617278927797</v>
          </cell>
          <cell r="AY57">
            <v>9.5986427279371398</v>
          </cell>
          <cell r="AZ57">
            <v>0.92712522765226302</v>
          </cell>
          <cell r="BA57">
            <v>2619.4834454102802</v>
          </cell>
          <cell r="BB57">
            <v>3.59870288436997</v>
          </cell>
          <cell r="BC57">
            <v>2.2239237056824301E-2</v>
          </cell>
          <cell r="BD57">
            <v>0.37987698417895399</v>
          </cell>
          <cell r="BE57">
            <v>9.7116020879711495</v>
          </cell>
          <cell r="BF57">
            <v>3.47465174943444</v>
          </cell>
          <cell r="BG57" t="str">
            <v>NA</v>
          </cell>
          <cell r="BH57">
            <v>-22.189250247621693</v>
          </cell>
          <cell r="BI57">
            <v>9.3050260992773239</v>
          </cell>
          <cell r="BJ57">
            <v>118.7469799898319</v>
          </cell>
          <cell r="BK57">
            <v>0.1986979735058152</v>
          </cell>
          <cell r="BL57">
            <v>2.5357031815039912</v>
          </cell>
          <cell r="BM57">
            <v>14.888528182874213</v>
          </cell>
          <cell r="BN57">
            <v>10.968327664366564</v>
          </cell>
          <cell r="BO57">
            <v>6.1683715723408099</v>
          </cell>
          <cell r="BP57">
            <v>-27.0902923796022</v>
          </cell>
          <cell r="BQ57">
            <v>6.7718266567373</v>
          </cell>
          <cell r="BR57">
            <v>63.664811706331434</v>
          </cell>
          <cell r="BS57">
            <v>0.16845339942132592</v>
          </cell>
          <cell r="BT57">
            <v>1.5837017837395881</v>
          </cell>
          <cell r="BU57">
            <v>-93.5</v>
          </cell>
          <cell r="BV57">
            <v>-7.87</v>
          </cell>
          <cell r="BW57">
            <v>0.47932816474885598</v>
          </cell>
          <cell r="BX57" t="str">
            <v>restricted</v>
          </cell>
          <cell r="BY57" t="str">
            <v>intermediate</v>
          </cell>
          <cell r="BZ57">
            <v>0.56710643827399898</v>
          </cell>
          <cell r="CA57">
            <v>-30.54</v>
          </cell>
          <cell r="CB57">
            <v>-15.7458735890757</v>
          </cell>
          <cell r="CC57">
            <v>-122.013061579446</v>
          </cell>
          <cell r="CD57">
            <v>1222.15730455721</v>
          </cell>
          <cell r="CE57" t="str">
            <v>Dug late 70s</v>
          </cell>
          <cell r="CG57" t="str">
            <v>Pasture-livestock</v>
          </cell>
          <cell r="CH57">
            <v>40</v>
          </cell>
          <cell r="CI57">
            <v>7.8047757816742296</v>
          </cell>
          <cell r="CJ57">
            <v>194.88</v>
          </cell>
          <cell r="CK57">
            <v>2.7283297448328098E-3</v>
          </cell>
          <cell r="CL57">
            <v>3.81273804994851E-4</v>
          </cell>
          <cell r="CM57">
            <v>2150</v>
          </cell>
          <cell r="CN57">
            <v>196</v>
          </cell>
          <cell r="CO57">
            <v>3016.6559999999999</v>
          </cell>
          <cell r="CP57">
            <v>1.1924272971663723</v>
          </cell>
          <cell r="CQ57">
            <v>0</v>
          </cell>
        </row>
        <row r="58">
          <cell r="A58" t="str">
            <v>26A</v>
          </cell>
          <cell r="D58">
            <v>42961</v>
          </cell>
          <cell r="E58">
            <v>0.53333333333333333</v>
          </cell>
          <cell r="F58">
            <v>49.261510000000001</v>
          </cell>
          <cell r="G58">
            <v>-108.40900000000001</v>
          </cell>
          <cell r="H58">
            <v>19.899999999999999</v>
          </cell>
          <cell r="I58">
            <v>50</v>
          </cell>
          <cell r="J58">
            <v>6.3</v>
          </cell>
          <cell r="K58" t="str">
            <v>L, C</v>
          </cell>
          <cell r="L58">
            <v>0.28999999999999998</v>
          </cell>
          <cell r="M58">
            <v>2.2999999999999998</v>
          </cell>
          <cell r="N58">
            <v>2.5</v>
          </cell>
          <cell r="O58">
            <v>86.9</v>
          </cell>
          <cell r="P58">
            <v>0</v>
          </cell>
          <cell r="Q58">
            <v>0</v>
          </cell>
          <cell r="R58">
            <v>19.100000000000001</v>
          </cell>
          <cell r="S58">
            <v>119.1</v>
          </cell>
          <cell r="T58">
            <v>10.98</v>
          </cell>
          <cell r="U58">
            <v>747</v>
          </cell>
          <cell r="V58">
            <v>0.41</v>
          </cell>
          <cell r="W58">
            <v>9.7200000000000006</v>
          </cell>
          <cell r="X58">
            <v>17</v>
          </cell>
          <cell r="Y58">
            <v>6</v>
          </cell>
          <cell r="Z58">
            <v>0.56000000000000005</v>
          </cell>
          <cell r="AA58">
            <v>733</v>
          </cell>
          <cell r="AB58">
            <v>0.43</v>
          </cell>
          <cell r="AC58">
            <v>8.9</v>
          </cell>
          <cell r="AD58">
            <v>390.19920038123581</v>
          </cell>
          <cell r="AE58">
            <v>674.2</v>
          </cell>
          <cell r="AF58">
            <v>9</v>
          </cell>
          <cell r="AG58">
            <v>11</v>
          </cell>
          <cell r="AH58">
            <v>19.100000000000001</v>
          </cell>
          <cell r="AI58">
            <v>19.5</v>
          </cell>
          <cell r="AJ58">
            <v>1</v>
          </cell>
          <cell r="AK58" t="str">
            <v>N</v>
          </cell>
          <cell r="AL58">
            <v>166.10858175000001</v>
          </cell>
          <cell r="AM58">
            <v>0.28999999999999998</v>
          </cell>
          <cell r="AN58">
            <v>0.54</v>
          </cell>
          <cell r="AO58">
            <v>60.63</v>
          </cell>
          <cell r="AP58">
            <v>0.74</v>
          </cell>
          <cell r="AQ58">
            <v>3590</v>
          </cell>
          <cell r="AR58">
            <v>6.648148148148147</v>
          </cell>
          <cell r="AS58">
            <v>4.8513513513513509</v>
          </cell>
          <cell r="AT58">
            <v>42.12</v>
          </cell>
          <cell r="AU58">
            <v>3507.0774354704413</v>
          </cell>
          <cell r="AV58">
            <v>41.81</v>
          </cell>
          <cell r="AW58">
            <v>3481.2656119900084</v>
          </cell>
          <cell r="AX58">
            <v>58.862804250154198</v>
          </cell>
          <cell r="AY58">
            <v>2.09487170451587</v>
          </cell>
          <cell r="AZ58">
            <v>4.2449371770799701E-2</v>
          </cell>
          <cell r="BA58">
            <v>3656.0020915053901</v>
          </cell>
          <cell r="BB58">
            <v>5.1049777767494904</v>
          </cell>
          <cell r="BC58">
            <v>1.99104579685025E-2</v>
          </cell>
          <cell r="BD58">
            <v>1.04919931103882</v>
          </cell>
          <cell r="BE58">
            <v>27.491324974271901</v>
          </cell>
          <cell r="BF58">
            <v>17.1323645018335</v>
          </cell>
          <cell r="BG58">
            <v>5.2809202689502506</v>
          </cell>
          <cell r="BH58">
            <v>-26.417915537362571</v>
          </cell>
          <cell r="BI58">
            <v>22.650066058871232</v>
          </cell>
          <cell r="BJ58">
            <v>213.23043960791864</v>
          </cell>
          <cell r="BK58">
            <v>0.39132802451401572</v>
          </cell>
          <cell r="BL58">
            <v>3.6840089773310059</v>
          </cell>
          <cell r="BM58">
            <v>10.983139985669245</v>
          </cell>
          <cell r="BN58">
            <v>11.035373192954385</v>
          </cell>
          <cell r="BO58">
            <v>5.6993721850441492</v>
          </cell>
          <cell r="BP58">
            <v>-27.972291470105588</v>
          </cell>
          <cell r="BQ58">
            <v>20.381754149063848</v>
          </cell>
          <cell r="BR58">
            <v>192.78879716739942</v>
          </cell>
          <cell r="BS58">
            <v>0.4068214401010749</v>
          </cell>
          <cell r="BT58">
            <v>3.8480797837804279</v>
          </cell>
          <cell r="BU58">
            <v>-86.4</v>
          </cell>
          <cell r="BV58">
            <v>-6.51</v>
          </cell>
          <cell r="BW58">
            <v>0.56692882133959799</v>
          </cell>
          <cell r="BX58" t="str">
            <v>restricted</v>
          </cell>
          <cell r="BY58" t="str">
            <v>rain</v>
          </cell>
          <cell r="BZ58">
            <v>0.99732024386212903</v>
          </cell>
          <cell r="CA58">
            <v>-34.320000000000007</v>
          </cell>
          <cell r="CB58">
            <v>-15.051108509513901</v>
          </cell>
          <cell r="CC58">
            <v>-116.635579863638</v>
          </cell>
          <cell r="CD58">
            <v>1149.6553682537799</v>
          </cell>
          <cell r="CE58" t="str">
            <v>Easy access. Dug 2015</v>
          </cell>
          <cell r="CG58" t="str">
            <v>Pasture-livestock</v>
          </cell>
          <cell r="CH58">
            <v>2</v>
          </cell>
          <cell r="CI58">
            <v>10.728051035035501</v>
          </cell>
          <cell r="CJ58">
            <v>222.27</v>
          </cell>
          <cell r="CK58">
            <v>4.2519415979950497E-3</v>
          </cell>
          <cell r="CL58">
            <v>3.8551938579440198E-4</v>
          </cell>
          <cell r="CM58">
            <v>1710.0000000000002</v>
          </cell>
          <cell r="CN58">
            <v>179</v>
          </cell>
          <cell r="CO58">
            <v>3567.3459999999995</v>
          </cell>
          <cell r="CP58">
            <v>1.2210966612130099</v>
          </cell>
          <cell r="CQ58">
            <v>0</v>
          </cell>
        </row>
        <row r="59">
          <cell r="A59" t="str">
            <v>24A</v>
          </cell>
          <cell r="D59">
            <v>42961</v>
          </cell>
          <cell r="E59">
            <v>0.59375</v>
          </cell>
          <cell r="F59">
            <v>49.919199999999996</v>
          </cell>
          <cell r="G59">
            <v>-109.84868</v>
          </cell>
          <cell r="H59">
            <v>21.9</v>
          </cell>
          <cell r="I59">
            <v>95</v>
          </cell>
          <cell r="J59">
            <v>7.8</v>
          </cell>
          <cell r="K59" t="str">
            <v>J, JW</v>
          </cell>
          <cell r="L59">
            <v>0.2</v>
          </cell>
          <cell r="M59">
            <v>1.74</v>
          </cell>
          <cell r="N59">
            <v>2</v>
          </cell>
          <cell r="O59">
            <v>94.2</v>
          </cell>
          <cell r="P59">
            <v>0</v>
          </cell>
          <cell r="Q59">
            <v>0</v>
          </cell>
          <cell r="R59">
            <v>19.5</v>
          </cell>
          <cell r="S59">
            <v>120</v>
          </cell>
          <cell r="T59">
            <v>9.93</v>
          </cell>
          <cell r="U59">
            <v>872</v>
          </cell>
          <cell r="V59">
            <v>0.43</v>
          </cell>
          <cell r="W59">
            <v>9.8000000000000007</v>
          </cell>
          <cell r="X59">
            <v>18.399999999999999</v>
          </cell>
          <cell r="Y59">
            <v>61</v>
          </cell>
          <cell r="Z59">
            <v>5.32</v>
          </cell>
          <cell r="AA59">
            <v>874</v>
          </cell>
          <cell r="AB59">
            <v>0.43</v>
          </cell>
          <cell r="AC59">
            <v>9.61</v>
          </cell>
          <cell r="AD59">
            <v>461.02886144433808</v>
          </cell>
          <cell r="AE59">
            <v>684.2</v>
          </cell>
          <cell r="AG59">
            <v>45</v>
          </cell>
          <cell r="AH59">
            <v>19.899999999999999</v>
          </cell>
          <cell r="AI59">
            <v>20.6</v>
          </cell>
          <cell r="AJ59">
            <v>1</v>
          </cell>
          <cell r="AK59" t="str">
            <v>N</v>
          </cell>
          <cell r="AL59">
            <v>52.931395334999998</v>
          </cell>
          <cell r="AM59">
            <v>0.11</v>
          </cell>
          <cell r="AN59">
            <v>0.31</v>
          </cell>
          <cell r="AO59">
            <v>20.239999999999998</v>
          </cell>
          <cell r="AP59">
            <v>0.44</v>
          </cell>
          <cell r="AQ59">
            <v>1920</v>
          </cell>
          <cell r="AR59">
            <v>6.193548387096774</v>
          </cell>
          <cell r="AS59">
            <v>4.3636363636363633</v>
          </cell>
          <cell r="AT59">
            <v>32.487000000000002</v>
          </cell>
          <cell r="AU59">
            <v>2704.9958368026646</v>
          </cell>
          <cell r="AV59">
            <v>22.535</v>
          </cell>
          <cell r="AW59">
            <v>1876.3530391340551</v>
          </cell>
          <cell r="AX59">
            <v>57.702838628453499</v>
          </cell>
          <cell r="AY59">
            <v>2.0593704620309499</v>
          </cell>
          <cell r="AZ59">
            <v>0.94499859752503301</v>
          </cell>
          <cell r="BA59">
            <v>1710.14427173483</v>
          </cell>
          <cell r="BB59">
            <v>2.4032680474455601</v>
          </cell>
          <cell r="BC59">
            <v>1.7715419569718199E-2</v>
          </cell>
          <cell r="BD59">
            <v>0.29856038587134198</v>
          </cell>
          <cell r="BE59">
            <v>7.8401419534198897</v>
          </cell>
          <cell r="BF59">
            <v>0.69125019293548695</v>
          </cell>
          <cell r="BG59">
            <v>10.189504168916102</v>
          </cell>
          <cell r="BH59">
            <v>-23.774004263550125</v>
          </cell>
          <cell r="BI59">
            <v>18.980034467132928</v>
          </cell>
          <cell r="BJ59">
            <v>150.27084500683168</v>
          </cell>
          <cell r="BK59">
            <v>0.3350403259864595</v>
          </cell>
          <cell r="BL59">
            <v>2.6526186232450431</v>
          </cell>
          <cell r="BM59">
            <v>9.2368634074343881</v>
          </cell>
          <cell r="BN59">
            <v>9.7637891004088893</v>
          </cell>
          <cell r="BO59">
            <v>9.1105717478061568</v>
          </cell>
          <cell r="BP59">
            <v>-24.278068602363177</v>
          </cell>
          <cell r="BQ59">
            <v>14.642027030629931</v>
          </cell>
          <cell r="BR59">
            <v>122.5385690824773</v>
          </cell>
          <cell r="BS59">
            <v>0.29579852587131172</v>
          </cell>
          <cell r="BT59">
            <v>2.4755266481308547</v>
          </cell>
          <cell r="BU59">
            <v>-91.9</v>
          </cell>
          <cell r="BV59">
            <v>-7.66</v>
          </cell>
          <cell r="BW59">
            <v>0.49276716052264902</v>
          </cell>
          <cell r="BX59" t="str">
            <v>restricted</v>
          </cell>
          <cell r="BY59" t="str">
            <v>intermediate</v>
          </cell>
          <cell r="BZ59">
            <v>0.67700481323452399</v>
          </cell>
          <cell r="CA59">
            <v>-30.620000000000005</v>
          </cell>
          <cell r="CB59">
            <v>-15.499097201669599</v>
          </cell>
          <cell r="CC59">
            <v>-120.10301234092201</v>
          </cell>
          <cell r="CD59">
            <v>446.97484779284298</v>
          </cell>
          <cell r="CE59" t="str">
            <v>Lots of macrophytes. Smoke. Nice farmer letting gates open</v>
          </cell>
          <cell r="CF59" t="str">
            <v>Livestock</v>
          </cell>
          <cell r="CG59" t="str">
            <v>Pasture-livestock</v>
          </cell>
          <cell r="CI59">
            <v>9.6495409664335892</v>
          </cell>
          <cell r="CJ59">
            <v>174.5</v>
          </cell>
          <cell r="CK59">
            <v>1.8851002426927799E-3</v>
          </cell>
          <cell r="CL59">
            <v>1.15657640177289E-3</v>
          </cell>
          <cell r="CM59">
            <v>840</v>
          </cell>
          <cell r="CN59">
            <v>133</v>
          </cell>
          <cell r="CO59">
            <v>1246.2102719999998</v>
          </cell>
          <cell r="CP59">
            <v>1.2945149368154909</v>
          </cell>
          <cell r="CQ59">
            <v>209.27</v>
          </cell>
        </row>
        <row r="60">
          <cell r="A60" t="str">
            <v>24B</v>
          </cell>
          <cell r="D60">
            <v>42961</v>
          </cell>
          <cell r="E60">
            <v>0.54166666666666663</v>
          </cell>
          <cell r="F60">
            <v>49.917969999999997</v>
          </cell>
          <cell r="G60">
            <v>-109.85177</v>
          </cell>
          <cell r="H60">
            <v>22.1</v>
          </cell>
          <cell r="I60">
            <v>106.9</v>
          </cell>
          <cell r="J60">
            <v>3.4</v>
          </cell>
          <cell r="K60" t="str">
            <v>J, JW</v>
          </cell>
          <cell r="L60">
            <v>0.18</v>
          </cell>
          <cell r="M60">
            <v>2.2999999999999998</v>
          </cell>
          <cell r="N60">
            <v>2.5</v>
          </cell>
          <cell r="O60">
            <v>106.9</v>
          </cell>
          <cell r="P60">
            <v>0</v>
          </cell>
          <cell r="Q60">
            <v>0</v>
          </cell>
          <cell r="R60">
            <v>18.8</v>
          </cell>
          <cell r="S60">
            <v>49.7</v>
          </cell>
          <cell r="T60">
            <v>4.1900000000000004</v>
          </cell>
          <cell r="U60">
            <v>217.1</v>
          </cell>
          <cell r="V60">
            <v>0.12</v>
          </cell>
          <cell r="W60">
            <v>8.91</v>
          </cell>
          <cell r="X60">
            <v>17</v>
          </cell>
          <cell r="Y60">
            <v>0.4</v>
          </cell>
          <cell r="Z60">
            <v>0.04</v>
          </cell>
          <cell r="AA60">
            <v>246.4</v>
          </cell>
          <cell r="AB60">
            <v>0.13</v>
          </cell>
          <cell r="AC60">
            <v>6.88</v>
          </cell>
          <cell r="AD60">
            <v>110.75815647388676</v>
          </cell>
          <cell r="AE60">
            <v>684.2</v>
          </cell>
          <cell r="AG60">
            <v>30</v>
          </cell>
          <cell r="AH60">
            <v>19.5</v>
          </cell>
          <cell r="AI60">
            <v>19.8</v>
          </cell>
          <cell r="AJ60">
            <v>2</v>
          </cell>
          <cell r="AK60" t="str">
            <v>N</v>
          </cell>
          <cell r="AL60">
            <v>98.897249075000005</v>
          </cell>
          <cell r="AM60" t="e">
            <v>#N/A</v>
          </cell>
          <cell r="AN60" t="e">
            <v>#N/A</v>
          </cell>
          <cell r="AO60" t="e">
            <v>#N/A</v>
          </cell>
          <cell r="AP60" t="str">
            <v>NA</v>
          </cell>
          <cell r="AQ60" t="str">
            <v>NA</v>
          </cell>
          <cell r="AR60" t="e">
            <v>#VALUE!</v>
          </cell>
          <cell r="AS60" t="e">
            <v>#VALUE!</v>
          </cell>
          <cell r="AT60" t="e">
            <v>#N/A</v>
          </cell>
          <cell r="AU60" t="e">
            <v>#N/A</v>
          </cell>
          <cell r="AV60" t="e">
            <v>#N/A</v>
          </cell>
          <cell r="AW60" t="e">
            <v>#N/A</v>
          </cell>
          <cell r="AX60">
            <v>240.81116817484701</v>
          </cell>
          <cell r="AY60">
            <v>8.7816700598784507</v>
          </cell>
          <cell r="AZ60">
            <v>3.8135112738647599</v>
          </cell>
          <cell r="BA60">
            <v>16100.3355591444</v>
          </cell>
          <cell r="BB60">
            <v>22.9791399304031</v>
          </cell>
          <cell r="BC60">
            <v>0.19918236019223701</v>
          </cell>
          <cell r="BD60">
            <v>0.47021681864554699</v>
          </cell>
          <cell r="BE60">
            <v>12.6430033536633</v>
          </cell>
          <cell r="BF60">
            <v>7.6379036652846501</v>
          </cell>
          <cell r="BG60">
            <v>4.1507956270801749</v>
          </cell>
          <cell r="BH60">
            <v>-26.233624347813091</v>
          </cell>
          <cell r="BI60">
            <v>17.980663965060618</v>
          </cell>
          <cell r="BJ60">
            <v>135.71959247442175</v>
          </cell>
          <cell r="BK60">
            <v>0.34785575478933295</v>
          </cell>
          <cell r="BL60">
            <v>2.6256450469031098</v>
          </cell>
          <cell r="BM60">
            <v>8.8060999783529521</v>
          </cell>
          <cell r="BN60">
            <v>9.1649847051708964</v>
          </cell>
          <cell r="BO60">
            <v>4.9328494837227534</v>
          </cell>
          <cell r="BP60">
            <v>-26.694073645458815</v>
          </cell>
          <cell r="BQ60">
            <v>17.497892639929944</v>
          </cell>
          <cell r="BR60">
            <v>137.45821578658314</v>
          </cell>
          <cell r="BS60">
            <v>0.33202832333832916</v>
          </cell>
          <cell r="BT60">
            <v>2.6083152900679916</v>
          </cell>
          <cell r="BU60">
            <v>-99.2</v>
          </cell>
          <cell r="BV60">
            <v>-9.24</v>
          </cell>
          <cell r="BW60">
            <v>0.38199073293803598</v>
          </cell>
          <cell r="BX60" t="str">
            <v>open</v>
          </cell>
          <cell r="BY60" t="str">
            <v>intermediate</v>
          </cell>
          <cell r="BZ60">
            <v>0.64384440128366405</v>
          </cell>
          <cell r="CA60">
            <v>-25.28</v>
          </cell>
          <cell r="CB60">
            <v>-15.950555300086799</v>
          </cell>
          <cell r="CC60">
            <v>-123.59729802267201</v>
          </cell>
          <cell r="CD60">
            <v>511.41645267626001</v>
          </cell>
          <cell r="CE60" t="str">
            <v>Direct cattle access. Pasture. no cattails</v>
          </cell>
          <cell r="CF60" t="str">
            <v>Livestock</v>
          </cell>
          <cell r="CG60" t="str">
            <v>Pasture-livestock</v>
          </cell>
          <cell r="CI60" t="str">
            <v>NA</v>
          </cell>
          <cell r="CJ60" t="e">
            <v>#N/A</v>
          </cell>
          <cell r="CK60">
            <v>4.3042945562806198E-3</v>
          </cell>
          <cell r="CL60">
            <v>0</v>
          </cell>
          <cell r="CM60">
            <v>1240</v>
          </cell>
          <cell r="CN60">
            <v>151</v>
          </cell>
          <cell r="CO60">
            <v>2256.576</v>
          </cell>
          <cell r="CP60">
            <v>1.2096540190241392</v>
          </cell>
          <cell r="CQ60" t="e">
            <v>#N/A</v>
          </cell>
        </row>
        <row r="61">
          <cell r="A61" t="str">
            <v>70A</v>
          </cell>
          <cell r="D61">
            <v>42962</v>
          </cell>
          <cell r="E61">
            <v>0.50763888888888886</v>
          </cell>
          <cell r="F61">
            <v>50.354559999999999</v>
          </cell>
          <cell r="G61">
            <v>-108.87658</v>
          </cell>
          <cell r="H61">
            <v>19.600000000000001</v>
          </cell>
          <cell r="I61">
            <v>5</v>
          </cell>
          <cell r="J61">
            <v>5</v>
          </cell>
          <cell r="K61" t="str">
            <v>J, JW</v>
          </cell>
          <cell r="L61">
            <v>1.43</v>
          </cell>
          <cell r="M61">
            <v>3.2</v>
          </cell>
          <cell r="N61">
            <v>3</v>
          </cell>
          <cell r="O61">
            <v>103.7</v>
          </cell>
          <cell r="P61">
            <v>0</v>
          </cell>
          <cell r="Q61">
            <v>0</v>
          </cell>
          <cell r="R61">
            <v>18.899999999999999</v>
          </cell>
          <cell r="S61">
            <v>77.900000000000006</v>
          </cell>
          <cell r="T61">
            <v>6.5</v>
          </cell>
          <cell r="U61">
            <v>4386</v>
          </cell>
          <cell r="V61">
            <v>2.68</v>
          </cell>
          <cell r="W61">
            <v>8.57</v>
          </cell>
          <cell r="X61">
            <v>11.7</v>
          </cell>
          <cell r="Y61">
            <v>0.3</v>
          </cell>
          <cell r="Z61">
            <v>0.05</v>
          </cell>
          <cell r="AA61">
            <v>5736</v>
          </cell>
          <cell r="AB61">
            <v>4.2699999999999996</v>
          </cell>
          <cell r="AC61">
            <v>6.99</v>
          </cell>
          <cell r="AD61">
            <v>2471.8654362398256</v>
          </cell>
          <cell r="AE61">
            <v>692.8</v>
          </cell>
          <cell r="AG61">
            <v>24</v>
          </cell>
          <cell r="AH61">
            <v>19.600000000000001</v>
          </cell>
          <cell r="AI61">
            <v>20</v>
          </cell>
          <cell r="AJ61">
            <v>1</v>
          </cell>
          <cell r="AK61" t="str">
            <v>N</v>
          </cell>
          <cell r="AL61">
            <v>13.72294267</v>
          </cell>
          <cell r="AM61">
            <v>0.14000000000000001</v>
          </cell>
          <cell r="AN61">
            <v>0.01</v>
          </cell>
          <cell r="AO61">
            <v>13.29</v>
          </cell>
          <cell r="AP61">
            <v>0.51</v>
          </cell>
          <cell r="AQ61">
            <v>1730</v>
          </cell>
          <cell r="AR61">
            <v>173</v>
          </cell>
          <cell r="AS61">
            <v>3.392156862745098</v>
          </cell>
          <cell r="AT61">
            <v>41.322000000000003</v>
          </cell>
          <cell r="AU61">
            <v>3440.6328059950042</v>
          </cell>
          <cell r="AV61">
            <v>43.581000000000003</v>
          </cell>
          <cell r="AW61">
            <v>3628.7260616153208</v>
          </cell>
          <cell r="AX61">
            <v>391.27136734519502</v>
          </cell>
          <cell r="AY61">
            <v>13.927624214216999</v>
          </cell>
          <cell r="AZ61">
            <v>1.0064725365303799</v>
          </cell>
          <cell r="BA61">
            <v>354.019936548479</v>
          </cell>
          <cell r="BB61">
            <v>0.4880135968812</v>
          </cell>
          <cell r="BC61">
            <v>6.5954304083765098E-5</v>
          </cell>
          <cell r="BD61">
            <v>0.42208266205709399</v>
          </cell>
          <cell r="BE61">
            <v>11.281055919728599</v>
          </cell>
          <cell r="BF61">
            <v>4.8306059679827804</v>
          </cell>
          <cell r="BG61">
            <v>5.5260937392384211</v>
          </cell>
          <cell r="BH61">
            <v>-18.167156885239855</v>
          </cell>
          <cell r="BI61">
            <v>35.560190174197729</v>
          </cell>
          <cell r="BJ61">
            <v>457.49348747675469</v>
          </cell>
          <cell r="BK61">
            <v>0.59129015919849903</v>
          </cell>
          <cell r="BL61">
            <v>7.6071414612031036</v>
          </cell>
          <cell r="BM61">
            <v>15.009548583446389</v>
          </cell>
          <cell r="BN61">
            <v>9.5050864767858059</v>
          </cell>
          <cell r="BO61">
            <v>4.8683175406351955</v>
          </cell>
          <cell r="BP61">
            <v>-26.344582620679745</v>
          </cell>
          <cell r="BQ61">
            <v>43.488094989781715</v>
          </cell>
          <cell r="BR61">
            <v>354.30694593304344</v>
          </cell>
          <cell r="BS61">
            <v>0.72966602331848518</v>
          </cell>
          <cell r="BT61">
            <v>5.9447474149839508</v>
          </cell>
          <cell r="BU61">
            <v>-97.7</v>
          </cell>
          <cell r="BV61">
            <v>-8.6300000000000008</v>
          </cell>
          <cell r="BW61">
            <v>0.47502949013086099</v>
          </cell>
          <cell r="BX61" t="str">
            <v>restricted</v>
          </cell>
          <cell r="BY61" t="str">
            <v>intermediate</v>
          </cell>
          <cell r="BZ61">
            <v>1.0637501451474101</v>
          </cell>
          <cell r="CA61">
            <v>-28.659999999999997</v>
          </cell>
          <cell r="CB61">
            <v>-16.317188433474499</v>
          </cell>
          <cell r="CC61">
            <v>-126.43503847509299</v>
          </cell>
          <cell r="CD61">
            <v>529.014177598179</v>
          </cell>
          <cell r="CE61" t="str">
            <v>Lower water level. Pasture. lots of smelly, sludgy mosslike weeds at edge</v>
          </cell>
          <cell r="CG61" t="str">
            <v>Pasture-livestock</v>
          </cell>
          <cell r="CI61">
            <v>7.5012567234980096</v>
          </cell>
          <cell r="CJ61">
            <v>210.32</v>
          </cell>
          <cell r="CK61">
            <v>1.36100669215373E-2</v>
          </cell>
          <cell r="CL61">
            <v>0</v>
          </cell>
          <cell r="CM61">
            <v>1010.0000000000001</v>
          </cell>
          <cell r="CN61">
            <v>133</v>
          </cell>
          <cell r="CO61">
            <v>2493.8240000000001</v>
          </cell>
          <cell r="CP61">
            <v>1.1805544486024848</v>
          </cell>
          <cell r="CQ61">
            <v>3607.68</v>
          </cell>
        </row>
        <row r="62">
          <cell r="A62" t="str">
            <v>70C</v>
          </cell>
          <cell r="D62">
            <v>42962</v>
          </cell>
          <cell r="E62">
            <v>0.44791666666666669</v>
          </cell>
          <cell r="F62">
            <v>50.396320000000003</v>
          </cell>
          <cell r="G62">
            <v>-109.11725</v>
          </cell>
          <cell r="H62">
            <v>17.600000000000001</v>
          </cell>
          <cell r="I62">
            <v>0</v>
          </cell>
          <cell r="J62">
            <v>4.8</v>
          </cell>
          <cell r="K62" t="str">
            <v>J, JW</v>
          </cell>
          <cell r="L62">
            <v>2.42</v>
          </cell>
          <cell r="M62">
            <v>3.5</v>
          </cell>
          <cell r="N62">
            <v>3.5</v>
          </cell>
          <cell r="O62">
            <v>96.9</v>
          </cell>
          <cell r="P62">
            <v>0</v>
          </cell>
          <cell r="Q62">
            <v>0</v>
          </cell>
          <cell r="R62">
            <v>15.7</v>
          </cell>
          <cell r="S62">
            <v>85</v>
          </cell>
          <cell r="T62">
            <v>7.68</v>
          </cell>
          <cell r="U62">
            <v>647</v>
          </cell>
          <cell r="V62">
            <v>0.32</v>
          </cell>
          <cell r="W62">
            <v>8.06</v>
          </cell>
          <cell r="X62">
            <v>15.3</v>
          </cell>
          <cell r="Y62">
            <v>74.3</v>
          </cell>
          <cell r="Z62">
            <v>6.81</v>
          </cell>
          <cell r="AA62">
            <v>648</v>
          </cell>
          <cell r="AB62">
            <v>0.32</v>
          </cell>
          <cell r="AC62">
            <v>8</v>
          </cell>
          <cell r="AD62">
            <v>335.93554014896421</v>
          </cell>
          <cell r="AE62">
            <v>693.9</v>
          </cell>
          <cell r="AG62">
            <v>13</v>
          </cell>
          <cell r="AH62">
            <v>16.100000000000001</v>
          </cell>
          <cell r="AI62">
            <v>17.5</v>
          </cell>
          <cell r="AJ62">
            <v>2</v>
          </cell>
          <cell r="AK62" t="str">
            <v>N</v>
          </cell>
          <cell r="AL62">
            <v>6.1218019750000003</v>
          </cell>
          <cell r="AM62">
            <v>0.04</v>
          </cell>
          <cell r="AN62">
            <v>0.02</v>
          </cell>
          <cell r="AO62">
            <v>44.87</v>
          </cell>
          <cell r="AP62">
            <v>8.6599999999999993E-3</v>
          </cell>
          <cell r="AQ62">
            <v>417.54</v>
          </cell>
          <cell r="AR62">
            <v>20.877000000000002</v>
          </cell>
          <cell r="AS62">
            <v>48.2147806004619</v>
          </cell>
          <cell r="AT62">
            <v>65.715999999999994</v>
          </cell>
          <cell r="AU62">
            <v>5471.7735220649456</v>
          </cell>
          <cell r="AV62">
            <v>4.59</v>
          </cell>
          <cell r="AW62">
            <v>382.18151540383019</v>
          </cell>
          <cell r="AX62">
            <v>2182.1509658084901</v>
          </cell>
          <cell r="AY62">
            <v>88.684994763043207</v>
          </cell>
          <cell r="AZ62">
            <v>1.7550004564439501</v>
          </cell>
          <cell r="BA62">
            <v>357.29643538986602</v>
          </cell>
          <cell r="BB62">
            <v>0.55252464566515802</v>
          </cell>
          <cell r="BC62">
            <v>1.8552398253867701E-3</v>
          </cell>
          <cell r="BD62">
            <v>0.21269856415521299</v>
          </cell>
          <cell r="BE62">
            <v>6.39870701413472</v>
          </cell>
          <cell r="BF62">
            <v>0.42705926751539097</v>
          </cell>
          <cell r="BG62" t="str">
            <v>NA</v>
          </cell>
          <cell r="BH62">
            <v>-14.047133717999859</v>
          </cell>
          <cell r="BI62">
            <v>8.066287136733953</v>
          </cell>
          <cell r="BJ62">
            <v>153.58928500829524</v>
          </cell>
          <cell r="BK62">
            <v>0.17298492680107128</v>
          </cell>
          <cell r="BL62">
            <v>3.2937869399162607</v>
          </cell>
          <cell r="BM62">
            <v>22.214371511810278</v>
          </cell>
          <cell r="BN62">
            <v>9.0300188523288156</v>
          </cell>
          <cell r="BO62">
            <v>3.65802352032276</v>
          </cell>
          <cell r="BP62">
            <v>-30.514179509361639</v>
          </cell>
          <cell r="BQ62">
            <v>9.7467157790238836</v>
          </cell>
          <cell r="BR62">
            <v>75.439737628179785</v>
          </cell>
          <cell r="BS62">
            <v>0.21707607525665665</v>
          </cell>
          <cell r="BT62">
            <v>1.680172330248993</v>
          </cell>
          <cell r="BU62">
            <v>-147.6</v>
          </cell>
          <cell r="BV62">
            <v>-18.46</v>
          </cell>
          <cell r="BW62">
            <v>4.4536215444111397E-2</v>
          </cell>
          <cell r="BX62" t="str">
            <v>open</v>
          </cell>
          <cell r="BY62" t="str">
            <v>snow</v>
          </cell>
          <cell r="BZ62">
            <v>0.106260357079954</v>
          </cell>
          <cell r="CA62">
            <v>8.0000000000012506E-2</v>
          </cell>
          <cell r="CB62">
            <v>-19.692198409236099</v>
          </cell>
          <cell r="CC62">
            <v>-152.55761568748801</v>
          </cell>
          <cell r="CD62">
            <v>52.853276251668198</v>
          </cell>
          <cell r="CE62" t="str">
            <v>Too deep to do sediment depth right in middle. Lake water pumped into dugout. Lots of pipes. Unique pine-like veg growing up from water edge. Very clear</v>
          </cell>
          <cell r="CF62" t="str">
            <v>Pump</v>
          </cell>
          <cell r="CG62" t="str">
            <v>Grassland</v>
          </cell>
          <cell r="CI62">
            <v>106.61990638561301</v>
          </cell>
          <cell r="CJ62">
            <v>302.52999999999997</v>
          </cell>
          <cell r="CK62">
            <v>6.1465892676787698E-4</v>
          </cell>
          <cell r="CL62">
            <v>0</v>
          </cell>
          <cell r="CM62">
            <v>1090</v>
          </cell>
          <cell r="CN62">
            <v>143</v>
          </cell>
          <cell r="CO62">
            <v>2831.5</v>
          </cell>
          <cell r="CP62">
            <v>1.2218498968018763</v>
          </cell>
          <cell r="CQ62" t="str">
            <v>NV</v>
          </cell>
        </row>
        <row r="63">
          <cell r="A63" t="str">
            <v>70B</v>
          </cell>
          <cell r="D63">
            <v>42962</v>
          </cell>
          <cell r="E63">
            <v>0.38055555555555554</v>
          </cell>
          <cell r="F63">
            <v>50.398569999999999</v>
          </cell>
          <cell r="G63">
            <v>-109.08987</v>
          </cell>
          <cell r="H63">
            <v>14.7</v>
          </cell>
          <cell r="I63">
            <v>0</v>
          </cell>
          <cell r="J63">
            <v>6.8</v>
          </cell>
          <cell r="K63" t="str">
            <v>J, JW</v>
          </cell>
          <cell r="L63">
            <v>0.78</v>
          </cell>
          <cell r="M63">
            <v>2.5</v>
          </cell>
          <cell r="N63">
            <v>2.5</v>
          </cell>
          <cell r="O63">
            <v>92.3</v>
          </cell>
          <cell r="P63">
            <v>0</v>
          </cell>
          <cell r="Q63">
            <v>0</v>
          </cell>
          <cell r="R63">
            <v>18.3</v>
          </cell>
          <cell r="S63">
            <v>59.6</v>
          </cell>
          <cell r="T63">
            <v>5.12</v>
          </cell>
          <cell r="U63">
            <v>1258</v>
          </cell>
          <cell r="V63">
            <v>0.73</v>
          </cell>
          <cell r="W63">
            <v>8.83</v>
          </cell>
          <cell r="X63">
            <v>14.3</v>
          </cell>
          <cell r="Y63">
            <v>0</v>
          </cell>
          <cell r="Z63">
            <v>0</v>
          </cell>
          <cell r="AA63">
            <v>1675</v>
          </cell>
          <cell r="AB63">
            <v>1.08</v>
          </cell>
          <cell r="AC63">
            <v>7.21</v>
          </cell>
          <cell r="AD63">
            <v>680.057944518711</v>
          </cell>
          <cell r="AE63">
            <v>694.8</v>
          </cell>
          <cell r="AG63">
            <v>40</v>
          </cell>
          <cell r="AH63">
            <v>18.600000000000001</v>
          </cell>
          <cell r="AI63">
            <v>18.399999999999999</v>
          </cell>
          <cell r="AJ63">
            <v>2</v>
          </cell>
          <cell r="AK63" t="str">
            <v>Y</v>
          </cell>
          <cell r="AL63">
            <v>2.4797206599999999</v>
          </cell>
          <cell r="AM63">
            <v>0.1</v>
          </cell>
          <cell r="AN63">
            <v>0.01</v>
          </cell>
          <cell r="AO63">
            <v>170.8</v>
          </cell>
          <cell r="AP63">
            <v>0.02</v>
          </cell>
          <cell r="AQ63">
            <v>2090</v>
          </cell>
          <cell r="AR63">
            <v>208.99999999999997</v>
          </cell>
          <cell r="AS63">
            <v>104.49999999999999</v>
          </cell>
          <cell r="AT63">
            <v>106.363</v>
          </cell>
          <cell r="AU63">
            <v>8856.2031640299738</v>
          </cell>
          <cell r="AV63">
            <v>24.442</v>
          </cell>
          <cell r="AW63">
            <v>2035.137385512073</v>
          </cell>
          <cell r="AX63">
            <v>564.07105736210997</v>
          </cell>
          <cell r="AY63">
            <v>21.151878179598199</v>
          </cell>
          <cell r="AZ63">
            <v>0.14689000109335701</v>
          </cell>
          <cell r="BA63">
            <v>1546.22054678121</v>
          </cell>
          <cell r="BB63">
            <v>2.2571389363169501</v>
          </cell>
          <cell r="BC63">
            <v>7.9357657427039392E-3</v>
          </cell>
          <cell r="BD63">
            <v>0.34832365195951098</v>
          </cell>
          <cell r="BE63">
            <v>9.6258289588355606</v>
          </cell>
          <cell r="BF63">
            <v>0.39867165750599598</v>
          </cell>
          <cell r="BG63">
            <v>4.9605347704414662</v>
          </cell>
          <cell r="BH63">
            <v>-10.763685446166349</v>
          </cell>
          <cell r="BI63">
            <v>24.098064054721231</v>
          </cell>
          <cell r="BJ63">
            <v>634.86959430145998</v>
          </cell>
          <cell r="BK63">
            <v>0.47899153358619029</v>
          </cell>
          <cell r="BL63">
            <v>12.619153136582391</v>
          </cell>
          <cell r="BM63">
            <v>30.736128498529368</v>
          </cell>
          <cell r="BN63">
            <v>10.045438852254902</v>
          </cell>
          <cell r="BO63">
            <v>4.5203025132861478</v>
          </cell>
          <cell r="BP63">
            <v>-27.581743470861703</v>
          </cell>
          <cell r="BQ63">
            <v>76.288537046723235</v>
          </cell>
          <cell r="BR63">
            <v>656.87300059786378</v>
          </cell>
          <cell r="BS63">
            <v>1.7066786811347481</v>
          </cell>
          <cell r="BT63">
            <v>14.695145427245276</v>
          </cell>
          <cell r="BU63">
            <v>-91.7</v>
          </cell>
          <cell r="BV63">
            <v>-8.36</v>
          </cell>
          <cell r="BW63">
            <v>0.39230650022699298</v>
          </cell>
          <cell r="BX63" t="str">
            <v>open</v>
          </cell>
          <cell r="BY63" t="str">
            <v>rain</v>
          </cell>
          <cell r="BZ63">
            <v>0.72898746638585699</v>
          </cell>
          <cell r="CA63">
            <v>-24.820000000000007</v>
          </cell>
          <cell r="CB63">
            <v>-14.5864288884807</v>
          </cell>
          <cell r="CC63">
            <v>-113.038959596841</v>
          </cell>
          <cell r="CD63">
            <v>431.74196033368901</v>
          </cell>
          <cell r="CE63" t="str">
            <v>Inlet on end of dugout has cattails. Outlet on other end. No cattails in dugout. sandy soil around dugout. pasture</v>
          </cell>
          <cell r="CF63" t="str">
            <v>Livestock</v>
          </cell>
          <cell r="CG63" t="str">
            <v>Grassland</v>
          </cell>
          <cell r="CI63">
            <v>231.08640293573799</v>
          </cell>
          <cell r="CJ63">
            <v>491.44</v>
          </cell>
          <cell r="CK63">
            <v>1.6284467056091101E-2</v>
          </cell>
          <cell r="CL63">
            <v>0</v>
          </cell>
          <cell r="CM63">
            <v>1010.0000000000001</v>
          </cell>
          <cell r="CN63">
            <v>138</v>
          </cell>
          <cell r="CO63">
            <v>2045</v>
          </cell>
          <cell r="CP63">
            <v>1.2249361947905482</v>
          </cell>
          <cell r="CQ63">
            <v>356.93</v>
          </cell>
        </row>
        <row r="64">
          <cell r="A64">
            <v>65</v>
          </cell>
          <cell r="D64">
            <v>42958</v>
          </cell>
          <cell r="E64">
            <v>0.49305555555555558</v>
          </cell>
          <cell r="F64">
            <v>52.551789999999997</v>
          </cell>
          <cell r="G64">
            <v>-103.89583</v>
          </cell>
          <cell r="H64">
            <v>26.7</v>
          </cell>
          <cell r="I64">
            <v>0</v>
          </cell>
          <cell r="J64">
            <v>2.2999999999999998</v>
          </cell>
          <cell r="K64" t="str">
            <v>R, C</v>
          </cell>
          <cell r="L64">
            <v>2.02</v>
          </cell>
          <cell r="M64">
            <v>4.3</v>
          </cell>
          <cell r="N64">
            <v>4.5</v>
          </cell>
          <cell r="O64">
            <v>99.8</v>
          </cell>
          <cell r="P64">
            <v>0</v>
          </cell>
          <cell r="Q64">
            <v>0</v>
          </cell>
          <cell r="R64">
            <v>21.8</v>
          </cell>
          <cell r="S64">
            <v>109</v>
          </cell>
          <cell r="T64">
            <v>9.01</v>
          </cell>
          <cell r="U64">
            <v>242.8</v>
          </cell>
          <cell r="V64">
            <v>0.12</v>
          </cell>
          <cell r="W64">
            <v>8.2200000000000006</v>
          </cell>
          <cell r="X64">
            <v>12.1</v>
          </cell>
          <cell r="Y64">
            <v>0.5</v>
          </cell>
          <cell r="Z64">
            <v>0.05</v>
          </cell>
          <cell r="AA64">
            <v>364.1</v>
          </cell>
          <cell r="AB64">
            <v>0.23</v>
          </cell>
          <cell r="AC64">
            <v>6.75</v>
          </cell>
          <cell r="AD64">
            <v>124.08603637495349</v>
          </cell>
          <cell r="AE64">
            <v>714.8</v>
          </cell>
          <cell r="AH64">
            <v>22.4</v>
          </cell>
          <cell r="AI64">
            <v>22.5</v>
          </cell>
          <cell r="AJ64">
            <v>5</v>
          </cell>
          <cell r="AK64" t="str">
            <v>N</v>
          </cell>
          <cell r="AL64">
            <v>8.3617439000000005</v>
          </cell>
          <cell r="AM64">
            <v>0.01</v>
          </cell>
          <cell r="AN64">
            <v>0.03</v>
          </cell>
          <cell r="AO64">
            <v>336.84</v>
          </cell>
          <cell r="AP64">
            <v>0.02</v>
          </cell>
          <cell r="AQ64">
            <v>1280</v>
          </cell>
          <cell r="AR64">
            <v>42.666666666666671</v>
          </cell>
          <cell r="AS64">
            <v>64</v>
          </cell>
          <cell r="AT64">
            <v>31.611999999999998</v>
          </cell>
          <cell r="AU64">
            <v>2632.1398834304746</v>
          </cell>
          <cell r="AV64">
            <v>13.981</v>
          </cell>
          <cell r="AW64">
            <v>1164.113238967527</v>
          </cell>
          <cell r="AX64">
            <v>707.76628720342205</v>
          </cell>
          <cell r="AY64">
            <v>24.7079168081262</v>
          </cell>
          <cell r="AZ64">
            <v>1.65969266119979</v>
          </cell>
          <cell r="BA64">
            <v>239.78366592952401</v>
          </cell>
          <cell r="BB64">
            <v>0.33663943418698</v>
          </cell>
          <cell r="BC64">
            <v>2.3512642570439899E-3</v>
          </cell>
          <cell r="BD64">
            <v>1.65925751276859</v>
          </cell>
          <cell r="BE64">
            <v>42.530011106831999</v>
          </cell>
          <cell r="BF64">
            <v>9.9161795562435806</v>
          </cell>
          <cell r="BG64">
            <v>2.0989094357845897</v>
          </cell>
          <cell r="BH64">
            <v>-21.67709300195342</v>
          </cell>
          <cell r="BI64">
            <v>14.70275594906731</v>
          </cell>
          <cell r="BJ64">
            <v>179.83443356289285</v>
          </cell>
          <cell r="BK64">
            <v>0.3194168140140628</v>
          </cell>
          <cell r="BL64">
            <v>3.9068962320854412</v>
          </cell>
          <cell r="BM64">
            <v>14.269898778399957</v>
          </cell>
          <cell r="BN64">
            <v>9.7737610077353967</v>
          </cell>
          <cell r="BO64">
            <v>2.2358692370822033</v>
          </cell>
          <cell r="BP64">
            <v>-30.636381505259418</v>
          </cell>
          <cell r="BQ64">
            <v>15.608328576795055</v>
          </cell>
          <cell r="BR64">
            <v>130.75891991982996</v>
          </cell>
          <cell r="BS64">
            <v>0.36046948214307289</v>
          </cell>
          <cell r="BT64">
            <v>3.0198364877558883</v>
          </cell>
          <cell r="BU64">
            <v>-100.2</v>
          </cell>
          <cell r="BV64">
            <v>-10.94</v>
          </cell>
          <cell r="BW64">
            <v>0.212622421020773</v>
          </cell>
          <cell r="BX64" t="str">
            <v>open</v>
          </cell>
          <cell r="BY64" t="str">
            <v>rain</v>
          </cell>
          <cell r="BZ64">
            <v>0.67677379674000804</v>
          </cell>
          <cell r="CA64">
            <v>-12.680000000000007</v>
          </cell>
          <cell r="CB64">
            <v>-14.3868385615053</v>
          </cell>
          <cell r="CC64">
            <v>-111.494130466051</v>
          </cell>
          <cell r="CD64">
            <v>204.232500701026</v>
          </cell>
          <cell r="CE64" t="str">
            <v>Built 1968.</v>
          </cell>
          <cell r="CG64" t="str">
            <v>Pasture-livestock</v>
          </cell>
          <cell r="CH64">
            <v>49</v>
          </cell>
          <cell r="CI64">
            <v>141.52660084102601</v>
          </cell>
          <cell r="CJ64">
            <v>103</v>
          </cell>
          <cell r="CK64">
            <v>7.5626895006094697E-3</v>
          </cell>
          <cell r="CL64">
            <v>1.2380807238881401E-3</v>
          </cell>
          <cell r="CM64">
            <v>1170</v>
          </cell>
          <cell r="CN64">
            <v>161</v>
          </cell>
          <cell r="CO64">
            <v>3057.3860000000004</v>
          </cell>
          <cell r="CP64">
            <v>1.3277857797378083</v>
          </cell>
          <cell r="CQ64">
            <v>588.64</v>
          </cell>
        </row>
        <row r="65">
          <cell r="A65" t="str">
            <v>8E</v>
          </cell>
          <cell r="D65">
            <v>42958</v>
          </cell>
          <cell r="E65">
            <v>0.41111111111111115</v>
          </cell>
          <cell r="F65">
            <v>52.633299999999998</v>
          </cell>
          <cell r="G65">
            <v>-104.6604</v>
          </cell>
          <cell r="H65">
            <v>24.5</v>
          </cell>
          <cell r="I65">
            <v>0</v>
          </cell>
          <cell r="J65">
            <v>1.1000000000000001</v>
          </cell>
          <cell r="K65" t="str">
            <v>R, C</v>
          </cell>
          <cell r="L65">
            <v>1.1200000000000001</v>
          </cell>
          <cell r="M65">
            <v>1.3</v>
          </cell>
          <cell r="N65">
            <v>1.5</v>
          </cell>
          <cell r="O65">
            <v>96.7</v>
          </cell>
          <cell r="P65">
            <v>0</v>
          </cell>
          <cell r="Q65">
            <v>0</v>
          </cell>
          <cell r="R65">
            <v>19.3</v>
          </cell>
          <cell r="S65">
            <v>98.7</v>
          </cell>
          <cell r="T65">
            <v>8.5500000000000007</v>
          </cell>
          <cell r="U65">
            <v>3244</v>
          </cell>
          <cell r="V65">
            <v>0.25</v>
          </cell>
          <cell r="W65">
            <v>8.39</v>
          </cell>
          <cell r="X65">
            <v>17.8</v>
          </cell>
          <cell r="Y65">
            <v>2.5</v>
          </cell>
          <cell r="Z65">
            <v>0.21</v>
          </cell>
          <cell r="AA65">
            <v>628</v>
          </cell>
          <cell r="AB65">
            <v>0.36</v>
          </cell>
          <cell r="AC65">
            <v>7.14</v>
          </cell>
          <cell r="AD65">
            <v>1814.2445255323694</v>
          </cell>
          <cell r="AE65">
            <v>715.4</v>
          </cell>
          <cell r="AF65">
            <v>16</v>
          </cell>
          <cell r="AG65">
            <v>11</v>
          </cell>
          <cell r="AH65">
            <v>19.899999999999999</v>
          </cell>
          <cell r="AI65">
            <v>20.5</v>
          </cell>
          <cell r="AJ65">
            <v>3</v>
          </cell>
          <cell r="AK65" t="str">
            <v>N</v>
          </cell>
          <cell r="AL65">
            <v>8.9610816</v>
          </cell>
          <cell r="AM65">
            <v>0.28000000000000003</v>
          </cell>
          <cell r="AN65">
            <v>0.08</v>
          </cell>
          <cell r="AO65">
            <v>748.68</v>
          </cell>
          <cell r="AP65">
            <v>0.28000000000000003</v>
          </cell>
          <cell r="AQ65">
            <v>5240</v>
          </cell>
          <cell r="AR65">
            <v>65.5</v>
          </cell>
          <cell r="AS65">
            <v>18.714285714285712</v>
          </cell>
          <cell r="AT65" t="e">
            <v>#N/A</v>
          </cell>
          <cell r="AU65" t="e">
            <v>#N/A</v>
          </cell>
          <cell r="AV65" t="e">
            <v>#N/A</v>
          </cell>
          <cell r="AW65" t="e">
            <v>#N/A</v>
          </cell>
          <cell r="AX65">
            <v>537.88959437544497</v>
          </cell>
          <cell r="AY65">
            <v>20.202773436509801</v>
          </cell>
          <cell r="AZ65">
            <v>1.04397254537443</v>
          </cell>
          <cell r="BA65">
            <v>1650.73333255582</v>
          </cell>
          <cell r="BB65">
            <v>2.4373929235699401</v>
          </cell>
          <cell r="BC65">
            <v>6.2468730302034396E-3</v>
          </cell>
          <cell r="BD65">
            <v>0.21731802380127399</v>
          </cell>
          <cell r="BE65">
            <v>6.0105028350926899</v>
          </cell>
          <cell r="BF65">
            <v>4.9611447887779402E-2</v>
          </cell>
          <cell r="BG65">
            <v>2.8483999749654174</v>
          </cell>
          <cell r="BH65">
            <v>-14.578670241689606</v>
          </cell>
          <cell r="BI65">
            <v>12.355879010376601</v>
          </cell>
          <cell r="BJ65">
            <v>229.57890406747742</v>
          </cell>
          <cell r="BK65">
            <v>0.24559489187788916</v>
          </cell>
          <cell r="BL65">
            <v>4.5632857099478725</v>
          </cell>
          <cell r="BM65">
            <v>21.677296655337404</v>
          </cell>
          <cell r="BN65">
            <v>10.603855098052723</v>
          </cell>
          <cell r="BO65">
            <v>2.3425546065492848</v>
          </cell>
          <cell r="BP65">
            <v>-27.608968976975682</v>
          </cell>
          <cell r="BQ65">
            <v>14.285092611189725</v>
          </cell>
          <cell r="BR65">
            <v>129.83747323827382</v>
          </cell>
          <cell r="BS65">
            <v>0.25925757915044878</v>
          </cell>
          <cell r="BT65">
            <v>2.3563969734713943</v>
          </cell>
          <cell r="BU65">
            <v>-85.7</v>
          </cell>
          <cell r="BV65">
            <v>-9.4499999999999993</v>
          </cell>
          <cell r="BW65">
            <v>0.16492782187760499</v>
          </cell>
          <cell r="BX65" t="str">
            <v>open</v>
          </cell>
          <cell r="BY65" t="str">
            <v>rain</v>
          </cell>
          <cell r="BZ65">
            <v>0.23281283428100599</v>
          </cell>
          <cell r="CA65">
            <v>-10.100000000000009</v>
          </cell>
          <cell r="CB65">
            <v>-11.686467528809599</v>
          </cell>
          <cell r="CC65">
            <v>-90.593258672986394</v>
          </cell>
          <cell r="CD65">
            <v>27.130285645576599</v>
          </cell>
          <cell r="CG65" t="str">
            <v>Pasture-livestock</v>
          </cell>
          <cell r="CI65">
            <v>41.383894442353601</v>
          </cell>
          <cell r="CJ65" t="e">
            <v>#N/A</v>
          </cell>
          <cell r="CK65">
            <v>2.9388927863874901E-3</v>
          </cell>
          <cell r="CL65">
            <v>1.16292484807861E-3</v>
          </cell>
          <cell r="CM65">
            <v>200</v>
          </cell>
          <cell r="CN65">
            <v>55</v>
          </cell>
          <cell r="CO65">
            <v>232.20600000000002</v>
          </cell>
          <cell r="CP65">
            <v>1.0970912711039398</v>
          </cell>
          <cell r="CQ65" t="e">
            <v>#N/A</v>
          </cell>
        </row>
        <row r="66">
          <cell r="A66" t="str">
            <v>8F</v>
          </cell>
          <cell r="D66">
            <v>42958</v>
          </cell>
          <cell r="E66">
            <v>0.35000000000000003</v>
          </cell>
          <cell r="F66">
            <v>52.627937000000003</v>
          </cell>
          <cell r="G66">
            <v>-104.715069</v>
          </cell>
          <cell r="H66">
            <v>19.7</v>
          </cell>
          <cell r="I66">
            <v>0</v>
          </cell>
          <cell r="J66">
            <v>3</v>
          </cell>
          <cell r="K66" t="str">
            <v>R,C</v>
          </cell>
          <cell r="M66">
            <v>0.5</v>
          </cell>
          <cell r="N66">
            <v>0.5</v>
          </cell>
          <cell r="O66">
            <v>91.4</v>
          </cell>
          <cell r="P66">
            <v>0</v>
          </cell>
          <cell r="Q66">
            <v>0</v>
          </cell>
          <cell r="R66">
            <v>18.399999999999999</v>
          </cell>
          <cell r="S66">
            <v>40.299999999999997</v>
          </cell>
          <cell r="T66">
            <v>3.77</v>
          </cell>
          <cell r="U66">
            <v>792</v>
          </cell>
          <cell r="V66">
            <v>0.45</v>
          </cell>
          <cell r="W66">
            <v>8.73</v>
          </cell>
          <cell r="X66">
            <v>18.5</v>
          </cell>
          <cell r="Y66">
            <v>40.799999999999997</v>
          </cell>
          <cell r="Z66">
            <v>3.81</v>
          </cell>
          <cell r="AA66">
            <v>786</v>
          </cell>
          <cell r="AB66">
            <v>0.44</v>
          </cell>
          <cell r="AC66">
            <v>8.74</v>
          </cell>
          <cell r="AD66">
            <v>415.69226369557191</v>
          </cell>
          <cell r="AE66">
            <v>717.6</v>
          </cell>
          <cell r="AF66">
            <v>25</v>
          </cell>
          <cell r="AG66">
            <v>15</v>
          </cell>
          <cell r="AH66">
            <v>17.8</v>
          </cell>
          <cell r="AI66">
            <v>18.3</v>
          </cell>
          <cell r="AJ66">
            <v>3</v>
          </cell>
          <cell r="AK66" t="str">
            <v>N</v>
          </cell>
          <cell r="AL66">
            <v>2483.611981</v>
          </cell>
          <cell r="AM66">
            <v>0.03</v>
          </cell>
          <cell r="AN66">
            <v>0.02</v>
          </cell>
          <cell r="AO66">
            <v>89.22</v>
          </cell>
          <cell r="AP66">
            <v>0.04</v>
          </cell>
          <cell r="AQ66">
            <v>1890</v>
          </cell>
          <cell r="AR66">
            <v>94.5</v>
          </cell>
          <cell r="AS66">
            <v>47.25</v>
          </cell>
          <cell r="AT66">
            <v>50.09</v>
          </cell>
          <cell r="AU66">
            <v>4170.6910907577021</v>
          </cell>
          <cell r="AV66">
            <v>45.621000000000002</v>
          </cell>
          <cell r="AW66">
            <v>3798.5845129059121</v>
          </cell>
          <cell r="AX66">
            <v>311.95336389065898</v>
          </cell>
          <cell r="AY66">
            <v>12.064267994934101</v>
          </cell>
          <cell r="AZ66">
            <v>0.20035820007713201</v>
          </cell>
          <cell r="BA66">
            <v>3519.5350924161799</v>
          </cell>
          <cell r="BB66">
            <v>5.3062971561340104</v>
          </cell>
          <cell r="BC66">
            <v>1.31378247604874E-2</v>
          </cell>
          <cell r="BD66">
            <v>0.27443410732141799</v>
          </cell>
          <cell r="BE66">
            <v>7.8213111386868803</v>
          </cell>
          <cell r="BF66">
            <v>6.3757739253263797</v>
          </cell>
          <cell r="BG66" t="str">
            <v>NA</v>
          </cell>
          <cell r="BH66">
            <v>-16.20656569480996</v>
          </cell>
          <cell r="BI66">
            <v>9.8080189532226854</v>
          </cell>
          <cell r="BJ66">
            <v>173.48775491874761</v>
          </cell>
          <cell r="BK66">
            <v>0.19220103768807928</v>
          </cell>
          <cell r="BL66">
            <v>3.3997208488878625</v>
          </cell>
          <cell r="BM66">
            <v>20.636418190447543</v>
          </cell>
          <cell r="BN66">
            <v>12.270210871363528</v>
          </cell>
          <cell r="BO66">
            <v>4.1105539988662878</v>
          </cell>
          <cell r="BP66">
            <v>-25.645725571907413</v>
          </cell>
          <cell r="BQ66">
            <v>7.3357287528491097</v>
          </cell>
          <cell r="BR66">
            <v>77.15223316507128</v>
          </cell>
          <cell r="BS66">
            <v>0.15346712872069268</v>
          </cell>
          <cell r="BT66">
            <v>1.6140634553362192</v>
          </cell>
          <cell r="BU66">
            <v>-84.2</v>
          </cell>
          <cell r="BV66">
            <v>-7.73</v>
          </cell>
          <cell r="BW66">
            <v>0.45372278149249601</v>
          </cell>
          <cell r="BX66" t="str">
            <v>restricted</v>
          </cell>
          <cell r="BY66" t="str">
            <v>rain</v>
          </cell>
          <cell r="BZ66" t="str">
            <v>NA</v>
          </cell>
          <cell r="CA66">
            <v>-22.36</v>
          </cell>
          <cell r="CB66">
            <v>-12.4612868386539</v>
          </cell>
          <cell r="CC66">
            <v>-96.590360131181001</v>
          </cell>
          <cell r="CD66" t="str">
            <v>NA</v>
          </cell>
          <cell r="CE66" t="str">
            <v>Water very silty with high turbidity</v>
          </cell>
          <cell r="CG66" t="str">
            <v>Pasture-livestock</v>
          </cell>
          <cell r="CI66">
            <v>104.486435777164</v>
          </cell>
          <cell r="CJ66">
            <v>208.89</v>
          </cell>
          <cell r="CK66">
            <v>3.6999999999999999E-4</v>
          </cell>
          <cell r="CL66" t="str">
            <v>NA</v>
          </cell>
          <cell r="CO66" t="str">
            <v>NA</v>
          </cell>
          <cell r="CQ66" t="str">
            <v>NV</v>
          </cell>
        </row>
        <row r="67">
          <cell r="A67">
            <v>36</v>
          </cell>
          <cell r="D67">
            <v>42957</v>
          </cell>
          <cell r="E67">
            <v>0.62847222222222221</v>
          </cell>
          <cell r="F67">
            <v>52.5244</v>
          </cell>
          <cell r="G67">
            <v>-105.21877000000001</v>
          </cell>
          <cell r="H67">
            <v>27.1</v>
          </cell>
          <cell r="I67">
            <v>10</v>
          </cell>
          <cell r="J67">
            <v>1.2</v>
          </cell>
          <cell r="K67" t="str">
            <v>R, C</v>
          </cell>
          <cell r="L67">
            <v>0.13</v>
          </cell>
          <cell r="M67">
            <v>1.4</v>
          </cell>
          <cell r="N67">
            <v>1.5</v>
          </cell>
          <cell r="O67">
            <v>86.99</v>
          </cell>
          <cell r="P67">
            <v>0</v>
          </cell>
          <cell r="Q67">
            <v>0</v>
          </cell>
          <cell r="R67">
            <v>24.4</v>
          </cell>
          <cell r="S67">
            <v>344</v>
          </cell>
          <cell r="T67">
            <v>28.39</v>
          </cell>
          <cell r="U67">
            <v>2056</v>
          </cell>
          <cell r="V67">
            <v>1.06</v>
          </cell>
          <cell r="W67">
            <v>9.2100000000000009</v>
          </cell>
          <cell r="X67">
            <v>14.4</v>
          </cell>
          <cell r="Y67">
            <v>0</v>
          </cell>
          <cell r="Z67">
            <v>0</v>
          </cell>
          <cell r="AA67">
            <v>2311</v>
          </cell>
          <cell r="AB67">
            <v>1.53</v>
          </cell>
          <cell r="AC67">
            <v>6.84</v>
          </cell>
          <cell r="AD67">
            <v>1134.3330809032498</v>
          </cell>
          <cell r="AE67">
            <v>715</v>
          </cell>
          <cell r="AF67">
            <v>15</v>
          </cell>
          <cell r="AG67">
            <v>102</v>
          </cell>
          <cell r="AH67">
            <v>17.7</v>
          </cell>
          <cell r="AI67">
            <v>19.100000000000001</v>
          </cell>
          <cell r="AJ67">
            <v>3</v>
          </cell>
          <cell r="AK67" t="str">
            <v>N</v>
          </cell>
          <cell r="AL67">
            <v>150.74413075000001</v>
          </cell>
          <cell r="AM67">
            <v>0.16</v>
          </cell>
          <cell r="AN67">
            <v>0.03</v>
          </cell>
          <cell r="AO67">
            <v>83.7</v>
          </cell>
          <cell r="AP67">
            <v>0.1</v>
          </cell>
          <cell r="AQ67">
            <v>3720</v>
          </cell>
          <cell r="AR67">
            <v>124.00000000000001</v>
          </cell>
          <cell r="AS67">
            <v>37.200000000000003</v>
          </cell>
          <cell r="AT67">
            <v>59.454999999999998</v>
          </cell>
          <cell r="AU67">
            <v>4950.4579517069105</v>
          </cell>
          <cell r="AV67">
            <v>50.686999999999998</v>
          </cell>
          <cell r="AW67">
            <v>4220.3996669442131</v>
          </cell>
          <cell r="AX67">
            <v>799.46398117842398</v>
          </cell>
          <cell r="AY67">
            <v>25.836540122212199</v>
          </cell>
          <cell r="AZ67">
            <v>0.35559046352895901</v>
          </cell>
          <cell r="BA67">
            <v>4819.2594049222898</v>
          </cell>
          <cell r="BB67">
            <v>6.4013404595162102</v>
          </cell>
          <cell r="BC67">
            <v>1.8968386126474401E-2</v>
          </cell>
          <cell r="BD67">
            <v>8.0164372397151698E-2</v>
          </cell>
          <cell r="BE67">
            <v>1.8949320878896401</v>
          </cell>
          <cell r="BF67">
            <v>5.5170854665515801E-2</v>
          </cell>
          <cell r="BG67" t="str">
            <v>NA</v>
          </cell>
          <cell r="BH67">
            <v>-17.389711081754875</v>
          </cell>
          <cell r="BI67">
            <v>5.8454100799350908</v>
          </cell>
          <cell r="BJ67">
            <v>106.13696194532088</v>
          </cell>
          <cell r="BK67">
            <v>0.1222122115813316</v>
          </cell>
          <cell r="BL67">
            <v>2.219045827834432</v>
          </cell>
          <cell r="BM67">
            <v>21.183536126561954</v>
          </cell>
          <cell r="BN67">
            <v>11.688326720180891</v>
          </cell>
          <cell r="BO67">
            <v>5.2560305047480238</v>
          </cell>
          <cell r="BP67">
            <v>-27.618938704064242</v>
          </cell>
          <cell r="BQ67">
            <v>8.7802760943629501</v>
          </cell>
          <cell r="BR67">
            <v>87.965773443692569</v>
          </cell>
          <cell r="BS67">
            <v>0.15060507880553947</v>
          </cell>
          <cell r="BT67">
            <v>1.5088468858266308</v>
          </cell>
          <cell r="BU67">
            <v>-90.3</v>
          </cell>
          <cell r="BV67">
            <v>-9.7799999999999994</v>
          </cell>
          <cell r="BW67">
            <v>0.19765265717219899</v>
          </cell>
          <cell r="BX67" t="str">
            <v>open</v>
          </cell>
          <cell r="BY67" t="str">
            <v>rain</v>
          </cell>
          <cell r="BZ67">
            <v>0.30418764715054503</v>
          </cell>
          <cell r="CA67">
            <v>-12.060000000000002</v>
          </cell>
          <cell r="CB67">
            <v>-12.6253651119238</v>
          </cell>
          <cell r="CC67">
            <v>-97.860325966290105</v>
          </cell>
          <cell r="CD67">
            <v>133.94804831497899</v>
          </cell>
          <cell r="CE67" t="str">
            <v>Easy access. Stinky water, very brown. It was probably dug in 1950 to 1960. I did clean &amp; enlarge part of it about 30 years ago</v>
          </cell>
          <cell r="CG67" t="str">
            <v>Grassland</v>
          </cell>
          <cell r="CH67">
            <v>30</v>
          </cell>
          <cell r="CI67">
            <v>82.2623367388464</v>
          </cell>
          <cell r="CJ67">
            <v>253.96</v>
          </cell>
          <cell r="CK67">
            <v>2.67672555626648E-2</v>
          </cell>
          <cell r="CL67">
            <v>5.2655532108846501E-3</v>
          </cell>
          <cell r="CM67">
            <v>810</v>
          </cell>
          <cell r="CN67">
            <v>127</v>
          </cell>
          <cell r="CO67">
            <v>1042.972</v>
          </cell>
          <cell r="CP67">
            <v>1.2587986819522332</v>
          </cell>
          <cell r="CQ67">
            <v>1526.35</v>
          </cell>
        </row>
        <row r="68">
          <cell r="A68" t="str">
            <v>63B</v>
          </cell>
          <cell r="D68">
            <v>42957</v>
          </cell>
          <cell r="E68">
            <v>0.54305555555555551</v>
          </cell>
          <cell r="F68">
            <v>52.691800000000001</v>
          </cell>
          <cell r="G68">
            <v>-106.02972</v>
          </cell>
          <cell r="H68">
            <v>27</v>
          </cell>
          <cell r="I68">
            <v>5</v>
          </cell>
          <cell r="J68">
            <v>2.2999999999999998</v>
          </cell>
          <cell r="K68" t="str">
            <v>R, C</v>
          </cell>
          <cell r="L68">
            <v>0.43</v>
          </cell>
          <cell r="M68">
            <v>1.6</v>
          </cell>
          <cell r="N68">
            <v>1.5</v>
          </cell>
          <cell r="O68">
            <v>103.64</v>
          </cell>
          <cell r="P68">
            <v>0</v>
          </cell>
          <cell r="Q68">
            <v>0</v>
          </cell>
          <cell r="R68">
            <v>22.9</v>
          </cell>
          <cell r="S68">
            <v>118.6</v>
          </cell>
          <cell r="T68">
            <v>9.65</v>
          </cell>
          <cell r="U68">
            <v>521</v>
          </cell>
          <cell r="V68">
            <v>0.26</v>
          </cell>
          <cell r="W68">
            <v>9.51</v>
          </cell>
          <cell r="X68">
            <v>19.899999999999999</v>
          </cell>
          <cell r="Y68">
            <v>35.200000000000003</v>
          </cell>
          <cell r="Z68">
            <v>3.04</v>
          </cell>
          <cell r="AA68">
            <v>440.8</v>
          </cell>
          <cell r="AB68">
            <v>0.26</v>
          </cell>
          <cell r="AC68">
            <v>9.36</v>
          </cell>
          <cell r="AD68">
            <v>269.80277960246821</v>
          </cell>
          <cell r="AE68">
            <v>719.7</v>
          </cell>
          <cell r="AG68">
            <v>30</v>
          </cell>
          <cell r="AH68">
            <v>20.9</v>
          </cell>
          <cell r="AI68">
            <v>21.4</v>
          </cell>
          <cell r="AJ68">
            <v>3</v>
          </cell>
          <cell r="AK68" t="str">
            <v>N</v>
          </cell>
          <cell r="AL68">
            <v>181.58940924999999</v>
          </cell>
          <cell r="AM68">
            <v>0.19</v>
          </cell>
          <cell r="AN68">
            <v>0.05</v>
          </cell>
          <cell r="AO68">
            <v>375.36</v>
          </cell>
          <cell r="AP68">
            <v>0.11</v>
          </cell>
          <cell r="AQ68">
            <v>3520</v>
          </cell>
          <cell r="AR68">
            <v>70.399999999999991</v>
          </cell>
          <cell r="AS68">
            <v>32</v>
          </cell>
          <cell r="AT68">
            <v>60.98</v>
          </cell>
          <cell r="AU68">
            <v>5077.435470441299</v>
          </cell>
          <cell r="AV68">
            <v>34.354999999999997</v>
          </cell>
          <cell r="AW68">
            <v>2860.5328892589505</v>
          </cell>
          <cell r="AX68">
            <v>94.478335494838106</v>
          </cell>
          <cell r="AY68">
            <v>3.2185974125538399</v>
          </cell>
          <cell r="AZ68">
            <v>0.108155219559354</v>
          </cell>
          <cell r="BA68">
            <v>833.56603666636295</v>
          </cell>
          <cell r="BB68">
            <v>1.1533640861453001</v>
          </cell>
          <cell r="BC68">
            <v>2.5811742275772E-3</v>
          </cell>
          <cell r="BD68">
            <v>0.177679029855493</v>
          </cell>
          <cell r="BE68">
            <v>4.4353721416288803</v>
          </cell>
          <cell r="BF68">
            <v>4.3184945270168001E-2</v>
          </cell>
          <cell r="BG68">
            <v>3.571334785753228</v>
          </cell>
          <cell r="BH68">
            <v>-22.626444358231321</v>
          </cell>
          <cell r="BI68">
            <v>29.376755385149501</v>
          </cell>
          <cell r="BJ68">
            <v>361.16772164478112</v>
          </cell>
          <cell r="BK68">
            <v>0.63834757464470893</v>
          </cell>
          <cell r="BL68">
            <v>7.8480600096649527</v>
          </cell>
          <cell r="BM68">
            <v>14.343392808176418</v>
          </cell>
          <cell r="BN68">
            <v>10.545111228278643</v>
          </cell>
          <cell r="BO68">
            <v>3.6909704146484743</v>
          </cell>
          <cell r="BP68">
            <v>-27.365595024827872</v>
          </cell>
          <cell r="BQ68">
            <v>34.12752485235152</v>
          </cell>
          <cell r="BR68">
            <v>308.46732472619186</v>
          </cell>
          <cell r="BS68">
            <v>0.69084058405569881</v>
          </cell>
          <cell r="BT68">
            <v>6.2442778284654219</v>
          </cell>
          <cell r="BU68">
            <v>-76.599999999999994</v>
          </cell>
          <cell r="BV68">
            <v>-5.97</v>
          </cell>
          <cell r="BW68">
            <v>0.709884008679039</v>
          </cell>
          <cell r="BX68" t="str">
            <v>restricted</v>
          </cell>
          <cell r="BY68" t="str">
            <v>rain</v>
          </cell>
          <cell r="BZ68">
            <v>1.1663846164915199</v>
          </cell>
          <cell r="CA68">
            <v>-28.839999999999996</v>
          </cell>
          <cell r="CB68">
            <v>-11.4210108527702</v>
          </cell>
          <cell r="CC68">
            <v>-88.538624000441104</v>
          </cell>
          <cell r="CD68">
            <v>754.65480162696394</v>
          </cell>
          <cell r="CE68" t="str">
            <v>Dugout connected to small pond. Steep banks, padlocked gate</v>
          </cell>
          <cell r="CG68" t="str">
            <v>Pasture-livestock</v>
          </cell>
          <cell r="CI68">
            <v>70.763300420513005</v>
          </cell>
          <cell r="CJ68">
            <v>275.91000000000003</v>
          </cell>
          <cell r="CK68">
            <v>6.7184054695229702E-3</v>
          </cell>
          <cell r="CL68">
            <v>6.3023134841393401E-3</v>
          </cell>
          <cell r="CM68">
            <v>1270</v>
          </cell>
          <cell r="CN68">
            <v>160</v>
          </cell>
          <cell r="CO68">
            <v>1746.6880000000001</v>
          </cell>
          <cell r="CP68">
            <v>1.2665233184595457</v>
          </cell>
          <cell r="CQ68" t="str">
            <v>NV</v>
          </cell>
        </row>
        <row r="69">
          <cell r="A69" t="str">
            <v>63A</v>
          </cell>
          <cell r="D69">
            <v>42957</v>
          </cell>
          <cell r="E69">
            <v>0.48819444444444443</v>
          </cell>
          <cell r="F69">
            <v>51.143239999999999</v>
          </cell>
          <cell r="G69">
            <v>-105.65466000000001</v>
          </cell>
          <cell r="H69">
            <v>23.7</v>
          </cell>
          <cell r="I69">
            <v>0</v>
          </cell>
          <cell r="J69">
            <v>3.8</v>
          </cell>
          <cell r="K69" t="str">
            <v>R, C</v>
          </cell>
          <cell r="L69">
            <v>1.1000000000000001</v>
          </cell>
          <cell r="M69">
            <v>1</v>
          </cell>
          <cell r="N69">
            <v>1</v>
          </cell>
          <cell r="O69">
            <v>112.4</v>
          </cell>
          <cell r="P69">
            <v>0</v>
          </cell>
          <cell r="Q69">
            <v>0</v>
          </cell>
          <cell r="R69">
            <v>21</v>
          </cell>
          <cell r="S69">
            <v>36.4</v>
          </cell>
          <cell r="T69">
            <v>2.5099999999999998</v>
          </cell>
          <cell r="U69">
            <v>1756</v>
          </cell>
          <cell r="V69">
            <v>0.96</v>
          </cell>
          <cell r="W69">
            <v>8.0299999999999994</v>
          </cell>
          <cell r="X69">
            <v>19.3</v>
          </cell>
          <cell r="Y69">
            <v>16.600000000000001</v>
          </cell>
          <cell r="Z69">
            <v>1.44</v>
          </cell>
          <cell r="AA69">
            <v>1666</v>
          </cell>
          <cell r="AB69">
            <v>0.95</v>
          </cell>
          <cell r="AC69">
            <v>8</v>
          </cell>
          <cell r="AD69">
            <v>963.32228423527135</v>
          </cell>
          <cell r="AE69">
            <v>719.5</v>
          </cell>
          <cell r="AH69">
            <v>19.7</v>
          </cell>
          <cell r="AI69">
            <v>20.8</v>
          </cell>
          <cell r="AJ69">
            <v>2</v>
          </cell>
          <cell r="AK69" t="str">
            <v>N</v>
          </cell>
          <cell r="AL69">
            <v>11.11487962</v>
          </cell>
          <cell r="AM69">
            <v>0.26</v>
          </cell>
          <cell r="AN69">
            <v>0.69</v>
          </cell>
          <cell r="AO69">
            <v>524.57000000000005</v>
          </cell>
          <cell r="AP69">
            <v>0.93</v>
          </cell>
          <cell r="AQ69">
            <v>4210</v>
          </cell>
          <cell r="AR69">
            <v>6.1014492753623193</v>
          </cell>
          <cell r="AS69">
            <v>4.5268817204301071</v>
          </cell>
          <cell r="AT69">
            <v>100.848</v>
          </cell>
          <cell r="AU69">
            <v>8397.0024979184018</v>
          </cell>
          <cell r="AV69">
            <v>55.898000000000003</v>
          </cell>
          <cell r="AW69">
            <v>4654.28809325562</v>
          </cell>
          <cell r="AX69">
            <v>3756.4906581219202</v>
          </cell>
          <cell r="AY69">
            <v>134.49348370577599</v>
          </cell>
          <cell r="AZ69">
            <v>2.5237579235514298</v>
          </cell>
          <cell r="BA69">
            <v>1624.2528051724601</v>
          </cell>
          <cell r="BB69">
            <v>2.3184238516985198</v>
          </cell>
          <cell r="BC69">
            <v>3.1532582517034898E-2</v>
          </cell>
          <cell r="BD69">
            <v>1.2321792515863501</v>
          </cell>
          <cell r="BE69">
            <v>32.400691202914899</v>
          </cell>
          <cell r="BF69">
            <v>1.98061134194383E-2</v>
          </cell>
          <cell r="BG69">
            <v>2.8108732810660566</v>
          </cell>
          <cell r="BH69">
            <v>-24.552182284672725</v>
          </cell>
          <cell r="BI69">
            <v>31.154926877937559</v>
          </cell>
          <cell r="BJ69">
            <v>335.56673885756442</v>
          </cell>
          <cell r="BK69">
            <v>0.66048180788504474</v>
          </cell>
          <cell r="BL69">
            <v>7.1139864078347355</v>
          </cell>
          <cell r="BM69">
            <v>12.566055128326955</v>
          </cell>
          <cell r="BN69">
            <v>10.733510266700922</v>
          </cell>
          <cell r="BO69">
            <v>2.6818408551129367</v>
          </cell>
          <cell r="BP69">
            <v>-28.732538041686567</v>
          </cell>
          <cell r="BQ69">
            <v>24.504932378078628</v>
          </cell>
          <cell r="BR69">
            <v>225.44909422707323</v>
          </cell>
          <cell r="BS69">
            <v>0.57931282217679969</v>
          </cell>
          <cell r="BT69">
            <v>5.3297658209709979</v>
          </cell>
          <cell r="BU69">
            <v>-89.4</v>
          </cell>
          <cell r="BV69">
            <v>-7.7350000000000003</v>
          </cell>
          <cell r="BW69">
            <v>0.51498465487735301</v>
          </cell>
          <cell r="BX69" t="str">
            <v>restricted</v>
          </cell>
          <cell r="BY69" t="str">
            <v>rain</v>
          </cell>
          <cell r="BZ69">
            <v>0.47839544097821901</v>
          </cell>
          <cell r="CA69">
            <v>-27.520000000000003</v>
          </cell>
          <cell r="CB69">
            <v>-14.550318519833301</v>
          </cell>
          <cell r="CC69">
            <v>-112.75946534351</v>
          </cell>
          <cell r="CD69">
            <v>365.60855092183198</v>
          </cell>
          <cell r="CE69" t="str">
            <v>Surrounded by dead trees. Hard access.</v>
          </cell>
          <cell r="CG69" t="str">
            <v>Pasture-livestock</v>
          </cell>
          <cell r="CI69">
            <v>10.010534098466399</v>
          </cell>
          <cell r="CJ69">
            <v>468.93</v>
          </cell>
          <cell r="CK69">
            <v>4.9648753995817198E-3</v>
          </cell>
          <cell r="CL69">
            <v>1.9803345413015399E-3</v>
          </cell>
          <cell r="CM69">
            <v>709.99999999999989</v>
          </cell>
          <cell r="CN69">
            <v>120</v>
          </cell>
          <cell r="CO69">
            <v>659.5</v>
          </cell>
          <cell r="CP69">
            <v>1.2704194661948573</v>
          </cell>
          <cell r="CQ69">
            <v>681.38</v>
          </cell>
        </row>
        <row r="70">
          <cell r="A70" t="str">
            <v>64A</v>
          </cell>
          <cell r="D70">
            <v>42964</v>
          </cell>
          <cell r="E70">
            <v>0.4680555555555555</v>
          </cell>
          <cell r="F70">
            <v>50.772820000000003</v>
          </cell>
          <cell r="G70">
            <v>-107.94051</v>
          </cell>
          <cell r="H70">
            <v>24.5</v>
          </cell>
          <cell r="I70">
            <v>8</v>
          </cell>
          <cell r="J70">
            <v>3.7</v>
          </cell>
          <cell r="K70" t="str">
            <v>J, C</v>
          </cell>
          <cell r="L70">
            <v>0.28999999999999998</v>
          </cell>
          <cell r="M70">
            <v>2.5</v>
          </cell>
          <cell r="N70">
            <v>2.5</v>
          </cell>
          <cell r="O70">
            <v>80.7</v>
          </cell>
          <cell r="P70">
            <v>0</v>
          </cell>
          <cell r="Q70">
            <v>0</v>
          </cell>
          <cell r="R70">
            <v>17.8</v>
          </cell>
          <cell r="S70">
            <v>129</v>
          </cell>
          <cell r="T70">
            <v>12.34</v>
          </cell>
          <cell r="U70">
            <v>464.1</v>
          </cell>
          <cell r="V70">
            <v>0.26</v>
          </cell>
          <cell r="W70">
            <v>9.4499999999999993</v>
          </cell>
          <cell r="X70">
            <v>16.7</v>
          </cell>
          <cell r="Y70">
            <v>0.8</v>
          </cell>
          <cell r="Z70">
            <v>0.08</v>
          </cell>
          <cell r="AA70">
            <v>469.8</v>
          </cell>
          <cell r="AB70">
            <v>0.27</v>
          </cell>
          <cell r="AC70">
            <v>8.6</v>
          </cell>
          <cell r="AD70">
            <v>239.88866590109598</v>
          </cell>
          <cell r="AE70">
            <v>704.2</v>
          </cell>
          <cell r="AG70">
            <v>42</v>
          </cell>
          <cell r="AH70">
            <v>17.5</v>
          </cell>
          <cell r="AI70">
            <v>18.3</v>
          </cell>
          <cell r="AJ70">
            <v>1</v>
          </cell>
          <cell r="AK70" t="str">
            <v>N</v>
          </cell>
          <cell r="AL70">
            <v>87.968704880000004</v>
          </cell>
          <cell r="AM70">
            <v>0.09</v>
          </cell>
          <cell r="AN70">
            <v>0.05</v>
          </cell>
          <cell r="AO70">
            <v>3.9</v>
          </cell>
          <cell r="AP70">
            <v>0.09</v>
          </cell>
          <cell r="AQ70">
            <v>2100</v>
          </cell>
          <cell r="AR70">
            <v>42</v>
          </cell>
          <cell r="AS70">
            <v>23.333333333333336</v>
          </cell>
          <cell r="AT70">
            <v>31.722999999999999</v>
          </cell>
          <cell r="AU70">
            <v>2641.3821815154038</v>
          </cell>
          <cell r="AV70">
            <v>26.773</v>
          </cell>
          <cell r="AW70">
            <v>2229.2256452955871</v>
          </cell>
          <cell r="AX70">
            <v>134.42868494217399</v>
          </cell>
          <cell r="AY70">
            <v>5.1981545621610801</v>
          </cell>
          <cell r="AZ70">
            <v>1.5277768506537801</v>
          </cell>
          <cell r="BA70">
            <v>174.56154245280101</v>
          </cell>
          <cell r="BB70">
            <v>0.26178005519900699</v>
          </cell>
          <cell r="BC70">
            <v>1.6462403366606301E-2</v>
          </cell>
          <cell r="BD70">
            <v>0.246786257955805</v>
          </cell>
          <cell r="BE70">
            <v>7.0423192181178003</v>
          </cell>
          <cell r="BF70">
            <v>0.21078139904038701</v>
          </cell>
          <cell r="BG70">
            <v>7.6093774006228676</v>
          </cell>
          <cell r="BH70">
            <v>-21.687803487208321</v>
          </cell>
          <cell r="BI70">
            <v>14.346032418354852</v>
          </cell>
          <cell r="BJ70">
            <v>131.76512347306974</v>
          </cell>
          <cell r="BK70">
            <v>0.25590496643515614</v>
          </cell>
          <cell r="BL70">
            <v>2.3504303152527606</v>
          </cell>
          <cell r="BM70">
            <v>10.715574376408437</v>
          </cell>
          <cell r="BN70">
            <v>9.508573708455538</v>
          </cell>
          <cell r="BO70">
            <v>6.4026051318230763</v>
          </cell>
          <cell r="BP70">
            <v>-25.526921598119301</v>
          </cell>
          <cell r="BQ70">
            <v>10.355421084615124</v>
          </cell>
          <cell r="BR70">
            <v>84.398815427277839</v>
          </cell>
          <cell r="BS70">
            <v>0.21263698325698407</v>
          </cell>
          <cell r="BT70">
            <v>1.7330352243794218</v>
          </cell>
          <cell r="BU70">
            <v>-96.4</v>
          </cell>
          <cell r="BV70">
            <v>-8.11</v>
          </cell>
          <cell r="BW70">
            <v>0.584478549860449</v>
          </cell>
          <cell r="BX70" t="str">
            <v>restricted</v>
          </cell>
          <cell r="BY70" t="str">
            <v>intermediate</v>
          </cell>
          <cell r="BZ70">
            <v>1.07674068084886</v>
          </cell>
          <cell r="CA70">
            <v>-31.52000000000001</v>
          </cell>
          <cell r="CB70">
            <v>-16.7362685797059</v>
          </cell>
          <cell r="CC70">
            <v>-129.678718806924</v>
          </cell>
          <cell r="CD70">
            <v>702.946527533324</v>
          </cell>
          <cell r="CE70" t="str">
            <v>Direct livestock access. some weeds near shore. lower water level. Dugout is situated in dry streambed  (could have once been inlet and outlet)</v>
          </cell>
          <cell r="CF70" t="str">
            <v>Livestock</v>
          </cell>
          <cell r="CG70" t="str">
            <v>Pasture-livestock</v>
          </cell>
          <cell r="CI70">
            <v>51.598239889957398</v>
          </cell>
          <cell r="CJ70">
            <v>120.95</v>
          </cell>
          <cell r="CK70">
            <v>1.06625684231528E-3</v>
          </cell>
          <cell r="CL70">
            <v>0</v>
          </cell>
          <cell r="CM70">
            <v>1110</v>
          </cell>
          <cell r="CN70">
            <v>153</v>
          </cell>
          <cell r="CO70">
            <v>2215.625</v>
          </cell>
          <cell r="CP70">
            <v>1.295462987749866</v>
          </cell>
          <cell r="CQ70" t="str">
            <v>NV</v>
          </cell>
        </row>
        <row r="71">
          <cell r="A71" t="str">
            <v>64C</v>
          </cell>
          <cell r="D71">
            <v>42964</v>
          </cell>
          <cell r="E71">
            <v>0.54861111111111105</v>
          </cell>
          <cell r="F71">
            <v>50.794240000000002</v>
          </cell>
          <cell r="G71">
            <v>-107.93136</v>
          </cell>
          <cell r="H71">
            <v>24.1</v>
          </cell>
          <cell r="I71">
            <v>100</v>
          </cell>
          <cell r="J71">
            <v>3.4</v>
          </cell>
          <cell r="K71" t="str">
            <v>J, C</v>
          </cell>
          <cell r="L71">
            <v>0.2</v>
          </cell>
          <cell r="M71">
            <v>3.3</v>
          </cell>
          <cell r="N71">
            <v>3.5</v>
          </cell>
          <cell r="O71">
            <v>80.7</v>
          </cell>
          <cell r="P71">
            <v>0</v>
          </cell>
          <cell r="Q71">
            <v>0</v>
          </cell>
          <cell r="R71">
            <v>18.899999999999999</v>
          </cell>
          <cell r="S71">
            <v>94.8</v>
          </cell>
          <cell r="T71">
            <v>8.75</v>
          </cell>
          <cell r="U71">
            <v>722</v>
          </cell>
          <cell r="V71">
            <v>0.4</v>
          </cell>
          <cell r="W71">
            <v>8.86</v>
          </cell>
          <cell r="X71">
            <v>17.100000000000001</v>
          </cell>
          <cell r="Y71">
            <v>24.5</v>
          </cell>
          <cell r="Z71">
            <v>2.36</v>
          </cell>
          <cell r="AA71">
            <v>695</v>
          </cell>
          <cell r="AB71">
            <v>0.4</v>
          </cell>
          <cell r="AC71">
            <v>8.6300000000000008</v>
          </cell>
          <cell r="AD71">
            <v>376.03911832677829</v>
          </cell>
          <cell r="AE71">
            <v>702.7</v>
          </cell>
          <cell r="AG71">
            <v>44</v>
          </cell>
          <cell r="AH71">
            <v>18.399999999999999</v>
          </cell>
          <cell r="AI71">
            <v>19</v>
          </cell>
          <cell r="AJ71">
            <v>2</v>
          </cell>
          <cell r="AK71" t="str">
            <v>N</v>
          </cell>
          <cell r="AL71">
            <v>32.720070024999998</v>
          </cell>
          <cell r="AM71">
            <v>0.04</v>
          </cell>
          <cell r="AN71">
            <v>0.28999999999999998</v>
          </cell>
          <cell r="AO71">
            <v>45.02</v>
          </cell>
          <cell r="AP71">
            <v>0.39</v>
          </cell>
          <cell r="AQ71">
            <v>2310</v>
          </cell>
          <cell r="AR71">
            <v>7.9655172413793114</v>
          </cell>
          <cell r="AS71">
            <v>5.9230769230769234</v>
          </cell>
          <cell r="AT71">
            <v>53.981999999999999</v>
          </cell>
          <cell r="AU71">
            <v>4494.7543713572022</v>
          </cell>
          <cell r="AV71">
            <v>33.116999999999997</v>
          </cell>
          <cell r="AW71">
            <v>2757.4521232306411</v>
          </cell>
          <cell r="AX71">
            <v>353.10210473424598</v>
          </cell>
          <cell r="AY71">
            <v>13.176385838672999</v>
          </cell>
          <cell r="AZ71">
            <v>0.21399127509921201</v>
          </cell>
          <cell r="BA71">
            <v>355.92903666532402</v>
          </cell>
          <cell r="BB71">
            <v>0.520175177877926</v>
          </cell>
          <cell r="BC71">
            <v>1.8350189419241701E-3</v>
          </cell>
          <cell r="BD71">
            <v>0.24046453217398001</v>
          </cell>
          <cell r="BE71">
            <v>6.6085068099932398</v>
          </cell>
          <cell r="BF71">
            <v>8.9460457232103205E-2</v>
          </cell>
          <cell r="BG71">
            <v>7.0242755098413996</v>
          </cell>
          <cell r="BH71">
            <v>-20.063580640682833</v>
          </cell>
          <cell r="BI71">
            <v>12.186629671370268</v>
          </cell>
          <cell r="BJ71">
            <v>139.86391938393197</v>
          </cell>
          <cell r="BK71">
            <v>0.2688424811685477</v>
          </cell>
          <cell r="BL71">
            <v>3.0854603879093747</v>
          </cell>
          <cell r="BM71">
            <v>13.389639056475891</v>
          </cell>
          <cell r="BN71">
            <v>9.2823210875125284</v>
          </cell>
          <cell r="BO71">
            <v>6.4343029248524592</v>
          </cell>
          <cell r="BP71">
            <v>-27.705023342730893</v>
          </cell>
          <cell r="BQ71">
            <v>13.573170618298132</v>
          </cell>
          <cell r="BR71">
            <v>107.99188101825793</v>
          </cell>
          <cell r="BS71">
            <v>0.2625371492900993</v>
          </cell>
          <cell r="BT71">
            <v>2.0888178146664975</v>
          </cell>
          <cell r="BU71">
            <v>-99.8</v>
          </cell>
          <cell r="BV71">
            <v>-8.85</v>
          </cell>
          <cell r="BW71">
            <v>0.51359558259173299</v>
          </cell>
          <cell r="BX71" t="str">
            <v>restricted</v>
          </cell>
          <cell r="BY71" t="str">
            <v>intermediate</v>
          </cell>
          <cell r="BZ71">
            <v>1.0952370283655399</v>
          </cell>
          <cell r="CA71">
            <v>-29</v>
          </cell>
          <cell r="CB71">
            <v>-16.904240064730701</v>
          </cell>
          <cell r="CC71">
            <v>-130.978818101016</v>
          </cell>
          <cell r="CD71">
            <v>683.211066559713</v>
          </cell>
          <cell r="CE71" t="str">
            <v>In pasture with direct cattle access. no cattails. looks relatively new (minimal veg grown in dirt mounds</v>
          </cell>
          <cell r="CF71" t="str">
            <v>Livestock</v>
          </cell>
          <cell r="CG71" t="str">
            <v>Pasture-livestock</v>
          </cell>
          <cell r="CI71">
            <v>13.0980147412969</v>
          </cell>
          <cell r="CJ71">
            <v>245.84</v>
          </cell>
          <cell r="CK71">
            <v>3.6520150777936801E-3</v>
          </cell>
          <cell r="CL71">
            <v>0</v>
          </cell>
          <cell r="CM71">
            <v>1230</v>
          </cell>
          <cell r="CN71">
            <v>160</v>
          </cell>
          <cell r="CO71">
            <v>2836.7459999999996</v>
          </cell>
          <cell r="CP71">
            <v>1.2869524320102599</v>
          </cell>
          <cell r="CQ71">
            <v>2292.13</v>
          </cell>
        </row>
        <row r="72">
          <cell r="A72" t="str">
            <v>64B</v>
          </cell>
          <cell r="D72">
            <v>42964</v>
          </cell>
          <cell r="E72">
            <v>0.5180555555555556</v>
          </cell>
          <cell r="F72">
            <v>50.794269999999997</v>
          </cell>
          <cell r="G72">
            <v>-107.9444</v>
          </cell>
          <cell r="H72">
            <v>24.7</v>
          </cell>
          <cell r="I72">
            <v>95</v>
          </cell>
          <cell r="J72">
            <v>2.6</v>
          </cell>
          <cell r="K72" t="str">
            <v>J, C</v>
          </cell>
          <cell r="L72">
            <v>0.95</v>
          </cell>
          <cell r="M72">
            <v>2.9</v>
          </cell>
          <cell r="N72">
            <v>3</v>
          </cell>
          <cell r="O72">
            <v>133.1</v>
          </cell>
          <cell r="P72">
            <v>0</v>
          </cell>
          <cell r="Q72">
            <v>0</v>
          </cell>
          <cell r="R72">
            <v>19.3</v>
          </cell>
          <cell r="S72">
            <v>82.4</v>
          </cell>
          <cell r="T72">
            <v>7.6</v>
          </cell>
          <cell r="U72">
            <v>365.7</v>
          </cell>
          <cell r="V72">
            <v>0.2</v>
          </cell>
          <cell r="W72">
            <v>9.3699999999999992</v>
          </cell>
          <cell r="X72">
            <v>13</v>
          </cell>
          <cell r="Y72">
            <v>0.5</v>
          </cell>
          <cell r="Z72">
            <v>0.05</v>
          </cell>
          <cell r="AA72">
            <v>459.9</v>
          </cell>
          <cell r="AB72">
            <v>0.28999999999999998</v>
          </cell>
          <cell r="AC72">
            <v>6.93</v>
          </cell>
          <cell r="AD72">
            <v>188.22822413667416</v>
          </cell>
          <cell r="AE72">
            <v>703.2</v>
          </cell>
          <cell r="AG72">
            <v>24</v>
          </cell>
          <cell r="AH72">
            <v>18.3</v>
          </cell>
          <cell r="AI72">
            <v>18.600000000000001</v>
          </cell>
          <cell r="AJ72">
            <v>2</v>
          </cell>
          <cell r="AK72" t="str">
            <v>N</v>
          </cell>
          <cell r="AL72">
            <v>24.968774385</v>
          </cell>
          <cell r="AM72">
            <v>0.16</v>
          </cell>
          <cell r="AN72">
            <v>0.02</v>
          </cell>
          <cell r="AO72">
            <v>50.17</v>
          </cell>
          <cell r="AP72">
            <v>0.04</v>
          </cell>
          <cell r="AQ72">
            <v>1970</v>
          </cell>
          <cell r="AR72">
            <v>98.5</v>
          </cell>
          <cell r="AS72">
            <v>49.25</v>
          </cell>
          <cell r="AT72">
            <v>21.327000000000002</v>
          </cell>
          <cell r="AU72">
            <v>1775.7701915070777</v>
          </cell>
          <cell r="AV72">
            <v>21.382999999999999</v>
          </cell>
          <cell r="AW72">
            <v>1780.4329725228977</v>
          </cell>
          <cell r="AX72">
            <v>67.855935452798093</v>
          </cell>
          <cell r="AY72">
            <v>2.5054249900865999</v>
          </cell>
          <cell r="AZ72">
            <v>0.10199092629415001</v>
          </cell>
          <cell r="BA72">
            <v>1944.32448970565</v>
          </cell>
          <cell r="BB72">
            <v>2.8223360685672501</v>
          </cell>
          <cell r="BC72">
            <v>2.7209921619100599E-2</v>
          </cell>
          <cell r="BD72">
            <v>0.210904506122539</v>
          </cell>
          <cell r="BE72">
            <v>5.7353611650542904</v>
          </cell>
          <cell r="BF72">
            <v>1.6547184847530701E-2</v>
          </cell>
          <cell r="BG72">
            <v>5.1193738695591531</v>
          </cell>
          <cell r="BH72">
            <v>-23.821062301877486</v>
          </cell>
          <cell r="BI72">
            <v>12.887822871053157</v>
          </cell>
          <cell r="BJ72">
            <v>119.51115162937391</v>
          </cell>
          <cell r="BK72">
            <v>0.23339049024000649</v>
          </cell>
          <cell r="BL72">
            <v>2.1642729378734864</v>
          </cell>
          <cell r="BM72">
            <v>10.818714556832081</v>
          </cell>
          <cell r="BN72">
            <v>9.2522977031832543</v>
          </cell>
          <cell r="BO72">
            <v>5.4979643736681618</v>
          </cell>
          <cell r="BP72">
            <v>-27.936947184568414</v>
          </cell>
          <cell r="BQ72">
            <v>12.049208530481717</v>
          </cell>
          <cell r="BR72">
            <v>95.556740924358934</v>
          </cell>
          <cell r="BS72">
            <v>0.24843728928828288</v>
          </cell>
          <cell r="BT72">
            <v>1.9702420809146173</v>
          </cell>
          <cell r="BU72">
            <v>-101.3</v>
          </cell>
          <cell r="BV72">
            <v>-9.5399999999999991</v>
          </cell>
          <cell r="BW72">
            <v>0.41463960068264299</v>
          </cell>
          <cell r="BX72" t="str">
            <v>restricted</v>
          </cell>
          <cell r="BY72" t="str">
            <v>intermediate</v>
          </cell>
          <cell r="BZ72">
            <v>0.80469473381644097</v>
          </cell>
          <cell r="CA72">
            <v>-24.980000000000004</v>
          </cell>
          <cell r="CB72">
            <v>-16.413465623778901</v>
          </cell>
          <cell r="CC72">
            <v>-127.180223928049</v>
          </cell>
          <cell r="CD72">
            <v>443.89694613309302</v>
          </cell>
          <cell r="CE72" t="str">
            <v>in pasture. Direct cattle access. Forgot pic. Looked like other 64s</v>
          </cell>
          <cell r="CF72" t="str">
            <v>Livestock</v>
          </cell>
          <cell r="CG72" t="str">
            <v>Pasture-livestock</v>
          </cell>
          <cell r="CH72">
            <v>53</v>
          </cell>
          <cell r="CI72">
            <v>108.909142053446</v>
          </cell>
          <cell r="CJ72">
            <v>79.59</v>
          </cell>
          <cell r="CK72">
            <v>5.9037654556127004E-3</v>
          </cell>
          <cell r="CL72">
            <v>7.3901503960504297E-4</v>
          </cell>
          <cell r="CM72">
            <v>990</v>
          </cell>
          <cell r="CN72">
            <v>136</v>
          </cell>
          <cell r="CO72">
            <v>2077.6469999999999</v>
          </cell>
          <cell r="CP72">
            <v>1.2193162986176285</v>
          </cell>
          <cell r="CQ72">
            <v>0</v>
          </cell>
        </row>
        <row r="73">
          <cell r="A73" t="str">
            <v>31A</v>
          </cell>
          <cell r="D73">
            <v>42964</v>
          </cell>
          <cell r="E73">
            <v>0.63680555555555551</v>
          </cell>
          <cell r="F73">
            <v>51.146079999999998</v>
          </cell>
          <cell r="G73">
            <v>-107.5329</v>
          </cell>
          <cell r="H73">
            <v>26.1</v>
          </cell>
          <cell r="I73">
            <v>0</v>
          </cell>
          <cell r="J73">
            <v>2.6</v>
          </cell>
          <cell r="K73" t="str">
            <v>J, C</v>
          </cell>
          <cell r="L73">
            <v>0.09</v>
          </cell>
          <cell r="M73">
            <v>1.9</v>
          </cell>
          <cell r="N73">
            <v>2</v>
          </cell>
          <cell r="O73">
            <v>105.3</v>
          </cell>
          <cell r="P73">
            <v>0</v>
          </cell>
          <cell r="Q73">
            <v>0</v>
          </cell>
          <cell r="R73">
            <v>20.7</v>
          </cell>
          <cell r="S73">
            <v>174</v>
          </cell>
          <cell r="T73">
            <v>14.74</v>
          </cell>
          <cell r="U73">
            <v>13489</v>
          </cell>
          <cell r="V73">
            <v>8.57</v>
          </cell>
          <cell r="W73">
            <v>8.41</v>
          </cell>
          <cell r="X73">
            <v>16.600000000000001</v>
          </cell>
          <cell r="Y73">
            <v>19</v>
          </cell>
          <cell r="Z73">
            <v>1.79</v>
          </cell>
          <cell r="AA73">
            <v>12292</v>
          </cell>
          <cell r="AB73">
            <v>8.5399999999999991</v>
          </cell>
          <cell r="AC73">
            <v>8.31</v>
          </cell>
          <cell r="AD73">
            <v>7849.0104864551495</v>
          </cell>
          <cell r="AE73">
            <v>702.1</v>
          </cell>
          <cell r="AG73">
            <v>81</v>
          </cell>
          <cell r="AH73">
            <v>17</v>
          </cell>
          <cell r="AI73">
            <v>17.899999999999999</v>
          </cell>
          <cell r="AJ73">
            <v>2</v>
          </cell>
          <cell r="AK73" t="str">
            <v>N</v>
          </cell>
          <cell r="AL73">
            <v>115.2106036</v>
          </cell>
          <cell r="AM73">
            <v>0.14000000000000001</v>
          </cell>
          <cell r="AN73">
            <v>0.06</v>
          </cell>
          <cell r="AO73" t="str">
            <v>&lt;LOD</v>
          </cell>
          <cell r="AP73">
            <v>0.2</v>
          </cell>
          <cell r="AQ73">
            <v>7120</v>
          </cell>
          <cell r="AR73">
            <v>118.66666666666667</v>
          </cell>
          <cell r="AS73">
            <v>35.6</v>
          </cell>
          <cell r="AT73">
            <v>136.34200000000001</v>
          </cell>
          <cell r="AU73">
            <v>11352.373022481266</v>
          </cell>
          <cell r="AV73">
            <v>89.99</v>
          </cell>
          <cell r="AW73">
            <v>7492.9225645295583</v>
          </cell>
          <cell r="AX73">
            <v>2054.4686191934502</v>
          </cell>
          <cell r="AY73">
            <v>51.739846290827401</v>
          </cell>
          <cell r="AZ73">
            <v>0.47526799831391697</v>
          </cell>
          <cell r="BA73">
            <v>1406.1670225038299</v>
          </cell>
          <cell r="BB73">
            <v>1.25371076511902</v>
          </cell>
          <cell r="BC73">
            <v>3.3068493452126399E-3</v>
          </cell>
          <cell r="BD73">
            <v>0.189146332646145</v>
          </cell>
          <cell r="BE73">
            <v>4.6812347706812698</v>
          </cell>
          <cell r="BF73">
            <v>5.5401705682096597E-2</v>
          </cell>
          <cell r="BG73">
            <v>6.2006386470614672</v>
          </cell>
          <cell r="BH73">
            <v>-20.490649889095565</v>
          </cell>
          <cell r="BI73">
            <v>17.126165232968241</v>
          </cell>
          <cell r="BJ73">
            <v>226.27825814981006</v>
          </cell>
          <cell r="BK73">
            <v>0.3691779528555344</v>
          </cell>
          <cell r="BL73">
            <v>4.8777378346585483</v>
          </cell>
          <cell r="BM73">
            <v>15.414501587698652</v>
          </cell>
          <cell r="BN73">
            <v>10.431767407963935</v>
          </cell>
          <cell r="BO73">
            <v>5.2831245454092635</v>
          </cell>
          <cell r="BP73">
            <v>-28.917486908109762</v>
          </cell>
          <cell r="BQ73">
            <v>22.97366353611827</v>
          </cell>
          <cell r="BR73">
            <v>205.41935530080687</v>
          </cell>
          <cell r="BS73">
            <v>0.52212871672996064</v>
          </cell>
          <cell r="BT73">
            <v>4.6686217113819746</v>
          </cell>
          <cell r="BU73">
            <v>-74.3</v>
          </cell>
          <cell r="BV73">
            <v>-4.5250000000000004</v>
          </cell>
          <cell r="BW73">
            <v>0.91854947311193302</v>
          </cell>
          <cell r="BX73" t="str">
            <v>restricted</v>
          </cell>
          <cell r="BY73" t="str">
            <v>rain</v>
          </cell>
          <cell r="BZ73">
            <v>1.44055798841487</v>
          </cell>
          <cell r="CA73">
            <v>-38.099999999999994</v>
          </cell>
          <cell r="CB73">
            <v>-12.929812071334799</v>
          </cell>
          <cell r="CC73">
            <v>-100.216745432132</v>
          </cell>
          <cell r="CD73">
            <v>2169.21294507121</v>
          </cell>
          <cell r="CE73" t="str">
            <v>Dug 1991. Overflows into marsh on wet years. Direct cattle access. Salinity</v>
          </cell>
          <cell r="CF73" t="str">
            <v>Livestock</v>
          </cell>
          <cell r="CG73" t="str">
            <v>Pasture-livestock</v>
          </cell>
          <cell r="CH73">
            <v>26</v>
          </cell>
          <cell r="CI73">
            <v>78.724171717820795</v>
          </cell>
          <cell r="CJ73">
            <v>611.85</v>
          </cell>
          <cell r="CK73">
            <v>1.23681703139126E-2</v>
          </cell>
          <cell r="CL73">
            <v>5.5556430188520697E-4</v>
          </cell>
          <cell r="CM73">
            <v>2280</v>
          </cell>
          <cell r="CN73">
            <v>197</v>
          </cell>
          <cell r="CO73">
            <v>3703.6320000000001</v>
          </cell>
          <cell r="CP73">
            <v>1.1638415845257257</v>
          </cell>
          <cell r="CQ73">
            <v>9489.7800000000007</v>
          </cell>
        </row>
        <row r="74">
          <cell r="A74" t="str">
            <v>31B</v>
          </cell>
          <cell r="D74">
            <v>42964</v>
          </cell>
          <cell r="E74">
            <v>0.66249999999999998</v>
          </cell>
          <cell r="F74">
            <v>51.138599999999997</v>
          </cell>
          <cell r="G74">
            <v>-107.53661</v>
          </cell>
          <cell r="H74">
            <v>25</v>
          </cell>
          <cell r="I74">
            <v>5</v>
          </cell>
          <cell r="J74">
            <v>3</v>
          </cell>
          <cell r="K74" t="str">
            <v>J, C</v>
          </cell>
          <cell r="L74">
            <v>0.19</v>
          </cell>
          <cell r="M74">
            <v>2</v>
          </cell>
          <cell r="N74">
            <v>2</v>
          </cell>
          <cell r="O74">
            <v>84.8</v>
          </cell>
          <cell r="P74">
            <v>0</v>
          </cell>
          <cell r="Q74">
            <v>0</v>
          </cell>
          <cell r="R74">
            <v>20.100000000000001</v>
          </cell>
          <cell r="S74">
            <v>30</v>
          </cell>
          <cell r="T74">
            <v>2.69</v>
          </cell>
          <cell r="U74">
            <v>3809</v>
          </cell>
          <cell r="V74">
            <v>2.2400000000000002</v>
          </cell>
          <cell r="W74">
            <v>8.07</v>
          </cell>
          <cell r="X74">
            <v>17.100000000000001</v>
          </cell>
          <cell r="Y74">
            <v>0.5</v>
          </cell>
          <cell r="Z74">
            <v>0.04</v>
          </cell>
          <cell r="AA74">
            <v>3520</v>
          </cell>
          <cell r="AB74">
            <v>2.2200000000000002</v>
          </cell>
          <cell r="AC74">
            <v>7.8</v>
          </cell>
          <cell r="AD74">
            <v>2139.1087582291016</v>
          </cell>
          <cell r="AE74">
            <v>700.5</v>
          </cell>
          <cell r="AG74">
            <v>99</v>
          </cell>
          <cell r="AH74">
            <v>19.600000000000001</v>
          </cell>
          <cell r="AI74">
            <v>20.100000000000001</v>
          </cell>
          <cell r="AJ74">
            <v>1</v>
          </cell>
          <cell r="AK74" t="str">
            <v>N</v>
          </cell>
          <cell r="AL74">
            <v>8.8257811099999994</v>
          </cell>
          <cell r="AM74">
            <v>1.63</v>
          </cell>
          <cell r="AN74">
            <v>0.13</v>
          </cell>
          <cell r="AO74">
            <v>1160</v>
          </cell>
          <cell r="AP74">
            <v>0.28999999999999998</v>
          </cell>
          <cell r="AQ74">
            <v>7480</v>
          </cell>
          <cell r="AR74">
            <v>57.53846153846154</v>
          </cell>
          <cell r="AS74">
            <v>25.793103448275865</v>
          </cell>
          <cell r="AT74">
            <v>101.045</v>
          </cell>
          <cell r="AU74">
            <v>8413.4054954204821</v>
          </cell>
          <cell r="AV74">
            <v>50.825000000000003</v>
          </cell>
          <cell r="AW74">
            <v>4231.8900915903414</v>
          </cell>
          <cell r="AX74">
            <v>5429.7513146439596</v>
          </cell>
          <cell r="AY74">
            <v>190.59963672387499</v>
          </cell>
          <cell r="AZ74">
            <v>1.78307504670478</v>
          </cell>
          <cell r="BA74">
            <v>3771.8625154896299</v>
          </cell>
          <cell r="BB74">
            <v>5.2015388314764301</v>
          </cell>
          <cell r="BC74">
            <v>2.4219145210601801E-2</v>
          </cell>
          <cell r="BD74">
            <v>0.25466176005124902</v>
          </cell>
          <cell r="BE74">
            <v>6.6493834047538902</v>
          </cell>
          <cell r="BF74">
            <v>1.35155742721733E-2</v>
          </cell>
          <cell r="BG74">
            <v>6.4109302507301633</v>
          </cell>
          <cell r="BH74">
            <v>-14.327127289904267</v>
          </cell>
          <cell r="BI74">
            <v>17.341958955086348</v>
          </cell>
          <cell r="BJ74">
            <v>336.08011487731108</v>
          </cell>
          <cell r="BK74">
            <v>0.32168352726927008</v>
          </cell>
          <cell r="BL74">
            <v>6.2340959910463942</v>
          </cell>
          <cell r="BM74">
            <v>22.609525738836037</v>
          </cell>
          <cell r="BN74">
            <v>10.637985868543636</v>
          </cell>
          <cell r="BO74">
            <v>6.9359715596183502</v>
          </cell>
          <cell r="BP74">
            <v>-26.291302897091224</v>
          </cell>
          <cell r="BQ74">
            <v>20.937813249402996</v>
          </cell>
          <cell r="BR74">
            <v>190.91670982744697</v>
          </cell>
          <cell r="BS74">
            <v>0.46322595684519913</v>
          </cell>
          <cell r="BT74">
            <v>4.2238210138815706</v>
          </cell>
          <cell r="BU74">
            <v>-81.400000000000006</v>
          </cell>
          <cell r="BV74">
            <v>-6.375</v>
          </cell>
          <cell r="BW74">
            <v>0.59287586443417095</v>
          </cell>
          <cell r="BX74" t="str">
            <v>restricted</v>
          </cell>
          <cell r="BY74" t="str">
            <v>rain</v>
          </cell>
          <cell r="BZ74">
            <v>0.86937475220472205</v>
          </cell>
          <cell r="CA74">
            <v>-30.400000000000006</v>
          </cell>
          <cell r="CB74">
            <v>-13.3280212673835</v>
          </cell>
          <cell r="CC74">
            <v>-103.298884609548</v>
          </cell>
          <cell r="CD74">
            <v>762.53925645331503</v>
          </cell>
          <cell r="CE74" t="str">
            <v>Very low levels. Normally flows into slough/pond in wetter years. Cattle access. Dug in 1989. Sediment depth - obvious bottom.</v>
          </cell>
          <cell r="CF74" t="str">
            <v>Livestock</v>
          </cell>
          <cell r="CG74" t="str">
            <v>Pasture-livestock</v>
          </cell>
          <cell r="CH74">
            <v>28</v>
          </cell>
          <cell r="CI74">
            <v>57.037660252741098</v>
          </cell>
          <cell r="CJ74">
            <v>484.7</v>
          </cell>
          <cell r="CK74">
            <v>5.87801622457292E-3</v>
          </cell>
          <cell r="CL74">
            <v>0</v>
          </cell>
          <cell r="CM74">
            <v>1240</v>
          </cell>
          <cell r="CN74">
            <v>152</v>
          </cell>
          <cell r="CO74">
            <v>1886</v>
          </cell>
          <cell r="CP74">
            <v>1.2176649727925108</v>
          </cell>
          <cell r="CQ74">
            <v>1705.64</v>
          </cell>
        </row>
        <row r="75">
          <cell r="A75" t="str">
            <v>7B</v>
          </cell>
          <cell r="D75">
            <v>42965</v>
          </cell>
          <cell r="E75">
            <v>0.37708333333333338</v>
          </cell>
          <cell r="F75">
            <v>51.42597</v>
          </cell>
          <cell r="G75">
            <v>-107.0004</v>
          </cell>
          <cell r="H75">
            <v>20.2</v>
          </cell>
          <cell r="I75">
            <v>0</v>
          </cell>
          <cell r="J75">
            <v>2.1</v>
          </cell>
          <cell r="K75" t="str">
            <v>J, C</v>
          </cell>
          <cell r="L75">
            <v>0.78</v>
          </cell>
          <cell r="M75">
            <v>2.7</v>
          </cell>
          <cell r="N75">
            <v>3</v>
          </cell>
          <cell r="O75">
            <v>94.8</v>
          </cell>
          <cell r="P75">
            <v>0</v>
          </cell>
          <cell r="Q75">
            <v>0</v>
          </cell>
          <cell r="R75">
            <v>19</v>
          </cell>
          <cell r="S75">
            <v>79.2</v>
          </cell>
          <cell r="T75">
            <v>7.33</v>
          </cell>
          <cell r="U75">
            <v>820</v>
          </cell>
          <cell r="V75">
            <v>0.46</v>
          </cell>
          <cell r="W75">
            <v>8.43</v>
          </cell>
          <cell r="X75">
            <v>17.7</v>
          </cell>
          <cell r="Y75">
            <v>0.6</v>
          </cell>
          <cell r="Z75">
            <v>0.06</v>
          </cell>
          <cell r="AA75">
            <v>987</v>
          </cell>
          <cell r="AB75">
            <v>0.56999999999999995</v>
          </cell>
          <cell r="AC75">
            <v>7.02</v>
          </cell>
          <cell r="AD75">
            <v>431.55780271189474</v>
          </cell>
          <cell r="AE75">
            <v>713.2</v>
          </cell>
          <cell r="AG75">
            <v>57</v>
          </cell>
          <cell r="AH75">
            <v>18.100000000000001</v>
          </cell>
          <cell r="AI75">
            <v>18.5</v>
          </cell>
          <cell r="AJ75">
            <v>1</v>
          </cell>
          <cell r="AK75" t="str">
            <v>N</v>
          </cell>
          <cell r="AL75">
            <v>30.92911857</v>
          </cell>
          <cell r="AM75">
            <v>0.08</v>
          </cell>
          <cell r="AN75">
            <v>0.02</v>
          </cell>
          <cell r="AO75">
            <v>27.9</v>
          </cell>
          <cell r="AP75">
            <v>0.03</v>
          </cell>
          <cell r="AQ75">
            <v>681.42</v>
          </cell>
          <cell r="AR75">
            <v>34.070999999999998</v>
          </cell>
          <cell r="AS75">
            <v>22.713999999999999</v>
          </cell>
          <cell r="AT75">
            <v>34.640999999999998</v>
          </cell>
          <cell r="AU75">
            <v>2884.3463780183179</v>
          </cell>
          <cell r="AV75">
            <v>8.09</v>
          </cell>
          <cell r="AW75">
            <v>673.60532889258945</v>
          </cell>
          <cell r="AX75">
            <v>696.96665948027999</v>
          </cell>
          <cell r="AY75">
            <v>26.311900730174301</v>
          </cell>
          <cell r="AZ75">
            <v>5.9049521334179303E-2</v>
          </cell>
          <cell r="BA75">
            <v>368.60869722877197</v>
          </cell>
          <cell r="BB75">
            <v>0.54544792034974099</v>
          </cell>
          <cell r="BC75">
            <v>3.8305862774684602E-4</v>
          </cell>
          <cell r="BD75">
            <v>0.236041297356924</v>
          </cell>
          <cell r="BE75">
            <v>6.5610099936037196</v>
          </cell>
          <cell r="BF75">
            <v>1.9336826866372302E-2</v>
          </cell>
          <cell r="BG75" t="str">
            <v>NA</v>
          </cell>
          <cell r="BH75">
            <v>-12.720586252818894</v>
          </cell>
          <cell r="BI75">
            <v>7.5864657919729543</v>
          </cell>
          <cell r="BJ75">
            <v>108.91528777940746</v>
          </cell>
          <cell r="BK75">
            <v>0.15441615697075015</v>
          </cell>
          <cell r="BL75">
            <v>2.2168794581601357</v>
          </cell>
          <cell r="BM75">
            <v>16.749279470433951</v>
          </cell>
          <cell r="BN75">
            <v>9.1963511883791931</v>
          </cell>
          <cell r="BO75">
            <v>2.5841452662826305</v>
          </cell>
          <cell r="BP75">
            <v>-24.826921248177708</v>
          </cell>
          <cell r="BQ75">
            <v>8.3963532729727675</v>
          </cell>
          <cell r="BR75">
            <v>66.184982914246817</v>
          </cell>
          <cell r="BS75">
            <v>0.15993053853281461</v>
          </cell>
          <cell r="BT75">
            <v>1.2606663412237491</v>
          </cell>
          <cell r="BU75">
            <v>-124</v>
          </cell>
          <cell r="BV75">
            <v>-14.69</v>
          </cell>
          <cell r="BW75">
            <v>0.112481456813493</v>
          </cell>
          <cell r="BX75" t="str">
            <v>open</v>
          </cell>
          <cell r="BY75" t="str">
            <v>intermediate</v>
          </cell>
          <cell r="BZ75">
            <v>0.25856729055715899</v>
          </cell>
          <cell r="CA75">
            <v>-6.480000000000004</v>
          </cell>
          <cell r="CB75">
            <v>-17.301224915970799</v>
          </cell>
          <cell r="CC75">
            <v>-134.05148084961399</v>
          </cell>
          <cell r="CD75">
            <v>70.155693644183799</v>
          </cell>
          <cell r="CE75" t="str">
            <v>Very hard bottom near shore. lots of vegetation around dugout. Solar panel by dugout with hose going into water</v>
          </cell>
          <cell r="CF75" t="str">
            <v>Pump</v>
          </cell>
          <cell r="CG75" t="str">
            <v>Pasture-livestock</v>
          </cell>
          <cell r="CI75">
            <v>50.228675179735397</v>
          </cell>
          <cell r="CJ75">
            <v>128.58000000000001</v>
          </cell>
          <cell r="CK75">
            <v>2.9216139836628001E-3</v>
          </cell>
          <cell r="CL75">
            <v>0</v>
          </cell>
          <cell r="CM75">
            <v>630</v>
          </cell>
          <cell r="CN75">
            <v>106</v>
          </cell>
          <cell r="CO75">
            <v>1433.7539999999999</v>
          </cell>
          <cell r="CP75">
            <v>1.1913261053756994</v>
          </cell>
          <cell r="CQ75">
            <v>240.83</v>
          </cell>
        </row>
        <row r="76">
          <cell r="A76" t="str">
            <v>7A</v>
          </cell>
          <cell r="D76">
            <v>42965</v>
          </cell>
          <cell r="E76">
            <v>0.40972222222222227</v>
          </cell>
          <cell r="F76">
            <v>51.413510000000002</v>
          </cell>
          <cell r="G76">
            <v>-107.00191</v>
          </cell>
          <cell r="H76">
            <v>21.9</v>
          </cell>
          <cell r="I76">
            <v>0</v>
          </cell>
          <cell r="J76">
            <v>1.5</v>
          </cell>
          <cell r="K76" t="str">
            <v>J, C</v>
          </cell>
          <cell r="L76">
            <v>0.5</v>
          </cell>
          <cell r="M76">
            <v>4.5</v>
          </cell>
          <cell r="N76">
            <v>4.5</v>
          </cell>
          <cell r="O76">
            <v>91.4</v>
          </cell>
          <cell r="P76">
            <v>0</v>
          </cell>
          <cell r="Q76">
            <v>0</v>
          </cell>
          <cell r="R76">
            <v>19.7</v>
          </cell>
          <cell r="S76">
            <v>98.5</v>
          </cell>
          <cell r="T76">
            <v>9</v>
          </cell>
          <cell r="U76">
            <v>1004</v>
          </cell>
          <cell r="V76">
            <v>0.56000000000000005</v>
          </cell>
          <cell r="W76">
            <v>9.2799999999999994</v>
          </cell>
          <cell r="X76">
            <v>13.3</v>
          </cell>
          <cell r="Y76">
            <v>0.4</v>
          </cell>
          <cell r="Z76">
            <v>0.05</v>
          </cell>
          <cell r="AA76">
            <v>990</v>
          </cell>
          <cell r="AB76">
            <v>0.64</v>
          </cell>
          <cell r="AC76">
            <v>7.29</v>
          </cell>
          <cell r="AD76">
            <v>535.87785008198614</v>
          </cell>
          <cell r="AE76">
            <v>713.7</v>
          </cell>
          <cell r="AG76">
            <v>24</v>
          </cell>
          <cell r="AH76">
            <v>18.7</v>
          </cell>
          <cell r="AI76">
            <v>19.8</v>
          </cell>
          <cell r="AJ76">
            <v>1</v>
          </cell>
          <cell r="AK76" t="str">
            <v>N</v>
          </cell>
          <cell r="AL76">
            <v>182.54459</v>
          </cell>
          <cell r="AM76">
            <v>0.09</v>
          </cell>
          <cell r="AN76">
            <v>0.02</v>
          </cell>
          <cell r="AO76">
            <v>9.67</v>
          </cell>
          <cell r="AP76">
            <v>0.04</v>
          </cell>
          <cell r="AQ76">
            <v>1500</v>
          </cell>
          <cell r="AR76">
            <v>75</v>
          </cell>
          <cell r="AS76">
            <v>37.5</v>
          </cell>
          <cell r="AT76">
            <v>41.399000000000001</v>
          </cell>
          <cell r="AU76">
            <v>3447.0441298917567</v>
          </cell>
          <cell r="AV76">
            <v>17.7</v>
          </cell>
          <cell r="AW76">
            <v>1473.7718567860115</v>
          </cell>
          <cell r="AX76">
            <v>120.21807180707</v>
          </cell>
          <cell r="AY76">
            <v>4.4465280877809397</v>
          </cell>
          <cell r="AZ76">
            <v>0.12593635620154101</v>
          </cell>
          <cell r="BA76">
            <v>1499.62574501573</v>
          </cell>
          <cell r="BB76">
            <v>2.1875773898228199</v>
          </cell>
          <cell r="BC76">
            <v>1.8271051726751E-2</v>
          </cell>
          <cell r="BD76">
            <v>0.22347528720604301</v>
          </cell>
          <cell r="BE76">
            <v>6.0790522561473903</v>
          </cell>
          <cell r="BF76">
            <v>6.0783881420638897E-2</v>
          </cell>
          <cell r="BG76">
            <v>4.0970621748306471</v>
          </cell>
          <cell r="BH76">
            <v>-23.404866842466404</v>
          </cell>
          <cell r="BI76">
            <v>44.464663040073631</v>
          </cell>
          <cell r="BJ76">
            <v>406.61970485785196</v>
          </cell>
          <cell r="BK76">
            <v>0.8364308322060503</v>
          </cell>
          <cell r="BL76">
            <v>7.648978646686456</v>
          </cell>
          <cell r="BM76">
            <v>10.668913767320172</v>
          </cell>
          <cell r="BN76">
            <v>8.5428858466717728</v>
          </cell>
          <cell r="BO76">
            <v>3.1616290219527148</v>
          </cell>
          <cell r="BP76">
            <v>-28.79492392343073</v>
          </cell>
          <cell r="BQ76">
            <v>48.379115493194163</v>
          </cell>
          <cell r="BR76">
            <v>354.25479516112074</v>
          </cell>
          <cell r="BS76">
            <v>0.98132080107898922</v>
          </cell>
          <cell r="BT76">
            <v>7.1856956422134033</v>
          </cell>
          <cell r="BU76">
            <v>-95.5</v>
          </cell>
          <cell r="BV76">
            <v>-9.35</v>
          </cell>
          <cell r="BW76">
            <v>0.34378284146676302</v>
          </cell>
          <cell r="BX76" t="str">
            <v>open</v>
          </cell>
          <cell r="BY76" t="str">
            <v>rain</v>
          </cell>
          <cell r="BZ76">
            <v>0.69066504702234</v>
          </cell>
          <cell r="CA76">
            <v>-20.700000000000003</v>
          </cell>
          <cell r="CB76">
            <v>-14.6646486149887</v>
          </cell>
          <cell r="CC76">
            <v>-113.644380280012</v>
          </cell>
          <cell r="CD76">
            <v>102.22284394017601</v>
          </cell>
          <cell r="CE76" t="str">
            <v>Seems more like a dammed off pond. Lots of macrophytes and frogs near shore. Hard access. have barrels floating in dugout. No cattle access</v>
          </cell>
          <cell r="CF76" t="str">
            <v>Pump</v>
          </cell>
          <cell r="CG76" t="str">
            <v>Grassland</v>
          </cell>
          <cell r="CI76">
            <v>82.925742680288707</v>
          </cell>
          <cell r="CJ76">
            <v>194.84</v>
          </cell>
          <cell r="CK76">
            <v>6.0047665849960402E-3</v>
          </cell>
          <cell r="CL76">
            <v>3.81273804994851E-4</v>
          </cell>
          <cell r="CM76">
            <v>300</v>
          </cell>
          <cell r="CN76">
            <v>71</v>
          </cell>
          <cell r="CO76">
            <v>597.375</v>
          </cell>
          <cell r="CP76">
            <v>1.1563592781702439</v>
          </cell>
          <cell r="CQ76">
            <v>238.11</v>
          </cell>
        </row>
        <row r="77">
          <cell r="A77" t="str">
            <v>7I</v>
          </cell>
          <cell r="D77">
            <v>42965</v>
          </cell>
          <cell r="E77">
            <v>0.45763888888888887</v>
          </cell>
          <cell r="F77">
            <v>51.503160000000001</v>
          </cell>
          <cell r="G77">
            <v>-106.83583</v>
          </cell>
          <cell r="H77">
            <v>26.1</v>
          </cell>
          <cell r="I77">
            <v>0</v>
          </cell>
          <cell r="J77">
            <v>1.4</v>
          </cell>
          <cell r="K77" t="str">
            <v>J, C</v>
          </cell>
          <cell r="L77">
            <v>1.04</v>
          </cell>
          <cell r="M77">
            <v>2.2999999999999998</v>
          </cell>
          <cell r="N77">
            <v>2.5</v>
          </cell>
          <cell r="O77">
            <v>80.900000000000006</v>
          </cell>
          <cell r="P77">
            <v>0</v>
          </cell>
          <cell r="Q77">
            <v>0</v>
          </cell>
          <cell r="R77">
            <v>20.399999999999999</v>
          </cell>
          <cell r="S77">
            <v>48</v>
          </cell>
          <cell r="T77">
            <v>4.3499999999999996</v>
          </cell>
          <cell r="U77">
            <v>1157</v>
          </cell>
          <cell r="V77">
            <v>0.64</v>
          </cell>
          <cell r="W77">
            <v>9.3699999999999992</v>
          </cell>
          <cell r="X77">
            <v>18.5</v>
          </cell>
          <cell r="Y77">
            <v>0.9</v>
          </cell>
          <cell r="Z77">
            <v>0.08</v>
          </cell>
          <cell r="AA77">
            <v>1112</v>
          </cell>
          <cell r="AB77">
            <v>0.64</v>
          </cell>
          <cell r="AC77">
            <v>9.23</v>
          </cell>
          <cell r="AD77">
            <v>622.70248037560521</v>
          </cell>
          <cell r="AE77">
            <v>712</v>
          </cell>
          <cell r="AG77">
            <v>44</v>
          </cell>
          <cell r="AH77">
            <v>19.399999999999999</v>
          </cell>
          <cell r="AI77">
            <v>20</v>
          </cell>
          <cell r="AJ77">
            <v>1</v>
          </cell>
          <cell r="AK77" t="str">
            <v>N</v>
          </cell>
          <cell r="AL77">
            <v>40.138448574999998</v>
          </cell>
          <cell r="AM77">
            <v>0.32</v>
          </cell>
          <cell r="AN77">
            <v>0.45</v>
          </cell>
          <cell r="AO77">
            <v>272.38</v>
          </cell>
          <cell r="AP77">
            <v>0.57999999999999996</v>
          </cell>
          <cell r="AQ77">
            <v>3640</v>
          </cell>
          <cell r="AR77">
            <v>8.0888888888888886</v>
          </cell>
          <cell r="AS77">
            <v>6.2758620689655178</v>
          </cell>
          <cell r="AT77">
            <v>71.709999999999994</v>
          </cell>
          <cell r="AU77">
            <v>5970.8576186511236</v>
          </cell>
          <cell r="AV77">
            <v>34.090000000000003</v>
          </cell>
          <cell r="AW77">
            <v>2838.4679433805163</v>
          </cell>
          <cell r="AX77">
            <v>168.709533441075</v>
          </cell>
          <cell r="AY77">
            <v>6.0964139434017603</v>
          </cell>
          <cell r="AZ77">
            <v>7.7718062660420806E-2</v>
          </cell>
          <cell r="BA77">
            <v>8315.44591371756</v>
          </cell>
          <cell r="BB77">
            <v>11.9243912483496</v>
          </cell>
          <cell r="BC77">
            <v>0.213371876205873</v>
          </cell>
          <cell r="BD77">
            <v>0.241133711616</v>
          </cell>
          <cell r="BE77">
            <v>6.4018985224748803</v>
          </cell>
          <cell r="BF77">
            <v>9.4147862445952395E-3</v>
          </cell>
          <cell r="BG77">
            <v>5.5511318580484623</v>
          </cell>
          <cell r="BH77">
            <v>-25.899762964535821</v>
          </cell>
          <cell r="BI77">
            <v>26.166243608737364</v>
          </cell>
          <cell r="BJ77">
            <v>276.10052976658818</v>
          </cell>
          <cell r="BK77">
            <v>0.605279750375604</v>
          </cell>
          <cell r="BL77">
            <v>6.3867807024424748</v>
          </cell>
          <cell r="BM77">
            <v>12.31041373550943</v>
          </cell>
          <cell r="BN77">
            <v>10.603774546652089</v>
          </cell>
          <cell r="BO77">
            <v>5.2312179940251298</v>
          </cell>
          <cell r="BP77">
            <v>-28.777429422279432</v>
          </cell>
          <cell r="BQ77">
            <v>32.610214278457406</v>
          </cell>
          <cell r="BR77">
            <v>296.39259439438035</v>
          </cell>
          <cell r="BS77">
            <v>0.63443996650695345</v>
          </cell>
          <cell r="BT77">
            <v>5.7663928870502019</v>
          </cell>
          <cell r="BU77">
            <v>-71.900000000000006</v>
          </cell>
          <cell r="BV77">
            <v>-6.5</v>
          </cell>
          <cell r="BW77">
            <v>0.33224824268470199</v>
          </cell>
          <cell r="BX77" t="str">
            <v>open</v>
          </cell>
          <cell r="BY77" t="str">
            <v>rain</v>
          </cell>
          <cell r="BZ77">
            <v>0.73086494544122405</v>
          </cell>
          <cell r="CA77">
            <v>-19.900000000000006</v>
          </cell>
          <cell r="CB77">
            <v>-10.1964202426954</v>
          </cell>
          <cell r="CC77">
            <v>-79.060292678462204</v>
          </cell>
          <cell r="CD77">
            <v>1086.0839833950999</v>
          </cell>
          <cell r="CE77" t="str">
            <v>Dugout in field. No direct livestock access. Trees on one end.</v>
          </cell>
          <cell r="CF77" t="str">
            <v>Isolated</v>
          </cell>
          <cell r="CG77" t="str">
            <v>Crop</v>
          </cell>
          <cell r="CI77">
            <v>13.8781472807472</v>
          </cell>
          <cell r="CJ77">
            <v>384.38</v>
          </cell>
          <cell r="CK77">
            <v>3.1265343769680699E-3</v>
          </cell>
          <cell r="CL77">
            <v>0</v>
          </cell>
          <cell r="CM77">
            <v>3340</v>
          </cell>
          <cell r="CN77">
            <v>231</v>
          </cell>
          <cell r="CO77">
            <v>7190.7659999999996</v>
          </cell>
          <cell r="CP77">
            <v>1.1275448208842025</v>
          </cell>
          <cell r="CQ77" t="e">
            <v>#N/A</v>
          </cell>
        </row>
        <row r="78">
          <cell r="A78" t="str">
            <v>30A</v>
          </cell>
          <cell r="D78">
            <v>42964</v>
          </cell>
          <cell r="E78">
            <v>0.50347222222222221</v>
          </cell>
          <cell r="F78">
            <v>51.34198</v>
          </cell>
          <cell r="G78">
            <v>-108.04362999999999</v>
          </cell>
          <cell r="H78">
            <v>20.8</v>
          </cell>
          <cell r="I78">
            <v>100</v>
          </cell>
          <cell r="J78">
            <v>3.3</v>
          </cell>
          <cell r="K78" t="str">
            <v>L, R</v>
          </cell>
          <cell r="L78">
            <v>1.1200000000000001</v>
          </cell>
          <cell r="M78">
            <v>2.4</v>
          </cell>
          <cell r="N78">
            <v>2.5</v>
          </cell>
          <cell r="O78">
            <v>93.4</v>
          </cell>
          <cell r="P78">
            <v>0</v>
          </cell>
          <cell r="Q78">
            <v>0</v>
          </cell>
          <cell r="R78">
            <v>18.8</v>
          </cell>
          <cell r="S78">
            <v>60</v>
          </cell>
          <cell r="T78">
            <v>5.19</v>
          </cell>
          <cell r="U78">
            <v>623</v>
          </cell>
          <cell r="V78">
            <v>0.35</v>
          </cell>
          <cell r="W78">
            <v>7.86</v>
          </cell>
          <cell r="X78">
            <v>18</v>
          </cell>
          <cell r="Y78">
            <v>1.3</v>
          </cell>
          <cell r="Z78">
            <v>0.11</v>
          </cell>
          <cell r="AA78">
            <v>626</v>
          </cell>
          <cell r="AB78">
            <v>0.35</v>
          </cell>
          <cell r="AC78">
            <v>7.44</v>
          </cell>
          <cell r="AD78">
            <v>323.36347963901062</v>
          </cell>
          <cell r="AE78">
            <v>706.2</v>
          </cell>
          <cell r="AF78">
            <v>31</v>
          </cell>
          <cell r="AG78">
            <v>95</v>
          </cell>
          <cell r="AH78">
            <v>18.5</v>
          </cell>
          <cell r="AI78">
            <v>19.2</v>
          </cell>
          <cell r="AJ78">
            <v>3</v>
          </cell>
          <cell r="AK78" t="str">
            <v>Y</v>
          </cell>
          <cell r="AL78">
            <v>24.2805772</v>
          </cell>
          <cell r="AM78">
            <v>0.03</v>
          </cell>
          <cell r="AN78">
            <v>0.04</v>
          </cell>
          <cell r="AO78">
            <v>3.44</v>
          </cell>
          <cell r="AP78">
            <v>0.13</v>
          </cell>
          <cell r="AQ78">
            <v>2280</v>
          </cell>
          <cell r="AR78">
            <v>56.999999999999993</v>
          </cell>
          <cell r="AS78">
            <v>17.538461538461537</v>
          </cell>
          <cell r="AT78">
            <v>54.098999999999997</v>
          </cell>
          <cell r="AU78">
            <v>4504.4962531223982</v>
          </cell>
          <cell r="AV78">
            <v>47.398000000000003</v>
          </cell>
          <cell r="AW78">
            <v>3946.5445462114908</v>
          </cell>
          <cell r="AX78">
            <v>2595.05654864092</v>
          </cell>
          <cell r="AY78">
            <v>97.627265052125694</v>
          </cell>
          <cell r="AZ78">
            <v>0.76747211030760099</v>
          </cell>
          <cell r="BA78">
            <v>954.36233726284001</v>
          </cell>
          <cell r="BB78">
            <v>1.4049495468575901</v>
          </cell>
          <cell r="BC78">
            <v>4.1962056923021702E-3</v>
          </cell>
          <cell r="BD78">
            <v>0.192429428277443</v>
          </cell>
          <cell r="BE78">
            <v>5.3329667939966896</v>
          </cell>
          <cell r="BF78">
            <v>4.5782151658904098E-2</v>
          </cell>
          <cell r="BG78">
            <v>7.9528866592030667</v>
          </cell>
          <cell r="BH78">
            <v>-24.410265904452942</v>
          </cell>
          <cell r="BI78">
            <v>11.501876126437768</v>
          </cell>
          <cell r="BJ78">
            <v>64.098548950441256</v>
          </cell>
          <cell r="BK78">
            <v>0.21197707568075505</v>
          </cell>
          <cell r="BL78">
            <v>1.1813223175532852</v>
          </cell>
          <cell r="BM78">
            <v>6.5016906476927945</v>
          </cell>
          <cell r="BN78">
            <v>9.5886695575466625</v>
          </cell>
          <cell r="BO78">
            <v>8.2896526640058372</v>
          </cell>
          <cell r="BP78">
            <v>-22.997504658929902</v>
          </cell>
          <cell r="BQ78">
            <v>8.3658170583818752</v>
          </cell>
          <cell r="BR78">
            <v>68.757476015752161</v>
          </cell>
          <cell r="BS78">
            <v>0.14251817816664183</v>
          </cell>
          <cell r="BT78">
            <v>1.1713368997572771</v>
          </cell>
          <cell r="BU78">
            <v>-94.9</v>
          </cell>
          <cell r="BV78">
            <v>-10.43</v>
          </cell>
          <cell r="BW78">
            <v>0.175138812647126</v>
          </cell>
          <cell r="BX78" t="str">
            <v>open</v>
          </cell>
          <cell r="BY78" t="str">
            <v>rain</v>
          </cell>
          <cell r="BZ78">
            <v>0.30434786464128999</v>
          </cell>
          <cell r="CA78">
            <v>-11.460000000000008</v>
          </cell>
          <cell r="CB78">
            <v>-13.431632161488601</v>
          </cell>
          <cell r="CC78">
            <v>-104.10083292992201</v>
          </cell>
          <cell r="CD78">
            <v>208.90972036283301</v>
          </cell>
          <cell r="CE78" t="str">
            <v>Gross clumpy weeds, clay bottom. Dug in 1981</v>
          </cell>
          <cell r="CG78" t="str">
            <v>Crop</v>
          </cell>
          <cell r="CH78">
            <v>36</v>
          </cell>
          <cell r="CI78">
            <v>38.783731961242701</v>
          </cell>
          <cell r="CJ78">
            <v>242.1</v>
          </cell>
          <cell r="CK78">
            <v>1.46942871815685E-3</v>
          </cell>
          <cell r="CL78">
            <v>0</v>
          </cell>
          <cell r="CM78">
            <v>1180</v>
          </cell>
          <cell r="CN78">
            <v>147</v>
          </cell>
          <cell r="CO78">
            <v>2072.8319999999999</v>
          </cell>
          <cell r="CP78">
            <v>1.207178241735233</v>
          </cell>
          <cell r="CQ78" t="str">
            <v>NV</v>
          </cell>
        </row>
        <row r="79">
          <cell r="A79" t="str">
            <v>30B</v>
          </cell>
          <cell r="D79">
            <v>42964</v>
          </cell>
          <cell r="E79">
            <v>0.59513888888888888</v>
          </cell>
          <cell r="F79">
            <v>51.343130000000002</v>
          </cell>
          <cell r="G79">
            <v>-108.06308</v>
          </cell>
          <cell r="H79">
            <v>25.8</v>
          </cell>
          <cell r="I79">
            <v>20</v>
          </cell>
          <cell r="J79">
            <v>5.2</v>
          </cell>
          <cell r="K79" t="str">
            <v>L, R</v>
          </cell>
          <cell r="L79">
            <v>0.51</v>
          </cell>
          <cell r="M79">
            <v>3.1</v>
          </cell>
          <cell r="N79">
            <v>3</v>
          </cell>
          <cell r="O79">
            <v>97</v>
          </cell>
          <cell r="P79">
            <v>0</v>
          </cell>
          <cell r="Q79">
            <v>0</v>
          </cell>
          <cell r="R79">
            <v>20.399999999999999</v>
          </cell>
          <cell r="S79">
            <v>277.89999999999998</v>
          </cell>
          <cell r="T79">
            <v>23.47</v>
          </cell>
          <cell r="U79">
            <v>634</v>
          </cell>
          <cell r="V79">
            <v>0.34</v>
          </cell>
          <cell r="W79">
            <v>9.61</v>
          </cell>
          <cell r="X79">
            <v>16.399999999999999</v>
          </cell>
          <cell r="Y79">
            <v>0.6</v>
          </cell>
          <cell r="Z79">
            <v>0.05</v>
          </cell>
          <cell r="AA79">
            <v>662</v>
          </cell>
          <cell r="AB79">
            <v>0.39</v>
          </cell>
          <cell r="AC79">
            <v>7.1</v>
          </cell>
          <cell r="AD79">
            <v>329.12765583474436</v>
          </cell>
          <cell r="AE79">
            <v>705.4</v>
          </cell>
          <cell r="AG79">
            <v>25</v>
          </cell>
          <cell r="AH79">
            <v>20</v>
          </cell>
          <cell r="AI79">
            <v>21.4</v>
          </cell>
          <cell r="AJ79">
            <v>2</v>
          </cell>
          <cell r="AK79" t="str">
            <v>Y</v>
          </cell>
          <cell r="AL79">
            <v>73.77333849</v>
          </cell>
          <cell r="AM79">
            <v>0.19</v>
          </cell>
          <cell r="AN79">
            <v>0.35</v>
          </cell>
          <cell r="AO79">
            <v>129.91999999999999</v>
          </cell>
          <cell r="AP79">
            <v>0.47</v>
          </cell>
          <cell r="AQ79">
            <v>2070</v>
          </cell>
          <cell r="AR79">
            <v>5.9142857142857146</v>
          </cell>
          <cell r="AS79">
            <v>4.4042553191489358</v>
          </cell>
          <cell r="AT79">
            <v>38.155000000000001</v>
          </cell>
          <cell r="AU79">
            <v>3176.9358867610326</v>
          </cell>
          <cell r="AV79">
            <v>22.545999999999999</v>
          </cell>
          <cell r="AW79">
            <v>1877.2689425478768</v>
          </cell>
          <cell r="AX79">
            <v>89.141722414006594</v>
          </cell>
          <cell r="AY79">
            <v>3.1956875377699401</v>
          </cell>
          <cell r="AZ79">
            <v>0.90976337283644504</v>
          </cell>
          <cell r="BA79">
            <v>4134.7847359062098</v>
          </cell>
          <cell r="BB79">
            <v>5.8851338239320201</v>
          </cell>
          <cell r="BC79">
            <v>2.86154543993766E-2</v>
          </cell>
          <cell r="BD79">
            <v>0.197622404934479</v>
          </cell>
          <cell r="BE79">
            <v>5.2073570025465203</v>
          </cell>
          <cell r="BF79">
            <v>3.3353449730868498E-2</v>
          </cell>
          <cell r="BG79">
            <v>6.7767343678826251</v>
          </cell>
          <cell r="BH79">
            <v>-29.160950263938972</v>
          </cell>
          <cell r="BI79">
            <v>18.493283847935583</v>
          </cell>
          <cell r="BJ79">
            <v>130.5690186516731</v>
          </cell>
          <cell r="BK79">
            <v>0.34547513259733953</v>
          </cell>
          <cell r="BL79">
            <v>2.4391746432219898</v>
          </cell>
          <cell r="BM79">
            <v>8.2370726049981684</v>
          </cell>
          <cell r="BN79">
            <v>9.0491536359608364</v>
          </cell>
          <cell r="BO79">
            <v>5.9372447444721006</v>
          </cell>
          <cell r="BP79">
            <v>-27.312525395890344</v>
          </cell>
          <cell r="BQ79">
            <v>11.119505031933894</v>
          </cell>
          <cell r="BR79">
            <v>86.247522334122351</v>
          </cell>
          <cell r="BS79">
            <v>0.25919592149030057</v>
          </cell>
          <cell r="BT79">
            <v>2.0104317560401483</v>
          </cell>
          <cell r="BU79">
            <v>-118.8</v>
          </cell>
          <cell r="BV79">
            <v>-12.51</v>
          </cell>
          <cell r="BW79">
            <v>0.299126256609555</v>
          </cell>
          <cell r="BX79" t="str">
            <v>open</v>
          </cell>
          <cell r="BY79" t="str">
            <v>snow</v>
          </cell>
          <cell r="BZ79">
            <v>0.73901064339092504</v>
          </cell>
          <cell r="CA79">
            <v>-18.72</v>
          </cell>
          <cell r="CB79">
            <v>-18.525584342516598</v>
          </cell>
          <cell r="CC79">
            <v>-143.52802281107901</v>
          </cell>
          <cell r="CD79">
            <v>486.57791715508102</v>
          </cell>
          <cell r="CE79" t="str">
            <v>Used to have rainbow trout. 51 years old? Dug in 1977</v>
          </cell>
          <cell r="CG79" t="str">
            <v>Crop</v>
          </cell>
          <cell r="CH79">
            <v>40</v>
          </cell>
          <cell r="CI79">
            <v>9.7393638211743294</v>
          </cell>
          <cell r="CJ79">
            <v>174.5</v>
          </cell>
          <cell r="CK79">
            <v>4.8156172919155398E-3</v>
          </cell>
          <cell r="CL79">
            <v>7.1737238923608605E-4</v>
          </cell>
          <cell r="CM79">
            <v>1610</v>
          </cell>
          <cell r="CN79">
            <v>188</v>
          </cell>
          <cell r="CO79">
            <v>4018.7780000000007</v>
          </cell>
          <cell r="CP79">
            <v>1.3217215750444087</v>
          </cell>
          <cell r="CQ79">
            <v>581.12</v>
          </cell>
        </row>
        <row r="80">
          <cell r="A80" t="str">
            <v>60A</v>
          </cell>
          <cell r="D80">
            <v>42965</v>
          </cell>
          <cell r="E80">
            <v>0.42222222222222222</v>
          </cell>
          <cell r="F80">
            <v>51.67165</v>
          </cell>
          <cell r="G80">
            <v>-107.29446</v>
          </cell>
          <cell r="H80">
            <v>22.3</v>
          </cell>
          <cell r="I80">
            <v>0</v>
          </cell>
          <cell r="J80">
            <v>4.5</v>
          </cell>
          <cell r="K80" t="str">
            <v>L, C</v>
          </cell>
          <cell r="L80">
            <v>0.31</v>
          </cell>
          <cell r="M80">
            <v>0.9</v>
          </cell>
          <cell r="N80">
            <v>1</v>
          </cell>
          <cell r="O80">
            <v>104.9</v>
          </cell>
          <cell r="P80">
            <v>0</v>
          </cell>
          <cell r="Q80">
            <v>0</v>
          </cell>
          <cell r="R80">
            <v>18.3</v>
          </cell>
          <cell r="S80">
            <v>90.2</v>
          </cell>
          <cell r="T80">
            <v>7.93</v>
          </cell>
          <cell r="U80">
            <v>339.7</v>
          </cell>
          <cell r="V80">
            <v>0.19</v>
          </cell>
          <cell r="W80">
            <v>8.2899999999999991</v>
          </cell>
          <cell r="X80">
            <v>17.5</v>
          </cell>
          <cell r="Y80">
            <v>80.2</v>
          </cell>
          <cell r="Z80">
            <v>7.15</v>
          </cell>
          <cell r="AA80">
            <v>333</v>
          </cell>
          <cell r="AB80">
            <v>0.19</v>
          </cell>
          <cell r="AC80">
            <v>8.1300000000000008</v>
          </cell>
          <cell r="AD80">
            <v>174.61289709946197</v>
          </cell>
          <cell r="AE80">
            <v>710</v>
          </cell>
          <cell r="AG80">
            <v>57</v>
          </cell>
          <cell r="AH80">
            <v>17.5</v>
          </cell>
          <cell r="AI80">
            <v>19</v>
          </cell>
          <cell r="AJ80">
            <v>2</v>
          </cell>
          <cell r="AK80" t="str">
            <v>N</v>
          </cell>
          <cell r="AL80">
            <v>6.5506360600000004</v>
          </cell>
          <cell r="AM80">
            <v>1.31</v>
          </cell>
          <cell r="AN80">
            <v>0.02</v>
          </cell>
          <cell r="AO80">
            <v>211.79</v>
          </cell>
          <cell r="AP80">
            <v>7.0000000000000007E-2</v>
          </cell>
          <cell r="AQ80">
            <v>4250</v>
          </cell>
          <cell r="AR80">
            <v>212.5</v>
          </cell>
          <cell r="AS80">
            <v>60.714285714285708</v>
          </cell>
          <cell r="AT80">
            <v>35.831000000000003</v>
          </cell>
          <cell r="AU80">
            <v>2983.4304746044963</v>
          </cell>
          <cell r="AV80">
            <v>28.407</v>
          </cell>
          <cell r="AW80">
            <v>2365.2789342214819</v>
          </cell>
          <cell r="AX80">
            <v>903.03631316740814</v>
          </cell>
          <cell r="AY80">
            <v>34.684680003517435</v>
          </cell>
          <cell r="AZ80" t="str">
            <v>NA</v>
          </cell>
          <cell r="BA80">
            <v>2476.0919305454331</v>
          </cell>
          <cell r="BB80">
            <v>3.705245775760146</v>
          </cell>
          <cell r="BC80" t="str">
            <v>NA</v>
          </cell>
          <cell r="BD80">
            <v>0.31034063938899686</v>
          </cell>
          <cell r="BE80">
            <v>8.7923212114868949</v>
          </cell>
          <cell r="BF80" t="str">
            <v>NA</v>
          </cell>
          <cell r="BG80">
            <v>6.7615044216873388</v>
          </cell>
          <cell r="BH80">
            <v>-18.225014463373519</v>
          </cell>
          <cell r="BI80">
            <v>12.619396344116984</v>
          </cell>
          <cell r="BJ80">
            <v>146.90215422711515</v>
          </cell>
          <cell r="BK80">
            <v>0.23171862548874375</v>
          </cell>
          <cell r="BL80">
            <v>2.6974321378464041</v>
          </cell>
          <cell r="BM80">
            <v>13.581144606667268</v>
          </cell>
          <cell r="BN80">
            <v>8.9090635893294223</v>
          </cell>
          <cell r="BO80">
            <v>7.1203564298231763</v>
          </cell>
          <cell r="BP80">
            <v>-26.367106477121091</v>
          </cell>
          <cell r="BQ80">
            <v>11.367074337572063</v>
          </cell>
          <cell r="BR80">
            <v>86.802846941197799</v>
          </cell>
          <cell r="BS80">
            <v>0.2471103116863492</v>
          </cell>
          <cell r="BT80">
            <v>1.8870184117651698</v>
          </cell>
          <cell r="BU80">
            <v>-84.4</v>
          </cell>
          <cell r="BV80">
            <v>-6.72</v>
          </cell>
          <cell r="BW80">
            <v>0.649818168276177</v>
          </cell>
          <cell r="BX80" t="str">
            <v>restricted</v>
          </cell>
          <cell r="BY80" t="str">
            <v>rain</v>
          </cell>
          <cell r="BZ80">
            <v>0.54709362694586405</v>
          </cell>
          <cell r="CA80">
            <v>-30.640000000000008</v>
          </cell>
          <cell r="CB80">
            <v>-13.9843735374793</v>
          </cell>
          <cell r="CC80">
            <v>-108.37905118009</v>
          </cell>
          <cell r="CD80">
            <v>620.931615814716</v>
          </cell>
          <cell r="CE80" t="str">
            <v>Water level dropped 2.5-3 m</v>
          </cell>
          <cell r="CG80" t="str">
            <v>Pasture-livestock</v>
          </cell>
          <cell r="CI80">
            <v>134.26072624427701</v>
          </cell>
          <cell r="CJ80">
            <v>126.49</v>
          </cell>
          <cell r="CK80">
            <v>1.8205878579267E-3</v>
          </cell>
          <cell r="CL80">
            <v>1.3328210528941E-3</v>
          </cell>
          <cell r="CM80">
            <v>990</v>
          </cell>
          <cell r="CN80">
            <v>144</v>
          </cell>
          <cell r="CO80">
            <v>804.49199999999996</v>
          </cell>
          <cell r="CP80">
            <v>1.2910407867716067</v>
          </cell>
          <cell r="CQ80" t="str">
            <v>NV</v>
          </cell>
        </row>
        <row r="81">
          <cell r="A81" t="str">
            <v>60B</v>
          </cell>
          <cell r="D81">
            <v>42965</v>
          </cell>
          <cell r="E81">
            <v>0.45</v>
          </cell>
          <cell r="F81">
            <v>51.67624</v>
          </cell>
          <cell r="G81">
            <v>-107.29423</v>
          </cell>
          <cell r="H81">
            <v>23.9</v>
          </cell>
          <cell r="I81">
            <v>0</v>
          </cell>
          <cell r="J81">
            <v>4.8</v>
          </cell>
          <cell r="K81" t="str">
            <v>L, R</v>
          </cell>
          <cell r="L81">
            <v>1.8</v>
          </cell>
          <cell r="M81">
            <v>2.2000000000000002</v>
          </cell>
          <cell r="N81">
            <v>2</v>
          </cell>
          <cell r="O81">
            <v>104.9</v>
          </cell>
          <cell r="P81">
            <v>0</v>
          </cell>
          <cell r="Q81">
            <v>0</v>
          </cell>
          <cell r="R81">
            <v>19</v>
          </cell>
          <cell r="S81">
            <v>103.9</v>
          </cell>
          <cell r="T81">
            <v>9</v>
          </cell>
          <cell r="U81">
            <v>189.8</v>
          </cell>
          <cell r="V81">
            <v>0.1</v>
          </cell>
          <cell r="W81">
            <v>9.7899999999999991</v>
          </cell>
          <cell r="X81">
            <v>18.2</v>
          </cell>
          <cell r="Y81">
            <v>78.2</v>
          </cell>
          <cell r="Z81">
            <v>6.9</v>
          </cell>
          <cell r="AA81">
            <v>185.5</v>
          </cell>
          <cell r="AB81">
            <v>0.1</v>
          </cell>
          <cell r="AC81">
            <v>9.68</v>
          </cell>
          <cell r="AD81">
            <v>96.641292997206932</v>
          </cell>
          <cell r="AE81">
            <v>710</v>
          </cell>
          <cell r="AG81">
            <v>20</v>
          </cell>
          <cell r="AH81">
            <v>18.899999999999999</v>
          </cell>
          <cell r="AI81">
            <v>19.8</v>
          </cell>
          <cell r="AJ81">
            <v>4</v>
          </cell>
          <cell r="AK81" t="str">
            <v>N</v>
          </cell>
          <cell r="AL81">
            <v>2.9055933</v>
          </cell>
          <cell r="AM81">
            <v>7.0000000000000007E-2</v>
          </cell>
          <cell r="AN81">
            <v>0.04</v>
          </cell>
          <cell r="AO81">
            <v>39.450000000000003</v>
          </cell>
          <cell r="AP81">
            <v>0.05</v>
          </cell>
          <cell r="AQ81">
            <v>1200</v>
          </cell>
          <cell r="AR81">
            <v>30</v>
          </cell>
          <cell r="AS81">
            <v>23.999999999999996</v>
          </cell>
          <cell r="AT81">
            <v>17.866</v>
          </cell>
          <cell r="AU81">
            <v>1487.5936719400499</v>
          </cell>
          <cell r="AV81">
            <v>13.503</v>
          </cell>
          <cell r="AW81">
            <v>1124.3130724396337</v>
          </cell>
          <cell r="AX81">
            <v>62.425888124183899</v>
          </cell>
          <cell r="AY81">
            <v>2.3483518748704002</v>
          </cell>
          <cell r="AZ81">
            <v>0.156777095772965</v>
          </cell>
          <cell r="BA81">
            <v>846.703830512987</v>
          </cell>
          <cell r="BB81">
            <v>1.2488712699382001</v>
          </cell>
          <cell r="BC81">
            <v>8.1894987935038301E-4</v>
          </cell>
          <cell r="BD81">
            <v>0.24410530233039299</v>
          </cell>
          <cell r="BE81">
            <v>6.7693034646380497</v>
          </cell>
          <cell r="BF81">
            <v>7.9647258585267403E-2</v>
          </cell>
          <cell r="BG81">
            <v>4.0078768183760856</v>
          </cell>
          <cell r="BH81">
            <v>-24.482207090352031</v>
          </cell>
          <cell r="BI81">
            <v>12.969369496013659</v>
          </cell>
          <cell r="BJ81">
            <v>115.42141308788685</v>
          </cell>
          <cell r="BK81">
            <v>0.29945438688556131</v>
          </cell>
          <cell r="BL81">
            <v>2.6650060745298281</v>
          </cell>
          <cell r="BM81">
            <v>10.382795810589766</v>
          </cell>
          <cell r="BN81">
            <v>8.9978864869816704</v>
          </cell>
          <cell r="BO81">
            <v>5.0553543856811949</v>
          </cell>
          <cell r="BP81">
            <v>-27.724195269416963</v>
          </cell>
          <cell r="BQ81">
            <v>15.953072251165768</v>
          </cell>
          <cell r="BR81">
            <v>123.03765705823432</v>
          </cell>
          <cell r="BS81">
            <v>0.29271692203973887</v>
          </cell>
          <cell r="BT81">
            <v>2.2575716891419142</v>
          </cell>
          <cell r="BU81">
            <v>-82.7</v>
          </cell>
          <cell r="BV81">
            <v>-6.29</v>
          </cell>
          <cell r="BW81">
            <v>0.72330358654062699</v>
          </cell>
          <cell r="BX81" t="str">
            <v>restricted</v>
          </cell>
          <cell r="BY81" t="str">
            <v>rain</v>
          </cell>
          <cell r="BZ81">
            <v>1.5701087227945201</v>
          </cell>
          <cell r="CA81">
            <v>-32.380000000000003</v>
          </cell>
          <cell r="CB81">
            <v>-13.8998697062207</v>
          </cell>
          <cell r="CC81">
            <v>-107.724991526148</v>
          </cell>
          <cell r="CD81">
            <v>802.33898255017903</v>
          </cell>
          <cell r="CG81" t="str">
            <v>Pasture-livestock</v>
          </cell>
          <cell r="CI81">
            <v>53.0724753153848</v>
          </cell>
          <cell r="CJ81">
            <v>72.34</v>
          </cell>
          <cell r="CK81">
            <v>1.8957717326563699E-3</v>
          </cell>
          <cell r="CL81">
            <v>0</v>
          </cell>
          <cell r="CM81">
            <v>1150</v>
          </cell>
          <cell r="CN81">
            <v>152</v>
          </cell>
          <cell r="CO81">
            <v>2407.9440000000004</v>
          </cell>
          <cell r="CP81">
            <v>1.2644152807755691</v>
          </cell>
          <cell r="CQ81" t="str">
            <v>NV</v>
          </cell>
        </row>
        <row r="82">
          <cell r="A82" t="str">
            <v>60C</v>
          </cell>
          <cell r="D82">
            <v>42965</v>
          </cell>
          <cell r="E82">
            <v>0.48819444444444443</v>
          </cell>
          <cell r="F82">
            <v>51.684530000000002</v>
          </cell>
          <cell r="G82">
            <v>-107.2179</v>
          </cell>
          <cell r="H82">
            <v>24.8</v>
          </cell>
          <cell r="I82">
            <v>0</v>
          </cell>
          <cell r="J82">
            <v>2.4</v>
          </cell>
          <cell r="K82" t="str">
            <v>L, R</v>
          </cell>
          <cell r="L82">
            <v>0.05</v>
          </cell>
          <cell r="M82">
            <v>2.5</v>
          </cell>
          <cell r="N82">
            <v>2.5</v>
          </cell>
          <cell r="O82">
            <v>104.9</v>
          </cell>
          <cell r="P82">
            <v>0</v>
          </cell>
          <cell r="Q82">
            <v>0</v>
          </cell>
          <cell r="R82">
            <v>20.3</v>
          </cell>
          <cell r="S82">
            <v>278.3</v>
          </cell>
          <cell r="T82">
            <v>23.78</v>
          </cell>
          <cell r="U82">
            <v>980</v>
          </cell>
          <cell r="V82">
            <v>0.54</v>
          </cell>
          <cell r="W82">
            <v>9.36</v>
          </cell>
          <cell r="X82">
            <v>13.5</v>
          </cell>
          <cell r="Y82">
            <v>0.6</v>
          </cell>
          <cell r="Z82">
            <v>0.05</v>
          </cell>
          <cell r="AA82">
            <v>1222</v>
          </cell>
          <cell r="AB82">
            <v>0.79</v>
          </cell>
          <cell r="AC82">
            <v>6.88</v>
          </cell>
          <cell r="AD82">
            <v>522.26490728571378</v>
          </cell>
          <cell r="AE82">
            <v>708.7</v>
          </cell>
          <cell r="AG82">
            <v>41</v>
          </cell>
          <cell r="AH82">
            <v>17.100000000000001</v>
          </cell>
          <cell r="AI82">
            <v>18.600000000000001</v>
          </cell>
          <cell r="AJ82">
            <v>4</v>
          </cell>
          <cell r="AK82" t="str">
            <v>N</v>
          </cell>
          <cell r="AL82">
            <v>164.11340250000001</v>
          </cell>
          <cell r="AM82">
            <v>0.32</v>
          </cell>
          <cell r="AN82">
            <v>0.03</v>
          </cell>
          <cell r="AO82">
            <v>146.41</v>
          </cell>
          <cell r="AP82">
            <v>0.22</v>
          </cell>
          <cell r="AQ82">
            <v>5210</v>
          </cell>
          <cell r="AR82">
            <v>173.66666666666669</v>
          </cell>
          <cell r="AS82">
            <v>23.68181818181818</v>
          </cell>
          <cell r="AT82">
            <v>121.595</v>
          </cell>
          <cell r="AU82">
            <v>10124.479600333056</v>
          </cell>
          <cell r="AV82">
            <v>49.585999999999999</v>
          </cell>
          <cell r="AW82">
            <v>4128.7260616153198</v>
          </cell>
          <cell r="AX82">
            <v>260.54384176289898</v>
          </cell>
          <cell r="AY82">
            <v>9.4037209255326992</v>
          </cell>
          <cell r="AZ82">
            <v>0.32937547256602601</v>
          </cell>
          <cell r="BA82">
            <v>724.03019402049495</v>
          </cell>
          <cell r="BB82">
            <v>1.036287073939</v>
          </cell>
          <cell r="BC82">
            <v>5.4880434664117397E-3</v>
          </cell>
          <cell r="BD82">
            <v>0.172880980635537</v>
          </cell>
          <cell r="BE82">
            <v>4.5852471572092801</v>
          </cell>
          <cell r="BF82">
            <v>3.9574284742520199E-2</v>
          </cell>
          <cell r="BG82">
            <v>4.0485649447460368</v>
          </cell>
          <cell r="BH82">
            <v>-20.923677150648022</v>
          </cell>
          <cell r="BI82">
            <v>40.880408480529546</v>
          </cell>
          <cell r="BJ82">
            <v>416.1668453823782</v>
          </cell>
          <cell r="BK82">
            <v>0.94129423164931025</v>
          </cell>
          <cell r="BL82">
            <v>9.5824739899235141</v>
          </cell>
          <cell r="BM82">
            <v>11.87678901277828</v>
          </cell>
          <cell r="BN82">
            <v>9.816304996458479</v>
          </cell>
          <cell r="BO82">
            <v>4.1875234503901027</v>
          </cell>
          <cell r="BP82">
            <v>-24.797138872653242</v>
          </cell>
          <cell r="BQ82">
            <v>60.240070461373975</v>
          </cell>
          <cell r="BR82">
            <v>506.85848970599676</v>
          </cell>
          <cell r="BS82">
            <v>1.1697101060460966</v>
          </cell>
          <cell r="BT82">
            <v>9.8419124214756657</v>
          </cell>
          <cell r="BU82">
            <v>-79.3</v>
          </cell>
          <cell r="BV82">
            <v>-5.68</v>
          </cell>
          <cell r="BW82">
            <v>0.796746745753245</v>
          </cell>
          <cell r="BX82" t="str">
            <v>restricted</v>
          </cell>
          <cell r="BY82" t="str">
            <v>rain</v>
          </cell>
          <cell r="BZ82">
            <v>1.4019083165567301</v>
          </cell>
          <cell r="CA82">
            <v>-33.86</v>
          </cell>
          <cell r="CB82">
            <v>-13.3138398603904</v>
          </cell>
          <cell r="CC82">
            <v>-103.189120519422</v>
          </cell>
          <cell r="CD82">
            <v>798.08676752739495</v>
          </cell>
          <cell r="CG82" t="str">
            <v>Pasture-livestock</v>
          </cell>
          <cell r="CI82">
            <v>52.368862953249</v>
          </cell>
          <cell r="CJ82">
            <v>618.13</v>
          </cell>
          <cell r="CK82">
            <v>1.1404392438041699E-2</v>
          </cell>
          <cell r="CL82">
            <v>1.7111741912928899E-3</v>
          </cell>
          <cell r="CM82">
            <v>1040</v>
          </cell>
          <cell r="CN82">
            <v>164</v>
          </cell>
          <cell r="CO82">
            <v>1762.5</v>
          </cell>
          <cell r="CP82">
            <v>1.434571657693511</v>
          </cell>
          <cell r="CQ82" t="str">
            <v>NV</v>
          </cell>
        </row>
        <row r="83">
          <cell r="A83" t="str">
            <v>57D</v>
          </cell>
          <cell r="D83">
            <v>42969</v>
          </cell>
          <cell r="E83">
            <v>0.45902777777777781</v>
          </cell>
          <cell r="F83">
            <v>52.403039999999997</v>
          </cell>
          <cell r="G83">
            <v>-107.92971</v>
          </cell>
          <cell r="H83">
            <v>18.7</v>
          </cell>
          <cell r="I83">
            <v>100</v>
          </cell>
          <cell r="J83">
            <v>6.9</v>
          </cell>
          <cell r="K83" t="str">
            <v>L, C</v>
          </cell>
          <cell r="L83">
            <v>0.71</v>
          </cell>
          <cell r="M83">
            <v>3.1</v>
          </cell>
          <cell r="N83">
            <v>3</v>
          </cell>
          <cell r="O83">
            <v>105.6</v>
          </cell>
          <cell r="P83">
            <v>0</v>
          </cell>
          <cell r="Q83">
            <v>0</v>
          </cell>
          <cell r="R83">
            <v>16</v>
          </cell>
          <cell r="S83">
            <v>42.7</v>
          </cell>
          <cell r="T83">
            <v>4.21</v>
          </cell>
          <cell r="U83">
            <v>467</v>
          </cell>
          <cell r="V83">
            <v>0.27</v>
          </cell>
          <cell r="W83">
            <v>9.2899999999999991</v>
          </cell>
          <cell r="X83">
            <v>14.4</v>
          </cell>
          <cell r="Y83">
            <v>2.1</v>
          </cell>
          <cell r="Z83">
            <v>0.21</v>
          </cell>
          <cell r="AA83">
            <v>478.7</v>
          </cell>
          <cell r="AB83">
            <v>0.28999999999999998</v>
          </cell>
          <cell r="AC83">
            <v>8.61</v>
          </cell>
          <cell r="AD83">
            <v>241.41308549396203</v>
          </cell>
          <cell r="AE83">
            <v>700.8</v>
          </cell>
          <cell r="AG83">
            <v>28</v>
          </cell>
          <cell r="AH83">
            <v>16.399999999999999</v>
          </cell>
          <cell r="AI83">
            <v>16.7</v>
          </cell>
          <cell r="AJ83">
            <v>2</v>
          </cell>
          <cell r="AK83" t="str">
            <v>N</v>
          </cell>
          <cell r="AL83">
            <v>2.2252626000000002</v>
          </cell>
          <cell r="AM83">
            <v>0.09</v>
          </cell>
          <cell r="AN83">
            <v>0.11</v>
          </cell>
          <cell r="AO83">
            <v>57.96</v>
          </cell>
          <cell r="AP83">
            <v>0.17</v>
          </cell>
          <cell r="AQ83">
            <v>2240</v>
          </cell>
          <cell r="AR83">
            <v>20.363636363636367</v>
          </cell>
          <cell r="AS83">
            <v>13.176470588235295</v>
          </cell>
          <cell r="AT83">
            <v>38.015999999999998</v>
          </cell>
          <cell r="AU83">
            <v>3165.3621981681931</v>
          </cell>
          <cell r="AV83">
            <v>26.291</v>
          </cell>
          <cell r="AW83">
            <v>2189.0924229808493</v>
          </cell>
          <cell r="AX83">
            <v>130.627557843841</v>
          </cell>
          <cell r="AY83">
            <v>5.3124079674804197</v>
          </cell>
          <cell r="AZ83">
            <v>0.109960226755881</v>
          </cell>
          <cell r="BA83">
            <v>1107.6834719808401</v>
          </cell>
          <cell r="BB83">
            <v>1.71881278955641</v>
          </cell>
          <cell r="BC83">
            <v>1.6094101822351201E-2</v>
          </cell>
          <cell r="BD83">
            <v>0.216948232483856</v>
          </cell>
          <cell r="BE83">
            <v>6.5288877090651596</v>
          </cell>
          <cell r="BF83">
            <v>0.14387454948422401</v>
          </cell>
          <cell r="BG83">
            <v>3.7076801082047499</v>
          </cell>
          <cell r="BH83">
            <v>-22.265742026135655</v>
          </cell>
          <cell r="BI83">
            <v>22.985346282500075</v>
          </cell>
          <cell r="BJ83">
            <v>261.72951647171885</v>
          </cell>
          <cell r="BK83">
            <v>0.41467339495760558</v>
          </cell>
          <cell r="BL83">
            <v>4.7218025702998165</v>
          </cell>
          <cell r="BM83">
            <v>13.284598752502507</v>
          </cell>
          <cell r="BN83">
            <v>10.541763598212658</v>
          </cell>
          <cell r="BO83">
            <v>3.0090453736232798</v>
          </cell>
          <cell r="BP83">
            <v>-29.921722191971838</v>
          </cell>
          <cell r="BQ83">
            <v>20.355013489312643</v>
          </cell>
          <cell r="BR83">
            <v>183.92377735094024</v>
          </cell>
          <cell r="BS83">
            <v>0.41969099977964214</v>
          </cell>
          <cell r="BT83">
            <v>3.7922428319781498</v>
          </cell>
          <cell r="BU83">
            <v>-84.6</v>
          </cell>
          <cell r="BV83">
            <v>-7.17</v>
          </cell>
          <cell r="BW83">
            <v>0.58482447570303497</v>
          </cell>
          <cell r="BX83" t="str">
            <v>restricted</v>
          </cell>
          <cell r="BY83" t="str">
            <v>rain</v>
          </cell>
          <cell r="BZ83">
            <v>1.7432447528925901</v>
          </cell>
          <cell r="CA83">
            <v>-27.239999999999995</v>
          </cell>
          <cell r="CB83">
            <v>-13.363377805751799</v>
          </cell>
          <cell r="CC83">
            <v>-103.57254421651901</v>
          </cell>
          <cell r="CD83">
            <v>1456.8361036681399</v>
          </cell>
          <cell r="CE83" t="str">
            <v>too deep for boat sediment</v>
          </cell>
          <cell r="CG83" t="str">
            <v>Pasture-livestock</v>
          </cell>
          <cell r="CI83">
            <v>29.1378295849171</v>
          </cell>
          <cell r="CJ83">
            <v>174.65</v>
          </cell>
          <cell r="CK83">
            <v>1.53092666434688E-3</v>
          </cell>
          <cell r="CL83">
            <v>2.9927333549364E-4</v>
          </cell>
          <cell r="CM83">
            <v>2770.0000000000005</v>
          </cell>
          <cell r="CN83">
            <v>290</v>
          </cell>
          <cell r="CO83">
            <v>7425.3680000000013</v>
          </cell>
          <cell r="CP83">
            <v>1.5543656183332122</v>
          </cell>
          <cell r="CQ83" t="str">
            <v>NV</v>
          </cell>
        </row>
        <row r="84">
          <cell r="A84" t="str">
            <v>57C</v>
          </cell>
          <cell r="D84">
            <v>42969</v>
          </cell>
          <cell r="E84">
            <v>0.43055555555555558</v>
          </cell>
          <cell r="F84">
            <v>52.408140000000003</v>
          </cell>
          <cell r="G84">
            <v>-107.92896</v>
          </cell>
          <cell r="H84">
            <v>18.399999999999999</v>
          </cell>
          <cell r="I84">
            <v>80</v>
          </cell>
          <cell r="J84">
            <v>4.4000000000000004</v>
          </cell>
          <cell r="K84" t="str">
            <v>L, C</v>
          </cell>
          <cell r="L84">
            <v>0.38</v>
          </cell>
          <cell r="M84">
            <v>2.7</v>
          </cell>
          <cell r="N84">
            <v>3</v>
          </cell>
          <cell r="O84">
            <v>105.6</v>
          </cell>
          <cell r="P84">
            <v>0</v>
          </cell>
          <cell r="Q84">
            <v>0</v>
          </cell>
          <cell r="R84">
            <v>16.600000000000001</v>
          </cell>
          <cell r="S84">
            <v>43.7</v>
          </cell>
          <cell r="T84">
            <v>4.1500000000000004</v>
          </cell>
          <cell r="U84">
            <v>414.1</v>
          </cell>
          <cell r="V84">
            <v>0.24</v>
          </cell>
          <cell r="W84">
            <v>8.86</v>
          </cell>
          <cell r="X84">
            <v>15.6</v>
          </cell>
          <cell r="Y84">
            <v>1.3</v>
          </cell>
          <cell r="Z84">
            <v>0.13</v>
          </cell>
          <cell r="AA84">
            <v>418.1</v>
          </cell>
          <cell r="AB84">
            <v>0.25</v>
          </cell>
          <cell r="AC84">
            <v>7.98</v>
          </cell>
          <cell r="AD84">
            <v>213.61844538672457</v>
          </cell>
          <cell r="AE84" t="str">
            <v>NA</v>
          </cell>
          <cell r="AK84" t="str">
            <v>N</v>
          </cell>
          <cell r="AL84">
            <v>15.07047208</v>
          </cell>
          <cell r="AM84">
            <v>0.1</v>
          </cell>
          <cell r="AN84">
            <v>0.12</v>
          </cell>
          <cell r="AO84">
            <v>51.15</v>
          </cell>
          <cell r="AP84">
            <v>0.2</v>
          </cell>
          <cell r="AQ84">
            <v>2200</v>
          </cell>
          <cell r="AR84">
            <v>18.333333333333336</v>
          </cell>
          <cell r="AS84">
            <v>11</v>
          </cell>
          <cell r="AT84">
            <v>32.497999999999998</v>
          </cell>
          <cell r="AU84">
            <v>2705.9117402164861</v>
          </cell>
          <cell r="AV84">
            <v>24.166</v>
          </cell>
          <cell r="AW84">
            <v>2012.1565362198171</v>
          </cell>
          <cell r="AX84">
            <v>261.42758876237798</v>
          </cell>
          <cell r="AY84">
            <v>10.5288334963253</v>
          </cell>
          <cell r="AZ84">
            <v>0.25413937051124202</v>
          </cell>
          <cell r="BA84">
            <v>1132.55757956907</v>
          </cell>
          <cell r="BB84">
            <v>1.7498967271690899</v>
          </cell>
          <cell r="BC84">
            <v>7.9909058733704103E-2</v>
          </cell>
          <cell r="BD84">
            <v>0.192274100923021</v>
          </cell>
          <cell r="BE84">
            <v>5.7255216082370604</v>
          </cell>
          <cell r="BF84">
            <v>1.55925905159537E-2</v>
          </cell>
          <cell r="BG84">
            <v>2.8489126716680624</v>
          </cell>
          <cell r="BH84">
            <v>-24.042075329291379</v>
          </cell>
          <cell r="BI84">
            <v>20.822198349018265</v>
          </cell>
          <cell r="BJ84">
            <v>209.24884804825828</v>
          </cell>
          <cell r="BK84">
            <v>0.40478612653612489</v>
          </cell>
          <cell r="BL84">
            <v>4.0678236401294381</v>
          </cell>
          <cell r="BM84">
            <v>11.724201833271431</v>
          </cell>
          <cell r="BN84">
            <v>10.146435405066244</v>
          </cell>
          <cell r="BO84">
            <v>2.8078787158229406</v>
          </cell>
          <cell r="BP84">
            <v>-29.572606743902696</v>
          </cell>
          <cell r="BQ84">
            <v>21.958252449568981</v>
          </cell>
          <cell r="BR84">
            <v>190.96970578944794</v>
          </cell>
          <cell r="BS84">
            <v>0.4444990374406676</v>
          </cell>
          <cell r="BT84">
            <v>3.8657835180050188</v>
          </cell>
          <cell r="BU84">
            <v>-78.75</v>
          </cell>
          <cell r="BV84">
            <v>-6.57</v>
          </cell>
          <cell r="BW84">
            <v>0.55047543286709699</v>
          </cell>
          <cell r="BX84" t="str">
            <v>restricted</v>
          </cell>
          <cell r="BY84" t="str">
            <v>rain</v>
          </cell>
          <cell r="BZ84">
            <v>1.5159316053952101</v>
          </cell>
          <cell r="CA84">
            <v>-26.189999999999998</v>
          </cell>
          <cell r="CB84">
            <v>-11.8409768805836</v>
          </cell>
          <cell r="CC84">
            <v>-91.789161055717202</v>
          </cell>
          <cell r="CD84">
            <v>702.49664258198004</v>
          </cell>
          <cell r="CG84" t="str">
            <v>Pasture-livestock</v>
          </cell>
          <cell r="CI84">
            <v>24.3248845195514</v>
          </cell>
          <cell r="CJ84">
            <v>135.16</v>
          </cell>
          <cell r="CK84">
            <v>1.57660869981849E-3</v>
          </cell>
          <cell r="CL84">
            <v>0</v>
          </cell>
          <cell r="CM84">
            <v>1419.9999999999998</v>
          </cell>
          <cell r="CN84">
            <v>150</v>
          </cell>
          <cell r="CO84">
            <v>3514.3740000000003</v>
          </cell>
          <cell r="CP84">
            <v>1.122902774372222</v>
          </cell>
          <cell r="CQ84">
            <v>0</v>
          </cell>
        </row>
        <row r="85">
          <cell r="A85" t="str">
            <v>57B</v>
          </cell>
          <cell r="D85">
            <v>42969</v>
          </cell>
          <cell r="E85">
            <v>0.40416666666666662</v>
          </cell>
          <cell r="F85">
            <v>52.414740000000002</v>
          </cell>
          <cell r="G85">
            <v>-107.92747</v>
          </cell>
          <cell r="H85">
            <v>17.8</v>
          </cell>
          <cell r="I85">
            <v>40</v>
          </cell>
          <cell r="J85">
            <v>3.1</v>
          </cell>
          <cell r="K85" t="str">
            <v>L, C</v>
          </cell>
          <cell r="L85">
            <v>0.43</v>
          </cell>
          <cell r="M85">
            <v>2.8</v>
          </cell>
          <cell r="N85">
            <v>3</v>
          </cell>
          <cell r="O85">
            <v>105.6</v>
          </cell>
          <cell r="P85">
            <v>0</v>
          </cell>
          <cell r="Q85">
            <v>0</v>
          </cell>
          <cell r="R85">
            <v>16.399999999999999</v>
          </cell>
          <cell r="S85">
            <v>104.1</v>
          </cell>
          <cell r="T85">
            <v>10.16</v>
          </cell>
          <cell r="U85">
            <v>636</v>
          </cell>
          <cell r="V85">
            <v>0.37</v>
          </cell>
          <cell r="W85">
            <v>9.09</v>
          </cell>
          <cell r="X85">
            <v>13.9</v>
          </cell>
          <cell r="Y85">
            <v>0.9</v>
          </cell>
          <cell r="Z85">
            <v>0.1</v>
          </cell>
          <cell r="AA85">
            <v>683</v>
          </cell>
          <cell r="AB85">
            <v>0.43</v>
          </cell>
          <cell r="AC85">
            <v>7.27</v>
          </cell>
          <cell r="AD85">
            <v>330.17533712845358</v>
          </cell>
          <cell r="AE85">
            <v>700.6</v>
          </cell>
          <cell r="AG85">
            <v>16</v>
          </cell>
          <cell r="AH85">
            <v>16.7</v>
          </cell>
          <cell r="AI85">
            <v>17</v>
          </cell>
          <cell r="AJ85">
            <v>1</v>
          </cell>
          <cell r="AK85" t="str">
            <v>N</v>
          </cell>
          <cell r="AL85">
            <v>147.76451040000001</v>
          </cell>
          <cell r="AM85">
            <v>0.12</v>
          </cell>
          <cell r="AN85">
            <v>0.04</v>
          </cell>
          <cell r="AO85">
            <v>20.45</v>
          </cell>
          <cell r="AP85">
            <v>0.06</v>
          </cell>
          <cell r="AQ85">
            <v>2210</v>
          </cell>
          <cell r="AR85">
            <v>55.25</v>
          </cell>
          <cell r="AS85">
            <v>36.833333333333336</v>
          </cell>
          <cell r="AT85">
            <v>62.715000000000003</v>
          </cell>
          <cell r="AU85">
            <v>5221.8984179850131</v>
          </cell>
          <cell r="AV85">
            <v>29.146999999999998</v>
          </cell>
          <cell r="AW85">
            <v>2426.8942547876773</v>
          </cell>
          <cell r="AX85">
            <v>253.28315022706201</v>
          </cell>
          <cell r="AY85">
            <v>10.167441866234199</v>
          </cell>
          <cell r="AZ85">
            <v>0.241821005997257</v>
          </cell>
          <cell r="BA85">
            <v>8533.4482974726197</v>
          </cell>
          <cell r="BB85">
            <v>13.116323046798099</v>
          </cell>
          <cell r="BC85">
            <v>1.2671803418459001E-2</v>
          </cell>
          <cell r="BD85">
            <v>0.207644404161591</v>
          </cell>
          <cell r="BE85">
            <v>6.1623710437814001</v>
          </cell>
          <cell r="BF85">
            <v>0.184604814147697</v>
          </cell>
          <cell r="BG85">
            <v>2.3674159071118788</v>
          </cell>
          <cell r="BH85">
            <v>-26.4630267135624</v>
          </cell>
          <cell r="BI85">
            <v>27.228523403090133</v>
          </cell>
          <cell r="BJ85">
            <v>309.76858868677357</v>
          </cell>
          <cell r="BK85">
            <v>0.60213452903781806</v>
          </cell>
          <cell r="BL85">
            <v>6.8502562734801762</v>
          </cell>
          <cell r="BM85">
            <v>13.272724394603834</v>
          </cell>
          <cell r="BN85">
            <v>12.912287154434768</v>
          </cell>
          <cell r="BO85">
            <v>2.7148039042765522</v>
          </cell>
          <cell r="BP85">
            <v>-28.358707298790517</v>
          </cell>
          <cell r="BQ85">
            <v>22.623367397306041</v>
          </cell>
          <cell r="BR85">
            <v>250.38807105796548</v>
          </cell>
          <cell r="BS85">
            <v>0.54514138306761539</v>
          </cell>
          <cell r="BT85">
            <v>6.0334474953726627</v>
          </cell>
          <cell r="BU85">
            <v>-80.5</v>
          </cell>
          <cell r="BV85">
            <v>-8.1199999999999992</v>
          </cell>
          <cell r="BW85">
            <v>0.25784715769015198</v>
          </cell>
          <cell r="BX85" t="str">
            <v>open</v>
          </cell>
          <cell r="BY85" t="str">
            <v>rain</v>
          </cell>
          <cell r="BZ85">
            <v>0.54907803076151995</v>
          </cell>
          <cell r="CA85">
            <v>-15.540000000000006</v>
          </cell>
          <cell r="CB85">
            <v>-11.2569331909824</v>
          </cell>
          <cell r="CC85">
            <v>-87.2686628982038</v>
          </cell>
          <cell r="CD85">
            <v>127.383440463453</v>
          </cell>
          <cell r="CG85" t="str">
            <v>Pasture-livestock</v>
          </cell>
          <cell r="CI85">
            <v>81.451507254861397</v>
          </cell>
          <cell r="CJ85">
            <v>285.93</v>
          </cell>
          <cell r="CK85">
            <v>3.11252119589273E-3</v>
          </cell>
          <cell r="CL85">
            <v>0</v>
          </cell>
          <cell r="CM85">
            <v>550</v>
          </cell>
          <cell r="CN85">
            <v>95</v>
          </cell>
          <cell r="CO85">
            <v>1052.0160000000001</v>
          </cell>
          <cell r="CP85">
            <v>1.1427134220411741</v>
          </cell>
          <cell r="CQ85">
            <v>1318.15</v>
          </cell>
        </row>
        <row r="86">
          <cell r="A86" t="str">
            <v>57A</v>
          </cell>
          <cell r="D86">
            <v>42969</v>
          </cell>
          <cell r="E86">
            <v>0.3756944444444445</v>
          </cell>
          <cell r="F86">
            <v>52.415880000000001</v>
          </cell>
          <cell r="G86">
            <v>-107.93136</v>
          </cell>
          <cell r="H86">
            <v>16.5</v>
          </cell>
          <cell r="I86">
            <v>0</v>
          </cell>
          <cell r="J86">
            <v>6.3</v>
          </cell>
          <cell r="K86" t="str">
            <v>L, C</v>
          </cell>
          <cell r="L86">
            <v>0.55000000000000004</v>
          </cell>
          <cell r="M86">
            <v>3.8</v>
          </cell>
          <cell r="N86">
            <v>4</v>
          </cell>
          <cell r="O86">
            <v>105.6</v>
          </cell>
          <cell r="P86">
            <v>0</v>
          </cell>
          <cell r="Q86">
            <v>0</v>
          </cell>
          <cell r="R86">
            <v>16.5</v>
          </cell>
          <cell r="S86">
            <v>70</v>
          </cell>
          <cell r="T86">
            <v>6.84</v>
          </cell>
          <cell r="U86">
            <v>367</v>
          </cell>
          <cell r="V86">
            <v>0.21</v>
          </cell>
          <cell r="W86">
            <v>7.99</v>
          </cell>
          <cell r="X86">
            <v>12.5</v>
          </cell>
          <cell r="Y86">
            <v>1.7</v>
          </cell>
          <cell r="Z86">
            <v>0.18</v>
          </cell>
          <cell r="AA86">
            <v>448.2</v>
          </cell>
          <cell r="AB86">
            <v>0.28000000000000003</v>
          </cell>
          <cell r="AC86">
            <v>6.9</v>
          </cell>
          <cell r="AD86">
            <v>188.90948771065038</v>
          </cell>
          <cell r="AE86" t="str">
            <v>NA</v>
          </cell>
          <cell r="AK86" t="str">
            <v>N</v>
          </cell>
          <cell r="AL86">
            <v>16.146277999999999</v>
          </cell>
          <cell r="AM86">
            <v>7.0000000000000007E-2</v>
          </cell>
          <cell r="AN86">
            <v>0.04</v>
          </cell>
          <cell r="AO86">
            <v>35.020000000000003</v>
          </cell>
          <cell r="AP86">
            <v>0.05</v>
          </cell>
          <cell r="AQ86">
            <v>1360</v>
          </cell>
          <cell r="AR86">
            <v>34</v>
          </cell>
          <cell r="AS86">
            <v>27.2</v>
          </cell>
          <cell r="AT86">
            <v>27.245000000000001</v>
          </cell>
          <cell r="AU86">
            <v>2268.5262281432142</v>
          </cell>
          <cell r="AV86">
            <v>16.285</v>
          </cell>
          <cell r="AW86">
            <v>1355.9533721898417</v>
          </cell>
          <cell r="AX86">
            <v>1067.27319255105</v>
          </cell>
          <cell r="AY86">
            <v>43.119504461623002</v>
          </cell>
          <cell r="AZ86">
            <v>0.698001076465253</v>
          </cell>
          <cell r="BA86">
            <v>199.42620302990599</v>
          </cell>
          <cell r="BB86">
            <v>0.308830642838057</v>
          </cell>
          <cell r="BC86">
            <v>5.8940682637024797E-3</v>
          </cell>
          <cell r="BD86">
            <v>0.24698432629574399</v>
          </cell>
          <cell r="BE86">
            <v>7.37992194524554</v>
          </cell>
          <cell r="BF86">
            <v>4.2664245867070502E-2</v>
          </cell>
          <cell r="BG86">
            <v>1.6968721821378447</v>
          </cell>
          <cell r="BH86">
            <v>-27.959291199179724</v>
          </cell>
          <cell r="BI86">
            <v>24.818658109242591</v>
          </cell>
          <cell r="BJ86">
            <v>236.81429650276667</v>
          </cell>
          <cell r="BK86">
            <v>0.53523092752302337</v>
          </cell>
          <cell r="BL86">
            <v>5.1070583675386398</v>
          </cell>
          <cell r="BM86">
            <v>11.132082351261577</v>
          </cell>
          <cell r="BN86">
            <v>11.040695787317683</v>
          </cell>
          <cell r="BO86">
            <v>2.6548676698196174</v>
          </cell>
          <cell r="BP86">
            <v>-29.527126529744407</v>
          </cell>
          <cell r="BQ86">
            <v>26.138572532827638</v>
          </cell>
          <cell r="BR86">
            <v>247.36116655687525</v>
          </cell>
          <cell r="BS86">
            <v>0.47785324557271741</v>
          </cell>
          <cell r="BT86">
            <v>4.5221419845863853</v>
          </cell>
          <cell r="BU86">
            <v>-112</v>
          </cell>
          <cell r="BV86">
            <v>-11.11</v>
          </cell>
          <cell r="BW86">
            <v>0.43296293131890601</v>
          </cell>
          <cell r="BX86" t="str">
            <v>restricted</v>
          </cell>
          <cell r="BY86" t="str">
            <v>snow</v>
          </cell>
          <cell r="BZ86">
            <v>1.448975806835</v>
          </cell>
          <cell r="CA86">
            <v>-23.120000000000005</v>
          </cell>
          <cell r="CB86">
            <v>-18.550329010895801</v>
          </cell>
          <cell r="CC86">
            <v>-143.71954654433301</v>
          </cell>
          <cell r="CD86">
            <v>567.72522304703102</v>
          </cell>
          <cell r="CE86" t="str">
            <v>Too deep for boat sediment depth. Horses</v>
          </cell>
          <cell r="CF86" t="str">
            <v>Livestock</v>
          </cell>
          <cell r="CG86" t="str">
            <v>Pasture-livestock</v>
          </cell>
          <cell r="CI86">
            <v>60.148805357436103</v>
          </cell>
          <cell r="CJ86">
            <v>117.49</v>
          </cell>
          <cell r="CK86">
            <v>6.6567971517344201E-3</v>
          </cell>
          <cell r="CL86">
            <v>0</v>
          </cell>
          <cell r="CM86">
            <v>1460</v>
          </cell>
          <cell r="CN86">
            <v>158</v>
          </cell>
          <cell r="CO86">
            <v>4388.3159999999998</v>
          </cell>
          <cell r="CP86">
            <v>1.1664757833751676</v>
          </cell>
          <cell r="CQ86" t="str">
            <v>NV</v>
          </cell>
        </row>
        <row r="87">
          <cell r="A87" t="str">
            <v>59B</v>
          </cell>
          <cell r="D87">
            <v>42968</v>
          </cell>
          <cell r="E87">
            <v>0.61805555555555558</v>
          </cell>
          <cell r="F87">
            <v>52.617420000000003</v>
          </cell>
          <cell r="G87">
            <v>-107.3954</v>
          </cell>
          <cell r="H87">
            <v>22.2</v>
          </cell>
          <cell r="I87">
            <v>40</v>
          </cell>
          <cell r="J87">
            <v>3</v>
          </cell>
          <cell r="K87" t="str">
            <v>L, C</v>
          </cell>
          <cell r="L87">
            <v>1.64</v>
          </cell>
          <cell r="M87">
            <v>2.2999999999999998</v>
          </cell>
          <cell r="N87">
            <v>2.5</v>
          </cell>
          <cell r="O87">
            <v>104.2</v>
          </cell>
          <cell r="P87">
            <v>0</v>
          </cell>
          <cell r="Q87">
            <v>0</v>
          </cell>
          <cell r="R87">
            <v>18.2</v>
          </cell>
          <cell r="S87">
            <v>104.8</v>
          </cell>
          <cell r="T87">
            <v>9.18</v>
          </cell>
          <cell r="U87">
            <v>136.1</v>
          </cell>
          <cell r="V87">
            <v>7.0000000000000007E-2</v>
          </cell>
          <cell r="W87">
            <v>9.59</v>
          </cell>
          <cell r="X87">
            <v>15.9</v>
          </cell>
          <cell r="Y87">
            <v>75.2</v>
          </cell>
          <cell r="Z87">
            <v>6.97</v>
          </cell>
          <cell r="AA87">
            <v>127.7</v>
          </cell>
          <cell r="AB87">
            <v>7.0000000000000007E-2</v>
          </cell>
          <cell r="AC87">
            <v>9.41</v>
          </cell>
          <cell r="AD87">
            <v>69.011067377591132</v>
          </cell>
          <cell r="AE87">
            <v>712.1</v>
          </cell>
          <cell r="AG87">
            <v>55</v>
          </cell>
          <cell r="AH87">
            <v>17.100000000000001</v>
          </cell>
          <cell r="AI87">
            <v>17.8</v>
          </cell>
          <cell r="AJ87">
            <v>3</v>
          </cell>
          <cell r="AK87" t="str">
            <v>N</v>
          </cell>
          <cell r="AL87">
            <v>5.8064719</v>
          </cell>
          <cell r="AM87">
            <v>0.05</v>
          </cell>
          <cell r="AN87">
            <v>0.03</v>
          </cell>
          <cell r="AO87">
            <v>15.25</v>
          </cell>
          <cell r="AP87">
            <v>0.02</v>
          </cell>
          <cell r="AQ87">
            <v>978.35</v>
          </cell>
          <cell r="AR87">
            <v>32.611666666666672</v>
          </cell>
          <cell r="AS87">
            <v>48.917500000000004</v>
          </cell>
          <cell r="AT87">
            <v>17.544</v>
          </cell>
          <cell r="AU87">
            <v>1460.7826810990844</v>
          </cell>
          <cell r="AV87">
            <v>12.013999999999999</v>
          </cell>
          <cell r="AW87">
            <v>1000.3330557868442</v>
          </cell>
          <cell r="AX87">
            <v>61.637207166496403</v>
          </cell>
          <cell r="AY87">
            <v>2.3819267629663701</v>
          </cell>
          <cell r="AZ87">
            <v>9.8338332917044594E-2</v>
          </cell>
          <cell r="BA87">
            <v>446.43800409082797</v>
          </cell>
          <cell r="BB87">
            <v>0.67157277372766699</v>
          </cell>
          <cell r="BC87">
            <v>1.3156714508101299E-3</v>
          </cell>
          <cell r="BD87">
            <v>0.207187351857782</v>
          </cell>
          <cell r="BE87">
            <v>5.9101051370352202</v>
          </cell>
          <cell r="BF87">
            <v>0.383848110017602</v>
          </cell>
          <cell r="BG87" t="str">
            <v>NA</v>
          </cell>
          <cell r="BH87">
            <v>-15.637050870764382</v>
          </cell>
          <cell r="BI87">
            <v>8.2892208673076127</v>
          </cell>
          <cell r="BJ87">
            <v>130.71005595487634</v>
          </cell>
          <cell r="BK87">
            <v>0.1885628040788811</v>
          </cell>
          <cell r="BL87">
            <v>2.9733861682182972</v>
          </cell>
          <cell r="BM87">
            <v>18.396791172753534</v>
          </cell>
          <cell r="BN87">
            <v>11.157892384760586</v>
          </cell>
          <cell r="BO87">
            <v>2.2356041487743008</v>
          </cell>
          <cell r="BP87">
            <v>-26.355173894365073</v>
          </cell>
          <cell r="BQ87">
            <v>8.7912883150149757</v>
          </cell>
          <cell r="BR87">
            <v>84.079070522005992</v>
          </cell>
          <cell r="BS87">
            <v>0.16220089142094052</v>
          </cell>
          <cell r="BT87">
            <v>1.5512743638746493</v>
          </cell>
          <cell r="BU87">
            <v>-96.9</v>
          </cell>
          <cell r="BV87">
            <v>-7.83</v>
          </cell>
          <cell r="BW87">
            <v>0.95032322321802598</v>
          </cell>
          <cell r="BX87" t="str">
            <v>restricted</v>
          </cell>
          <cell r="BY87" t="str">
            <v>snow</v>
          </cell>
          <cell r="BZ87">
            <v>1.43243530934526</v>
          </cell>
          <cell r="CA87">
            <v>-34.260000000000005</v>
          </cell>
          <cell r="CB87">
            <v>-18.633701064477201</v>
          </cell>
          <cell r="CC87">
            <v>-144.36484623905301</v>
          </cell>
          <cell r="CD87">
            <v>248.429730720865</v>
          </cell>
          <cell r="CE87" t="str">
            <v>Lots of macrophytes along edges</v>
          </cell>
          <cell r="CG87" t="str">
            <v>Pasture-livestock</v>
          </cell>
          <cell r="CI87">
            <v>108.17386713501401</v>
          </cell>
          <cell r="CJ87">
            <v>70.989999999999995</v>
          </cell>
          <cell r="CK87">
            <v>6.2591427329455997E-3</v>
          </cell>
          <cell r="CL87">
            <v>3.1758761680598599E-4</v>
          </cell>
          <cell r="CM87">
            <v>300</v>
          </cell>
          <cell r="CN87">
            <v>77</v>
          </cell>
          <cell r="CO87">
            <v>394.036</v>
          </cell>
          <cell r="CP87">
            <v>1.2540797805508279</v>
          </cell>
          <cell r="CQ87">
            <v>0</v>
          </cell>
        </row>
        <row r="88">
          <cell r="A88" t="str">
            <v>59A</v>
          </cell>
          <cell r="D88">
            <v>42968</v>
          </cell>
          <cell r="E88">
            <v>0.59236111111111112</v>
          </cell>
          <cell r="F88">
            <v>52.613909999999997</v>
          </cell>
          <cell r="G88">
            <v>-107.40239</v>
          </cell>
          <cell r="H88">
            <v>21.4</v>
          </cell>
          <cell r="I88">
            <v>30</v>
          </cell>
          <cell r="J88">
            <v>10.5</v>
          </cell>
          <cell r="K88" t="str">
            <v>L, C</v>
          </cell>
          <cell r="L88">
            <v>0.72</v>
          </cell>
          <cell r="M88">
            <v>2</v>
          </cell>
          <cell r="N88">
            <v>2</v>
          </cell>
          <cell r="O88">
            <v>104.2</v>
          </cell>
          <cell r="P88">
            <v>0</v>
          </cell>
          <cell r="Q88">
            <v>0</v>
          </cell>
          <cell r="R88">
            <v>17.600000000000001</v>
          </cell>
          <cell r="S88">
            <v>94.5</v>
          </cell>
          <cell r="T88">
            <v>8.4499999999999993</v>
          </cell>
          <cell r="U88">
            <v>228.8</v>
          </cell>
          <cell r="V88">
            <v>0.13</v>
          </cell>
          <cell r="W88">
            <v>8.31</v>
          </cell>
          <cell r="X88">
            <v>16.3</v>
          </cell>
          <cell r="Y88">
            <v>66.099999999999994</v>
          </cell>
          <cell r="Z88">
            <v>6.07</v>
          </cell>
          <cell r="AA88">
            <v>223.4</v>
          </cell>
          <cell r="AB88">
            <v>0.13</v>
          </cell>
          <cell r="AC88">
            <v>8</v>
          </cell>
          <cell r="AD88">
            <v>116.82131156577502</v>
          </cell>
          <cell r="AE88">
            <v>712.2</v>
          </cell>
          <cell r="AG88">
            <v>30</v>
          </cell>
          <cell r="AH88">
            <v>18.399999999999999</v>
          </cell>
          <cell r="AI88">
            <v>18.5</v>
          </cell>
          <cell r="AJ88">
            <v>1</v>
          </cell>
          <cell r="AK88" t="str">
            <v>N</v>
          </cell>
          <cell r="AL88">
            <v>17.02131267</v>
          </cell>
          <cell r="AM88">
            <v>0.06</v>
          </cell>
          <cell r="AN88">
            <v>0.03</v>
          </cell>
          <cell r="AO88">
            <v>480.01</v>
          </cell>
          <cell r="AP88">
            <v>7.0000000000000007E-2</v>
          </cell>
          <cell r="AQ88">
            <v>2180</v>
          </cell>
          <cell r="AR88">
            <v>72.666666666666671</v>
          </cell>
          <cell r="AS88">
            <v>31.142857142857142</v>
          </cell>
          <cell r="AT88">
            <v>31.640999999999998</v>
          </cell>
          <cell r="AU88">
            <v>2634.5545378850957</v>
          </cell>
          <cell r="AV88">
            <v>19.771000000000001</v>
          </cell>
          <cell r="AW88">
            <v>1646.2114904246464</v>
          </cell>
          <cell r="AX88">
            <v>512.43701381108394</v>
          </cell>
          <cell r="AY88">
            <v>20.167088183554402</v>
          </cell>
          <cell r="AZ88">
            <v>0.21394602444525099</v>
          </cell>
          <cell r="BA88">
            <v>3388.42374833227</v>
          </cell>
          <cell r="BB88">
            <v>5.1627446060789097</v>
          </cell>
          <cell r="BC88">
            <v>7.6000298438012601E-3</v>
          </cell>
          <cell r="BD88">
            <v>0.28859247380717101</v>
          </cell>
          <cell r="BE88">
            <v>8.3886582255104507</v>
          </cell>
          <cell r="BF88">
            <v>8.00524241506562E-3</v>
          </cell>
          <cell r="BG88" t="str">
            <v>NA</v>
          </cell>
          <cell r="BH88">
            <v>-14.349179085928835</v>
          </cell>
          <cell r="BI88">
            <v>4.04535281034845</v>
          </cell>
          <cell r="BJ88">
            <v>59.034882200873554</v>
          </cell>
          <cell r="BK88">
            <v>8.8597302022524096E-2</v>
          </cell>
          <cell r="BL88">
            <v>1.2929233946752861</v>
          </cell>
          <cell r="BM88">
            <v>17.02546909089493</v>
          </cell>
          <cell r="BN88">
            <v>8.92698284679728</v>
          </cell>
          <cell r="BO88">
            <v>8.0098155352046945</v>
          </cell>
          <cell r="BP88">
            <v>-27.374389601091451</v>
          </cell>
          <cell r="BQ88">
            <v>3.9356111826581222</v>
          </cell>
          <cell r="BR88">
            <v>30.114114445073675</v>
          </cell>
          <cell r="BS88">
            <v>7.3288848839071177E-2</v>
          </cell>
          <cell r="BT88">
            <v>0.5607842540982062</v>
          </cell>
          <cell r="BU88">
            <v>-110.8</v>
          </cell>
          <cell r="BV88">
            <v>-11.03</v>
          </cell>
          <cell r="BW88">
            <v>0.42551301409102699</v>
          </cell>
          <cell r="BX88" t="str">
            <v>restricted</v>
          </cell>
          <cell r="BY88" t="str">
            <v>snow</v>
          </cell>
          <cell r="BZ88">
            <v>0.754729029791537</v>
          </cell>
          <cell r="CA88">
            <v>-22.560000000000002</v>
          </cell>
          <cell r="CB88">
            <v>-18.215024235528102</v>
          </cell>
          <cell r="CC88">
            <v>-141.12428758298799</v>
          </cell>
          <cell r="CD88">
            <v>400.63705128992399</v>
          </cell>
          <cell r="CG88" t="str">
            <v>Pasture-livestock</v>
          </cell>
          <cell r="CI88">
            <v>68.867854873534995</v>
          </cell>
          <cell r="CJ88">
            <v>99.56</v>
          </cell>
          <cell r="CK88">
            <v>2.6935080658372799E-3</v>
          </cell>
          <cell r="CL88">
            <v>0</v>
          </cell>
          <cell r="CM88">
            <v>1080</v>
          </cell>
          <cell r="CN88">
            <v>148</v>
          </cell>
          <cell r="CO88">
            <v>1670</v>
          </cell>
          <cell r="CP88">
            <v>1.2704129310984902</v>
          </cell>
          <cell r="CQ88" t="str">
            <v>NV</v>
          </cell>
        </row>
        <row r="89">
          <cell r="A89" t="str">
            <v>59D</v>
          </cell>
          <cell r="D89">
            <v>42968</v>
          </cell>
          <cell r="E89">
            <v>0.4916666666666667</v>
          </cell>
          <cell r="F89">
            <v>52.659640000000003</v>
          </cell>
          <cell r="G89">
            <v>-107.37451</v>
          </cell>
          <cell r="H89">
            <v>16.8</v>
          </cell>
          <cell r="I89">
            <v>0</v>
          </cell>
          <cell r="J89">
            <v>5.8</v>
          </cell>
          <cell r="K89" t="str">
            <v>L, C</v>
          </cell>
          <cell r="L89">
            <v>0.15</v>
          </cell>
          <cell r="M89">
            <v>1.2</v>
          </cell>
          <cell r="N89">
            <v>1</v>
          </cell>
          <cell r="O89">
            <v>104.2</v>
          </cell>
          <cell r="P89">
            <v>0</v>
          </cell>
          <cell r="Q89">
            <v>0</v>
          </cell>
          <cell r="R89">
            <v>16.8</v>
          </cell>
          <cell r="S89">
            <v>114.7</v>
          </cell>
          <cell r="T89">
            <v>10.46</v>
          </cell>
          <cell r="U89">
            <v>684</v>
          </cell>
          <cell r="V89">
            <v>0.4</v>
          </cell>
          <cell r="W89">
            <v>8.41</v>
          </cell>
          <cell r="X89">
            <v>16.100000000000001</v>
          </cell>
          <cell r="Y89">
            <v>101.6</v>
          </cell>
          <cell r="Z89">
            <v>9.36</v>
          </cell>
          <cell r="AA89">
            <v>676</v>
          </cell>
          <cell r="AB89">
            <v>0.4</v>
          </cell>
          <cell r="AC89">
            <v>8.43</v>
          </cell>
          <cell r="AD89">
            <v>355.2824057886728</v>
          </cell>
          <cell r="AE89">
            <v>711.7</v>
          </cell>
          <cell r="AG89">
            <v>35</v>
          </cell>
          <cell r="AH89">
            <v>15.4</v>
          </cell>
          <cell r="AI89">
            <v>15.7</v>
          </cell>
          <cell r="AJ89">
            <v>1</v>
          </cell>
          <cell r="AK89" t="str">
            <v>Y</v>
          </cell>
          <cell r="AL89">
            <v>91.945682335000001</v>
          </cell>
          <cell r="AM89">
            <v>3.94</v>
          </cell>
          <cell r="AN89">
            <v>0.02</v>
          </cell>
          <cell r="AO89">
            <v>1060</v>
          </cell>
          <cell r="AP89">
            <v>0.09</v>
          </cell>
          <cell r="AQ89">
            <v>8560</v>
          </cell>
          <cell r="AR89">
            <v>428</v>
          </cell>
          <cell r="AS89">
            <v>95.111111111111114</v>
          </cell>
          <cell r="AT89">
            <v>84.831999999999994</v>
          </cell>
          <cell r="AU89">
            <v>7063.4471273938379</v>
          </cell>
          <cell r="AV89">
            <v>35.188000000000002</v>
          </cell>
          <cell r="AW89">
            <v>2929.8917568692759</v>
          </cell>
          <cell r="AX89">
            <v>1141.54033649036</v>
          </cell>
          <cell r="AY89">
            <v>45.974303299379798</v>
          </cell>
          <cell r="AZ89">
            <v>0.104387676682659</v>
          </cell>
          <cell r="BA89">
            <v>869.30889075022196</v>
          </cell>
          <cell r="BB89">
            <v>1.34534955624832</v>
          </cell>
          <cell r="BC89">
            <v>1.40770600517468E-2</v>
          </cell>
          <cell r="BD89">
            <v>0.29243831864341402</v>
          </cell>
          <cell r="BE89">
            <v>8.7012070368169301</v>
          </cell>
          <cell r="BF89">
            <v>0.10112056198191099</v>
          </cell>
          <cell r="BG89">
            <v>4.8292615302954109</v>
          </cell>
          <cell r="BH89">
            <v>-17.632806364579707</v>
          </cell>
          <cell r="BI89">
            <v>29.137990784331009</v>
          </cell>
          <cell r="BJ89">
            <v>540.08329217447931</v>
          </cell>
          <cell r="BK89">
            <v>0.53999241631451089</v>
          </cell>
          <cell r="BL89">
            <v>10.008956489519633</v>
          </cell>
          <cell r="BM89">
            <v>21.624592404717035</v>
          </cell>
          <cell r="BN89">
            <v>11.62107795426245</v>
          </cell>
          <cell r="BO89">
            <v>5.3988293884559884</v>
          </cell>
          <cell r="BP89">
            <v>-28.001884780022884</v>
          </cell>
          <cell r="BQ89">
            <v>44.249815271285208</v>
          </cell>
          <cell r="BR89">
            <v>440.76904519655869</v>
          </cell>
          <cell r="BS89">
            <v>0.91614524371190909</v>
          </cell>
          <cell r="BT89">
            <v>9.1256531096596003</v>
          </cell>
          <cell r="BU89">
            <v>-78.7</v>
          </cell>
          <cell r="BV89">
            <v>-3.14</v>
          </cell>
          <cell r="BW89">
            <v>1.45864310817189</v>
          </cell>
          <cell r="BX89" t="str">
            <v>closed</v>
          </cell>
          <cell r="BY89" t="str">
            <v>snow</v>
          </cell>
          <cell r="BZ89">
            <v>2.5082818086689902</v>
          </cell>
          <cell r="CA89">
            <v>-53.58</v>
          </cell>
          <cell r="CB89">
            <v>-18.110222787820501</v>
          </cell>
          <cell r="CC89">
            <v>-140.31312437773099</v>
          </cell>
          <cell r="CD89">
            <v>1023.7174190570699</v>
          </cell>
          <cell r="CG89" t="str">
            <v>Pasture-livestock</v>
          </cell>
          <cell r="CI89">
            <v>210.32425402763599</v>
          </cell>
          <cell r="CJ89">
            <v>357.46</v>
          </cell>
          <cell r="CK89">
            <v>1.6555493034717699E-3</v>
          </cell>
          <cell r="CL89">
            <v>6.4648767026659305E-4</v>
          </cell>
          <cell r="CM89">
            <v>1130</v>
          </cell>
          <cell r="CN89">
            <v>150</v>
          </cell>
          <cell r="CO89">
            <v>1206.8639999999998</v>
          </cell>
          <cell r="CP89">
            <v>1.2587720908885147</v>
          </cell>
          <cell r="CQ89">
            <v>0</v>
          </cell>
        </row>
        <row r="90">
          <cell r="A90" t="str">
            <v>44A</v>
          </cell>
          <cell r="D90">
            <v>42969</v>
          </cell>
          <cell r="E90">
            <v>0.4152777777777778</v>
          </cell>
          <cell r="F90">
            <v>52.719110000000001</v>
          </cell>
          <cell r="G90">
            <v>-108.8854</v>
          </cell>
          <cell r="H90">
            <v>19.600000000000001</v>
          </cell>
          <cell r="I90">
            <v>100</v>
          </cell>
          <cell r="J90">
            <v>1.3</v>
          </cell>
          <cell r="K90" t="str">
            <v>J, N</v>
          </cell>
          <cell r="L90">
            <v>1.89</v>
          </cell>
          <cell r="M90">
            <v>4</v>
          </cell>
          <cell r="N90">
            <v>4</v>
          </cell>
          <cell r="O90">
            <v>96.7</v>
          </cell>
          <cell r="P90">
            <v>0</v>
          </cell>
          <cell r="Q90">
            <v>0</v>
          </cell>
          <cell r="R90">
            <v>17.899999999999999</v>
          </cell>
          <cell r="S90">
            <v>92.1</v>
          </cell>
          <cell r="T90">
            <v>8.1300000000000008</v>
          </cell>
          <cell r="U90">
            <v>363.2</v>
          </cell>
          <cell r="V90">
            <v>0.2</v>
          </cell>
          <cell r="W90">
            <v>8.7100000000000009</v>
          </cell>
          <cell r="X90">
            <v>17.600000000000001</v>
          </cell>
          <cell r="Y90">
            <v>76.099999999999994</v>
          </cell>
          <cell r="Z90">
            <v>6.77</v>
          </cell>
          <cell r="AA90">
            <v>357.2</v>
          </cell>
          <cell r="AB90">
            <v>0.2</v>
          </cell>
          <cell r="AC90">
            <v>8.6199999999999992</v>
          </cell>
          <cell r="AD90">
            <v>186.91822749431577</v>
          </cell>
          <cell r="AE90">
            <v>707.3</v>
          </cell>
          <cell r="AG90">
            <v>12</v>
          </cell>
          <cell r="AH90">
            <v>17.399999999999999</v>
          </cell>
          <cell r="AI90">
            <v>17.3</v>
          </cell>
          <cell r="AJ90">
            <v>2</v>
          </cell>
          <cell r="AK90" t="str">
            <v>N</v>
          </cell>
          <cell r="AL90">
            <v>7.677850136</v>
          </cell>
          <cell r="AM90">
            <v>0.04</v>
          </cell>
          <cell r="AN90">
            <v>0.02</v>
          </cell>
          <cell r="AO90">
            <v>11.33</v>
          </cell>
          <cell r="AP90">
            <v>0.02</v>
          </cell>
          <cell r="AQ90">
            <v>656.39</v>
          </cell>
          <cell r="AR90">
            <v>32.819499999999998</v>
          </cell>
          <cell r="AS90">
            <v>32.819499999999998</v>
          </cell>
          <cell r="AT90">
            <v>26.991</v>
          </cell>
          <cell r="AU90">
            <v>2247.3771856786011</v>
          </cell>
          <cell r="AV90">
            <v>9.2219999999999995</v>
          </cell>
          <cell r="AW90">
            <v>767.8601165695253</v>
          </cell>
          <cell r="AX90">
            <v>185.60794470815</v>
          </cell>
          <cell r="AY90">
            <v>7.1879291152492399</v>
          </cell>
          <cell r="AZ90">
            <v>0.107844164666644</v>
          </cell>
          <cell r="BA90">
            <v>129.090347606172</v>
          </cell>
          <cell r="BB90">
            <v>0.194063550187421</v>
          </cell>
          <cell r="BC90">
            <v>8.4647949643516796E-4</v>
          </cell>
          <cell r="BD90">
            <v>0.28100443819002202</v>
          </cell>
          <cell r="BE90">
            <v>8.0314363160980307</v>
          </cell>
          <cell r="BF90">
            <v>6.8733091384407504E-3</v>
          </cell>
          <cell r="BG90">
            <v>4.237618792569374</v>
          </cell>
          <cell r="BH90">
            <v>-15.182270627824877</v>
          </cell>
          <cell r="BI90">
            <v>10.444859605849894</v>
          </cell>
          <cell r="BJ90">
            <v>157.01730484560412</v>
          </cell>
          <cell r="BK90">
            <v>0.19959601769252619</v>
          </cell>
          <cell r="BL90">
            <v>3.0005217818766319</v>
          </cell>
          <cell r="BM90">
            <v>17.538469885282769</v>
          </cell>
          <cell r="BN90">
            <v>8.8707039620573145</v>
          </cell>
          <cell r="BO90">
            <v>4.9426645436852468</v>
          </cell>
          <cell r="BP90">
            <v>-26.485687477885286</v>
          </cell>
          <cell r="BQ90">
            <v>10.871822402474436</v>
          </cell>
          <cell r="BR90">
            <v>82.663472623211518</v>
          </cell>
          <cell r="BS90">
            <v>0.22696915245249344</v>
          </cell>
          <cell r="BT90">
            <v>1.725750994221535</v>
          </cell>
          <cell r="BU90">
            <v>-93.3</v>
          </cell>
          <cell r="BV90">
            <v>-8.6</v>
          </cell>
          <cell r="BW90">
            <v>0.507174136892798</v>
          </cell>
          <cell r="BX90" t="str">
            <v>restricted</v>
          </cell>
          <cell r="BY90" t="str">
            <v>rain</v>
          </cell>
          <cell r="BZ90">
            <v>1.9671027122720901</v>
          </cell>
          <cell r="CA90">
            <v>-24.5</v>
          </cell>
          <cell r="CB90">
            <v>-14.8750723698214</v>
          </cell>
          <cell r="CC90">
            <v>-115.273060142418</v>
          </cell>
          <cell r="CD90">
            <v>2733.4841318420799</v>
          </cell>
          <cell r="CE90" t="str">
            <v>Dug in 2011 (using large equipment because dirt was used to build road). No direct livestock access. Solar pumps used. Stocked with rainbow trout for fishing. was originally 30 ft. Macrophytes growing on shore. Bottom very clear. Very steep bank. very large L shape dugout.</v>
          </cell>
          <cell r="CF90" t="str">
            <v>Pump</v>
          </cell>
          <cell r="CG90" t="str">
            <v>Domestic</v>
          </cell>
          <cell r="CH90">
            <v>6</v>
          </cell>
          <cell r="CI90">
            <v>72.575504317219597</v>
          </cell>
          <cell r="CJ90">
            <v>95.51</v>
          </cell>
          <cell r="CK90">
            <v>3.5977092871064298E-4</v>
          </cell>
          <cell r="CL90">
            <v>0</v>
          </cell>
          <cell r="CM90">
            <v>6400</v>
          </cell>
          <cell r="CN90">
            <v>411</v>
          </cell>
          <cell r="CO90">
            <v>20904</v>
          </cell>
          <cell r="CP90">
            <v>1.4492619927382988</v>
          </cell>
          <cell r="CQ90">
            <v>655.86</v>
          </cell>
        </row>
        <row r="91">
          <cell r="A91" t="str">
            <v>44B</v>
          </cell>
          <cell r="D91">
            <v>42969</v>
          </cell>
          <cell r="E91">
            <v>0.36319444444444443</v>
          </cell>
          <cell r="F91">
            <v>52.679099999999998</v>
          </cell>
          <cell r="G91">
            <v>-108.90743000000001</v>
          </cell>
          <cell r="H91">
            <v>18.8</v>
          </cell>
          <cell r="I91">
            <v>80</v>
          </cell>
          <cell r="J91">
            <v>1.7</v>
          </cell>
          <cell r="K91" t="str">
            <v>J, N</v>
          </cell>
          <cell r="L91">
            <v>0.15</v>
          </cell>
          <cell r="M91">
            <v>2</v>
          </cell>
          <cell r="N91">
            <v>2</v>
          </cell>
          <cell r="O91">
            <v>110.2</v>
          </cell>
          <cell r="P91">
            <v>0</v>
          </cell>
          <cell r="Q91">
            <v>0</v>
          </cell>
          <cell r="R91">
            <v>16.3</v>
          </cell>
          <cell r="S91">
            <v>65.2</v>
          </cell>
          <cell r="T91">
            <v>5.92</v>
          </cell>
          <cell r="U91">
            <v>1212</v>
          </cell>
          <cell r="V91">
            <v>0.73</v>
          </cell>
          <cell r="W91">
            <v>8.49</v>
          </cell>
          <cell r="X91">
            <v>14</v>
          </cell>
          <cell r="Y91">
            <v>3.7</v>
          </cell>
          <cell r="Z91">
            <v>0</v>
          </cell>
          <cell r="AA91">
            <v>1963</v>
          </cell>
          <cell r="AB91">
            <v>1.29</v>
          </cell>
          <cell r="AC91">
            <v>7.06</v>
          </cell>
          <cell r="AD91">
            <v>653.93172616511708</v>
          </cell>
          <cell r="AE91">
            <v>706</v>
          </cell>
          <cell r="AG91">
            <v>29</v>
          </cell>
          <cell r="AH91">
            <v>15.9</v>
          </cell>
          <cell r="AI91">
            <v>16.2</v>
          </cell>
          <cell r="AJ91">
            <v>3</v>
          </cell>
          <cell r="AK91" t="str">
            <v>N</v>
          </cell>
          <cell r="AL91">
            <v>58.902682560000002</v>
          </cell>
          <cell r="AM91">
            <v>7.0000000000000007E-2</v>
          </cell>
          <cell r="AN91">
            <v>0.28000000000000003</v>
          </cell>
          <cell r="AO91">
            <v>8.89</v>
          </cell>
          <cell r="AP91">
            <v>0.42</v>
          </cell>
          <cell r="AQ91">
            <v>2380</v>
          </cell>
          <cell r="AR91">
            <v>8.4999999999999982</v>
          </cell>
          <cell r="AS91">
            <v>5.666666666666667</v>
          </cell>
          <cell r="AT91">
            <v>55.584000000000003</v>
          </cell>
          <cell r="AU91">
            <v>4628.1432139883427</v>
          </cell>
          <cell r="AV91">
            <v>32.502000000000002</v>
          </cell>
          <cell r="AW91">
            <v>2706.2447960033305</v>
          </cell>
          <cell r="AX91">
            <v>573.47214805624105</v>
          </cell>
          <cell r="AY91">
            <v>23.2259504080893</v>
          </cell>
          <cell r="AZ91">
            <v>0.14752880649605299</v>
          </cell>
          <cell r="BA91">
            <v>529.10552284598896</v>
          </cell>
          <cell r="BB91">
            <v>0.81924684274864801</v>
          </cell>
          <cell r="BC91">
            <v>0.153547028937111</v>
          </cell>
          <cell r="BD91">
            <v>0.218468002167891</v>
          </cell>
          <cell r="BE91">
            <v>6.5405055140624997</v>
          </cell>
          <cell r="BF91">
            <v>0.29892410790697699</v>
          </cell>
          <cell r="BG91">
            <v>5.7573890946550996</v>
          </cell>
          <cell r="BH91">
            <v>-24.83154610776085</v>
          </cell>
          <cell r="BI91">
            <v>35.280393664421354</v>
          </cell>
          <cell r="BJ91">
            <v>357.10476241019575</v>
          </cell>
          <cell r="BK91">
            <v>0.7183953098029191</v>
          </cell>
          <cell r="BL91">
            <v>7.2715284546975321</v>
          </cell>
          <cell r="BM91">
            <v>11.808888153990166</v>
          </cell>
          <cell r="BN91">
            <v>10.322136312422908</v>
          </cell>
          <cell r="BO91">
            <v>5.1725862494381794</v>
          </cell>
          <cell r="BP91">
            <v>-28.966871753849396</v>
          </cell>
          <cell r="BQ91">
            <v>37.393399411212258</v>
          </cell>
          <cell r="BR91">
            <v>330.83979934920632</v>
          </cell>
          <cell r="BS91">
            <v>0.81467101113752205</v>
          </cell>
          <cell r="BT91">
            <v>7.2078387657779164</v>
          </cell>
          <cell r="BU91">
            <v>-89.4</v>
          </cell>
          <cell r="BV91">
            <v>-8.24</v>
          </cell>
          <cell r="BW91">
            <v>0.47275614664170901</v>
          </cell>
          <cell r="BX91" t="str">
            <v>restricted</v>
          </cell>
          <cell r="BY91" t="str">
            <v>rain</v>
          </cell>
          <cell r="BZ91">
            <v>0.78487695895472098</v>
          </cell>
          <cell r="CA91">
            <v>-23.480000000000004</v>
          </cell>
          <cell r="CB91">
            <v>-13.8154311550621</v>
          </cell>
          <cell r="CC91">
            <v>-107.07143714018</v>
          </cell>
          <cell r="CD91">
            <v>363.91808799183298</v>
          </cell>
          <cell r="CE91" t="str">
            <v>Dug in 2002. Never direct livestock access. No longer used (used to fill equipment)</v>
          </cell>
          <cell r="CG91" t="str">
            <v>Grassland</v>
          </cell>
          <cell r="CH91">
            <v>15</v>
          </cell>
          <cell r="CI91">
            <v>12.531001116132501</v>
          </cell>
          <cell r="CJ91">
            <v>231.93</v>
          </cell>
          <cell r="CK91">
            <v>5.4368492868585097E-3</v>
          </cell>
          <cell r="CL91">
            <v>1.28395465033214E-3</v>
          </cell>
          <cell r="CM91">
            <v>910</v>
          </cell>
          <cell r="CN91">
            <v>145</v>
          </cell>
          <cell r="CO91">
            <v>1278</v>
          </cell>
          <cell r="CP91">
            <v>1.3559459368998124</v>
          </cell>
          <cell r="CQ91">
            <v>534.28</v>
          </cell>
        </row>
        <row r="92">
          <cell r="A92" t="str">
            <v>58A</v>
          </cell>
          <cell r="D92">
            <v>42969</v>
          </cell>
          <cell r="E92">
            <v>0.63958333333333328</v>
          </cell>
          <cell r="F92">
            <v>52.624119999999998</v>
          </cell>
          <cell r="G92">
            <v>-107.45502</v>
          </cell>
          <cell r="H92">
            <v>22.1</v>
          </cell>
          <cell r="I92">
            <v>55</v>
          </cell>
          <cell r="J92">
            <v>3.6</v>
          </cell>
          <cell r="K92" t="str">
            <v>J, N</v>
          </cell>
          <cell r="L92">
            <v>0.84</v>
          </cell>
          <cell r="M92">
            <v>2.4</v>
          </cell>
          <cell r="N92">
            <v>2.5</v>
          </cell>
          <cell r="O92">
            <v>70.400000000000006</v>
          </cell>
          <cell r="P92">
            <v>0</v>
          </cell>
          <cell r="Q92">
            <v>0</v>
          </cell>
          <cell r="R92">
            <v>18.2</v>
          </cell>
          <cell r="S92">
            <v>89.7</v>
          </cell>
          <cell r="T92">
            <v>8.3699999999999992</v>
          </cell>
          <cell r="U92">
            <v>2814</v>
          </cell>
          <cell r="V92">
            <v>1.7</v>
          </cell>
          <cell r="W92">
            <v>8.52</v>
          </cell>
          <cell r="X92">
            <v>13.9</v>
          </cell>
          <cell r="Y92">
            <v>3.8</v>
          </cell>
          <cell r="Z92">
            <v>0.39</v>
          </cell>
          <cell r="AA92">
            <v>3823</v>
          </cell>
          <cell r="AB92">
            <v>2.63</v>
          </cell>
          <cell r="AC92">
            <v>7.68</v>
          </cell>
          <cell r="AD92">
            <v>1567.6512289004127</v>
          </cell>
          <cell r="AE92">
            <v>714.7</v>
          </cell>
          <cell r="AF92">
            <v>26</v>
          </cell>
          <cell r="AG92">
            <v>17</v>
          </cell>
          <cell r="AH92">
            <v>17.7</v>
          </cell>
          <cell r="AI92">
            <v>18.100000000000001</v>
          </cell>
          <cell r="AJ92">
            <v>2</v>
          </cell>
          <cell r="AK92" t="str">
            <v>N</v>
          </cell>
          <cell r="AL92">
            <v>2.683130158</v>
          </cell>
          <cell r="AM92">
            <v>0.09</v>
          </cell>
          <cell r="AN92">
            <v>8.2899999999999998E-4</v>
          </cell>
          <cell r="AO92">
            <v>44.13</v>
          </cell>
          <cell r="AP92">
            <v>0.06</v>
          </cell>
          <cell r="AQ92">
            <v>7180</v>
          </cell>
          <cell r="AR92">
            <v>8661.0373944511466</v>
          </cell>
          <cell r="AS92">
            <v>119.66666666666667</v>
          </cell>
          <cell r="AT92">
            <v>141.85</v>
          </cell>
          <cell r="AU92">
            <v>11810.99084096586</v>
          </cell>
          <cell r="AV92">
            <v>90.391999999999996</v>
          </cell>
          <cell r="AW92">
            <v>7526.3946711074104</v>
          </cell>
          <cell r="AX92">
            <v>1558.8865530261</v>
          </cell>
          <cell r="AY92">
            <v>59.6432924199814</v>
          </cell>
          <cell r="AZ92">
            <v>0.61055999731288002</v>
          </cell>
          <cell r="BA92">
            <v>177.047021391904</v>
          </cell>
          <cell r="BB92">
            <v>0.26246538398944202</v>
          </cell>
          <cell r="BC92">
            <v>2.11436277301291E-3</v>
          </cell>
          <cell r="BD92">
            <v>0.29120759847007899</v>
          </cell>
          <cell r="BE92">
            <v>8.2557273618741807</v>
          </cell>
          <cell r="BF92">
            <v>5.7031709341160301E-2</v>
          </cell>
          <cell r="BG92" t="str">
            <v>NA</v>
          </cell>
          <cell r="BH92">
            <v>-13.17667397450219</v>
          </cell>
          <cell r="BI92">
            <v>9.8258359478508339</v>
          </cell>
          <cell r="BJ92">
            <v>243.7894031022667</v>
          </cell>
          <cell r="BK92">
            <v>0.16773362833477012</v>
          </cell>
          <cell r="BL92">
            <v>4.1616490799294423</v>
          </cell>
          <cell r="BM92">
            <v>28.946236411385243</v>
          </cell>
          <cell r="BN92">
            <v>10.819585708739377</v>
          </cell>
          <cell r="BO92">
            <v>5.3976304195937868</v>
          </cell>
          <cell r="BP92">
            <v>-25.645299190915352</v>
          </cell>
          <cell r="BQ92">
            <v>8.9887558360360771</v>
          </cell>
          <cell r="BR92">
            <v>83.361097871077376</v>
          </cell>
          <cell r="BS92">
            <v>0.19842728114869929</v>
          </cell>
          <cell r="BT92">
            <v>1.8402008360061231</v>
          </cell>
          <cell r="BU92">
            <v>-85.1</v>
          </cell>
          <cell r="BV92">
            <v>-7.26</v>
          </cell>
          <cell r="BW92">
            <v>0.59319977681857505</v>
          </cell>
          <cell r="BX92" t="str">
            <v>restricted</v>
          </cell>
          <cell r="BY92" t="str">
            <v>rain</v>
          </cell>
          <cell r="BZ92">
            <v>1.1548015493599499</v>
          </cell>
          <cell r="CA92">
            <v>-27.019999999999996</v>
          </cell>
          <cell r="CB92">
            <v>-13.414999438243299</v>
          </cell>
          <cell r="CC92">
            <v>-103.97209565200301</v>
          </cell>
          <cell r="CD92">
            <v>423.93000714735598</v>
          </cell>
          <cell r="CE92" t="str">
            <v>Dug in fall of 2015. Direct cattle access. Red colour - possibly due to cow urine. one end has outlet into a pond with lots of cattails</v>
          </cell>
          <cell r="CF92" t="str">
            <v>Livestock</v>
          </cell>
          <cell r="CG92" t="str">
            <v>Pasture-livestock</v>
          </cell>
          <cell r="CH92">
            <v>2</v>
          </cell>
          <cell r="CI92">
            <v>264.62525886421002</v>
          </cell>
          <cell r="CJ92">
            <v>639.52</v>
          </cell>
          <cell r="CK92">
            <v>8.2153866906468104E-3</v>
          </cell>
          <cell r="CL92">
            <v>0</v>
          </cell>
          <cell r="CM92">
            <v>820</v>
          </cell>
          <cell r="CN92">
            <v>134</v>
          </cell>
          <cell r="CO92">
            <v>1391.2319999999997</v>
          </cell>
          <cell r="CP92">
            <v>1.3200577773197049</v>
          </cell>
          <cell r="CQ92">
            <v>1426.1</v>
          </cell>
        </row>
        <row r="93">
          <cell r="A93" t="str">
            <v>58B</v>
          </cell>
          <cell r="D93">
            <v>42968</v>
          </cell>
          <cell r="E93">
            <v>0.57777777777777783</v>
          </cell>
          <cell r="F93">
            <v>52.637700000000002</v>
          </cell>
          <cell r="G93">
            <v>-107.45095000000001</v>
          </cell>
          <cell r="H93">
            <v>22.1</v>
          </cell>
          <cell r="I93">
            <v>0</v>
          </cell>
          <cell r="J93">
            <v>4.7</v>
          </cell>
          <cell r="K93" t="str">
            <v>J, N</v>
          </cell>
          <cell r="L93">
            <v>0.27</v>
          </cell>
          <cell r="M93">
            <v>2.1</v>
          </cell>
          <cell r="N93">
            <v>2</v>
          </cell>
          <cell r="O93">
            <v>114.9</v>
          </cell>
          <cell r="P93">
            <v>0</v>
          </cell>
          <cell r="Q93">
            <v>0</v>
          </cell>
          <cell r="R93">
            <v>17.100000000000001</v>
          </cell>
          <cell r="S93">
            <v>56.9</v>
          </cell>
          <cell r="T93">
            <v>5.48</v>
          </cell>
          <cell r="U93">
            <v>706</v>
          </cell>
          <cell r="V93">
            <v>0.41</v>
          </cell>
          <cell r="W93">
            <v>8.81</v>
          </cell>
          <cell r="X93">
            <v>15.5</v>
          </cell>
          <cell r="Y93">
            <v>2.6</v>
          </cell>
          <cell r="Z93">
            <v>0.26</v>
          </cell>
          <cell r="AA93">
            <v>683</v>
          </cell>
          <cell r="AB93">
            <v>0.41</v>
          </cell>
          <cell r="AC93">
            <v>8.27</v>
          </cell>
          <cell r="AD93">
            <v>366.76217353686195</v>
          </cell>
          <cell r="AE93">
            <v>714</v>
          </cell>
          <cell r="AF93">
            <v>34.5</v>
          </cell>
          <cell r="AG93">
            <v>30</v>
          </cell>
          <cell r="AH93">
            <v>16.7</v>
          </cell>
          <cell r="AI93">
            <v>17.100000000000001</v>
          </cell>
          <cell r="AJ93">
            <v>2</v>
          </cell>
          <cell r="AK93" t="str">
            <v>N</v>
          </cell>
          <cell r="AL93">
            <v>132.79297460000001</v>
          </cell>
          <cell r="AM93">
            <v>0.39</v>
          </cell>
          <cell r="AN93">
            <v>0.01</v>
          </cell>
          <cell r="AO93">
            <v>303.57</v>
          </cell>
          <cell r="AP93">
            <v>7.0000000000000007E-2</v>
          </cell>
          <cell r="AQ93">
            <v>5970</v>
          </cell>
          <cell r="AR93">
            <v>597</v>
          </cell>
          <cell r="AS93">
            <v>85.285714285714278</v>
          </cell>
          <cell r="AT93">
            <v>63.545999999999999</v>
          </cell>
          <cell r="AU93">
            <v>5291.0907577019152</v>
          </cell>
          <cell r="AV93">
            <v>63.372999999999998</v>
          </cell>
          <cell r="AW93">
            <v>5276.6860949208994</v>
          </cell>
          <cell r="AX93">
            <v>398.35877139573603</v>
          </cell>
          <cell r="AY93">
            <v>15.9471958307583</v>
          </cell>
          <cell r="AZ93">
            <v>0.40401857743440101</v>
          </cell>
          <cell r="BA93">
            <v>9378.4018935145104</v>
          </cell>
          <cell r="BB93">
            <v>14.4660118161594</v>
          </cell>
          <cell r="BC93">
            <v>4.7695667786012301E-2</v>
          </cell>
          <cell r="BD93">
            <v>0.237598932955081</v>
          </cell>
          <cell r="BE93">
            <v>7.02370091623746</v>
          </cell>
          <cell r="BF93">
            <v>1.8826278876201901E-2</v>
          </cell>
          <cell r="BG93">
            <v>3.0601385609878209</v>
          </cell>
          <cell r="BH93">
            <v>-22.986095253525804</v>
          </cell>
          <cell r="BI93">
            <v>55.41295139184642</v>
          </cell>
          <cell r="BJ93">
            <v>778.62972267877865</v>
          </cell>
          <cell r="BK93">
            <v>1.3436700143512712</v>
          </cell>
          <cell r="BL93">
            <v>18.880449143520337</v>
          </cell>
          <cell r="BM93">
            <v>16.393303736911331</v>
          </cell>
          <cell r="BN93">
            <v>12.46753348752573</v>
          </cell>
          <cell r="BO93">
            <v>3.9058511686260919</v>
          </cell>
          <cell r="BP93">
            <v>-27.570517775410629</v>
          </cell>
          <cell r="BQ93">
            <v>99.827840120271759</v>
          </cell>
          <cell r="BR93">
            <v>1066.8059483030165</v>
          </cell>
          <cell r="BS93">
            <v>2.2534501155817557</v>
          </cell>
          <cell r="BT93">
            <v>24.081398381557939</v>
          </cell>
          <cell r="BU93">
            <v>-94.2</v>
          </cell>
          <cell r="BV93">
            <v>-8.7100000000000009</v>
          </cell>
          <cell r="BW93">
            <v>0.49523687434750402</v>
          </cell>
          <cell r="BX93" t="str">
            <v>restricted</v>
          </cell>
          <cell r="BY93" t="str">
            <v>rain</v>
          </cell>
          <cell r="BZ93">
            <v>1.00155831322563</v>
          </cell>
          <cell r="CA93">
            <v>-24.519999999999996</v>
          </cell>
          <cell r="CB93">
            <v>-15.0779280595345</v>
          </cell>
          <cell r="CC93">
            <v>-116.84316318079701</v>
          </cell>
          <cell r="CD93">
            <v>456.92097857151703</v>
          </cell>
          <cell r="CE93" t="str">
            <v>Dug before 2007 but not sure of year. Trees around dugout. Macrophytes at edges. Direct cattle access</v>
          </cell>
          <cell r="CF93" t="str">
            <v>Livestock</v>
          </cell>
          <cell r="CG93" t="str">
            <v>Pasture-livestock</v>
          </cell>
          <cell r="CH93" t="str">
            <v>&gt;10</v>
          </cell>
          <cell r="CI93">
            <v>188.59683192431399</v>
          </cell>
          <cell r="CJ93">
            <v>308.26</v>
          </cell>
          <cell r="CK93">
            <v>2.33341851672034E-3</v>
          </cell>
          <cell r="CL93">
            <v>3.4222783597658398E-4</v>
          </cell>
          <cell r="CM93">
            <v>1060</v>
          </cell>
          <cell r="CN93">
            <v>152</v>
          </cell>
          <cell r="CO93">
            <v>1865.9130000000002</v>
          </cell>
          <cell r="CP93">
            <v>1.3169998433394754</v>
          </cell>
          <cell r="CQ93">
            <v>1651.25</v>
          </cell>
        </row>
        <row r="94">
          <cell r="A94" t="str">
            <v>58C</v>
          </cell>
          <cell r="D94">
            <v>42968</v>
          </cell>
          <cell r="E94">
            <v>0.4993055555555555</v>
          </cell>
          <cell r="F94">
            <v>52.639960000000002</v>
          </cell>
          <cell r="G94">
            <v>-107.45967</v>
          </cell>
          <cell r="H94">
            <v>18.899999999999999</v>
          </cell>
          <cell r="I94">
            <v>0</v>
          </cell>
          <cell r="J94">
            <v>4</v>
          </cell>
          <cell r="K94" t="str">
            <v>J, N</v>
          </cell>
          <cell r="L94">
            <v>1.25</v>
          </cell>
          <cell r="M94">
            <v>2.4</v>
          </cell>
          <cell r="N94">
            <v>2.5</v>
          </cell>
          <cell r="O94">
            <v>112.2</v>
          </cell>
          <cell r="P94">
            <v>0</v>
          </cell>
          <cell r="Q94">
            <v>0</v>
          </cell>
          <cell r="R94">
            <v>16.600000000000001</v>
          </cell>
          <cell r="S94">
            <v>59.5</v>
          </cell>
          <cell r="T94">
            <v>5.77</v>
          </cell>
          <cell r="U94">
            <v>457.4</v>
          </cell>
          <cell r="V94">
            <v>0.26</v>
          </cell>
          <cell r="W94">
            <v>8.59</v>
          </cell>
          <cell r="X94">
            <v>16.100000000000001</v>
          </cell>
          <cell r="Y94">
            <v>35.9</v>
          </cell>
          <cell r="Z94">
            <v>3.54</v>
          </cell>
          <cell r="AA94">
            <v>447</v>
          </cell>
          <cell r="AB94">
            <v>0.26</v>
          </cell>
          <cell r="AC94">
            <v>8.4</v>
          </cell>
          <cell r="AD94">
            <v>236.36695075681737</v>
          </cell>
          <cell r="AE94">
            <v>714</v>
          </cell>
          <cell r="AG94">
            <v>42</v>
          </cell>
          <cell r="AH94">
            <v>16.100000000000001</v>
          </cell>
          <cell r="AI94">
            <v>16.600000000000001</v>
          </cell>
          <cell r="AJ94">
            <v>2</v>
          </cell>
          <cell r="AK94" t="str">
            <v>N</v>
          </cell>
          <cell r="AL94">
            <v>4.2417867464999999</v>
          </cell>
          <cell r="AM94">
            <v>0.74</v>
          </cell>
          <cell r="AN94">
            <v>0.02</v>
          </cell>
          <cell r="AO94">
            <v>18.77</v>
          </cell>
          <cell r="AP94">
            <v>0.02</v>
          </cell>
          <cell r="AQ94">
            <v>2220</v>
          </cell>
          <cell r="AR94">
            <v>111.00000000000001</v>
          </cell>
          <cell r="AS94">
            <v>111.00000000000001</v>
          </cell>
          <cell r="AT94">
            <v>37.375999999999998</v>
          </cell>
          <cell r="AU94">
            <v>3112.0732722731054</v>
          </cell>
          <cell r="AV94">
            <v>19.843</v>
          </cell>
          <cell r="AW94">
            <v>1652.2064945878435</v>
          </cell>
          <cell r="AX94">
            <v>404.92221114536397</v>
          </cell>
          <cell r="AY94">
            <v>16.468900831267899</v>
          </cell>
          <cell r="AZ94">
            <v>9.6276301715798596E-2</v>
          </cell>
          <cell r="BA94">
            <v>14762.049223324701</v>
          </cell>
          <cell r="BB94">
            <v>23.033288117828501</v>
          </cell>
          <cell r="BC94">
            <v>9.2622211271988802E-2</v>
          </cell>
          <cell r="BD94">
            <v>0.25445470648280399</v>
          </cell>
          <cell r="BE94">
            <v>7.6513295558520404</v>
          </cell>
          <cell r="BF94">
            <v>7.8905407282741105E-2</v>
          </cell>
          <cell r="BG94" t="str">
            <v>NA</v>
          </cell>
          <cell r="BH94">
            <v>-9.8447551822134933</v>
          </cell>
          <cell r="BI94">
            <v>5.5035386584338255</v>
          </cell>
          <cell r="BJ94">
            <v>150.20280432837191</v>
          </cell>
          <cell r="BK94">
            <v>9.5398486018960393E-2</v>
          </cell>
          <cell r="BL94">
            <v>2.6036194198019054</v>
          </cell>
          <cell r="BM94">
            <v>31.840714842845379</v>
          </cell>
          <cell r="BN94">
            <v>9.7947248496208914</v>
          </cell>
          <cell r="BO94">
            <v>5.5060315966071167</v>
          </cell>
          <cell r="BP94">
            <v>-26.623615993123579</v>
          </cell>
          <cell r="BQ94">
            <v>5.4425313445772137</v>
          </cell>
          <cell r="BR94">
            <v>45.692654576203751</v>
          </cell>
          <cell r="BS94">
            <v>0.1198795450347404</v>
          </cell>
          <cell r="BT94">
            <v>1.0064461360397301</v>
          </cell>
          <cell r="BU94">
            <v>-98.75</v>
          </cell>
          <cell r="BV94">
            <v>-9.9450000000000003</v>
          </cell>
          <cell r="BW94">
            <v>0.34174962891835697</v>
          </cell>
          <cell r="BX94" t="str">
            <v>open</v>
          </cell>
          <cell r="BY94" t="str">
            <v>rain</v>
          </cell>
          <cell r="BZ94">
            <v>0.78341947835942505</v>
          </cell>
          <cell r="CA94">
            <v>-19.189999999999998</v>
          </cell>
          <cell r="CB94">
            <v>-15.067682630904899</v>
          </cell>
          <cell r="CC94">
            <v>-116.763863563204</v>
          </cell>
          <cell r="CD94">
            <v>532.35444638941397</v>
          </cell>
          <cell r="CE94" t="str">
            <v>Dug in fall of 2015. no cattails. in sandy sticky mud - impossible to core. Direct cattle access</v>
          </cell>
          <cell r="CF94" t="str">
            <v>Livestock</v>
          </cell>
          <cell r="CG94" t="str">
            <v>Pasture-livestock</v>
          </cell>
          <cell r="CH94">
            <v>2</v>
          </cell>
          <cell r="CI94">
            <v>245.460198333655</v>
          </cell>
          <cell r="CJ94">
            <v>138.75</v>
          </cell>
          <cell r="CK94">
            <v>1.6443489488848901E-3</v>
          </cell>
          <cell r="CL94">
            <v>0</v>
          </cell>
          <cell r="CM94">
            <v>1790</v>
          </cell>
          <cell r="CN94">
            <v>186</v>
          </cell>
          <cell r="CO94">
            <v>3570.9119999999994</v>
          </cell>
          <cell r="CP94">
            <v>1.2401707860409792</v>
          </cell>
          <cell r="CQ94" t="str">
            <v>NV</v>
          </cell>
        </row>
        <row r="95">
          <cell r="A95" t="str">
            <v>4H</v>
          </cell>
          <cell r="D95">
            <v>42970</v>
          </cell>
          <cell r="E95">
            <v>0.38611111111111113</v>
          </cell>
          <cell r="F95">
            <v>50.338349999999998</v>
          </cell>
          <cell r="G95">
            <v>-104.6525</v>
          </cell>
          <cell r="H95">
            <v>19.8</v>
          </cell>
          <cell r="I95">
            <v>0</v>
          </cell>
          <cell r="J95">
            <v>2.6</v>
          </cell>
          <cell r="K95" t="str">
            <v>L, C</v>
          </cell>
          <cell r="L95">
            <v>0.24</v>
          </cell>
          <cell r="M95">
            <v>1.4</v>
          </cell>
          <cell r="N95">
            <v>1.5</v>
          </cell>
          <cell r="O95">
            <v>80.5</v>
          </cell>
          <cell r="P95">
            <v>0</v>
          </cell>
          <cell r="Q95">
            <v>0</v>
          </cell>
          <cell r="R95">
            <v>16.100000000000001</v>
          </cell>
          <cell r="S95">
            <v>87.7</v>
          </cell>
          <cell r="T95">
            <v>8.64</v>
          </cell>
          <cell r="U95">
            <v>501</v>
          </cell>
          <cell r="V95">
            <v>0.28999999999999998</v>
          </cell>
          <cell r="W95">
            <v>8.2899999999999991</v>
          </cell>
          <cell r="X95">
            <v>15.6</v>
          </cell>
          <cell r="Y95">
            <v>62.2</v>
          </cell>
          <cell r="Z95">
            <v>6.17</v>
          </cell>
          <cell r="AA95">
            <v>491</v>
          </cell>
          <cell r="AB95">
            <v>0.28999999999999998</v>
          </cell>
          <cell r="AC95">
            <v>7.95</v>
          </cell>
          <cell r="AD95">
            <v>259.28804480336271</v>
          </cell>
          <cell r="AE95">
            <v>711.3</v>
          </cell>
          <cell r="AG95">
            <v>77</v>
          </cell>
          <cell r="AH95">
            <v>16.5</v>
          </cell>
          <cell r="AI95">
            <v>16.899999999999999</v>
          </cell>
          <cell r="AJ95">
            <v>3</v>
          </cell>
          <cell r="AK95" t="str">
            <v>N</v>
          </cell>
          <cell r="AL95">
            <v>52.57897036</v>
          </cell>
          <cell r="AM95">
            <v>0.06</v>
          </cell>
          <cell r="AN95">
            <v>0.01</v>
          </cell>
          <cell r="AO95">
            <v>42.53</v>
          </cell>
          <cell r="AP95">
            <v>0.04</v>
          </cell>
          <cell r="AQ95">
            <v>1500</v>
          </cell>
          <cell r="AR95">
            <v>150</v>
          </cell>
          <cell r="AS95">
            <v>37.5</v>
          </cell>
          <cell r="AT95">
            <v>41.298000000000002</v>
          </cell>
          <cell r="AU95">
            <v>3438.6344712739383</v>
          </cell>
          <cell r="AV95">
            <v>18.600999999999999</v>
          </cell>
          <cell r="AW95">
            <v>1548.7926727726892</v>
          </cell>
          <cell r="AX95">
            <v>918.13165473036599</v>
          </cell>
          <cell r="AY95">
            <v>37.778548972437299</v>
          </cell>
          <cell r="AZ95">
            <v>7.0933750227020198E-2</v>
          </cell>
          <cell r="BA95">
            <v>3211.6359197634401</v>
          </cell>
          <cell r="BB95">
            <v>5.04670244470445</v>
          </cell>
          <cell r="BC95">
            <v>3.6273036980940501E-3</v>
          </cell>
          <cell r="BD95">
            <v>0.22872335062502999</v>
          </cell>
          <cell r="BE95">
            <v>6.9627229185869597</v>
          </cell>
          <cell r="BF95">
            <v>0.39656258313751902</v>
          </cell>
          <cell r="BG95">
            <v>5.0557861880520196</v>
          </cell>
          <cell r="BH95">
            <v>-22.94027829625017</v>
          </cell>
          <cell r="BI95">
            <v>16.823354800535466</v>
          </cell>
          <cell r="BJ95">
            <v>167.47739599762545</v>
          </cell>
          <cell r="BK95">
            <v>0.2905588048451721</v>
          </cell>
          <cell r="BL95">
            <v>2.8925284282836867</v>
          </cell>
          <cell r="BM95">
            <v>11.614229007661661</v>
          </cell>
          <cell r="BN95">
            <v>10.748271255568049</v>
          </cell>
          <cell r="BO95">
            <v>5.0863039331266027</v>
          </cell>
          <cell r="BP95">
            <v>-26.990673860511343</v>
          </cell>
          <cell r="BQ95">
            <v>14.207055618346335</v>
          </cell>
          <cell r="BR95">
            <v>130.8868178819387</v>
          </cell>
          <cell r="BS95">
            <v>0.26555244146441753</v>
          </cell>
          <cell r="BT95">
            <v>2.4464825772324992</v>
          </cell>
          <cell r="BU95">
            <v>-75.599999999999994</v>
          </cell>
          <cell r="BV95">
            <v>-5.42</v>
          </cell>
          <cell r="BW95">
            <v>0.62614966739371003</v>
          </cell>
          <cell r="BX95" t="str">
            <v>restricted</v>
          </cell>
          <cell r="BY95" t="str">
            <v>rain</v>
          </cell>
          <cell r="BZ95">
            <v>0.76356407028636597</v>
          </cell>
          <cell r="CA95">
            <v>-32.239999999999995</v>
          </cell>
          <cell r="CB95">
            <v>-12.4022616417602</v>
          </cell>
          <cell r="CC95">
            <v>-96.133505107224295</v>
          </cell>
          <cell r="CD95">
            <v>309.81038867188801</v>
          </cell>
          <cell r="CG95" t="str">
            <v>Crop</v>
          </cell>
          <cell r="CI95">
            <v>82.925742680288707</v>
          </cell>
          <cell r="CJ95">
            <v>156.85</v>
          </cell>
          <cell r="CK95">
            <v>9.3913221184848295E-4</v>
          </cell>
          <cell r="CL95">
            <v>6.3744597593894602E-4</v>
          </cell>
          <cell r="CM95">
            <v>460</v>
          </cell>
          <cell r="CN95">
            <v>91</v>
          </cell>
          <cell r="CO95">
            <v>603.37199999999996</v>
          </cell>
          <cell r="CP95">
            <v>1.1968991111745462</v>
          </cell>
          <cell r="CQ95" t="str">
            <v>NV</v>
          </cell>
        </row>
        <row r="96">
          <cell r="A96">
            <v>5</v>
          </cell>
          <cell r="D96">
            <v>42971</v>
          </cell>
          <cell r="E96">
            <v>0.41875000000000001</v>
          </cell>
          <cell r="F96">
            <v>51.371510000000001</v>
          </cell>
          <cell r="G96">
            <v>-102.58316000000001</v>
          </cell>
          <cell r="H96">
            <v>17.600000000000001</v>
          </cell>
          <cell r="I96">
            <v>0</v>
          </cell>
          <cell r="J96">
            <v>6.4</v>
          </cell>
          <cell r="K96" t="str">
            <v>L, J</v>
          </cell>
          <cell r="L96">
            <v>2.2999999999999998</v>
          </cell>
          <cell r="M96">
            <v>2.2999999999999998</v>
          </cell>
          <cell r="N96">
            <v>2.5</v>
          </cell>
          <cell r="O96">
            <v>101.3</v>
          </cell>
          <cell r="P96">
            <v>0</v>
          </cell>
          <cell r="Q96">
            <v>0</v>
          </cell>
          <cell r="R96">
            <v>20.3</v>
          </cell>
          <cell r="S96">
            <v>43.6</v>
          </cell>
          <cell r="T96">
            <v>3.9</v>
          </cell>
          <cell r="U96">
            <v>3239</v>
          </cell>
          <cell r="V96">
            <v>1.88</v>
          </cell>
          <cell r="W96">
            <v>8.07</v>
          </cell>
          <cell r="X96">
            <v>20.3</v>
          </cell>
          <cell r="Y96">
            <v>43.8</v>
          </cell>
          <cell r="Z96">
            <v>3.92</v>
          </cell>
          <cell r="AA96">
            <v>3245</v>
          </cell>
          <cell r="AB96">
            <v>1.88</v>
          </cell>
          <cell r="AC96">
            <v>8.08</v>
          </cell>
          <cell r="AD96">
            <v>1811.3739335431032</v>
          </cell>
          <cell r="AE96">
            <v>720.5</v>
          </cell>
          <cell r="AG96">
            <v>27</v>
          </cell>
          <cell r="AH96">
            <v>19.7</v>
          </cell>
          <cell r="AI96">
            <v>19.600000000000001</v>
          </cell>
          <cell r="AJ96">
            <v>2</v>
          </cell>
          <cell r="AK96" t="str">
            <v>N</v>
          </cell>
          <cell r="AL96">
            <v>2.3725163500000002</v>
          </cell>
          <cell r="AM96">
            <v>0.08</v>
          </cell>
          <cell r="AN96">
            <v>0.02</v>
          </cell>
          <cell r="AO96">
            <v>26.84</v>
          </cell>
          <cell r="AP96">
            <v>0.01</v>
          </cell>
          <cell r="AQ96">
            <v>1170</v>
          </cell>
          <cell r="AR96">
            <v>58.499999999999993</v>
          </cell>
          <cell r="AS96">
            <v>116.99999999999999</v>
          </cell>
          <cell r="AT96">
            <v>76.135999999999996</v>
          </cell>
          <cell r="AU96">
            <v>6339.3838467943378</v>
          </cell>
          <cell r="AV96">
            <v>15.401</v>
          </cell>
          <cell r="AW96">
            <v>1282.3480432972522</v>
          </cell>
          <cell r="AX96">
            <v>2515.34554182689</v>
          </cell>
          <cell r="AY96">
            <v>90.916350252529696</v>
          </cell>
          <cell r="AZ96">
            <v>0.54397628556554201</v>
          </cell>
          <cell r="BA96">
            <v>227.73071117801101</v>
          </cell>
          <cell r="BB96">
            <v>0.32472601152749198</v>
          </cell>
          <cell r="BC96">
            <v>2.1870593966147899E-3</v>
          </cell>
          <cell r="BD96">
            <v>0.139738634030971</v>
          </cell>
          <cell r="BE96">
            <v>3.7380118646993101</v>
          </cell>
          <cell r="BF96">
            <v>1.9394181635460798E-2</v>
          </cell>
          <cell r="BG96" t="e">
            <v>#N/A</v>
          </cell>
          <cell r="BH96" t="e">
            <v>#N/A</v>
          </cell>
          <cell r="BI96" t="e">
            <v>#N/A</v>
          </cell>
          <cell r="BJ96" t="e">
            <v>#N/A</v>
          </cell>
          <cell r="BK96" t="e">
            <v>#N/A</v>
          </cell>
          <cell r="BL96" t="e">
            <v>#N/A</v>
          </cell>
          <cell r="BM96" t="e">
            <v>#N/A</v>
          </cell>
          <cell r="BN96">
            <v>9.1461466888816698</v>
          </cell>
          <cell r="BO96">
            <v>0.76006360354358415</v>
          </cell>
          <cell r="BP96">
            <v>-25.985705863690939</v>
          </cell>
          <cell r="BQ96">
            <v>21.981575853187504</v>
          </cell>
          <cell r="BR96">
            <v>172.32575760517042</v>
          </cell>
          <cell r="BS96">
            <v>0.51843339276385625</v>
          </cell>
          <cell r="BT96">
            <v>4.0642867359710007</v>
          </cell>
          <cell r="BU96">
            <v>-66.5</v>
          </cell>
          <cell r="BV96">
            <v>-4.5999999999999996</v>
          </cell>
          <cell r="BW96">
            <v>0.75811388461205798</v>
          </cell>
          <cell r="BX96" t="str">
            <v>restricted</v>
          </cell>
          <cell r="BY96" t="str">
            <v>rain</v>
          </cell>
          <cell r="BZ96">
            <v>1.7818185781753899</v>
          </cell>
          <cell r="CA96">
            <v>-29.700000000000003</v>
          </cell>
          <cell r="CB96">
            <v>-8.7590207239802993</v>
          </cell>
          <cell r="CC96">
            <v>-67.934820403607503</v>
          </cell>
          <cell r="CD96">
            <v>1160.425347483</v>
          </cell>
          <cell r="CE96" t="str">
            <v>Bottom sand + gravel. Groundwater</v>
          </cell>
          <cell r="CG96" t="str">
            <v>Pasture-livestock</v>
          </cell>
          <cell r="CI96">
            <v>258.72831716250101</v>
          </cell>
          <cell r="CJ96">
            <v>322.57</v>
          </cell>
          <cell r="CK96">
            <v>0</v>
          </cell>
          <cell r="CL96">
            <v>0</v>
          </cell>
          <cell r="CM96">
            <v>1770</v>
          </cell>
          <cell r="CN96">
            <v>169</v>
          </cell>
          <cell r="CO96">
            <v>3597.5909999999999</v>
          </cell>
          <cell r="CP96">
            <v>1.1331701855378933</v>
          </cell>
          <cell r="CQ96" t="e">
            <v>#N/A</v>
          </cell>
        </row>
        <row r="97">
          <cell r="A97" t="str">
            <v>74A</v>
          </cell>
          <cell r="D97">
            <v>42971</v>
          </cell>
          <cell r="E97">
            <v>0.48402777777777778</v>
          </cell>
          <cell r="F97">
            <v>51.548639999999999</v>
          </cell>
          <cell r="G97">
            <v>-102.76026</v>
          </cell>
          <cell r="H97">
            <v>20.100000000000001</v>
          </cell>
          <cell r="I97">
            <v>0</v>
          </cell>
          <cell r="J97">
            <v>13</v>
          </cell>
          <cell r="K97" t="str">
            <v>L, J</v>
          </cell>
          <cell r="L97">
            <v>1.27</v>
          </cell>
          <cell r="M97">
            <v>2.5</v>
          </cell>
          <cell r="N97">
            <v>2.5</v>
          </cell>
          <cell r="O97">
            <v>93.6</v>
          </cell>
          <cell r="P97">
            <v>0</v>
          </cell>
          <cell r="Q97">
            <v>0</v>
          </cell>
          <cell r="R97">
            <v>17.600000000000001</v>
          </cell>
          <cell r="S97">
            <v>71.8</v>
          </cell>
          <cell r="T97">
            <v>6.84</v>
          </cell>
          <cell r="U97">
            <v>783</v>
          </cell>
          <cell r="V97">
            <v>0.45</v>
          </cell>
          <cell r="W97">
            <v>7.84</v>
          </cell>
          <cell r="X97">
            <v>13.2</v>
          </cell>
          <cell r="Y97">
            <v>1.3</v>
          </cell>
          <cell r="Z97">
            <v>0.14000000000000001</v>
          </cell>
          <cell r="AA97">
            <v>816</v>
          </cell>
          <cell r="AB97">
            <v>0.53</v>
          </cell>
          <cell r="AC97">
            <v>6.82</v>
          </cell>
          <cell r="AD97">
            <v>410.5931455428007</v>
          </cell>
          <cell r="AE97">
            <v>718.5</v>
          </cell>
          <cell r="AG97">
            <v>77</v>
          </cell>
          <cell r="AH97">
            <v>17.399999999999999</v>
          </cell>
          <cell r="AI97">
            <v>18.100000000000001</v>
          </cell>
          <cell r="AJ97">
            <v>2</v>
          </cell>
          <cell r="AK97" t="str">
            <v>N</v>
          </cell>
          <cell r="AL97">
            <v>17.142875419999999</v>
          </cell>
          <cell r="AM97">
            <v>0.03</v>
          </cell>
          <cell r="AN97">
            <v>0.06</v>
          </cell>
          <cell r="AO97">
            <v>302.05</v>
          </cell>
          <cell r="AP97">
            <v>7.0000000000000007E-2</v>
          </cell>
          <cell r="AQ97">
            <v>1080</v>
          </cell>
          <cell r="AR97">
            <v>18.000000000000004</v>
          </cell>
          <cell r="AS97">
            <v>15.428571428571429</v>
          </cell>
          <cell r="AT97">
            <v>78.028999999999996</v>
          </cell>
          <cell r="AU97">
            <v>6497.0024979184009</v>
          </cell>
          <cell r="AV97">
            <v>10.824</v>
          </cell>
          <cell r="AW97">
            <v>901.24895920066615</v>
          </cell>
          <cell r="AX97">
            <v>4750.8612520120596</v>
          </cell>
          <cell r="AY97">
            <v>188.45914940056699</v>
          </cell>
          <cell r="AZ97">
            <v>1.47874805909746</v>
          </cell>
          <cell r="BA97">
            <v>2318.4818895540202</v>
          </cell>
          <cell r="BB97">
            <v>3.5595839720588098</v>
          </cell>
          <cell r="BC97">
            <v>9.3180382389579392E-3</v>
          </cell>
          <cell r="BD97">
            <v>0.21771433094859499</v>
          </cell>
          <cell r="BE97">
            <v>6.3720572371947704</v>
          </cell>
          <cell r="BF97">
            <v>5.1321720802780302E-2</v>
          </cell>
          <cell r="BG97">
            <v>2.4580963872771822</v>
          </cell>
          <cell r="BH97">
            <v>-27.153268006703986</v>
          </cell>
          <cell r="BI97">
            <v>65.037535364750212</v>
          </cell>
          <cell r="BJ97">
            <v>831.94752748132396</v>
          </cell>
          <cell r="BK97">
            <v>1.498215511742691</v>
          </cell>
          <cell r="BL97">
            <v>19.164881996805438</v>
          </cell>
          <cell r="BM97">
            <v>14.923773529927939</v>
          </cell>
          <cell r="BN97">
            <v>13.248593223852771</v>
          </cell>
          <cell r="BO97">
            <v>2.3557743702801317</v>
          </cell>
          <cell r="BP97">
            <v>-30.230082426307796</v>
          </cell>
          <cell r="BQ97">
            <v>68.637953024245959</v>
          </cell>
          <cell r="BR97">
            <v>779.44827371669976</v>
          </cell>
          <cell r="BS97">
            <v>1.6036904912207</v>
          </cell>
          <cell r="BT97">
            <v>18.211408264408874</v>
          </cell>
          <cell r="BU97">
            <v>-82.1</v>
          </cell>
          <cell r="BV97">
            <v>-7.75</v>
          </cell>
          <cell r="BW97">
            <v>0.37470659177025001</v>
          </cell>
          <cell r="BX97" t="str">
            <v>open</v>
          </cell>
          <cell r="BY97" t="str">
            <v>rain</v>
          </cell>
          <cell r="BZ97">
            <v>0.95935842583844999</v>
          </cell>
          <cell r="CA97">
            <v>-20.099999999999994</v>
          </cell>
          <cell r="CB97">
            <v>-11.841581131461901</v>
          </cell>
          <cell r="CC97">
            <v>-91.793837957515095</v>
          </cell>
          <cell r="CD97">
            <v>270.29578585253398</v>
          </cell>
          <cell r="CE97" t="str">
            <v>Out flow and inflow</v>
          </cell>
          <cell r="CF97" t="str">
            <v>Livestock</v>
          </cell>
          <cell r="CG97" t="str">
            <v>Pasture-livestock</v>
          </cell>
          <cell r="CI97">
            <v>34.118019845604501</v>
          </cell>
          <cell r="CJ97">
            <v>316.89</v>
          </cell>
          <cell r="CK97">
            <v>5.2436159287300504E-3</v>
          </cell>
          <cell r="CL97">
            <v>0</v>
          </cell>
          <cell r="CM97">
            <v>840</v>
          </cell>
          <cell r="CN97">
            <v>121</v>
          </cell>
          <cell r="CO97">
            <v>1846.875</v>
          </cell>
          <cell r="CP97">
            <v>1.1777165966516874</v>
          </cell>
          <cell r="CQ97" t="str">
            <v>NV</v>
          </cell>
        </row>
        <row r="98">
          <cell r="A98" t="str">
            <v>74B</v>
          </cell>
          <cell r="D98">
            <v>42971</v>
          </cell>
          <cell r="E98">
            <v>0.51597222222222217</v>
          </cell>
          <cell r="F98">
            <v>51.553649999999998</v>
          </cell>
          <cell r="G98">
            <v>-102.76506000000001</v>
          </cell>
          <cell r="H98">
            <v>19.899999999999999</v>
          </cell>
          <cell r="I98">
            <v>5</v>
          </cell>
          <cell r="J98">
            <v>13.6</v>
          </cell>
          <cell r="K98" t="str">
            <v>L, J</v>
          </cell>
          <cell r="L98">
            <v>1.02</v>
          </cell>
          <cell r="M98">
            <v>2.7</v>
          </cell>
          <cell r="N98">
            <v>3</v>
          </cell>
          <cell r="O98">
            <v>93.6</v>
          </cell>
          <cell r="P98">
            <v>0</v>
          </cell>
          <cell r="Q98">
            <v>0</v>
          </cell>
          <cell r="R98">
            <v>18.3</v>
          </cell>
          <cell r="S98">
            <v>93.4</v>
          </cell>
          <cell r="T98">
            <v>8.76</v>
          </cell>
          <cell r="U98">
            <v>683</v>
          </cell>
          <cell r="V98">
            <v>0.38</v>
          </cell>
          <cell r="W98">
            <v>8.52</v>
          </cell>
          <cell r="X98">
            <v>15.9</v>
          </cell>
          <cell r="Y98">
            <v>3</v>
          </cell>
          <cell r="Z98">
            <v>0.24</v>
          </cell>
          <cell r="AA98">
            <v>743</v>
          </cell>
          <cell r="AB98">
            <v>0.46</v>
          </cell>
          <cell r="AC98">
            <v>7.13</v>
          </cell>
          <cell r="AD98">
            <v>354.76014915075655</v>
          </cell>
          <cell r="AE98">
            <v>718</v>
          </cell>
          <cell r="AG98">
            <v>66</v>
          </cell>
          <cell r="AH98">
            <v>18.2</v>
          </cell>
          <cell r="AI98">
            <v>19.600000000000001</v>
          </cell>
          <cell r="AJ98">
            <v>2</v>
          </cell>
          <cell r="AK98" t="str">
            <v>N</v>
          </cell>
          <cell r="AL98">
            <v>23.071335824999998</v>
          </cell>
          <cell r="AM98">
            <v>0.03</v>
          </cell>
          <cell r="AN98">
            <v>0.02</v>
          </cell>
          <cell r="AO98">
            <v>12.22</v>
          </cell>
          <cell r="AP98">
            <v>0.01</v>
          </cell>
          <cell r="AQ98">
            <v>998.84</v>
          </cell>
          <cell r="AR98">
            <v>49.942</v>
          </cell>
          <cell r="AS98">
            <v>99.884</v>
          </cell>
          <cell r="AT98">
            <v>59.503999999999998</v>
          </cell>
          <cell r="AU98">
            <v>4954.5378850957532</v>
          </cell>
          <cell r="AV98">
            <v>17.436</v>
          </cell>
          <cell r="AW98">
            <v>1451.7901748542881</v>
          </cell>
          <cell r="AX98">
            <v>778.82567481739704</v>
          </cell>
          <cell r="AY98">
            <v>30.2354708069685</v>
          </cell>
          <cell r="AZ98">
            <v>0.206553258588759</v>
          </cell>
          <cell r="BA98">
            <v>3080.6312959952602</v>
          </cell>
          <cell r="BB98">
            <v>4.6586334504013998</v>
          </cell>
          <cell r="BC98">
            <v>1.06458950680333E-2</v>
          </cell>
          <cell r="BD98">
            <v>0.24437617397470701</v>
          </cell>
          <cell r="BE98">
            <v>6.9934798076277502</v>
          </cell>
          <cell r="BF98">
            <v>1.3951484750097E-2</v>
          </cell>
          <cell r="BG98">
            <v>3.6845672580012838</v>
          </cell>
          <cell r="BH98">
            <v>-19.97174636014622</v>
          </cell>
          <cell r="BI98">
            <v>27.009717758647167</v>
          </cell>
          <cell r="BJ98">
            <v>403.64707246726084</v>
          </cell>
          <cell r="BK98">
            <v>0.64171341788185254</v>
          </cell>
          <cell r="BL98">
            <v>9.5900943803103083</v>
          </cell>
          <cell r="BM98">
            <v>17.435264920321941</v>
          </cell>
          <cell r="BN98">
            <v>11.907080365601905</v>
          </cell>
          <cell r="BO98">
            <v>3.3362223419347474</v>
          </cell>
          <cell r="BP98">
            <v>-28.652508744673554</v>
          </cell>
          <cell r="BQ98">
            <v>38.041496101959765</v>
          </cell>
          <cell r="BR98">
            <v>388.25412969751414</v>
          </cell>
          <cell r="BS98">
            <v>0.85294834309326828</v>
          </cell>
          <cell r="BT98">
            <v>8.7052495447873142</v>
          </cell>
          <cell r="BU98">
            <v>-87.2</v>
          </cell>
          <cell r="BV98">
            <v>-10.41</v>
          </cell>
          <cell r="BW98">
            <v>7.4563966840434898E-2</v>
          </cell>
          <cell r="BX98" t="str">
            <v>open</v>
          </cell>
          <cell r="BY98" t="str">
            <v>rain</v>
          </cell>
          <cell r="BZ98">
            <v>0.21397949247318099</v>
          </cell>
          <cell r="CA98">
            <v>-3.9200000000000017</v>
          </cell>
          <cell r="CB98">
            <v>-11.574526464228599</v>
          </cell>
          <cell r="CC98">
            <v>-89.726834833129601</v>
          </cell>
          <cell r="CD98">
            <v>98.598702584777499</v>
          </cell>
          <cell r="CE98" t="str">
            <v xml:space="preserve">Fish. inflow stream (currently dry). outflow. </v>
          </cell>
          <cell r="CF98" t="str">
            <v>Livestock</v>
          </cell>
          <cell r="CG98" t="str">
            <v>Pasture-livestock</v>
          </cell>
          <cell r="CI98">
            <v>220.878796850079</v>
          </cell>
          <cell r="CJ98">
            <v>262.3</v>
          </cell>
          <cell r="CK98">
            <v>5.3510959925204297E-3</v>
          </cell>
          <cell r="CL98">
            <v>0</v>
          </cell>
          <cell r="CM98">
            <v>1540</v>
          </cell>
          <cell r="CN98">
            <v>167</v>
          </cell>
          <cell r="CO98">
            <v>3794.7689999999998</v>
          </cell>
          <cell r="CP98">
            <v>1.2004696331952689</v>
          </cell>
          <cell r="CQ98" t="str">
            <v>NV</v>
          </cell>
        </row>
        <row r="99">
          <cell r="A99" t="str">
            <v>74C</v>
          </cell>
          <cell r="D99">
            <v>42971</v>
          </cell>
          <cell r="E99">
            <v>0.55069444444444449</v>
          </cell>
          <cell r="F99">
            <v>51.54495</v>
          </cell>
          <cell r="G99">
            <v>-102.76698</v>
          </cell>
          <cell r="H99">
            <v>22.1</v>
          </cell>
          <cell r="I99">
            <v>5</v>
          </cell>
          <cell r="J99">
            <v>16.399999999999999</v>
          </cell>
          <cell r="K99" t="str">
            <v>L, J</v>
          </cell>
          <cell r="L99">
            <v>0.43</v>
          </cell>
          <cell r="M99">
            <v>3.3</v>
          </cell>
          <cell r="N99">
            <v>3</v>
          </cell>
          <cell r="O99">
            <v>93.6</v>
          </cell>
          <cell r="P99">
            <v>0</v>
          </cell>
          <cell r="Q99">
            <v>0</v>
          </cell>
          <cell r="R99">
            <v>18.5</v>
          </cell>
          <cell r="S99">
            <v>108</v>
          </cell>
          <cell r="T99">
            <v>10.119999999999999</v>
          </cell>
          <cell r="U99">
            <v>617</v>
          </cell>
          <cell r="V99">
            <v>0.35</v>
          </cell>
          <cell r="W99">
            <v>9.19</v>
          </cell>
          <cell r="X99">
            <v>13.9</v>
          </cell>
          <cell r="Y99">
            <v>1.2</v>
          </cell>
          <cell r="Z99">
            <v>0.13</v>
          </cell>
          <cell r="AA99">
            <v>631</v>
          </cell>
          <cell r="AB99">
            <v>0.39</v>
          </cell>
          <cell r="AC99">
            <v>6.94</v>
          </cell>
          <cell r="AD99">
            <v>320.218072491908</v>
          </cell>
          <cell r="AE99">
            <v>717.4</v>
          </cell>
          <cell r="AG99">
            <v>11</v>
          </cell>
          <cell r="AH99">
            <v>18.5</v>
          </cell>
          <cell r="AI99">
            <v>19.600000000000001</v>
          </cell>
          <cell r="AJ99">
            <v>2</v>
          </cell>
          <cell r="AK99" t="str">
            <v>N</v>
          </cell>
          <cell r="AL99">
            <v>167.10263119999999</v>
          </cell>
          <cell r="AM99">
            <v>0.09</v>
          </cell>
          <cell r="AN99">
            <v>0.01</v>
          </cell>
          <cell r="AO99">
            <v>39.020000000000003</v>
          </cell>
          <cell r="AP99">
            <v>0.03</v>
          </cell>
          <cell r="AQ99">
            <v>1490</v>
          </cell>
          <cell r="AR99">
            <v>149</v>
          </cell>
          <cell r="AS99">
            <v>49.666666666666671</v>
          </cell>
          <cell r="AT99">
            <v>39.052999999999997</v>
          </cell>
          <cell r="AU99">
            <v>3251.7069109075769</v>
          </cell>
          <cell r="AV99">
            <v>20.062999999999999</v>
          </cell>
          <cell r="AW99">
            <v>1670.5245628642797</v>
          </cell>
          <cell r="AX99">
            <v>138.67693560701099</v>
          </cell>
          <cell r="AY99">
            <v>5.34756801412742</v>
          </cell>
          <cell r="AZ99">
            <v>0.96873223731902403</v>
          </cell>
          <cell r="BA99">
            <v>1137.3586074592399</v>
          </cell>
          <cell r="BB99">
            <v>1.7115644859949</v>
          </cell>
          <cell r="BC99">
            <v>2.72754365420513E-3</v>
          </cell>
          <cell r="BD99">
            <v>0.25725031523288</v>
          </cell>
          <cell r="BE99">
            <v>7.3109118594043796</v>
          </cell>
          <cell r="BF99">
            <v>8.0246101476879605E-2</v>
          </cell>
          <cell r="BG99">
            <v>3.2823536732869645</v>
          </cell>
          <cell r="BH99">
            <v>-25.072073175321627</v>
          </cell>
          <cell r="BI99">
            <v>50.816248043026391</v>
          </cell>
          <cell r="BJ99">
            <v>547.09557110409753</v>
          </cell>
          <cell r="BK99">
            <v>0.98481100858578274</v>
          </cell>
          <cell r="BL99">
            <v>10.602627346978634</v>
          </cell>
          <cell r="BM99">
            <v>12.560513435538969</v>
          </cell>
          <cell r="BN99">
            <v>10.685468482714738</v>
          </cell>
          <cell r="BO99">
            <v>3.4945771976443578</v>
          </cell>
          <cell r="BP99">
            <v>-28.517043896663669</v>
          </cell>
          <cell r="BQ99">
            <v>59.662464070896689</v>
          </cell>
          <cell r="BR99">
            <v>546.44689665485748</v>
          </cell>
          <cell r="BS99">
            <v>1.19564056254302</v>
          </cell>
          <cell r="BT99">
            <v>10.950839612321793</v>
          </cell>
          <cell r="BU99" t="e">
            <v>#N/A</v>
          </cell>
          <cell r="BV99" t="e">
            <v>#N/A</v>
          </cell>
          <cell r="BW99" t="e">
            <v>#N/A</v>
          </cell>
          <cell r="BX99" t="e">
            <v>#N/A</v>
          </cell>
          <cell r="BY99" t="e">
            <v>#N/A</v>
          </cell>
          <cell r="BZ99" t="e">
            <v>#N/A</v>
          </cell>
          <cell r="CA99" t="e">
            <v>#N/A</v>
          </cell>
          <cell r="CB99" t="e">
            <v>#N/A</v>
          </cell>
          <cell r="CC99" t="e">
            <v>#N/A</v>
          </cell>
          <cell r="CD99" t="e">
            <v>#N/A</v>
          </cell>
          <cell r="CF99" t="str">
            <v>Livestock</v>
          </cell>
          <cell r="CG99" t="str">
            <v>Pasture-livestock</v>
          </cell>
          <cell r="CI99">
            <v>109.830539194338</v>
          </cell>
          <cell r="CJ99">
            <v>139.80000000000001</v>
          </cell>
          <cell r="CK99">
            <v>4.3623807159896104E-3</v>
          </cell>
          <cell r="CL99">
            <v>3.7058029806139302E-4</v>
          </cell>
          <cell r="CM99">
            <v>1190</v>
          </cell>
          <cell r="CN99">
            <v>145</v>
          </cell>
          <cell r="CO99">
            <v>2670.4259999999995</v>
          </cell>
          <cell r="CP99">
            <v>1.1857403244470477</v>
          </cell>
          <cell r="CQ99" t="str">
            <v>NV</v>
          </cell>
        </row>
        <row r="100">
          <cell r="A100" t="str">
            <v>10C</v>
          </cell>
          <cell r="D100">
            <v>42971</v>
          </cell>
          <cell r="E100">
            <v>0.4375</v>
          </cell>
          <cell r="F100">
            <v>51.805639999999997</v>
          </cell>
          <cell r="G100">
            <v>-103.37831</v>
          </cell>
          <cell r="H100">
            <v>17.600000000000001</v>
          </cell>
          <cell r="I100">
            <v>0</v>
          </cell>
          <cell r="J100">
            <v>12.8</v>
          </cell>
          <cell r="K100" t="str">
            <v>Justin, C</v>
          </cell>
          <cell r="L100">
            <v>0.19</v>
          </cell>
          <cell r="M100">
            <v>2</v>
          </cell>
          <cell r="N100">
            <v>2</v>
          </cell>
          <cell r="O100">
            <v>101.4</v>
          </cell>
          <cell r="P100">
            <v>0</v>
          </cell>
          <cell r="Q100">
            <v>0</v>
          </cell>
          <cell r="R100">
            <v>16.8</v>
          </cell>
          <cell r="S100">
            <v>82.3</v>
          </cell>
          <cell r="T100">
            <v>7.46</v>
          </cell>
          <cell r="U100">
            <v>1049</v>
          </cell>
          <cell r="V100">
            <v>0.62</v>
          </cell>
          <cell r="W100">
            <v>8.8800000000000008</v>
          </cell>
          <cell r="X100">
            <v>16.8</v>
          </cell>
          <cell r="Y100">
            <v>82.4</v>
          </cell>
          <cell r="Z100">
            <v>7.4</v>
          </cell>
          <cell r="AA100">
            <v>1047</v>
          </cell>
          <cell r="AB100">
            <v>0.62</v>
          </cell>
          <cell r="AC100">
            <v>8.8699999999999992</v>
          </cell>
          <cell r="AD100">
            <v>561.40694910737648</v>
          </cell>
          <cell r="AE100">
            <v>712.8</v>
          </cell>
          <cell r="AG100">
            <v>47</v>
          </cell>
          <cell r="AH100">
            <v>17.2</v>
          </cell>
          <cell r="AI100">
            <v>17.3</v>
          </cell>
          <cell r="AJ100">
            <v>2</v>
          </cell>
          <cell r="AK100" t="str">
            <v>N</v>
          </cell>
          <cell r="AL100">
            <v>174.61417019999999</v>
          </cell>
          <cell r="AM100">
            <v>0.08</v>
          </cell>
          <cell r="AN100">
            <v>0.01</v>
          </cell>
          <cell r="AO100">
            <v>19.829999999999998</v>
          </cell>
          <cell r="AP100">
            <v>0.03</v>
          </cell>
          <cell r="AQ100">
            <v>2020</v>
          </cell>
          <cell r="AR100">
            <v>202</v>
          </cell>
          <cell r="AS100">
            <v>67.333333333333343</v>
          </cell>
          <cell r="AT100">
            <v>27.259</v>
          </cell>
          <cell r="AU100">
            <v>2269.6919233971694</v>
          </cell>
          <cell r="AV100">
            <v>22.681999999999999</v>
          </cell>
          <cell r="AW100">
            <v>1888.5928393005829</v>
          </cell>
          <cell r="AX100">
            <v>126.173381099208</v>
          </cell>
          <cell r="AY100">
            <v>5.0839003251997799</v>
          </cell>
          <cell r="AZ100">
            <v>0.25038449372223398</v>
          </cell>
          <cell r="BA100">
            <v>360.11253127002499</v>
          </cell>
          <cell r="BB100">
            <v>0.557374977038671</v>
          </cell>
          <cell r="BC100">
            <v>4.0517573260645502E-4</v>
          </cell>
          <cell r="BD100">
            <v>0.26648792539189298</v>
          </cell>
          <cell r="BE100">
            <v>7.9307360018384099</v>
          </cell>
          <cell r="BF100">
            <v>8.3482788179720602E-2</v>
          </cell>
          <cell r="BG100">
            <v>5.520376412940049</v>
          </cell>
          <cell r="BH100">
            <v>-15.960067775815391</v>
          </cell>
          <cell r="BI100">
            <v>17.88603692160827</v>
          </cell>
          <cell r="BJ100">
            <v>282.13529899018783</v>
          </cell>
          <cell r="BK100">
            <v>0.33843021611368534</v>
          </cell>
          <cell r="BL100">
            <v>5.3384162533621158</v>
          </cell>
          <cell r="BM100">
            <v>18.403062135258565</v>
          </cell>
          <cell r="BN100">
            <v>10.058485089247412</v>
          </cell>
          <cell r="BO100">
            <v>5.502504014802204</v>
          </cell>
          <cell r="BP100">
            <v>-28.04886252249311</v>
          </cell>
          <cell r="BQ100">
            <v>14.83542305637225</v>
          </cell>
          <cell r="BR100">
            <v>127.90446994731217</v>
          </cell>
          <cell r="BS100">
            <v>0.33948336513437644</v>
          </cell>
          <cell r="BT100">
            <v>2.9268757425014229</v>
          </cell>
          <cell r="BU100">
            <v>-84.8</v>
          </cell>
          <cell r="BV100">
            <v>-6.15</v>
          </cell>
          <cell r="BW100">
            <v>1.1195619509161301</v>
          </cell>
          <cell r="BX100" t="str">
            <v>closed</v>
          </cell>
          <cell r="BY100" t="str">
            <v>rain</v>
          </cell>
          <cell r="BZ100">
            <v>2.2151090405319298</v>
          </cell>
          <cell r="CA100">
            <v>-35.599999999999994</v>
          </cell>
          <cell r="CB100">
            <v>-15.362345104973</v>
          </cell>
          <cell r="CC100">
            <v>-119.04455111249101</v>
          </cell>
          <cell r="CD100">
            <v>1157.7286486590399</v>
          </cell>
          <cell r="CF100" t="str">
            <v>Livestock</v>
          </cell>
          <cell r="CG100" t="str">
            <v>Pasture-livestock</v>
          </cell>
          <cell r="CI100">
            <v>148.89777796816301</v>
          </cell>
          <cell r="CJ100">
            <v>112.55</v>
          </cell>
          <cell r="CK100">
            <v>0</v>
          </cell>
          <cell r="CL100">
            <v>0</v>
          </cell>
          <cell r="CM100">
            <v>1200</v>
          </cell>
          <cell r="CN100">
            <v>152</v>
          </cell>
          <cell r="CO100">
            <v>2046</v>
          </cell>
          <cell r="CP100">
            <v>1.2377930301540638</v>
          </cell>
          <cell r="CQ100">
            <v>534.91999999999996</v>
          </cell>
        </row>
        <row r="101">
          <cell r="A101" t="str">
            <v>10D</v>
          </cell>
          <cell r="D101">
            <v>42971</v>
          </cell>
          <cell r="E101">
            <v>0.48541666666666666</v>
          </cell>
          <cell r="F101">
            <v>51.803759999999997</v>
          </cell>
          <cell r="G101">
            <v>-103.40521</v>
          </cell>
          <cell r="H101">
            <v>20.3</v>
          </cell>
          <cell r="I101">
            <v>1</v>
          </cell>
          <cell r="J101">
            <v>8.5</v>
          </cell>
          <cell r="K101" t="str">
            <v>Justin, C</v>
          </cell>
          <cell r="L101">
            <v>0.5</v>
          </cell>
          <cell r="M101">
            <v>0.5</v>
          </cell>
          <cell r="N101">
            <v>0.5</v>
          </cell>
          <cell r="O101">
            <v>96.1</v>
          </cell>
          <cell r="P101">
            <v>0</v>
          </cell>
          <cell r="Q101">
            <v>0</v>
          </cell>
          <cell r="R101">
            <v>16.600000000000001</v>
          </cell>
          <cell r="S101">
            <v>115.5</v>
          </cell>
          <cell r="T101">
            <v>10.28</v>
          </cell>
          <cell r="U101">
            <v>3569</v>
          </cell>
          <cell r="V101">
            <v>2.27</v>
          </cell>
          <cell r="W101">
            <v>9.69</v>
          </cell>
          <cell r="X101" t="e">
            <v>#N/A</v>
          </cell>
          <cell r="Y101" t="e">
            <v>#N/A</v>
          </cell>
          <cell r="Z101" t="e">
            <v>#N/A</v>
          </cell>
          <cell r="AA101" t="e">
            <v>#N/A</v>
          </cell>
          <cell r="AB101" t="e">
            <v>#N/A</v>
          </cell>
          <cell r="AC101" t="e">
            <v>#N/A</v>
          </cell>
          <cell r="AD101">
            <v>2000.9954510052767</v>
          </cell>
          <cell r="AE101">
            <v>712.7</v>
          </cell>
          <cell r="AG101">
            <v>16</v>
          </cell>
          <cell r="AH101">
            <v>17.2</v>
          </cell>
          <cell r="AI101">
            <v>17.5</v>
          </cell>
          <cell r="AJ101">
            <v>1</v>
          </cell>
          <cell r="AK101" t="str">
            <v>N</v>
          </cell>
          <cell r="AL101">
            <v>50.21253248</v>
          </cell>
          <cell r="AM101">
            <v>0.03</v>
          </cell>
          <cell r="AN101">
            <v>5.8599999999999998E-3</v>
          </cell>
          <cell r="AO101" t="str">
            <v>&lt;LOD</v>
          </cell>
          <cell r="AP101">
            <v>0.02</v>
          </cell>
          <cell r="AQ101">
            <v>1830</v>
          </cell>
          <cell r="AR101">
            <v>312.28668941979527</v>
          </cell>
          <cell r="AS101">
            <v>91.5</v>
          </cell>
          <cell r="AT101">
            <v>20.884</v>
          </cell>
          <cell r="AU101">
            <v>1738.8842631140717</v>
          </cell>
          <cell r="AV101">
            <v>28.95</v>
          </cell>
          <cell r="AW101">
            <v>2410.4912572855956</v>
          </cell>
          <cell r="AX101">
            <v>48.516635015214</v>
          </cell>
          <cell r="AY101">
            <v>1.9223470238431899</v>
          </cell>
          <cell r="AZ101">
            <v>0.12379583655743499</v>
          </cell>
          <cell r="BA101">
            <v>192.569801488369</v>
          </cell>
          <cell r="BB101">
            <v>0.29032215429980601</v>
          </cell>
          <cell r="BC101">
            <v>1.39303209993841E-3</v>
          </cell>
          <cell r="BD101">
            <v>0.22346042372109201</v>
          </cell>
          <cell r="BE101">
            <v>6.6256766089329604</v>
          </cell>
          <cell r="BF101">
            <v>8.2138347587752805E-2</v>
          </cell>
          <cell r="BG101">
            <v>2.3513989170808127</v>
          </cell>
          <cell r="BH101">
            <v>-16.323779124140394</v>
          </cell>
          <cell r="BI101">
            <v>23.836581944169811</v>
          </cell>
          <cell r="BJ101">
            <v>424.19156476642632</v>
          </cell>
          <cell r="BK101">
            <v>0.49898643383231761</v>
          </cell>
          <cell r="BL101">
            <v>8.8798736605908797</v>
          </cell>
          <cell r="BM101">
            <v>20.761792108167974</v>
          </cell>
          <cell r="BN101">
            <v>9.2253460150898583</v>
          </cell>
          <cell r="BO101">
            <v>1.6707051685096062</v>
          </cell>
          <cell r="BP101">
            <v>-29.134038458966696</v>
          </cell>
          <cell r="BQ101">
            <v>38.655027602361145</v>
          </cell>
          <cell r="BR101">
            <v>305.6622898753979</v>
          </cell>
          <cell r="BS101">
            <v>0.95209427592022544</v>
          </cell>
          <cell r="BT101">
            <v>7.5286278294432991</v>
          </cell>
          <cell r="BU101">
            <v>-69.3</v>
          </cell>
          <cell r="BV101">
            <v>-4.49</v>
          </cell>
          <cell r="BW101">
            <v>0.98615463200530495</v>
          </cell>
          <cell r="BX101" t="str">
            <v>restricted</v>
          </cell>
          <cell r="BY101" t="str">
            <v>rain</v>
          </cell>
          <cell r="BZ101">
            <v>0.52072369513193995</v>
          </cell>
          <cell r="CA101">
            <v>-33.379999999999995</v>
          </cell>
          <cell r="CB101">
            <v>-9.7696974727557198</v>
          </cell>
          <cell r="CC101">
            <v>-75.757458439129294</v>
          </cell>
          <cell r="CD101">
            <v>323.32738065651699</v>
          </cell>
          <cell r="CE101" t="str">
            <v>Many macrophytes</v>
          </cell>
          <cell r="CG101" t="str">
            <v>Pasture-livestock</v>
          </cell>
          <cell r="CI101">
            <v>202.33881213990401</v>
          </cell>
          <cell r="CJ101">
            <v>119.9</v>
          </cell>
          <cell r="CK101" t="str">
            <v>NA</v>
          </cell>
          <cell r="CL101" t="str">
            <v>NA</v>
          </cell>
          <cell r="CM101">
            <v>380</v>
          </cell>
          <cell r="CN101">
            <v>84</v>
          </cell>
          <cell r="CO101">
            <v>173.125</v>
          </cell>
          <cell r="CP101">
            <v>1.2155772283030664</v>
          </cell>
          <cell r="CQ101">
            <v>1925.8</v>
          </cell>
        </row>
        <row r="102">
          <cell r="A102" t="str">
            <v>10A</v>
          </cell>
          <cell r="D102">
            <v>42971</v>
          </cell>
          <cell r="E102">
            <v>0.51736111111111105</v>
          </cell>
          <cell r="F102">
            <v>51.77975</v>
          </cell>
          <cell r="G102">
            <v>-103.42531</v>
          </cell>
          <cell r="H102">
            <v>22.3</v>
          </cell>
          <cell r="I102">
            <v>1</v>
          </cell>
          <cell r="J102">
            <v>5.8</v>
          </cell>
          <cell r="K102" t="str">
            <v>Justin, C</v>
          </cell>
          <cell r="L102">
            <v>0.76</v>
          </cell>
          <cell r="M102">
            <v>0.8</v>
          </cell>
          <cell r="N102">
            <v>1</v>
          </cell>
          <cell r="O102">
            <v>96.11</v>
          </cell>
          <cell r="P102">
            <v>0</v>
          </cell>
          <cell r="Q102">
            <v>0</v>
          </cell>
          <cell r="R102">
            <v>18.399999999999999</v>
          </cell>
          <cell r="S102">
            <v>48.5</v>
          </cell>
          <cell r="T102">
            <v>4.47</v>
          </cell>
          <cell r="U102">
            <v>738</v>
          </cell>
          <cell r="V102">
            <v>0.42</v>
          </cell>
          <cell r="W102">
            <v>7.88</v>
          </cell>
          <cell r="X102">
            <v>18.5</v>
          </cell>
          <cell r="Y102">
            <v>47.7</v>
          </cell>
          <cell r="Z102">
            <v>4.97</v>
          </cell>
          <cell r="AA102">
            <v>731</v>
          </cell>
          <cell r="AB102">
            <v>0.42</v>
          </cell>
          <cell r="AC102">
            <v>7.82</v>
          </cell>
          <cell r="AD102">
            <v>385.10134608196734</v>
          </cell>
          <cell r="AE102">
            <v>711.6</v>
          </cell>
          <cell r="AG102">
            <v>16</v>
          </cell>
          <cell r="AH102">
            <v>18.5</v>
          </cell>
          <cell r="AI102">
            <v>19.2</v>
          </cell>
          <cell r="AJ102">
            <v>2</v>
          </cell>
          <cell r="AK102" t="str">
            <v>N</v>
          </cell>
          <cell r="AL102">
            <v>10.56081367</v>
          </cell>
          <cell r="AM102">
            <v>0.24</v>
          </cell>
          <cell r="AN102">
            <v>7.0000000000000007E-2</v>
          </cell>
          <cell r="AO102">
            <v>21.1</v>
          </cell>
          <cell r="AP102">
            <v>0.1</v>
          </cell>
          <cell r="AQ102">
            <v>1640</v>
          </cell>
          <cell r="AR102">
            <v>23.428571428571423</v>
          </cell>
          <cell r="AS102">
            <v>16.399999999999999</v>
          </cell>
          <cell r="AT102">
            <v>57.311999999999998</v>
          </cell>
          <cell r="AU102">
            <v>4772.0233139050788</v>
          </cell>
          <cell r="AV102">
            <v>20.094000000000001</v>
          </cell>
          <cell r="AW102">
            <v>1673.1057452123232</v>
          </cell>
          <cell r="AX102">
            <v>2832.9750630990402</v>
          </cell>
          <cell r="AY102">
            <v>108.65783514627201</v>
          </cell>
          <cell r="AZ102">
            <v>0.86306505186277604</v>
          </cell>
          <cell r="BA102">
            <v>2119.01754999268</v>
          </cell>
          <cell r="BB102">
            <v>3.1685895799004098</v>
          </cell>
          <cell r="BC102">
            <v>2.6470484789278499E-2</v>
          </cell>
          <cell r="BD102">
            <v>0.23055002484083001</v>
          </cell>
          <cell r="BE102">
            <v>6.5168618427322196</v>
          </cell>
          <cell r="BF102">
            <v>7.0215080974109806E-2</v>
          </cell>
          <cell r="BG102">
            <v>4.2065041404280095</v>
          </cell>
          <cell r="BH102">
            <v>-22.496272272575919</v>
          </cell>
          <cell r="BI102">
            <v>24.102079883661656</v>
          </cell>
          <cell r="BJ102">
            <v>239.63351610996881</v>
          </cell>
          <cell r="BK102">
            <v>0.56604227063554846</v>
          </cell>
          <cell r="BL102">
            <v>5.6278420880687836</v>
          </cell>
          <cell r="BM102">
            <v>11.599514930292269</v>
          </cell>
          <cell r="BN102">
            <v>10.596496600962791</v>
          </cell>
          <cell r="BO102">
            <v>3.8195746273098101</v>
          </cell>
          <cell r="BP102">
            <v>-28.813479676803158</v>
          </cell>
          <cell r="BQ102">
            <v>22.628155755657946</v>
          </cell>
          <cell r="BR102">
            <v>205.52500761504518</v>
          </cell>
          <cell r="BS102">
            <v>0.46179909705424382</v>
          </cell>
          <cell r="BT102">
            <v>4.1943879105111259</v>
          </cell>
          <cell r="BU102">
            <v>-89.2</v>
          </cell>
          <cell r="BV102">
            <v>-8.25</v>
          </cell>
          <cell r="BW102">
            <v>0.45851390618999799</v>
          </cell>
          <cell r="BX102" t="str">
            <v>restricted</v>
          </cell>
          <cell r="BY102" t="str">
            <v>rain</v>
          </cell>
          <cell r="BZ102">
            <v>0.43721486167999302</v>
          </cell>
          <cell r="CA102">
            <v>-23.200000000000003</v>
          </cell>
          <cell r="CB102">
            <v>-13.739483676253901</v>
          </cell>
          <cell r="CC102">
            <v>-106.483603654205</v>
          </cell>
          <cell r="CD102">
            <v>138.91579749465501</v>
          </cell>
          <cell r="CE102" t="str">
            <v>Dugout very protected form wind. Completely enclosed by cattails.  Weird 2.5 sal reading at surface - cleaned probe off and retook</v>
          </cell>
          <cell r="CG102" t="str">
            <v>Pasture-livestock</v>
          </cell>
          <cell r="CI102">
            <v>36.266191465512897</v>
          </cell>
          <cell r="CJ102">
            <v>248.22</v>
          </cell>
          <cell r="CK102">
            <v>3.6999999999999999E-4</v>
          </cell>
          <cell r="CL102">
            <v>3.6999999999999999E-4</v>
          </cell>
          <cell r="CM102">
            <v>350.00000000000006</v>
          </cell>
          <cell r="CN102">
            <v>93</v>
          </cell>
          <cell r="CO102">
            <v>288.89600000000002</v>
          </cell>
          <cell r="CP102">
            <v>1.4023098815891499</v>
          </cell>
          <cell r="CQ102">
            <v>206.74</v>
          </cell>
        </row>
        <row r="103">
          <cell r="A103" t="str">
            <v>10B</v>
          </cell>
          <cell r="D103">
            <v>42971</v>
          </cell>
          <cell r="E103">
            <v>0.55138888888888882</v>
          </cell>
          <cell r="F103">
            <v>51.775269999999999</v>
          </cell>
          <cell r="G103">
            <v>-103.46151999999999</v>
          </cell>
          <cell r="H103">
            <v>21.3</v>
          </cell>
          <cell r="I103">
            <v>1</v>
          </cell>
          <cell r="J103">
            <v>9.8000000000000007</v>
          </cell>
          <cell r="K103" t="str">
            <v>Justin, C</v>
          </cell>
          <cell r="L103">
            <v>0.76</v>
          </cell>
          <cell r="M103">
            <v>2.2000000000000002</v>
          </cell>
          <cell r="N103">
            <v>2</v>
          </cell>
          <cell r="O103">
            <v>96.1</v>
          </cell>
          <cell r="P103">
            <v>0</v>
          </cell>
          <cell r="Q103">
            <v>0</v>
          </cell>
          <cell r="R103">
            <v>18</v>
          </cell>
          <cell r="S103">
            <v>96.2</v>
          </cell>
          <cell r="T103">
            <v>8.5399999999999991</v>
          </cell>
          <cell r="U103">
            <v>1313</v>
          </cell>
          <cell r="V103">
            <v>0.76</v>
          </cell>
          <cell r="W103">
            <v>9.3000000000000007</v>
          </cell>
          <cell r="X103">
            <v>16.100000000000001</v>
          </cell>
          <cell r="Y103">
            <v>2.1</v>
          </cell>
          <cell r="Z103">
            <v>0.22</v>
          </cell>
          <cell r="AA103">
            <v>1279</v>
          </cell>
          <cell r="AB103">
            <v>0.78</v>
          </cell>
          <cell r="AC103">
            <v>8.34</v>
          </cell>
          <cell r="AD103">
            <v>711.30443316908008</v>
          </cell>
          <cell r="AE103">
            <v>711.3</v>
          </cell>
          <cell r="AG103">
            <v>50</v>
          </cell>
          <cell r="AH103">
            <v>18.600000000000001</v>
          </cell>
          <cell r="AI103">
            <v>18.600000000000001</v>
          </cell>
          <cell r="AJ103">
            <v>3</v>
          </cell>
          <cell r="AK103" t="str">
            <v>N</v>
          </cell>
          <cell r="AL103">
            <v>67.049445379999995</v>
          </cell>
          <cell r="AM103">
            <v>0.09</v>
          </cell>
          <cell r="AN103">
            <v>0.02</v>
          </cell>
          <cell r="AO103">
            <v>5.48</v>
          </cell>
          <cell r="AP103">
            <v>0.05</v>
          </cell>
          <cell r="AQ103">
            <v>2120</v>
          </cell>
          <cell r="AR103">
            <v>106</v>
          </cell>
          <cell r="AS103">
            <v>42.4</v>
          </cell>
          <cell r="AT103">
            <v>35.142000000000003</v>
          </cell>
          <cell r="AU103">
            <v>2926.0616153205665</v>
          </cell>
          <cell r="AV103">
            <v>29.128</v>
          </cell>
          <cell r="AW103">
            <v>2425.3122398001669</v>
          </cell>
          <cell r="AX103">
            <v>84.235311282731502</v>
          </cell>
          <cell r="AY103">
            <v>3.2623694551812101</v>
          </cell>
          <cell r="AZ103">
            <v>3.4075288088472697E-2</v>
          </cell>
          <cell r="BA103">
            <v>660.02942897946104</v>
          </cell>
          <cell r="BB103">
            <v>0.99234673478870905</v>
          </cell>
          <cell r="BC103">
            <v>5.3109773421238802E-3</v>
          </cell>
          <cell r="BD103">
            <v>0.26990937314770203</v>
          </cell>
          <cell r="BE103">
            <v>7.7073279064348297</v>
          </cell>
          <cell r="BF103">
            <v>2.80555554774304E-2</v>
          </cell>
          <cell r="BG103">
            <v>3.9091629893998125</v>
          </cell>
          <cell r="BH103">
            <v>-21.028026066725758</v>
          </cell>
          <cell r="BI103">
            <v>19.547558529904613</v>
          </cell>
          <cell r="BJ103">
            <v>252.35296473090679</v>
          </cell>
          <cell r="BK103">
            <v>0.48289423245811791</v>
          </cell>
          <cell r="BL103">
            <v>6.2340159271469071</v>
          </cell>
          <cell r="BM103">
            <v>15.061307617299388</v>
          </cell>
          <cell r="BN103">
            <v>10.279538305967565</v>
          </cell>
          <cell r="BO103">
            <v>4.003426932596331</v>
          </cell>
          <cell r="BP103">
            <v>-28.441387188176442</v>
          </cell>
          <cell r="BQ103">
            <v>26.517221593754702</v>
          </cell>
          <cell r="BR103">
            <v>233.64411012071292</v>
          </cell>
          <cell r="BS103">
            <v>0.60959130100585535</v>
          </cell>
          <cell r="BT103">
            <v>5.3711289682922523</v>
          </cell>
          <cell r="BU103">
            <v>-65</v>
          </cell>
          <cell r="BV103">
            <v>-5.7</v>
          </cell>
          <cell r="BW103">
            <v>0.35619671407686199</v>
          </cell>
          <cell r="BX103" t="str">
            <v>open</v>
          </cell>
          <cell r="BY103" t="str">
            <v>rain</v>
          </cell>
          <cell r="BZ103">
            <v>0.71982452425318599</v>
          </cell>
          <cell r="CA103">
            <v>-19.399999999999999</v>
          </cell>
          <cell r="CB103">
            <v>-8.39803268775559</v>
          </cell>
          <cell r="CC103">
            <v>-65.140773003228304</v>
          </cell>
          <cell r="CD103">
            <v>664.14396197375595</v>
          </cell>
          <cell r="CE103" t="str">
            <v>Wide open. Water level quite low. Surrounded by electric fence</v>
          </cell>
          <cell r="CF103" t="str">
            <v>Isolated</v>
          </cell>
          <cell r="CG103" t="str">
            <v>Pasture-livestock</v>
          </cell>
          <cell r="CI103">
            <v>93.761373057179796</v>
          </cell>
          <cell r="CJ103">
            <v>163.43</v>
          </cell>
          <cell r="CK103">
            <v>3.3890953200440702E-3</v>
          </cell>
          <cell r="CL103">
            <v>3.6194220646757299E-4</v>
          </cell>
          <cell r="CM103">
            <v>2150</v>
          </cell>
          <cell r="CN103">
            <v>194</v>
          </cell>
          <cell r="CO103">
            <v>3767.9840000000004</v>
          </cell>
          <cell r="CP103">
            <v>1.1802596716850828</v>
          </cell>
          <cell r="CQ103">
            <v>534.39</v>
          </cell>
        </row>
        <row r="105">
          <cell r="R105">
            <v>0</v>
          </cell>
          <cell r="V105">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Q90"/>
  <sheetViews>
    <sheetView tabSelected="1" topLeftCell="BW61" workbookViewId="0">
      <selection activeCell="BZ26" sqref="BZ26"/>
    </sheetView>
  </sheetViews>
  <sheetFormatPr defaultColWidth="8.85546875" defaultRowHeight="15" x14ac:dyDescent="0.25"/>
  <cols>
    <col min="1" max="1" width="9.140625" bestFit="1" customWidth="1"/>
    <col min="2" max="2" width="8.85546875" style="8"/>
    <col min="3" max="3" width="8.42578125" bestFit="1" customWidth="1"/>
    <col min="4" max="4" width="9.140625" customWidth="1"/>
    <col min="5" max="5" width="10.140625" style="30" bestFit="1" customWidth="1"/>
    <col min="6" max="6" width="10.140625" customWidth="1"/>
    <col min="7" max="7" width="5.7109375" style="11" bestFit="1" customWidth="1"/>
    <col min="8" max="8" width="8.42578125" style="56" bestFit="1" customWidth="1"/>
    <col min="9" max="9" width="10" bestFit="1" customWidth="1"/>
    <col min="10" max="10" width="11" bestFit="1" customWidth="1"/>
    <col min="11" max="11" width="8.140625" bestFit="1" customWidth="1"/>
    <col min="12" max="12" width="6.140625" bestFit="1" customWidth="1"/>
    <col min="13" max="13" width="7.7109375" bestFit="1" customWidth="1"/>
    <col min="14" max="14" width="10.28515625" bestFit="1" customWidth="1"/>
    <col min="15" max="15" width="7.140625" bestFit="1" customWidth="1"/>
    <col min="16" max="16" width="7" bestFit="1" customWidth="1"/>
    <col min="17" max="17" width="8" bestFit="1" customWidth="1"/>
    <col min="18" max="20" width="8.42578125" bestFit="1" customWidth="1"/>
    <col min="21" max="21" width="7.42578125" bestFit="1" customWidth="1"/>
    <col min="22" max="22" width="7.85546875" bestFit="1" customWidth="1"/>
    <col min="23" max="23" width="8" bestFit="1" customWidth="1"/>
    <col min="24" max="24" width="7.42578125" bestFit="1" customWidth="1"/>
    <col min="25" max="25" width="8.140625" bestFit="1" customWidth="1"/>
    <col min="26" max="26" width="7.42578125" bestFit="1" customWidth="1"/>
    <col min="27" max="27" width="7.7109375" bestFit="1" customWidth="1"/>
    <col min="28" max="29" width="8" bestFit="1" customWidth="1"/>
    <col min="30" max="30" width="7.85546875" bestFit="1" customWidth="1"/>
    <col min="31" max="31" width="8.42578125" bestFit="1" customWidth="1"/>
    <col min="32" max="32" width="7.85546875" bestFit="1" customWidth="1"/>
    <col min="33" max="33" width="12.42578125" bestFit="1" customWidth="1"/>
    <col min="34" max="34" width="7" customWidth="1"/>
    <col min="35" max="36" width="13" bestFit="1" customWidth="1"/>
    <col min="37" max="37" width="8" bestFit="1" customWidth="1"/>
    <col min="38" max="38" width="8" customWidth="1"/>
    <col min="39" max="39" width="8.28515625" bestFit="1" customWidth="1"/>
    <col min="40" max="40" width="8.42578125" bestFit="1" customWidth="1"/>
    <col min="41" max="42" width="8.42578125" customWidth="1"/>
    <col min="43" max="44" width="9.42578125" bestFit="1" customWidth="1"/>
    <col min="45" max="45" width="8.85546875" style="23" bestFit="1" customWidth="1"/>
    <col min="46" max="46" width="8.85546875" style="23" customWidth="1"/>
    <col min="47" max="47" width="8.28515625" bestFit="1" customWidth="1"/>
    <col min="48" max="48" width="12.42578125" bestFit="1" customWidth="1"/>
    <col min="49" max="49" width="8.140625" bestFit="1" customWidth="1"/>
    <col min="50" max="59" width="12.42578125" bestFit="1" customWidth="1"/>
    <col min="60" max="60" width="15.28515625" bestFit="1" customWidth="1"/>
    <col min="61" max="61" width="15" bestFit="1" customWidth="1"/>
    <col min="62" max="62" width="15.42578125" bestFit="1" customWidth="1"/>
    <col min="63" max="63" width="15.140625" bestFit="1" customWidth="1"/>
    <col min="64" max="64" width="19.7109375" bestFit="1" customWidth="1"/>
    <col min="65" max="65" width="19.42578125" bestFit="1" customWidth="1"/>
    <col min="66" max="66" width="9.85546875" bestFit="1" customWidth="1"/>
    <col min="67" max="68" width="6.85546875" bestFit="1" customWidth="1"/>
    <col min="69" max="69" width="13" bestFit="1" customWidth="1"/>
    <col min="70" max="70" width="12.85546875" style="63" bestFit="1" customWidth="1"/>
    <col min="71" max="71" width="15.7109375" bestFit="1" customWidth="1"/>
    <col min="72" max="72" width="201.42578125" style="60" bestFit="1" customWidth="1"/>
    <col min="73" max="73" width="8.28515625" bestFit="1" customWidth="1"/>
    <col min="74" max="74" width="7.140625" bestFit="1" customWidth="1"/>
    <col min="75" max="75" width="8.85546875" bestFit="1" customWidth="1"/>
    <col min="76" max="77" width="7.85546875" bestFit="1" customWidth="1"/>
    <col min="78" max="79" width="13" bestFit="1" customWidth="1"/>
    <col min="80" max="80" width="12.42578125" bestFit="1" customWidth="1"/>
    <col min="84" max="84" width="12" bestFit="1" customWidth="1"/>
    <col min="89" max="89" width="11" bestFit="1" customWidth="1"/>
    <col min="95" max="95" width="11.5703125" customWidth="1"/>
  </cols>
  <sheetData>
    <row r="1" spans="1:95" s="1" customFormat="1" ht="45" x14ac:dyDescent="0.25">
      <c r="A1" s="1" t="s">
        <v>1</v>
      </c>
      <c r="B1" s="9" t="s">
        <v>0</v>
      </c>
      <c r="C1" s="1" t="s">
        <v>770</v>
      </c>
      <c r="D1" s="1" t="s">
        <v>277</v>
      </c>
      <c r="E1" s="51" t="s">
        <v>2</v>
      </c>
      <c r="F1" s="1" t="s">
        <v>284</v>
      </c>
      <c r="G1" s="2" t="s">
        <v>3</v>
      </c>
      <c r="H1" s="55" t="s">
        <v>4</v>
      </c>
      <c r="I1" s="1" t="s">
        <v>5</v>
      </c>
      <c r="J1" s="1" t="s">
        <v>6</v>
      </c>
      <c r="K1" s="1" t="s">
        <v>7</v>
      </c>
      <c r="L1" s="1" t="s">
        <v>8</v>
      </c>
      <c r="M1" s="1" t="s">
        <v>9</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2" t="s">
        <v>29</v>
      </c>
      <c r="AH1" s="1" t="s">
        <v>30</v>
      </c>
      <c r="AI1" s="2" t="s">
        <v>31</v>
      </c>
      <c r="AJ1" s="2" t="s">
        <v>32</v>
      </c>
      <c r="AK1" s="5" t="s">
        <v>33</v>
      </c>
      <c r="AL1" s="5" t="s">
        <v>286</v>
      </c>
      <c r="AM1" s="6" t="s">
        <v>34</v>
      </c>
      <c r="AN1" s="5" t="s">
        <v>35</v>
      </c>
      <c r="AO1" s="5" t="s">
        <v>285</v>
      </c>
      <c r="AP1" s="5" t="s">
        <v>742</v>
      </c>
      <c r="AQ1" t="s">
        <v>36</v>
      </c>
      <c r="AR1" t="s">
        <v>37</v>
      </c>
      <c r="AS1" s="23" t="s">
        <v>38</v>
      </c>
      <c r="AT1" s="23" t="s">
        <v>771</v>
      </c>
      <c r="AU1" s="1" t="s">
        <v>39</v>
      </c>
      <c r="AV1" s="1" t="s">
        <v>40</v>
      </c>
      <c r="AW1" s="1" t="s">
        <v>41</v>
      </c>
      <c r="AX1" s="1" t="s">
        <v>42</v>
      </c>
      <c r="AY1" s="1" t="s">
        <v>43</v>
      </c>
      <c r="AZ1" s="1" t="s">
        <v>44</v>
      </c>
      <c r="BA1" s="1" t="s">
        <v>45</v>
      </c>
      <c r="BB1" s="1" t="s">
        <v>46</v>
      </c>
      <c r="BC1" s="1" t="s">
        <v>47</v>
      </c>
      <c r="BD1" s="1" t="s">
        <v>48</v>
      </c>
      <c r="BE1" s="1" t="s">
        <v>49</v>
      </c>
      <c r="BF1" s="1" t="s">
        <v>50</v>
      </c>
      <c r="BG1" s="1" t="s">
        <v>51</v>
      </c>
      <c r="BH1" s="3" t="s">
        <v>290</v>
      </c>
      <c r="BI1" s="3" t="s">
        <v>291</v>
      </c>
      <c r="BJ1" s="4" t="s">
        <v>341</v>
      </c>
      <c r="BK1" s="3" t="s">
        <v>342</v>
      </c>
      <c r="BL1" s="4" t="s">
        <v>292</v>
      </c>
      <c r="BM1" s="4" t="s">
        <v>293</v>
      </c>
      <c r="BN1" s="3" t="s">
        <v>289</v>
      </c>
      <c r="BO1" s="4" t="s">
        <v>52</v>
      </c>
      <c r="BP1" s="4" t="s">
        <v>53</v>
      </c>
      <c r="BQ1" s="4" t="s">
        <v>54</v>
      </c>
      <c r="BR1" s="62" t="s">
        <v>55</v>
      </c>
      <c r="BS1" s="4" t="s">
        <v>56</v>
      </c>
      <c r="BT1" s="61" t="s">
        <v>57</v>
      </c>
      <c r="BU1" s="1" t="s">
        <v>58</v>
      </c>
      <c r="BV1" s="1" t="s">
        <v>59</v>
      </c>
      <c r="BW1" s="1" t="s">
        <v>60</v>
      </c>
      <c r="BX1" s="1" t="s">
        <v>61</v>
      </c>
      <c r="BY1" s="1" t="s">
        <v>62</v>
      </c>
      <c r="BZ1" s="1" t="s">
        <v>63</v>
      </c>
      <c r="CA1" s="1" t="s">
        <v>64</v>
      </c>
      <c r="CB1" s="1" t="s">
        <v>65</v>
      </c>
      <c r="CC1" s="1" t="s">
        <v>275</v>
      </c>
      <c r="CD1" s="1" t="s">
        <v>276</v>
      </c>
      <c r="CE1" s="1" t="s">
        <v>287</v>
      </c>
      <c r="CF1" s="1" t="s">
        <v>288</v>
      </c>
      <c r="CG1" s="1" t="s">
        <v>767</v>
      </c>
      <c r="CH1" s="1" t="s">
        <v>768</v>
      </c>
      <c r="CI1" s="1" t="s">
        <v>769</v>
      </c>
      <c r="CJ1" s="1" t="s">
        <v>784</v>
      </c>
      <c r="CK1" s="1" t="s">
        <v>785</v>
      </c>
      <c r="CL1" s="1" t="s">
        <v>853</v>
      </c>
      <c r="CM1" s="1" t="s">
        <v>854</v>
      </c>
      <c r="CN1" s="1" t="s">
        <v>855</v>
      </c>
      <c r="CO1" s="1" t="s">
        <v>856</v>
      </c>
      <c r="CP1" s="1" t="s">
        <v>857</v>
      </c>
      <c r="CQ1" s="1" t="s">
        <v>858</v>
      </c>
    </row>
    <row r="2" spans="1:95" s="22" customFormat="1" x14ac:dyDescent="0.25">
      <c r="A2" s="22" t="str">
        <f t="shared" ref="A2:A33" si="0">B2&amp;E2</f>
        <v>4D43214</v>
      </c>
      <c r="B2" s="64" t="s">
        <v>96</v>
      </c>
      <c r="C2" s="22" t="str">
        <f t="shared" ref="C2:C33" si="1">B2&amp;D2</f>
        <v>4DApril</v>
      </c>
      <c r="D2" s="22" t="s">
        <v>278</v>
      </c>
      <c r="E2" s="65">
        <v>43214</v>
      </c>
      <c r="F2" s="66">
        <f t="shared" ref="F2:F33" si="2">E2-DATE(YEAR(E2),1,0)</f>
        <v>114</v>
      </c>
      <c r="G2" s="67">
        <v>1</v>
      </c>
      <c r="H2" s="68">
        <v>0.57222222222222219</v>
      </c>
      <c r="I2" s="22">
        <v>50.352310000000003</v>
      </c>
      <c r="J2" s="22">
        <v>-104.5746</v>
      </c>
      <c r="K2" s="22">
        <v>17.3</v>
      </c>
      <c r="L2" s="22">
        <v>20</v>
      </c>
      <c r="M2" s="22">
        <v>9.6</v>
      </c>
      <c r="N2" s="22" t="s">
        <v>92</v>
      </c>
      <c r="O2" s="22">
        <v>0.26</v>
      </c>
      <c r="P2" s="22">
        <v>0.89</v>
      </c>
      <c r="Q2" s="22">
        <v>0.8</v>
      </c>
      <c r="R2" s="22">
        <v>126.48</v>
      </c>
      <c r="S2" s="22">
        <v>0</v>
      </c>
      <c r="T2" s="22">
        <v>0</v>
      </c>
      <c r="U2" s="22">
        <v>2.7</v>
      </c>
      <c r="V2" s="22">
        <v>73.7</v>
      </c>
      <c r="W2" s="22">
        <v>10.02</v>
      </c>
      <c r="X2" s="22">
        <v>53.4</v>
      </c>
      <c r="Y2" s="22">
        <v>0.04</v>
      </c>
      <c r="Z2" s="22">
        <v>6.91</v>
      </c>
      <c r="AA2" s="22">
        <v>2.5</v>
      </c>
      <c r="AB2" s="22">
        <v>66.3</v>
      </c>
      <c r="AC2" s="22">
        <v>9.07</v>
      </c>
      <c r="AD2" s="22">
        <v>53.1</v>
      </c>
      <c r="AE2" s="22">
        <v>0.04</v>
      </c>
      <c r="AF2" s="22">
        <v>7.45</v>
      </c>
      <c r="AG2" s="22">
        <f t="shared" ref="AG2:AG33" si="3">IF(X2&gt;717.5,(-0.000000000005886729*X2^3)+(0.000001573823009374*X2^2)+( 0.564100864596031*X2)-32.0598990943585, (- 0.00000003351240016*X2^3)+(0.000049948901244919*X2^2)+( 0.500944688449521*X2)-0.00823364899058809)</f>
        <v>26.879541959150462</v>
      </c>
      <c r="AH2" s="22">
        <v>719.3</v>
      </c>
      <c r="AI2" s="22">
        <v>-12.270813499999996</v>
      </c>
      <c r="AJ2" s="22">
        <v>-2.1818823333333328</v>
      </c>
      <c r="AK2" s="22">
        <v>0.8</v>
      </c>
      <c r="AL2" s="22">
        <f t="shared" ref="AL2:AL33" si="4">AK2*1000</f>
        <v>800</v>
      </c>
      <c r="AM2" s="22">
        <v>0.12</v>
      </c>
      <c r="AN2" s="22">
        <v>2376.04</v>
      </c>
      <c r="AO2" s="22">
        <f t="shared" ref="AO2:AO33" si="5">AL2+AN2</f>
        <v>3176.04</v>
      </c>
      <c r="AP2" s="22">
        <f t="shared" ref="AP2:AP33" si="6">SQRT(AO2)</f>
        <v>56.35636610002458</v>
      </c>
      <c r="AQ2" s="22">
        <v>0.15</v>
      </c>
      <c r="AR2" s="22">
        <v>4161.6000000000004</v>
      </c>
      <c r="AS2" s="69">
        <f t="shared" ref="AS2:AS33" si="7">(AR2/1000)/AM2</f>
        <v>34.68</v>
      </c>
      <c r="AT2" s="69">
        <f t="shared" ref="AT2:AT33" si="8">AW2/(AN2/1000)</f>
        <v>2.2663759869362465</v>
      </c>
      <c r="AU2" s="22">
        <v>7.282</v>
      </c>
      <c r="AV2" s="22">
        <f t="shared" ref="AV2:AV33" si="9">(AU2/12.01)*1000</f>
        <v>606.32805995004173</v>
      </c>
      <c r="AW2" s="22">
        <v>5.3849999999999998</v>
      </c>
      <c r="AX2" s="22">
        <f t="shared" ref="AX2:AX33" si="10">(AW2/12.01)*1000</f>
        <v>448.37635303913402</v>
      </c>
      <c r="AY2" s="22">
        <v>710.03806007032199</v>
      </c>
      <c r="AZ2" s="22">
        <v>46.926950349918499</v>
      </c>
      <c r="BA2" s="22">
        <v>1.28440204994437</v>
      </c>
      <c r="BB2" s="22">
        <v>971.75794248468401</v>
      </c>
      <c r="BC2" s="22">
        <v>2.1740942814409401</v>
      </c>
      <c r="BD2" s="22">
        <v>9.5597793949199397E-3</v>
      </c>
      <c r="BE2" s="22">
        <v>1.3970023651650001</v>
      </c>
      <c r="BF2" s="22">
        <v>70.168696682801595</v>
      </c>
      <c r="BG2" s="22">
        <v>4.1382575252901601</v>
      </c>
      <c r="BH2" s="22">
        <f>VLOOKUP($A2, POM!$1:$1048576, 7, FALSE)</f>
        <v>0.67335148753688934</v>
      </c>
      <c r="BI2" s="22">
        <f>VLOOKUP($A2, POM!$1:$1048576, 8, FALSE)</f>
        <v>-25.024684993829062</v>
      </c>
      <c r="BJ2" s="22">
        <f>VLOOKUP($A2, POM!$1:$1048576, 9, FALSE)</f>
        <v>16.738663592662078</v>
      </c>
      <c r="BK2" s="22">
        <f>VLOOKUP($A2, POM!$1:$1048576, 10, FALSE)</f>
        <v>106.99657956889588</v>
      </c>
      <c r="BL2" s="22">
        <f>VLOOKUP($A2, POM!$1:$1048576, 11, FALSE)</f>
        <v>0.27897772654436798</v>
      </c>
      <c r="BM2" s="22">
        <f>VLOOKUP($A2, POM!$1:$1048576, 12, FALSE)</f>
        <v>1.7832763261482647</v>
      </c>
      <c r="BN2" s="22">
        <f>VLOOKUP($A2, POM!$1:$1048576, 13, FALSE)</f>
        <v>7.4575453493850858</v>
      </c>
      <c r="BO2" s="22">
        <f>VLOOKUP(A2, [1]Dugout_fullIsotopeMassBalanceHA!$1:$1048576, 5, FALSE)</f>
        <v>-125.8</v>
      </c>
      <c r="BP2" s="22">
        <f>VLOOKUP($A2, [1]Dugout_fullIsotopeMassBalanceHA!$1:$1048576, 6, FALSE)</f>
        <v>-15.79</v>
      </c>
      <c r="BQ2" s="22">
        <f>VLOOKUP(A2, Isotopes!$1:$1048576, 38,FALSE)</f>
        <v>3.4334890999999999E-2</v>
      </c>
      <c r="BR2" s="70" t="str">
        <f>VLOOKUP($A2, Isotopes!$1:$1048576, 42, FALSE)</f>
        <v>intermediate</v>
      </c>
      <c r="BS2" s="22">
        <f>VLOOKUP(B2, [2]Dugout_master!$1:$1048576, 76, FALSE)</f>
        <v>3.13434175416449</v>
      </c>
      <c r="BT2" s="71" t="s">
        <v>97</v>
      </c>
      <c r="BZ2" s="22">
        <v>0</v>
      </c>
      <c r="CA2" s="73">
        <v>-8.8775361156732995E-5</v>
      </c>
      <c r="CB2" s="22" t="e">
        <f>VLOOKUP($A2,Radon!$C$3:$E$19,2,FALSE)</f>
        <v>#N/A</v>
      </c>
      <c r="CC2" s="22">
        <v>573</v>
      </c>
      <c r="CD2" s="22">
        <v>575</v>
      </c>
      <c r="CE2" s="22" t="e">
        <f>VLOOKUP(A2, [3]Sheet1!$1:$1048576, 5, FALSE)</f>
        <v>#N/A</v>
      </c>
      <c r="CF2" s="22">
        <f>VLOOKUP(B2, [4]Dugout_master!$1:$1048576, 38, FALSE)</f>
        <v>27.443301564999999</v>
      </c>
      <c r="CG2" s="22">
        <f>VLOOKUP($C2, Flux!$1:$1048576, 4, FALSE)</f>
        <v>23.180873494548599</v>
      </c>
      <c r="CH2" s="22">
        <f>VLOOKUP($C2, Flux!$1:$1048576, 12, FALSE)</f>
        <v>2.5903190783054701</v>
      </c>
      <c r="CI2" s="22">
        <f>VLOOKUP($C2, Flux!$1:$1048576, 20, FALSE)</f>
        <v>58.159304975924798</v>
      </c>
      <c r="CK2" s="22">
        <f>50*P2*SQRT(3.14159)/(SQRT(CD2))</f>
        <v>3.2892799786975981</v>
      </c>
      <c r="CL2" s="22">
        <f t="shared" ref="CL2:CL33" si="11">0.5891*X2</f>
        <v>31.457939999999997</v>
      </c>
      <c r="CM2" s="22">
        <f t="shared" ref="CM2:CM33" si="12">CL2/1000/96.01*1000000</f>
        <v>327.65274450578062</v>
      </c>
      <c r="CN2" s="22">
        <f>CM2/1000</f>
        <v>0.32765274450578064</v>
      </c>
      <c r="CO2" s="22">
        <f>VLOOKUP(A2, Alk_Cl_SO4!$1:$1048576, 7, FALSE)</f>
        <v>0</v>
      </c>
      <c r="CP2" s="22">
        <f>VLOOKUP(A2, Alk_Cl_SO4!$1:$1048576,5, FALSE)</f>
        <v>17.12809944152832</v>
      </c>
      <c r="CQ2" s="22">
        <f>VLOOKUP(A2, Alk_Cl_SO4!$1:$1048576,6, FALSE)</f>
        <v>16.643299102783203</v>
      </c>
    </row>
    <row r="3" spans="1:95" s="22" customFormat="1" x14ac:dyDescent="0.25">
      <c r="A3" s="22" t="str">
        <f t="shared" si="0"/>
        <v>4A43214</v>
      </c>
      <c r="B3" s="64" t="s">
        <v>98</v>
      </c>
      <c r="C3" s="22" t="str">
        <f t="shared" si="1"/>
        <v>4AApril</v>
      </c>
      <c r="D3" s="22" t="s">
        <v>278</v>
      </c>
      <c r="E3" s="65">
        <v>43214</v>
      </c>
      <c r="F3" s="66">
        <f t="shared" si="2"/>
        <v>114</v>
      </c>
      <c r="G3" s="67">
        <v>1</v>
      </c>
      <c r="H3" s="68">
        <v>0.52083333333333337</v>
      </c>
      <c r="I3" s="22">
        <v>50.338200000000001</v>
      </c>
      <c r="J3" s="22">
        <v>-104.48416</v>
      </c>
      <c r="K3" s="22">
        <v>17.5</v>
      </c>
      <c r="L3" s="22">
        <v>0</v>
      </c>
      <c r="M3" s="22">
        <v>8.3000000000000007</v>
      </c>
      <c r="N3" s="22" t="s">
        <v>92</v>
      </c>
      <c r="O3" s="22">
        <v>0.43</v>
      </c>
      <c r="P3" s="22">
        <v>0.43</v>
      </c>
      <c r="Q3" s="22">
        <v>0.35</v>
      </c>
      <c r="R3" s="22">
        <v>126.4</v>
      </c>
      <c r="S3" s="22">
        <v>0</v>
      </c>
      <c r="T3" s="22">
        <v>0</v>
      </c>
      <c r="U3" s="22">
        <v>1.2</v>
      </c>
      <c r="V3" s="22">
        <v>52</v>
      </c>
      <c r="W3" s="22">
        <v>7.11</v>
      </c>
      <c r="X3" s="22">
        <v>94.5</v>
      </c>
      <c r="Y3" s="22">
        <v>0.09</v>
      </c>
      <c r="Z3" s="22">
        <v>6.79</v>
      </c>
      <c r="AA3" s="22">
        <v>1.5</v>
      </c>
      <c r="AB3" s="22">
        <v>47.2</v>
      </c>
      <c r="AC3" s="22">
        <v>6.56</v>
      </c>
      <c r="AD3" s="22">
        <v>95.3</v>
      </c>
      <c r="AE3" s="22">
        <v>0.03</v>
      </c>
      <c r="AF3" s="22">
        <v>6.88</v>
      </c>
      <c r="AG3" s="22">
        <f t="shared" si="3"/>
        <v>47.748814181292104</v>
      </c>
      <c r="AH3" s="22">
        <v>720</v>
      </c>
      <c r="AI3" s="22">
        <v>-2.1998250833333337</v>
      </c>
      <c r="AJ3" s="22">
        <v>4.7081384166666673</v>
      </c>
      <c r="AK3" s="22">
        <v>0.02</v>
      </c>
      <c r="AL3" s="22">
        <f t="shared" si="4"/>
        <v>20</v>
      </c>
      <c r="AM3" s="22">
        <v>0.13</v>
      </c>
      <c r="AN3" s="22">
        <v>3253.12</v>
      </c>
      <c r="AO3" s="22">
        <f t="shared" si="5"/>
        <v>3273.12</v>
      </c>
      <c r="AP3" s="22">
        <f t="shared" si="6"/>
        <v>57.211187717089039</v>
      </c>
      <c r="AQ3" s="22">
        <v>0.2</v>
      </c>
      <c r="AR3" s="22">
        <v>4786.55</v>
      </c>
      <c r="AS3" s="69">
        <f t="shared" si="7"/>
        <v>36.819615384615382</v>
      </c>
      <c r="AT3" s="69">
        <f t="shared" si="8"/>
        <v>3.1385254770804645</v>
      </c>
      <c r="AU3" s="22">
        <v>14.702999999999999</v>
      </c>
      <c r="AV3" s="22">
        <f t="shared" si="9"/>
        <v>1224.2298084929225</v>
      </c>
      <c r="AW3" s="22">
        <v>10.210000000000001</v>
      </c>
      <c r="AX3" s="22">
        <f t="shared" si="10"/>
        <v>850.12489592006671</v>
      </c>
      <c r="AY3" s="22" t="e">
        <v>#N/A</v>
      </c>
      <c r="AZ3" s="22" t="e">
        <v>#N/A</v>
      </c>
      <c r="BA3" s="22" t="e">
        <v>#N/A</v>
      </c>
      <c r="BB3" s="22" t="e">
        <v>#N/A</v>
      </c>
      <c r="BC3" s="22" t="e">
        <v>#N/A</v>
      </c>
      <c r="BD3" s="22" t="e">
        <v>#N/A</v>
      </c>
      <c r="BE3" s="22" t="e">
        <v>#N/A</v>
      </c>
      <c r="BF3" s="22" t="e">
        <v>#N/A</v>
      </c>
      <c r="BG3" s="22" t="e">
        <v>#N/A</v>
      </c>
      <c r="BH3" s="22">
        <f>VLOOKUP($A3, POM!$1:$1048576, 7, FALSE)</f>
        <v>0.36260131718755195</v>
      </c>
      <c r="BI3" s="22">
        <f>VLOOKUP($A3, POM!$1:$1048576, 8, FALSE)</f>
        <v>-28.789504893552426</v>
      </c>
      <c r="BJ3" s="22">
        <f>VLOOKUP($A3, POM!$1:$1048576, 9, FALSE)</f>
        <v>30.485003527333401</v>
      </c>
      <c r="BK3" s="22">
        <f>VLOOKUP($A3, POM!$1:$1048576, 10, FALSE)</f>
        <v>190.09268603699513</v>
      </c>
      <c r="BL3" s="22">
        <f>VLOOKUP($A3, POM!$1:$1048576, 11, FALSE)</f>
        <v>0.50808339212222331</v>
      </c>
      <c r="BM3" s="22">
        <f>VLOOKUP($A3, POM!$1:$1048576, 12, FALSE)</f>
        <v>3.168211433949919</v>
      </c>
      <c r="BN3" s="22">
        <f>VLOOKUP($A3, POM!$1:$1048576, 13, FALSE)</f>
        <v>7.2748818998051634</v>
      </c>
      <c r="BO3" s="22">
        <f>VLOOKUP(A3, [1]Dugout_fullIsotopeMassBalanceHA!$1:$1048576, 5, FALSE)</f>
        <v>-126</v>
      </c>
      <c r="BP3" s="22">
        <f>VLOOKUP($A3, [1]Dugout_fullIsotopeMassBalanceHA!$1:$1048576, 6, FALSE)</f>
        <v>-15.64</v>
      </c>
      <c r="BQ3" s="22">
        <f>VLOOKUP(A3, Isotopes!$1:$1048576, 38,FALSE)</f>
        <v>4.8881574999999997E-2</v>
      </c>
      <c r="BR3" s="70" t="str">
        <f>VLOOKUP($A3, Isotopes!$1:$1048576, 42, FALSE)</f>
        <v>intermediate</v>
      </c>
      <c r="BS3" s="22">
        <f>VLOOKUP(B3, [2]Dugout_master!$1:$1048576, 76, FALSE)</f>
        <v>2.04097190192519</v>
      </c>
      <c r="BT3" s="71" t="s">
        <v>99</v>
      </c>
      <c r="BZ3" s="22">
        <v>3.69264975537532E-4</v>
      </c>
      <c r="CA3" s="22">
        <v>3.69264975537532E-4</v>
      </c>
      <c r="CB3" s="22" t="e">
        <f>VLOOKUP($A3,Radon!$C$3:$E$19,2,FALSE)</f>
        <v>#N/A</v>
      </c>
      <c r="CC3" s="22">
        <v>577</v>
      </c>
      <c r="CD3" s="22">
        <v>410</v>
      </c>
      <c r="CE3" s="22" t="e">
        <f>VLOOKUP(A3, [3]Sheet1!$1:$1048576, 5, FALSE)</f>
        <v>#N/A</v>
      </c>
      <c r="CF3" s="22">
        <f>VLOOKUP(B3, [4]Dugout_master!$1:$1048576, 38, FALSE)</f>
        <v>48.25065377</v>
      </c>
      <c r="CG3" s="22" t="e">
        <f>VLOOKUP($C3, Flux!$1:$1048576, 4, FALSE)</f>
        <v>#N/A</v>
      </c>
      <c r="CH3" s="22" t="e">
        <f>VLOOKUP($C3, Flux!$1:$1048576, 12, FALSE)</f>
        <v>#N/A</v>
      </c>
      <c r="CI3" s="22" t="e">
        <f>VLOOKUP($C3, Flux!$1:$1048576, 20, FALSE)</f>
        <v>#N/A</v>
      </c>
      <c r="CK3" s="22">
        <f>50*P3*SQRT(3.14159)/(SQRT(CD3))</f>
        <v>1.8820072169452875</v>
      </c>
      <c r="CL3" s="22">
        <f t="shared" si="11"/>
        <v>55.669949999999993</v>
      </c>
      <c r="CM3" s="22">
        <f t="shared" si="12"/>
        <v>579.83491302989273</v>
      </c>
      <c r="CN3" s="22">
        <f t="shared" ref="CN3:CN66" si="13">CM3/1000</f>
        <v>0.57983491302989276</v>
      </c>
      <c r="CO3" s="22">
        <f>VLOOKUP(A3, Alk_Cl_SO4!$1:$1048576, 7, FALSE)</f>
        <v>0</v>
      </c>
      <c r="CP3" s="22">
        <f>VLOOKUP(A3, Alk_Cl_SO4!$1:$1048576,5, FALSE)</f>
        <v>59.573699951171875</v>
      </c>
      <c r="CQ3" s="22">
        <f>VLOOKUP(A3, Alk_Cl_SO4!$1:$1048576,6, FALSE)</f>
        <v>18.880699157714844</v>
      </c>
    </row>
    <row r="4" spans="1:95" s="22" customFormat="1" x14ac:dyDescent="0.25">
      <c r="A4" s="22" t="str">
        <f t="shared" si="0"/>
        <v>23A43214</v>
      </c>
      <c r="B4" s="64" t="s">
        <v>94</v>
      </c>
      <c r="C4" s="22" t="str">
        <f t="shared" si="1"/>
        <v>23AApril</v>
      </c>
      <c r="D4" s="22" t="s">
        <v>278</v>
      </c>
      <c r="E4" s="65">
        <v>43214</v>
      </c>
      <c r="F4" s="66">
        <f t="shared" si="2"/>
        <v>114</v>
      </c>
      <c r="G4" s="67">
        <v>1</v>
      </c>
      <c r="H4" s="68">
        <v>0.63888888888888895</v>
      </c>
      <c r="I4" s="22">
        <v>50.48948</v>
      </c>
      <c r="J4" s="22">
        <v>-104.50242</v>
      </c>
      <c r="K4" s="22">
        <v>19.8</v>
      </c>
      <c r="L4" s="72">
        <v>0.05</v>
      </c>
      <c r="M4" s="22">
        <v>9.3000000000000007</v>
      </c>
      <c r="N4" s="22" t="s">
        <v>92</v>
      </c>
      <c r="R4" s="22">
        <v>126.4</v>
      </c>
      <c r="S4" s="22">
        <v>0</v>
      </c>
      <c r="T4" s="22">
        <v>0</v>
      </c>
      <c r="U4" s="22">
        <v>0.9</v>
      </c>
      <c r="V4" s="22">
        <v>44.6</v>
      </c>
      <c r="W4" s="22">
        <v>6.31</v>
      </c>
      <c r="X4" s="22">
        <v>109</v>
      </c>
      <c r="Y4" s="22">
        <v>0.1</v>
      </c>
      <c r="Z4" s="22">
        <v>7.17</v>
      </c>
      <c r="AG4" s="22">
        <f t="shared" si="3"/>
        <v>55.144780757631274</v>
      </c>
      <c r="AH4" s="22">
        <v>716.2</v>
      </c>
      <c r="AI4" s="22">
        <v>12.170146480000001</v>
      </c>
      <c r="AJ4" s="22">
        <v>9.5466079116666656</v>
      </c>
      <c r="AK4" s="22" t="e">
        <v>#N/A</v>
      </c>
      <c r="AL4" s="22" t="e">
        <f t="shared" si="4"/>
        <v>#N/A</v>
      </c>
      <c r="AM4" s="22" t="e">
        <v>#N/A</v>
      </c>
      <c r="AN4" s="22" t="e">
        <v>#N/A</v>
      </c>
      <c r="AO4" s="22" t="e">
        <f t="shared" si="5"/>
        <v>#N/A</v>
      </c>
      <c r="AP4" s="22" t="e">
        <f t="shared" si="6"/>
        <v>#N/A</v>
      </c>
      <c r="AQ4" s="22" t="e">
        <v>#N/A</v>
      </c>
      <c r="AR4" s="22" t="e">
        <v>#N/A</v>
      </c>
      <c r="AS4" s="69" t="e">
        <f t="shared" si="7"/>
        <v>#N/A</v>
      </c>
      <c r="AT4" s="69" t="e">
        <f t="shared" si="8"/>
        <v>#N/A</v>
      </c>
      <c r="AU4" s="22" t="e">
        <v>#N/A</v>
      </c>
      <c r="AV4" s="22" t="e">
        <f t="shared" si="9"/>
        <v>#N/A</v>
      </c>
      <c r="AW4" s="22" t="e">
        <v>#N/A</v>
      </c>
      <c r="AX4" s="22" t="e">
        <f t="shared" si="10"/>
        <v>#N/A</v>
      </c>
      <c r="AY4" s="22">
        <v>2024.7855160254001</v>
      </c>
      <c r="AZ4" s="22">
        <v>142.81200896561401</v>
      </c>
      <c r="BA4" s="22">
        <v>0.98730619184131096</v>
      </c>
      <c r="BB4" s="22">
        <v>38617.628758602499</v>
      </c>
      <c r="BC4" s="22">
        <v>90.723752392722105</v>
      </c>
      <c r="BD4" s="22">
        <v>1.88088479107544</v>
      </c>
      <c r="BE4" s="22">
        <v>0.472583997410153</v>
      </c>
      <c r="BF4" s="22">
        <v>25.431827460423701</v>
      </c>
      <c r="BG4" s="22">
        <v>0.63362213915924404</v>
      </c>
      <c r="BH4" s="22">
        <f>VLOOKUP($A4, POM!$1:$1048576, 7, FALSE)</f>
        <v>-1.161270564972994</v>
      </c>
      <c r="BI4" s="22">
        <f>VLOOKUP($A4, POM!$1:$1048576, 8, FALSE)</f>
        <v>-30.33784668103262</v>
      </c>
      <c r="BJ4" s="22">
        <f>VLOOKUP($A4, POM!$1:$1048576, 9, FALSE)</f>
        <v>38.313428206524108</v>
      </c>
      <c r="BK4" s="22">
        <f>VLOOKUP($A4, POM!$1:$1048576, 10, FALSE)</f>
        <v>285.91487074510144</v>
      </c>
      <c r="BL4" s="22">
        <f>VLOOKUP($A4, POM!$1:$1048576, 11, FALSE)</f>
        <v>0.63855713677540182</v>
      </c>
      <c r="BM4" s="22">
        <f>VLOOKUP($A4, POM!$1:$1048576, 12, FALSE)</f>
        <v>4.7652478457516905</v>
      </c>
      <c r="BN4" s="22">
        <f>VLOOKUP($A4, POM!$1:$1048576, 13, FALSE)</f>
        <v>8.7062777938993623</v>
      </c>
      <c r="BO4" s="22" t="e">
        <f>VLOOKUP(A4, [1]Dugout_fullIsotopeMassBalanceHA!$1:$1048576, 5, FALSE)</f>
        <v>#N/A</v>
      </c>
      <c r="BP4" s="22" t="e">
        <f>VLOOKUP($A4, [1]Dugout_fullIsotopeMassBalanceHA!$1:$1048576, 6, FALSE)</f>
        <v>#N/A</v>
      </c>
      <c r="BQ4" s="22" t="e">
        <f>VLOOKUP(A4, Isotopes!$1:$1048576, 38,FALSE)</f>
        <v>#N/A</v>
      </c>
      <c r="BR4" s="70" t="e">
        <f>VLOOKUP($A4, Isotopes!$1:$1048576, 42, FALSE)</f>
        <v>#N/A</v>
      </c>
      <c r="BS4" s="22" t="e">
        <f>VLOOKUP(B4, [2]Dugout_master!$1:$1048576, 76, FALSE)</f>
        <v>#N/A</v>
      </c>
      <c r="BT4" s="71" t="s">
        <v>95</v>
      </c>
      <c r="CA4" s="22" t="s">
        <v>274</v>
      </c>
      <c r="CB4" s="22" t="e">
        <f>VLOOKUP($A4,Radon!$C$3:$E$19,2,FALSE)</f>
        <v>#N/A</v>
      </c>
      <c r="CC4" s="22">
        <v>600</v>
      </c>
      <c r="CD4" s="22">
        <v>1875</v>
      </c>
      <c r="CE4" s="22" t="e">
        <f>VLOOKUP(A4, [3]Sheet1!$1:$1048576, 5, FALSE)</f>
        <v>#N/A</v>
      </c>
      <c r="CF4" s="22" t="e">
        <f>VLOOKUP(B4, [4]Dugout_master!$1:$1048576, 38, FALSE)</f>
        <v>#N/A</v>
      </c>
      <c r="CG4" s="22">
        <f>VLOOKUP($C4, Flux!$1:$1048576, 4, FALSE)</f>
        <v>121.909398031845</v>
      </c>
      <c r="CH4" s="22">
        <f>VLOOKUP($C4, Flux!$1:$1048576, 12, FALSE)</f>
        <v>100.214866330973</v>
      </c>
      <c r="CI4" s="22">
        <f>VLOOKUP($C4, Flux!$1:$1048576, 20, FALSE)</f>
        <v>7.6247018757942504</v>
      </c>
      <c r="CL4" s="22">
        <f t="shared" si="11"/>
        <v>64.2119</v>
      </c>
      <c r="CM4" s="22">
        <f t="shared" si="12"/>
        <v>668.80429121966461</v>
      </c>
      <c r="CN4" s="22">
        <f t="shared" si="13"/>
        <v>0.66880429121966456</v>
      </c>
      <c r="CO4" s="22">
        <f>VLOOKUP(A4, Alk_Cl_SO4!$1:$1048576, 7, FALSE)</f>
        <v>7.6746468544006348</v>
      </c>
      <c r="CP4" s="22">
        <f>VLOOKUP(A4, Alk_Cl_SO4!$1:$1048576,5, FALSE)</f>
        <v>72.693801879882813</v>
      </c>
      <c r="CQ4" s="22">
        <f>VLOOKUP(A4, Alk_Cl_SO4!$1:$1048576,6, FALSE)</f>
        <v>5.4292001724243164</v>
      </c>
    </row>
    <row r="5" spans="1:95" s="22" customFormat="1" x14ac:dyDescent="0.25">
      <c r="A5" t="str">
        <f t="shared" si="0"/>
        <v>23A43370</v>
      </c>
      <c r="B5" s="8" t="s">
        <v>94</v>
      </c>
      <c r="C5" t="str">
        <f t="shared" si="1"/>
        <v>23ASeptember</v>
      </c>
      <c r="D5" s="20" t="s">
        <v>283</v>
      </c>
      <c r="E5" s="30">
        <v>43370</v>
      </c>
      <c r="F5" s="24">
        <f t="shared" si="2"/>
        <v>270</v>
      </c>
      <c r="G5" s="11">
        <v>22</v>
      </c>
      <c r="H5" s="56">
        <v>0.56666666666666665</v>
      </c>
      <c r="I5">
        <v>50.489229999999999</v>
      </c>
      <c r="J5">
        <v>-104.50234</v>
      </c>
      <c r="K5">
        <v>7.3</v>
      </c>
      <c r="L5">
        <v>95</v>
      </c>
      <c r="M5">
        <v>11.6</v>
      </c>
      <c r="N5" t="s">
        <v>67</v>
      </c>
      <c r="O5">
        <v>0.15</v>
      </c>
      <c r="P5">
        <v>1.3</v>
      </c>
      <c r="Q5">
        <v>1.25</v>
      </c>
      <c r="R5">
        <v>95.9</v>
      </c>
      <c r="S5">
        <v>0</v>
      </c>
      <c r="T5">
        <v>0</v>
      </c>
      <c r="U5">
        <v>7.6</v>
      </c>
      <c r="V5">
        <v>108.3</v>
      </c>
      <c r="W5">
        <v>12.92</v>
      </c>
      <c r="X5">
        <v>147.6</v>
      </c>
      <c r="Y5">
        <v>0.11</v>
      </c>
      <c r="Z5">
        <v>9.31</v>
      </c>
      <c r="AA5">
        <v>7.2</v>
      </c>
      <c r="AB5">
        <v>106.1</v>
      </c>
      <c r="AC5">
        <v>12.77</v>
      </c>
      <c r="AD5">
        <v>146.80000000000001</v>
      </c>
      <c r="AE5">
        <v>0.11</v>
      </c>
      <c r="AF5">
        <v>9.17</v>
      </c>
      <c r="AG5">
        <f t="shared" si="3"/>
        <v>74.911615398364347</v>
      </c>
      <c r="AH5">
        <v>712.3</v>
      </c>
      <c r="AI5">
        <v>327.55688633333341</v>
      </c>
      <c r="AJ5">
        <v>306.2263103333334</v>
      </c>
      <c r="AK5">
        <v>0.05</v>
      </c>
      <c r="AL5">
        <f t="shared" si="4"/>
        <v>50</v>
      </c>
      <c r="AM5">
        <v>0.01</v>
      </c>
      <c r="AN5">
        <v>9.26</v>
      </c>
      <c r="AO5">
        <f t="shared" si="5"/>
        <v>59.26</v>
      </c>
      <c r="AP5">
        <f t="shared" si="6"/>
        <v>7.698051701567092</v>
      </c>
      <c r="AQ5">
        <v>0.05</v>
      </c>
      <c r="AR5">
        <v>1660</v>
      </c>
      <c r="AS5" s="23">
        <f t="shared" si="7"/>
        <v>166</v>
      </c>
      <c r="AT5" s="23">
        <f t="shared" si="8"/>
        <v>2078.1857451403889</v>
      </c>
      <c r="AU5">
        <v>24.57</v>
      </c>
      <c r="AV5">
        <f t="shared" si="9"/>
        <v>2045.7951706910906</v>
      </c>
      <c r="AW5">
        <v>19.244</v>
      </c>
      <c r="AX5">
        <f t="shared" si="10"/>
        <v>1602.3313905079101</v>
      </c>
      <c r="AY5">
        <v>179.401482382052</v>
      </c>
      <c r="AZ5">
        <v>9.8076204672711196</v>
      </c>
      <c r="BA5">
        <v>3.5923619174889301</v>
      </c>
      <c r="BB5">
        <v>74.602347490002003</v>
      </c>
      <c r="BC5">
        <v>0.144274569565741</v>
      </c>
      <c r="BD5">
        <v>2.0265737692650599E-2</v>
      </c>
      <c r="BE5">
        <v>0.26960985623623002</v>
      </c>
      <c r="BF5">
        <v>11.0791186075155</v>
      </c>
      <c r="BG5">
        <v>1.9149538725413601E-2</v>
      </c>
      <c r="BH5">
        <f>VLOOKUP($A5, POM!$1:$1048576, 7, FALSE)</f>
        <v>1.1252845510839276</v>
      </c>
      <c r="BI5">
        <f>VLOOKUP($A5, POM!$1:$1048576, 8, FALSE)</f>
        <v>-24.331111230606211</v>
      </c>
      <c r="BJ5">
        <f>VLOOKUP($A5, POM!$1:$1048576, 9, FALSE)</f>
        <v>121.01393336491111</v>
      </c>
      <c r="BK5">
        <f>VLOOKUP($A5, POM!$1:$1048576, 10, FALSE)</f>
        <v>698.90732337285397</v>
      </c>
      <c r="BL5">
        <f>VLOOKUP($A5, POM!$1:$1048576, 11, FALSE)</f>
        <v>2.0168988894151854</v>
      </c>
      <c r="BM5">
        <f>VLOOKUP($A5, POM!$1:$1048576, 12, FALSE)</f>
        <v>11.648455389547566</v>
      </c>
      <c r="BN5">
        <f>VLOOKUP($A5, POM!$1:$1048576, 13, FALSE)</f>
        <v>6.7379999525307435</v>
      </c>
      <c r="BO5" t="e">
        <f>VLOOKUP(A5, [1]Dugout_fullIsotopeMassBalanceHA!$1:$1048576, 5, FALSE)</f>
        <v>#N/A</v>
      </c>
      <c r="BP5" t="e">
        <f>VLOOKUP($A5, [1]Dugout_fullIsotopeMassBalanceHA!$1:$1048576, 6, FALSE)</f>
        <v>#N/A</v>
      </c>
      <c r="BQ5" t="e">
        <f>VLOOKUP(A5, Isotopes!$1:$1048576, 38,FALSE)</f>
        <v>#N/A</v>
      </c>
      <c r="BR5" s="63" t="e">
        <f>VLOOKUP($A5, Isotopes!$1:$1048576, 42, FALSE)</f>
        <v>#N/A</v>
      </c>
      <c r="BS5" t="e">
        <f>VLOOKUP(B5, [2]Dugout_master!$1:$1048576, 76, FALSE)</f>
        <v>#N/A</v>
      </c>
      <c r="BT5" s="60" t="s">
        <v>157</v>
      </c>
      <c r="BU5"/>
      <c r="BV5"/>
      <c r="BW5"/>
      <c r="BX5"/>
      <c r="BY5"/>
      <c r="BZ5">
        <v>4.1743200000000002E-4</v>
      </c>
      <c r="CA5">
        <v>-1.08581E-4</v>
      </c>
      <c r="CB5" t="e">
        <f>VLOOKUP($A5,Radon!$C$3:$E$19,2,FALSE)</f>
        <v>#N/A</v>
      </c>
      <c r="CC5">
        <v>600</v>
      </c>
      <c r="CD5">
        <v>1875</v>
      </c>
      <c r="CE5">
        <f>VLOOKUP(A5, [3]Sheet1!$1:$1048576, 5, FALSE)</f>
        <v>7.9236448932042389E-2</v>
      </c>
      <c r="CF5" t="e">
        <f>VLOOKUP(B5, [4]Dugout_master!$1:$1048576, 38, FALSE)</f>
        <v>#N/A</v>
      </c>
      <c r="CG5">
        <f>VLOOKUP($C5, Flux!$1:$1048576, 4, FALSE)</f>
        <v>-17.546545139110901</v>
      </c>
      <c r="CH5">
        <f>VLOOKUP($C5, Flux!$1:$1048576, 12, FALSE)</f>
        <v>0.20846748814817501</v>
      </c>
      <c r="CI5">
        <f>VLOOKUP($C5, Flux!$1:$1048576, 20, FALSE)</f>
        <v>-3.3933118531262401</v>
      </c>
      <c r="CJ5">
        <v>1794.3510000000003</v>
      </c>
      <c r="CK5" s="22">
        <f t="shared" ref="CK5:CK36" si="14">50*P5*SQRT(3.14159)/(SQRT(CD5))</f>
        <v>2.660648316983413</v>
      </c>
      <c r="CL5" s="22">
        <f t="shared" si="11"/>
        <v>86.951159999999987</v>
      </c>
      <c r="CM5" s="22">
        <f t="shared" si="12"/>
        <v>905.64691178002272</v>
      </c>
      <c r="CN5" s="22">
        <f t="shared" si="13"/>
        <v>0.90564691178002277</v>
      </c>
      <c r="CO5" s="22" t="str">
        <f>VLOOKUP(A5, Alk_Cl_SO4!$1:$1048576, 7, FALSE)</f>
        <v>N/V</v>
      </c>
      <c r="CP5" s="22">
        <f>VLOOKUP(A5, Alk_Cl_SO4!$1:$1048576,5, FALSE)</f>
        <v>115.03340148925781</v>
      </c>
      <c r="CQ5" s="22">
        <f>VLOOKUP(A5, Alk_Cl_SO4!$1:$1048576,6, FALSE)</f>
        <v>20.52239990234375</v>
      </c>
    </row>
    <row r="6" spans="1:95" s="22" customFormat="1" x14ac:dyDescent="0.25">
      <c r="A6" t="str">
        <f t="shared" si="0"/>
        <v>23A43237</v>
      </c>
      <c r="B6" s="8" t="s">
        <v>94</v>
      </c>
      <c r="C6" t="str">
        <f t="shared" si="1"/>
        <v>23AMay</v>
      </c>
      <c r="D6" t="s">
        <v>279</v>
      </c>
      <c r="E6" s="30">
        <v>43237</v>
      </c>
      <c r="F6" s="24">
        <f t="shared" si="2"/>
        <v>137</v>
      </c>
      <c r="G6" s="11">
        <v>3</v>
      </c>
      <c r="H6" s="56">
        <v>0.38541666666666669</v>
      </c>
      <c r="I6">
        <v>50.489669999999997</v>
      </c>
      <c r="J6">
        <v>-104.50198</v>
      </c>
      <c r="K6">
        <v>12.6</v>
      </c>
      <c r="L6">
        <v>100</v>
      </c>
      <c r="M6">
        <v>8</v>
      </c>
      <c r="N6" t="s">
        <v>120</v>
      </c>
      <c r="O6">
        <v>0.24</v>
      </c>
      <c r="P6">
        <v>0.8</v>
      </c>
      <c r="Q6">
        <v>0.75</v>
      </c>
      <c r="R6">
        <v>96.7</v>
      </c>
      <c r="S6">
        <v>0</v>
      </c>
      <c r="T6">
        <v>0</v>
      </c>
      <c r="U6">
        <v>12.6</v>
      </c>
      <c r="V6">
        <v>93.6</v>
      </c>
      <c r="W6">
        <v>9.67</v>
      </c>
      <c r="X6">
        <v>151.5</v>
      </c>
      <c r="Y6">
        <v>0.09</v>
      </c>
      <c r="Z6">
        <v>9.41</v>
      </c>
      <c r="AA6">
        <v>13.7</v>
      </c>
      <c r="AB6">
        <v>86.3</v>
      </c>
      <c r="AC6">
        <v>8.84</v>
      </c>
      <c r="AD6">
        <v>151.30000000000001</v>
      </c>
      <c r="AE6">
        <v>0.09</v>
      </c>
      <c r="AF6">
        <v>9.42</v>
      </c>
      <c r="AG6">
        <f t="shared" si="3"/>
        <v>76.914794794244841</v>
      </c>
      <c r="AH6">
        <v>709.4</v>
      </c>
      <c r="AI6">
        <v>76.118721366666676</v>
      </c>
      <c r="AJ6">
        <v>65.932888883333334</v>
      </c>
      <c r="AK6">
        <v>0.04</v>
      </c>
      <c r="AL6">
        <f t="shared" si="4"/>
        <v>40</v>
      </c>
      <c r="AM6">
        <v>9.1299999999999992E-3</v>
      </c>
      <c r="AN6">
        <v>5.94</v>
      </c>
      <c r="AO6">
        <f t="shared" si="5"/>
        <v>45.94</v>
      </c>
      <c r="AP6">
        <f t="shared" si="6"/>
        <v>6.7779052811322167</v>
      </c>
      <c r="AQ6">
        <v>0.04</v>
      </c>
      <c r="AR6">
        <v>930.53</v>
      </c>
      <c r="AS6" s="23">
        <f t="shared" si="7"/>
        <v>101.92004381161009</v>
      </c>
      <c r="AT6" s="23">
        <f t="shared" si="8"/>
        <v>1915.3198653198654</v>
      </c>
      <c r="AU6">
        <v>21.190999999999999</v>
      </c>
      <c r="AV6">
        <f t="shared" si="9"/>
        <v>1764.4462947543714</v>
      </c>
      <c r="AW6">
        <v>11.377000000000001</v>
      </c>
      <c r="AX6">
        <f t="shared" si="10"/>
        <v>947.29392173189024</v>
      </c>
      <c r="AY6">
        <v>91.256432769061405</v>
      </c>
      <c r="AZ6">
        <v>4.1896267873501998</v>
      </c>
      <c r="BA6">
        <v>0.58469289636123101</v>
      </c>
      <c r="BB6">
        <v>3034.6444157260398</v>
      </c>
      <c r="BC6">
        <v>5.1556603647215304</v>
      </c>
      <c r="BD6">
        <v>5.1229083855489001E-2</v>
      </c>
      <c r="BE6">
        <v>0.268614507898148</v>
      </c>
      <c r="BF6">
        <v>9.1847466518618592</v>
      </c>
      <c r="BG6">
        <v>0.32297364200502299</v>
      </c>
      <c r="BH6">
        <f>VLOOKUP($A6, POM!$1:$1048576, 7, FALSE)</f>
        <v>5.0502668560270161</v>
      </c>
      <c r="BI6">
        <f>VLOOKUP($A6, POM!$1:$1048576, 8, FALSE)</f>
        <v>-21.275367001419937</v>
      </c>
      <c r="BJ6">
        <f>VLOOKUP($A6, POM!$1:$1048576, 9, FALSE)</f>
        <v>62.803407676927108</v>
      </c>
      <c r="BK6">
        <f>VLOOKUP($A6, POM!$1:$1048576, 10, FALSE)</f>
        <v>489.90908495392119</v>
      </c>
      <c r="BL6">
        <f>VLOOKUP($A6, POM!$1:$1048576, 11, FALSE)</f>
        <v>1.0467234612821186</v>
      </c>
      <c r="BM6">
        <f>VLOOKUP($A6, POM!$1:$1048576, 12, FALSE)</f>
        <v>8.165151415898686</v>
      </c>
      <c r="BN6">
        <f>VLOOKUP($A6, POM!$1:$1048576, 13, FALSE)</f>
        <v>9.1007895949392807</v>
      </c>
      <c r="BO6" t="e">
        <f>VLOOKUP(A6, [1]Dugout_fullIsotopeMassBalanceHA!$1:$1048576, 5, FALSE)</f>
        <v>#N/A</v>
      </c>
      <c r="BP6" t="e">
        <f>VLOOKUP($A6, [1]Dugout_fullIsotopeMassBalanceHA!$1:$1048576, 6, FALSE)</f>
        <v>#N/A</v>
      </c>
      <c r="BQ6" t="e">
        <f>VLOOKUP(A6, Isotopes!$1:$1048576, 38,FALSE)</f>
        <v>#N/A</v>
      </c>
      <c r="BR6" s="63" t="e">
        <f>VLOOKUP($A6, Isotopes!$1:$1048576, 42, FALSE)</f>
        <v>#N/A</v>
      </c>
      <c r="BS6" t="e">
        <f>VLOOKUP(B6, [2]Dugout_master!$1:$1048576, 76, FALSE)</f>
        <v>#N/A</v>
      </c>
      <c r="BT6" s="60" t="s">
        <v>127</v>
      </c>
      <c r="BU6"/>
      <c r="BV6"/>
      <c r="BW6"/>
      <c r="BX6"/>
      <c r="BY6"/>
      <c r="BZ6">
        <v>0</v>
      </c>
      <c r="CA6">
        <v>-2.7707765537754699E-3</v>
      </c>
      <c r="CB6" t="e">
        <f>VLOOKUP($A6,Radon!$C$3:$E$19,2,FALSE)</f>
        <v>#N/A</v>
      </c>
      <c r="CC6">
        <v>600</v>
      </c>
      <c r="CD6">
        <v>1875</v>
      </c>
      <c r="CE6">
        <f>VLOOKUP(A6, [3]Sheet1!$1:$1048576, 5, FALSE)</f>
        <v>8.4931395056112996E-2</v>
      </c>
      <c r="CF6" t="e">
        <f>VLOOKUP(B6, [4]Dugout_master!$1:$1048576, 38, FALSE)</f>
        <v>#N/A</v>
      </c>
      <c r="CG6">
        <f>VLOOKUP($C6, Flux!$1:$1048576, 4, FALSE)</f>
        <v>-24.889693876608298</v>
      </c>
      <c r="CH6">
        <f>VLOOKUP($C6, Flux!$1:$1048576, 12, FALSE)</f>
        <v>8.7833688350073</v>
      </c>
      <c r="CI6">
        <f>VLOOKUP($C6, Flux!$1:$1048576, 20, FALSE)</f>
        <v>-3.5292142223101099</v>
      </c>
      <c r="CJ6">
        <v>1152.096</v>
      </c>
      <c r="CK6" s="22">
        <f t="shared" si="14"/>
        <v>1.6373220412205618</v>
      </c>
      <c r="CL6" s="22">
        <f t="shared" si="11"/>
        <v>89.248649999999998</v>
      </c>
      <c r="CM6" s="22">
        <f t="shared" si="12"/>
        <v>929.57660660347869</v>
      </c>
      <c r="CN6" s="22">
        <f t="shared" si="13"/>
        <v>0.92957660660347874</v>
      </c>
      <c r="CO6" s="22">
        <f>VLOOKUP(A6, Alk_Cl_SO4!$1:$1048576, 7, FALSE)</f>
        <v>0</v>
      </c>
      <c r="CP6" s="22">
        <f>VLOOKUP(A6, Alk_Cl_SO4!$1:$1048576,5, FALSE)</f>
        <v>92.008598327636719</v>
      </c>
      <c r="CQ6" s="22">
        <f>VLOOKUP(A6, Alk_Cl_SO4!$1:$1048576,6, FALSE)</f>
        <v>19.651100158691406</v>
      </c>
    </row>
    <row r="7" spans="1:95" s="22" customFormat="1" x14ac:dyDescent="0.25">
      <c r="A7" t="str">
        <f t="shared" si="0"/>
        <v>4D43236</v>
      </c>
      <c r="B7" s="8" t="s">
        <v>96</v>
      </c>
      <c r="C7" t="str">
        <f t="shared" si="1"/>
        <v>4DMay</v>
      </c>
      <c r="D7" t="s">
        <v>279</v>
      </c>
      <c r="E7" s="30">
        <v>43236</v>
      </c>
      <c r="F7" s="24">
        <f t="shared" si="2"/>
        <v>136</v>
      </c>
      <c r="G7" s="11">
        <v>3</v>
      </c>
      <c r="H7" s="56">
        <v>0.63055555555555554</v>
      </c>
      <c r="I7">
        <v>50.352290000000004</v>
      </c>
      <c r="J7">
        <v>-104.57446</v>
      </c>
      <c r="K7">
        <v>29.4</v>
      </c>
      <c r="L7">
        <v>0</v>
      </c>
      <c r="M7">
        <v>3.7</v>
      </c>
      <c r="N7" t="s">
        <v>111</v>
      </c>
      <c r="O7">
        <v>0.56999999999999995</v>
      </c>
      <c r="P7">
        <v>1.9</v>
      </c>
      <c r="Q7">
        <v>1.75</v>
      </c>
      <c r="R7">
        <v>100</v>
      </c>
      <c r="S7">
        <v>0</v>
      </c>
      <c r="T7">
        <v>0</v>
      </c>
      <c r="U7">
        <v>19.399999999999999</v>
      </c>
      <c r="V7">
        <v>135.9</v>
      </c>
      <c r="W7">
        <v>12.45</v>
      </c>
      <c r="X7">
        <v>167.2</v>
      </c>
      <c r="Y7">
        <v>0.09</v>
      </c>
      <c r="Z7">
        <v>9.66</v>
      </c>
      <c r="AA7">
        <v>12.3</v>
      </c>
      <c r="AB7">
        <v>5</v>
      </c>
      <c r="AC7">
        <v>0.55000000000000004</v>
      </c>
      <c r="AD7">
        <v>192.1</v>
      </c>
      <c r="AE7">
        <v>0.12</v>
      </c>
      <c r="AF7">
        <v>7.6</v>
      </c>
      <c r="AG7">
        <f t="shared" si="3"/>
        <v>84.989437539108252</v>
      </c>
      <c r="AH7">
        <v>708.8</v>
      </c>
      <c r="AI7">
        <v>59.467885285714289</v>
      </c>
      <c r="AJ7">
        <v>54.242370071428574</v>
      </c>
      <c r="AK7">
        <v>0.19</v>
      </c>
      <c r="AL7">
        <f t="shared" si="4"/>
        <v>190</v>
      </c>
      <c r="AM7">
        <v>0.02</v>
      </c>
      <c r="AN7">
        <v>8.93</v>
      </c>
      <c r="AO7">
        <f t="shared" si="5"/>
        <v>198.93</v>
      </c>
      <c r="AP7">
        <f t="shared" si="6"/>
        <v>14.104254677224175</v>
      </c>
      <c r="AQ7">
        <v>0.04</v>
      </c>
      <c r="AR7">
        <v>1420</v>
      </c>
      <c r="AS7" s="23">
        <f t="shared" si="7"/>
        <v>71</v>
      </c>
      <c r="AT7" s="23">
        <f t="shared" si="8"/>
        <v>1456.1030235162373</v>
      </c>
      <c r="AU7">
        <v>20.481000000000002</v>
      </c>
      <c r="AV7">
        <f t="shared" si="9"/>
        <v>1705.328892589509</v>
      </c>
      <c r="AW7">
        <v>13.003</v>
      </c>
      <c r="AX7">
        <f t="shared" si="10"/>
        <v>1082.6810990840968</v>
      </c>
      <c r="AY7">
        <v>63.427011641054698</v>
      </c>
      <c r="AZ7">
        <v>2.3539296625299801</v>
      </c>
      <c r="BA7">
        <v>0.434403176302053</v>
      </c>
      <c r="BB7">
        <v>1341.71231596082</v>
      </c>
      <c r="BC7">
        <v>1.9594782691449499</v>
      </c>
      <c r="BD7">
        <v>1.72299153840904E-2</v>
      </c>
      <c r="BE7">
        <v>0.31790004698100099</v>
      </c>
      <c r="BF7">
        <v>8.6926009450778903</v>
      </c>
      <c r="BG7">
        <v>0.28606254456403402</v>
      </c>
      <c r="BH7">
        <f>VLOOKUP($A7, POM!$1:$1048576, 7, FALSE)</f>
        <v>9.9567475684129771</v>
      </c>
      <c r="BI7">
        <f>VLOOKUP($A7, POM!$1:$1048576, 8, FALSE)</f>
        <v>-16.817000774757862</v>
      </c>
      <c r="BJ7">
        <f>VLOOKUP($A7, POM!$1:$1048576, 9, FALSE)</f>
        <v>49.116327398476223</v>
      </c>
      <c r="BK7">
        <f>VLOOKUP($A7, POM!$1:$1048576, 10, FALSE)</f>
        <v>223.21080859391529</v>
      </c>
      <c r="BL7">
        <f>VLOOKUP($A7, POM!$1:$1048576, 11, FALSE)</f>
        <v>0.81860545664127038</v>
      </c>
      <c r="BM7">
        <f>VLOOKUP($A7, POM!$1:$1048576, 12, FALSE)</f>
        <v>3.7201801432319215</v>
      </c>
      <c r="BN7">
        <f>VLOOKUP($A7, POM!$1:$1048576, 13, FALSE)</f>
        <v>5.3019560667378709</v>
      </c>
      <c r="BO7">
        <f>VLOOKUP(A7, [1]Dugout_fullIsotopeMassBalanceHA!$1:$1048576, 5, FALSE)</f>
        <v>-98</v>
      </c>
      <c r="BP7">
        <f>VLOOKUP($A7, [1]Dugout_fullIsotopeMassBalanceHA!$1:$1048576, 6, FALSE)</f>
        <v>-9.85</v>
      </c>
      <c r="BQ7">
        <f>VLOOKUP(A7, Isotopes!$1:$1048576, 38,FALSE)</f>
        <v>0.31551351500000002</v>
      </c>
      <c r="BR7" s="63" t="str">
        <f>VLOOKUP($A7, Isotopes!$1:$1048576, 42, FALSE)</f>
        <v>rain</v>
      </c>
      <c r="BS7">
        <f>VLOOKUP(B7, [2]Dugout_master!$1:$1048576, 76, FALSE)</f>
        <v>3.13434175416449</v>
      </c>
      <c r="BT7" s="60" t="s">
        <v>122</v>
      </c>
      <c r="BU7"/>
      <c r="BV7"/>
      <c r="BW7"/>
      <c r="BX7"/>
      <c r="BY7"/>
      <c r="BZ7">
        <v>1.01140200254651E-2</v>
      </c>
      <c r="CA7">
        <v>2.3195429773097301E-3</v>
      </c>
      <c r="CB7" t="e">
        <f>VLOOKUP($A7,Radon!$C$3:$E$19,2,FALSE)</f>
        <v>#N/A</v>
      </c>
      <c r="CC7">
        <v>573</v>
      </c>
      <c r="CD7">
        <v>575</v>
      </c>
      <c r="CE7">
        <f>VLOOKUP(A7, [3]Sheet1!$1:$1048576, 5, FALSE)</f>
        <v>0.105937744883507</v>
      </c>
      <c r="CF7">
        <f>VLOOKUP(B7, [4]Dugout_master!$1:$1048576, 38, FALSE)</f>
        <v>27.443301564999999</v>
      </c>
      <c r="CG7">
        <f>VLOOKUP($C7, Flux!$1:$1048576, 4, FALSE)</f>
        <v>-27.916146439608099</v>
      </c>
      <c r="CH7">
        <f>VLOOKUP($C7, Flux!$1:$1048576, 12, FALSE)</f>
        <v>4.2218555413170602</v>
      </c>
      <c r="CI7">
        <f>VLOOKUP($C7, Flux!$1:$1048576, 20, FALSE)</f>
        <v>-0.737965176690069</v>
      </c>
      <c r="CJ7">
        <v>1267.8319999999997</v>
      </c>
      <c r="CK7" s="22">
        <f t="shared" si="14"/>
        <v>7.0220583814892539</v>
      </c>
      <c r="CL7" s="22">
        <f t="shared" si="11"/>
        <v>98.49751999999998</v>
      </c>
      <c r="CM7" s="22">
        <f t="shared" si="12"/>
        <v>1025.9089678158523</v>
      </c>
      <c r="CN7" s="22">
        <f t="shared" si="13"/>
        <v>1.0259089678158524</v>
      </c>
      <c r="CO7" s="22">
        <f>VLOOKUP(A7, Alk_Cl_SO4!$1:$1048576, 7, FALSE)</f>
        <v>0</v>
      </c>
      <c r="CP7" s="22">
        <f>VLOOKUP(A7, Alk_Cl_SO4!$1:$1048576,5, FALSE)</f>
        <v>89.606101989746094</v>
      </c>
      <c r="CQ7" s="22">
        <f>VLOOKUP(A7, Alk_Cl_SO4!$1:$1048576,6, FALSE)</f>
        <v>21.236200332641602</v>
      </c>
    </row>
    <row r="8" spans="1:95" s="22" customFormat="1" ht="15.75" customHeight="1" x14ac:dyDescent="0.25">
      <c r="A8" s="22" t="str">
        <f t="shared" si="0"/>
        <v>4C43214</v>
      </c>
      <c r="B8" s="64" t="s">
        <v>91</v>
      </c>
      <c r="C8" s="22" t="str">
        <f t="shared" si="1"/>
        <v>4CApril</v>
      </c>
      <c r="D8" s="22" t="s">
        <v>278</v>
      </c>
      <c r="E8" s="65">
        <v>43214</v>
      </c>
      <c r="F8" s="66">
        <f t="shared" si="2"/>
        <v>114</v>
      </c>
      <c r="G8" s="67">
        <v>1</v>
      </c>
      <c r="H8" s="68">
        <v>0.4375</v>
      </c>
      <c r="I8" s="22">
        <v>50.337690000000002</v>
      </c>
      <c r="J8" s="22">
        <v>-104.5039</v>
      </c>
      <c r="K8" s="22">
        <v>13.7</v>
      </c>
      <c r="L8" s="22">
        <v>1</v>
      </c>
      <c r="M8" s="22">
        <v>20.8</v>
      </c>
      <c r="N8" s="22" t="s">
        <v>92</v>
      </c>
      <c r="O8" s="22">
        <v>0.31</v>
      </c>
      <c r="P8" s="22">
        <v>1.4</v>
      </c>
      <c r="Q8" s="22">
        <v>0.5</v>
      </c>
      <c r="R8" s="22">
        <v>93.6</v>
      </c>
      <c r="S8" s="22">
        <v>0</v>
      </c>
      <c r="T8" s="22">
        <v>0</v>
      </c>
      <c r="U8" s="22">
        <v>1.2</v>
      </c>
      <c r="V8" s="22">
        <v>96</v>
      </c>
      <c r="W8" s="22">
        <v>13.54</v>
      </c>
      <c r="X8" s="22">
        <v>169</v>
      </c>
      <c r="Y8" s="22">
        <v>0.15</v>
      </c>
      <c r="Z8" s="22">
        <v>8.26</v>
      </c>
      <c r="AA8" s="22">
        <v>1.3</v>
      </c>
      <c r="AB8" s="22">
        <v>94.8</v>
      </c>
      <c r="AC8" s="22">
        <v>13.31</v>
      </c>
      <c r="AD8" s="22">
        <v>169.2</v>
      </c>
      <c r="AE8" s="22">
        <v>0.15</v>
      </c>
      <c r="AF8" s="22">
        <v>8.26</v>
      </c>
      <c r="AG8" s="22">
        <f t="shared" si="3"/>
        <v>85.916251312730708</v>
      </c>
      <c r="AH8" s="22">
        <v>721.1</v>
      </c>
      <c r="AI8" s="22">
        <v>16.00803355</v>
      </c>
      <c r="AJ8" s="22">
        <v>12.649851700000003</v>
      </c>
      <c r="AK8" s="22">
        <v>0.03</v>
      </c>
      <c r="AL8" s="22">
        <f t="shared" si="4"/>
        <v>30</v>
      </c>
      <c r="AM8" s="22">
        <v>8.7299999999999999E-3</v>
      </c>
      <c r="AN8" s="22">
        <v>384.37</v>
      </c>
      <c r="AO8" s="22">
        <f t="shared" si="5"/>
        <v>414.37</v>
      </c>
      <c r="AP8" s="22">
        <f t="shared" si="6"/>
        <v>20.356080172764106</v>
      </c>
      <c r="AQ8" s="22">
        <v>0.02</v>
      </c>
      <c r="AR8" s="22">
        <v>1670</v>
      </c>
      <c r="AS8" s="69">
        <f t="shared" si="7"/>
        <v>191.29438717067583</v>
      </c>
      <c r="AT8" s="69">
        <f t="shared" si="8"/>
        <v>39.974503733381901</v>
      </c>
      <c r="AU8" s="22">
        <v>31.408999999999999</v>
      </c>
      <c r="AV8" s="22">
        <f t="shared" si="9"/>
        <v>2615.2373022481265</v>
      </c>
      <c r="AW8" s="22">
        <v>15.365</v>
      </c>
      <c r="AX8" s="22">
        <f t="shared" si="10"/>
        <v>1279.3505412156537</v>
      </c>
      <c r="AY8" s="22">
        <v>529.55149866002102</v>
      </c>
      <c r="AZ8" s="22">
        <v>37.153586366883601</v>
      </c>
      <c r="BA8" s="22">
        <v>0.251901228066156</v>
      </c>
      <c r="BB8" s="22">
        <v>1351.4827526868701</v>
      </c>
      <c r="BC8" s="22">
        <v>3.1663377890107798</v>
      </c>
      <c r="BD8" s="22">
        <v>6.0855620113570699E-3</v>
      </c>
      <c r="BE8" s="22">
        <v>0.39177989680280501</v>
      </c>
      <c r="BF8" s="22">
        <v>20.958460172266498</v>
      </c>
      <c r="BG8" s="22">
        <v>0.110058845195628</v>
      </c>
      <c r="BH8" s="22">
        <f>VLOOKUP($A8, POM!$1:$1048576, 7, FALSE)</f>
        <v>1.72694089261475</v>
      </c>
      <c r="BI8" s="22">
        <f>VLOOKUP($A8, POM!$1:$1048576, 8, FALSE)</f>
        <v>-30.873096015523778</v>
      </c>
      <c r="BJ8" s="22">
        <f>VLOOKUP($A8, POM!$1:$1048576, 9, FALSE)</f>
        <v>25.263089877349252</v>
      </c>
      <c r="BK8" s="22">
        <f>VLOOKUP($A8, POM!$1:$1048576, 10, FALSE)</f>
        <v>174.14404811108679</v>
      </c>
      <c r="BL8" s="22">
        <f>VLOOKUP($A8, POM!$1:$1048576, 11, FALSE)</f>
        <v>0.42105149795582086</v>
      </c>
      <c r="BM8" s="22">
        <f>VLOOKUP($A8, POM!$1:$1048576, 12, FALSE)</f>
        <v>2.9024008018514462</v>
      </c>
      <c r="BN8" s="22">
        <f>VLOOKUP($A8, POM!$1:$1048576, 13, FALSE)</f>
        <v>8.0420905406254608</v>
      </c>
      <c r="BO8" s="22">
        <f>VLOOKUP(A8, [1]Dugout_fullIsotopeMassBalanceHA!$1:$1048576, 5, FALSE)</f>
        <v>-104.8</v>
      </c>
      <c r="BP8" s="22">
        <f>VLOOKUP($A8, [1]Dugout_fullIsotopeMassBalanceHA!$1:$1048576, 6, FALSE)</f>
        <v>-11.26</v>
      </c>
      <c r="BQ8" s="22">
        <f>VLOOKUP(A8, Isotopes!$1:$1048576, 38,FALSE)</f>
        <v>0.231272068</v>
      </c>
      <c r="BR8" s="70" t="str">
        <f>VLOOKUP($A8, Isotopes!$1:$1048576, 42, FALSE)</f>
        <v>rain</v>
      </c>
      <c r="BS8" s="22">
        <f>VLOOKUP(B8, [2]Dugout_master!$1:$1048576, 76, FALSE)</f>
        <v>3.8764083195487902</v>
      </c>
      <c r="BT8" s="71" t="s">
        <v>93</v>
      </c>
      <c r="BZ8" s="73">
        <v>8.9574867068083693E-5</v>
      </c>
      <c r="CA8" s="73">
        <v>8.9574867068083693E-5</v>
      </c>
      <c r="CB8" s="22" t="e">
        <f>VLOOKUP($A8,Radon!$C$3:$E$19,2,FALSE)</f>
        <v>#N/A</v>
      </c>
      <c r="CC8" s="22">
        <v>577</v>
      </c>
      <c r="CD8" s="22">
        <v>3000</v>
      </c>
      <c r="CE8" s="22" t="e">
        <f>VLOOKUP(A8, [3]Sheet1!$1:$1048576, 5, FALSE)</f>
        <v>#N/A</v>
      </c>
      <c r="CF8" s="22">
        <f>VLOOKUP(B8, [4]Dugout_master!$1:$1048576, 38, FALSE)</f>
        <v>31.760493650000001</v>
      </c>
      <c r="CG8" s="22">
        <f>VLOOKUP($C8, Flux!$1:$1048576, 4, FALSE)</f>
        <v>9.3716773856314699</v>
      </c>
      <c r="CH8" s="22">
        <f>VLOOKUP($C8, Flux!$1:$1048576, 12, FALSE)</f>
        <v>3.5285752832083999</v>
      </c>
      <c r="CI8" s="22">
        <f>VLOOKUP($C8, Flux!$1:$1048576, 20, FALSE)</f>
        <v>3.3144225056648202</v>
      </c>
      <c r="CK8" s="22">
        <f t="shared" si="14"/>
        <v>2.2652292746357192</v>
      </c>
      <c r="CL8" s="22">
        <f t="shared" si="11"/>
        <v>99.557899999999989</v>
      </c>
      <c r="CM8" s="22">
        <f t="shared" si="12"/>
        <v>1036.9534423497551</v>
      </c>
      <c r="CN8" s="22">
        <f t="shared" si="13"/>
        <v>1.0369534423497551</v>
      </c>
      <c r="CO8" s="22">
        <f>VLOOKUP(A8, Alk_Cl_SO4!$1:$1048576, 7, FALSE)</f>
        <v>0</v>
      </c>
      <c r="CP8" s="22">
        <f>VLOOKUP(A8, Alk_Cl_SO4!$1:$1048576,5, FALSE)</f>
        <v>127.84709930419922</v>
      </c>
      <c r="CQ8" s="22">
        <f>VLOOKUP(A8, Alk_Cl_SO4!$1:$1048576,6, FALSE)</f>
        <v>20.712799072265625</v>
      </c>
    </row>
    <row r="9" spans="1:95" s="22" customFormat="1" x14ac:dyDescent="0.25">
      <c r="A9" t="str">
        <f t="shared" si="0"/>
        <v>66C43217</v>
      </c>
      <c r="B9" s="8" t="s">
        <v>76</v>
      </c>
      <c r="C9" t="str">
        <f t="shared" si="1"/>
        <v>66CApril</v>
      </c>
      <c r="D9" t="s">
        <v>278</v>
      </c>
      <c r="E9" s="30">
        <v>43217</v>
      </c>
      <c r="F9" s="24">
        <f t="shared" si="2"/>
        <v>117</v>
      </c>
      <c r="G9" s="11">
        <v>1</v>
      </c>
      <c r="H9" s="56">
        <v>0.47916666666666669</v>
      </c>
      <c r="I9">
        <v>50.13223</v>
      </c>
      <c r="J9">
        <v>-103.85599999999999</v>
      </c>
      <c r="K9">
        <v>10.8</v>
      </c>
      <c r="L9">
        <v>0</v>
      </c>
      <c r="M9">
        <v>8.1</v>
      </c>
      <c r="N9" t="s">
        <v>74</v>
      </c>
      <c r="O9">
        <v>0.61</v>
      </c>
      <c r="P9">
        <v>3.5</v>
      </c>
      <c r="Q9">
        <v>3.5</v>
      </c>
      <c r="R9">
        <v>92.7</v>
      </c>
      <c r="S9">
        <v>0</v>
      </c>
      <c r="T9">
        <v>0</v>
      </c>
      <c r="U9">
        <v>7.6</v>
      </c>
      <c r="V9">
        <v>79.7</v>
      </c>
      <c r="W9">
        <v>9.6999999999999993</v>
      </c>
      <c r="X9">
        <v>172.2</v>
      </c>
      <c r="Y9">
        <v>0.12</v>
      </c>
      <c r="Z9">
        <v>7.9</v>
      </c>
      <c r="AA9">
        <v>3.8</v>
      </c>
      <c r="AB9">
        <v>39.9</v>
      </c>
      <c r="AC9">
        <v>5.22</v>
      </c>
      <c r="AD9">
        <v>377.9</v>
      </c>
      <c r="AE9">
        <v>0.24</v>
      </c>
      <c r="AF9">
        <v>7.69</v>
      </c>
      <c r="AG9">
        <f t="shared" si="3"/>
        <v>87.564446822767124</v>
      </c>
      <c r="AH9">
        <v>713.1</v>
      </c>
      <c r="AI9" s="22">
        <v>44.064395433333338</v>
      </c>
      <c r="AJ9" s="22">
        <v>33.486287733333334</v>
      </c>
      <c r="AK9">
        <v>0.17</v>
      </c>
      <c r="AL9">
        <f t="shared" si="4"/>
        <v>170</v>
      </c>
      <c r="AM9">
        <v>0.26</v>
      </c>
      <c r="AN9">
        <v>66.87</v>
      </c>
      <c r="AO9">
        <f t="shared" si="5"/>
        <v>236.87</v>
      </c>
      <c r="AP9">
        <f t="shared" si="6"/>
        <v>15.390581535471622</v>
      </c>
      <c r="AQ9">
        <v>0.28999999999999998</v>
      </c>
      <c r="AR9">
        <v>1380</v>
      </c>
      <c r="AS9" s="23">
        <f t="shared" si="7"/>
        <v>5.3076923076923075</v>
      </c>
      <c r="AT9" s="23">
        <f t="shared" si="8"/>
        <v>275.25048601764615</v>
      </c>
      <c r="AU9">
        <v>17.39</v>
      </c>
      <c r="AV9">
        <f t="shared" si="9"/>
        <v>1447.9600333055787</v>
      </c>
      <c r="AW9">
        <v>18.405999999999999</v>
      </c>
      <c r="AX9">
        <f t="shared" si="10"/>
        <v>1532.5562031640297</v>
      </c>
      <c r="AY9">
        <v>1192.6243057110901</v>
      </c>
      <c r="AZ9">
        <v>65.236730680068803</v>
      </c>
      <c r="BA9">
        <v>3.56886929192867</v>
      </c>
      <c r="BB9">
        <v>48.546179872601499</v>
      </c>
      <c r="BC9">
        <v>9.3920372120863405E-2</v>
      </c>
      <c r="BD9">
        <v>4.1361626178206597E-3</v>
      </c>
      <c r="BE9">
        <v>0.36556613358582901</v>
      </c>
      <c r="BF9">
        <v>15.038166360704899</v>
      </c>
      <c r="BG9">
        <v>0.17712726729099401</v>
      </c>
      <c r="BH9">
        <f>VLOOKUP($A9, POM!$1:$1048576, 7, FALSE)</f>
        <v>3.2335580265062909</v>
      </c>
      <c r="BI9">
        <f>VLOOKUP($A9, POM!$1:$1048576, 8, FALSE)</f>
        <v>-31.414984108056274</v>
      </c>
      <c r="BJ9">
        <f>VLOOKUP($A9, POM!$1:$1048576, 9, FALSE)</f>
        <v>53.311155291728234</v>
      </c>
      <c r="BK9">
        <f>VLOOKUP($A9, POM!$1:$1048576, 10, FALSE)</f>
        <v>284.04594402816934</v>
      </c>
      <c r="BL9">
        <f>VLOOKUP($A9, POM!$1:$1048576, 11, FALSE)</f>
        <v>0.88851925486213723</v>
      </c>
      <c r="BM9">
        <f>VLOOKUP($A9, POM!$1:$1048576, 12, FALSE)</f>
        <v>4.7340990671361558</v>
      </c>
      <c r="BN9">
        <f>VLOOKUP($A9, POM!$1:$1048576, 13, FALSE)</f>
        <v>6.2160899137548595</v>
      </c>
      <c r="BO9">
        <f>VLOOKUP(A9, [1]Dugout_fullIsotopeMassBalanceHA!$1:$1048576, 5, FALSE)</f>
        <v>-122.9</v>
      </c>
      <c r="BP9">
        <f>VLOOKUP($A9, [1]Dugout_fullIsotopeMassBalanceHA!$1:$1048576, 6, FALSE)</f>
        <v>-15.27</v>
      </c>
      <c r="BQ9">
        <f>VLOOKUP(A9, Isotopes!$1:$1048576, 38,FALSE)</f>
        <v>4.6658917000000001E-2</v>
      </c>
      <c r="BR9" s="63" t="str">
        <f>VLOOKUP($A9, Isotopes!$1:$1048576, 42, FALSE)</f>
        <v>intermediate</v>
      </c>
      <c r="BS9">
        <f>VLOOKUP(B9, [2]Dugout_master!$1:$1048576, 76, FALSE)</f>
        <v>1.9396983946777</v>
      </c>
      <c r="BT9" s="60" t="s">
        <v>77</v>
      </c>
      <c r="BU9"/>
      <c r="BV9"/>
      <c r="BW9"/>
      <c r="BX9"/>
      <c r="BY9"/>
      <c r="BZ9">
        <v>9.7825347889147997E-4</v>
      </c>
      <c r="CA9" s="10">
        <v>-3.4235976040810301E-6</v>
      </c>
      <c r="CB9" t="e">
        <f>VLOOKUP($A9,Radon!$C$3:$E$19,2,FALSE)</f>
        <v>#N/A</v>
      </c>
      <c r="CC9">
        <v>608</v>
      </c>
      <c r="CD9">
        <v>1350</v>
      </c>
      <c r="CE9">
        <f>VLOOKUP(A9, [3]Sheet1!$1:$1048576, 5, FALSE)</f>
        <v>0.13806100623980244</v>
      </c>
      <c r="CF9">
        <f>VLOOKUP(B9, [4]Dugout_master!$1:$1048576, 38, FALSE)</f>
        <v>25.948670125</v>
      </c>
      <c r="CG9">
        <f>VLOOKUP($C9, Flux!$1:$1048576, 4, FALSE)</f>
        <v>60.922825175352799</v>
      </c>
      <c r="CH9">
        <f>VLOOKUP($C9, Flux!$1:$1048576, 12, FALSE)</f>
        <v>0.134343461969265</v>
      </c>
      <c r="CI9">
        <f>VLOOKUP($C9, Flux!$1:$1048576, 20, FALSE)</f>
        <v>1.9522957825901901</v>
      </c>
      <c r="CJ9">
        <v>4885.125</v>
      </c>
      <c r="CK9" s="22">
        <f t="shared" si="14"/>
        <v>8.4420110711800138</v>
      </c>
      <c r="CL9" s="22">
        <f t="shared" si="11"/>
        <v>101.44301999999999</v>
      </c>
      <c r="CM9" s="22">
        <f t="shared" si="12"/>
        <v>1056.58806374336</v>
      </c>
      <c r="CN9" s="22">
        <f t="shared" si="13"/>
        <v>1.05658806374336</v>
      </c>
      <c r="CO9" s="22" t="str">
        <f>VLOOKUP(A9, Alk_Cl_SO4!$1:$1048576, 7, FALSE)</f>
        <v>N/V</v>
      </c>
      <c r="CP9" s="22">
        <f>VLOOKUP(A9, Alk_Cl_SO4!$1:$1048576,5, FALSE)</f>
        <v>71.987098693847656</v>
      </c>
      <c r="CQ9" s="22">
        <f>VLOOKUP(A9, Alk_Cl_SO4!$1:$1048576,6, FALSE)</f>
        <v>19.735700607299805</v>
      </c>
    </row>
    <row r="10" spans="1:95" s="22" customFormat="1" x14ac:dyDescent="0.25">
      <c r="A10" s="14" t="str">
        <f t="shared" si="0"/>
        <v>4D43320</v>
      </c>
      <c r="B10" s="13" t="s">
        <v>96</v>
      </c>
      <c r="C10" t="str">
        <f t="shared" si="1"/>
        <v>4DAugust</v>
      </c>
      <c r="D10" s="20" t="s">
        <v>282</v>
      </c>
      <c r="E10" s="52">
        <v>43320</v>
      </c>
      <c r="F10" s="24">
        <f t="shared" si="2"/>
        <v>220</v>
      </c>
      <c r="G10" s="15">
        <v>15</v>
      </c>
      <c r="H10" s="57">
        <v>0.44791666666666669</v>
      </c>
      <c r="I10" s="14">
        <v>50.3523</v>
      </c>
      <c r="J10" s="14">
        <v>-104.57443000000001</v>
      </c>
      <c r="K10" s="14">
        <v>30.4</v>
      </c>
      <c r="L10" s="14">
        <v>0</v>
      </c>
      <c r="M10" s="14">
        <v>1.3</v>
      </c>
      <c r="N10" s="14" t="s">
        <v>111</v>
      </c>
      <c r="O10" s="14">
        <v>1.6</v>
      </c>
      <c r="P10" s="14">
        <v>1.6</v>
      </c>
      <c r="Q10" s="14">
        <v>1.5</v>
      </c>
      <c r="R10" s="14">
        <v>93.8</v>
      </c>
      <c r="S10" s="14">
        <v>0</v>
      </c>
      <c r="T10" s="14">
        <v>0</v>
      </c>
      <c r="U10" s="14">
        <v>20.399999999999999</v>
      </c>
      <c r="V10" s="14">
        <v>73.5</v>
      </c>
      <c r="W10" s="14">
        <v>6.63</v>
      </c>
      <c r="X10" s="14">
        <v>174.7</v>
      </c>
      <c r="Y10" s="14">
        <v>0.09</v>
      </c>
      <c r="Z10" s="14">
        <v>8.99</v>
      </c>
      <c r="AA10" s="14">
        <v>18.3</v>
      </c>
      <c r="AB10" s="14">
        <v>1.7</v>
      </c>
      <c r="AC10" s="14">
        <v>0.17</v>
      </c>
      <c r="AD10" s="14">
        <v>236.1</v>
      </c>
      <c r="AE10" s="14">
        <v>0.13</v>
      </c>
      <c r="AF10" s="14">
        <v>7.36</v>
      </c>
      <c r="AG10" s="14">
        <f t="shared" si="3"/>
        <v>88.852564967902595</v>
      </c>
      <c r="AH10" s="14">
        <v>710.7</v>
      </c>
      <c r="AI10">
        <v>14.357432836000001</v>
      </c>
      <c r="AJ10">
        <v>13.920868903999999</v>
      </c>
      <c r="AK10">
        <v>0.32</v>
      </c>
      <c r="AL10">
        <f t="shared" si="4"/>
        <v>320</v>
      </c>
      <c r="AM10">
        <v>0.02</v>
      </c>
      <c r="AN10">
        <v>18.96</v>
      </c>
      <c r="AO10">
        <f t="shared" si="5"/>
        <v>338.96</v>
      </c>
      <c r="AP10">
        <f t="shared" si="6"/>
        <v>18.410866356584091</v>
      </c>
      <c r="AQ10">
        <v>7.0000000000000007E-2</v>
      </c>
      <c r="AR10">
        <v>2390</v>
      </c>
      <c r="AS10" s="23">
        <f t="shared" si="7"/>
        <v>119.5</v>
      </c>
      <c r="AT10" s="23">
        <f t="shared" si="8"/>
        <v>1091.2974683544303</v>
      </c>
      <c r="AU10">
        <v>22.544</v>
      </c>
      <c r="AV10">
        <f t="shared" si="9"/>
        <v>1877.1024146544546</v>
      </c>
      <c r="AW10">
        <v>20.690999999999999</v>
      </c>
      <c r="AX10">
        <f t="shared" si="10"/>
        <v>1722.8143213988342</v>
      </c>
      <c r="AY10">
        <v>546.21446945092396</v>
      </c>
      <c r="AZ10">
        <v>19.738501437995701</v>
      </c>
      <c r="BA10">
        <v>0.54557606913104895</v>
      </c>
      <c r="BB10">
        <v>225.72724152404501</v>
      </c>
      <c r="BC10">
        <v>0.32391406306043002</v>
      </c>
      <c r="BD10">
        <v>4.99518933313454E-2</v>
      </c>
      <c r="BE10">
        <v>0.28956693338659201</v>
      </c>
      <c r="BF10">
        <v>7.6988651567347102</v>
      </c>
      <c r="BG10">
        <v>6.9961994683179901E-2</v>
      </c>
      <c r="BH10">
        <f>VLOOKUP($A10, POM!$1:$1048576, 7, FALSE)</f>
        <v>2.3511225344671427</v>
      </c>
      <c r="BI10">
        <f>VLOOKUP($A10, POM!$1:$1048576, 8, FALSE)</f>
        <v>-23.028547498706601</v>
      </c>
      <c r="BJ10">
        <f>VLOOKUP($A10, POM!$1:$1048576, 9, FALSE)</f>
        <v>30.356981272663269</v>
      </c>
      <c r="BK10">
        <f>VLOOKUP($A10, POM!$1:$1048576, 10, FALSE)</f>
        <v>167.6844235471489</v>
      </c>
      <c r="BL10">
        <f>VLOOKUP($A10, POM!$1:$1048576, 11, FALSE)</f>
        <v>0.50594968787772121</v>
      </c>
      <c r="BM10">
        <f>VLOOKUP($A10, POM!$1:$1048576, 12, FALSE)</f>
        <v>2.7947403924524816</v>
      </c>
      <c r="BN10">
        <f>VLOOKUP($A10, POM!$1:$1048576, 13, FALSE)</f>
        <v>6.444376854026717</v>
      </c>
      <c r="BO10">
        <f>VLOOKUP(A10, [1]Dugout_fullIsotopeMassBalanceHA!$1:$1048576, 5, FALSE)</f>
        <v>-66.8</v>
      </c>
      <c r="BP10">
        <f>VLOOKUP($A10, [1]Dugout_fullIsotopeMassBalanceHA!$1:$1048576, 6, FALSE)</f>
        <v>-4.03</v>
      </c>
      <c r="BQ10">
        <f>VLOOKUP(A10, Isotopes!$1:$1048576, 38,FALSE)</f>
        <v>0.833339473</v>
      </c>
      <c r="BR10" s="63" t="str">
        <f>VLOOKUP($A10, Isotopes!$1:$1048576, 42, FALSE)</f>
        <v>rain</v>
      </c>
      <c r="BS10">
        <f>VLOOKUP(B10, [2]Dugout_master!$1:$1048576, 76, FALSE)</f>
        <v>3.13434175416449</v>
      </c>
      <c r="BT10" s="60"/>
      <c r="BU10"/>
      <c r="BV10"/>
      <c r="BW10"/>
      <c r="BX10"/>
      <c r="BY10"/>
      <c r="BZ10">
        <v>4.0338479999999996E-3</v>
      </c>
      <c r="CA10">
        <v>1.5548022774614699E-3</v>
      </c>
      <c r="CB10" s="14">
        <f>VLOOKUP($A10,Radon!$C$3:$E$19,2,FALSE)</f>
        <v>9.1057153806716578</v>
      </c>
      <c r="CC10">
        <v>573</v>
      </c>
      <c r="CD10">
        <v>575</v>
      </c>
      <c r="CE10">
        <f>VLOOKUP(A10, [3]Sheet1!$1:$1048576, 5, FALSE)</f>
        <v>0.14034929196801063</v>
      </c>
      <c r="CF10">
        <f>VLOOKUP(B10, [4]Dugout_master!$1:$1048576, 38, FALSE)</f>
        <v>27.443301564999999</v>
      </c>
      <c r="CG10">
        <f>VLOOKUP($C10, Flux!$1:$1048576, 4, FALSE)</f>
        <v>11.5006265012537</v>
      </c>
      <c r="CH10">
        <f>VLOOKUP($C10, Flux!$1:$1048576, 12, FALSE)</f>
        <v>0.76949684061177503</v>
      </c>
      <c r="CI10">
        <f>VLOOKUP($C10, Flux!$1:$1048576, 20, FALSE)</f>
        <v>-2.40530322559751</v>
      </c>
      <c r="CJ10">
        <v>1107.9680000000001</v>
      </c>
      <c r="CK10" s="22">
        <f t="shared" si="14"/>
        <v>5.913312321254109</v>
      </c>
      <c r="CL10" s="22">
        <f t="shared" si="11"/>
        <v>102.91576999999998</v>
      </c>
      <c r="CM10" s="22">
        <f t="shared" si="12"/>
        <v>1071.9276117071133</v>
      </c>
      <c r="CN10" s="22">
        <f t="shared" si="13"/>
        <v>1.0719276117071133</v>
      </c>
      <c r="CO10" s="22">
        <f>VLOOKUP(A10, Alk_Cl_SO4!$1:$1048576, 7, FALSE)</f>
        <v>0</v>
      </c>
      <c r="CP10" s="22">
        <f>VLOOKUP(A10, Alk_Cl_SO4!$1:$1048576,5, FALSE)</f>
        <v>98.816001892089844</v>
      </c>
      <c r="CQ10" s="22">
        <f>VLOOKUP(A10, Alk_Cl_SO4!$1:$1048576,6, FALSE)</f>
        <v>19.684900283813477</v>
      </c>
    </row>
    <row r="11" spans="1:95" s="22" customFormat="1" x14ac:dyDescent="0.25">
      <c r="A11" t="str">
        <f t="shared" si="0"/>
        <v>4D43292</v>
      </c>
      <c r="B11" s="8" t="s">
        <v>96</v>
      </c>
      <c r="C11" t="str">
        <f t="shared" si="1"/>
        <v>4DJuly</v>
      </c>
      <c r="D11" t="s">
        <v>281</v>
      </c>
      <c r="E11" s="30">
        <v>43292</v>
      </c>
      <c r="F11" s="24">
        <f t="shared" si="2"/>
        <v>192</v>
      </c>
      <c r="G11" s="11">
        <v>11</v>
      </c>
      <c r="H11" s="56">
        <v>0.37777777777777777</v>
      </c>
      <c r="I11">
        <v>50.35228</v>
      </c>
      <c r="J11">
        <v>-104.57455</v>
      </c>
      <c r="K11">
        <v>23.5</v>
      </c>
      <c r="L11">
        <v>90</v>
      </c>
      <c r="M11">
        <v>3</v>
      </c>
      <c r="N11" t="s">
        <v>146</v>
      </c>
      <c r="O11">
        <v>0.92</v>
      </c>
      <c r="P11">
        <v>0.9</v>
      </c>
      <c r="Q11">
        <v>1.5</v>
      </c>
      <c r="R11">
        <v>90.2</v>
      </c>
      <c r="S11">
        <v>0</v>
      </c>
      <c r="T11">
        <v>0</v>
      </c>
      <c r="U11">
        <v>21.6</v>
      </c>
      <c r="V11">
        <v>77.900000000000006</v>
      </c>
      <c r="W11">
        <v>6.82</v>
      </c>
      <c r="X11">
        <v>182.4</v>
      </c>
      <c r="Y11">
        <v>0.09</v>
      </c>
      <c r="Z11">
        <v>9.0500000000000007</v>
      </c>
      <c r="AA11">
        <v>20.9</v>
      </c>
      <c r="AB11">
        <v>6.3</v>
      </c>
      <c r="AC11">
        <v>0.69</v>
      </c>
      <c r="AD11">
        <v>225.5</v>
      </c>
      <c r="AE11">
        <v>0.12</v>
      </c>
      <c r="AF11">
        <v>7.61</v>
      </c>
      <c r="AG11">
        <f t="shared" si="3"/>
        <v>92.82249869019688</v>
      </c>
      <c r="AH11">
        <v>708</v>
      </c>
      <c r="AI11">
        <v>33.568538179999997</v>
      </c>
      <c r="AJ11">
        <v>32.315746619999999</v>
      </c>
      <c r="AK11">
        <v>0.1</v>
      </c>
      <c r="AL11">
        <f t="shared" si="4"/>
        <v>100</v>
      </c>
      <c r="AM11">
        <v>1.58E-3</v>
      </c>
      <c r="AN11">
        <v>6.36</v>
      </c>
      <c r="AO11">
        <f t="shared" si="5"/>
        <v>106.36</v>
      </c>
      <c r="AP11">
        <f t="shared" si="6"/>
        <v>10.313098467482989</v>
      </c>
      <c r="AQ11">
        <v>0.02</v>
      </c>
      <c r="AR11">
        <v>1490</v>
      </c>
      <c r="AS11" s="23">
        <f t="shared" si="7"/>
        <v>943.03797468354423</v>
      </c>
      <c r="AT11" s="23">
        <f t="shared" si="8"/>
        <v>2479.2452830188681</v>
      </c>
      <c r="AU11">
        <v>28.236999999999998</v>
      </c>
      <c r="AV11">
        <f t="shared" si="9"/>
        <v>2351.1240632805993</v>
      </c>
      <c r="AW11">
        <v>15.768000000000001</v>
      </c>
      <c r="AX11">
        <f t="shared" si="10"/>
        <v>1312.9059117402167</v>
      </c>
      <c r="AY11">
        <v>82.988816436383999</v>
      </c>
      <c r="AZ11">
        <v>2.8860388086968598</v>
      </c>
      <c r="BA11">
        <v>0.116791270026626</v>
      </c>
      <c r="BB11">
        <v>1467.21621863373</v>
      </c>
      <c r="BC11">
        <v>2.0482979029081898</v>
      </c>
      <c r="BD11">
        <v>5.67244314349373E-2</v>
      </c>
      <c r="BE11">
        <v>0.27809837816812299</v>
      </c>
      <c r="BF11">
        <v>7.1038987762384904</v>
      </c>
      <c r="BG11">
        <v>2.75761896363289E-2</v>
      </c>
      <c r="BH11">
        <f>VLOOKUP($A11, POM!$1:$1048576, 7, FALSE)</f>
        <v>2.4080394959494216</v>
      </c>
      <c r="BI11">
        <f>VLOOKUP($A11, POM!$1:$1048576, 8, FALSE)</f>
        <v>-23.71351555808522</v>
      </c>
      <c r="BJ11">
        <f>VLOOKUP($A11, POM!$1:$1048576, 9, FALSE)</f>
        <v>81.744316677031534</v>
      </c>
      <c r="BK11">
        <f>VLOOKUP($A11, POM!$1:$1048576, 10, FALSE)</f>
        <v>426.03921833641942</v>
      </c>
      <c r="BL11">
        <f>VLOOKUP($A11, POM!$1:$1048576, 11, FALSE)</f>
        <v>1.3624052779505256</v>
      </c>
      <c r="BM11">
        <f>VLOOKUP($A11, POM!$1:$1048576, 12, FALSE)</f>
        <v>7.100653638940325</v>
      </c>
      <c r="BN11">
        <f>VLOOKUP($A11, POM!$1:$1048576, 13, FALSE)</f>
        <v>6.0804931147645442</v>
      </c>
      <c r="BO11">
        <f>VLOOKUP(A11, [1]Dugout_fullIsotopeMassBalanceHA!$1:$1048576, 5, FALSE)</f>
        <v>-72.5</v>
      </c>
      <c r="BP11">
        <f>VLOOKUP($A11, [1]Dugout_fullIsotopeMassBalanceHA!$1:$1048576, 6, FALSE)</f>
        <v>-5.47</v>
      </c>
      <c r="BQ11">
        <f>VLOOKUP(A11, Isotopes!$1:$1048576, 38,FALSE)</f>
        <v>0.58134500899999997</v>
      </c>
      <c r="BR11" s="63" t="str">
        <f>VLOOKUP($A11, Isotopes!$1:$1048576, 42, FALSE)</f>
        <v>rain</v>
      </c>
      <c r="BS11">
        <f>VLOOKUP(B11, [2]Dugout_master!$1:$1048576, 76, FALSE)</f>
        <v>3.13434175416449</v>
      </c>
      <c r="BT11" s="60" t="s">
        <v>147</v>
      </c>
      <c r="BU11"/>
      <c r="BV11"/>
      <c r="BW11"/>
      <c r="BX11"/>
      <c r="BY11"/>
      <c r="BZ11">
        <v>2.5804753181032001E-3</v>
      </c>
      <c r="CA11">
        <v>0</v>
      </c>
      <c r="CB11" t="e">
        <f>VLOOKUP($A11,Radon!$C$3:$E$19,2,FALSE)</f>
        <v>#N/A</v>
      </c>
      <c r="CC11">
        <v>573</v>
      </c>
      <c r="CD11">
        <v>575</v>
      </c>
      <c r="CE11">
        <f>VLOOKUP(A11, [3]Sheet1!$1:$1048576, 5, FALSE)</f>
        <v>7.1401958321655509E-2</v>
      </c>
      <c r="CF11">
        <f>VLOOKUP(B11, [4]Dugout_master!$1:$1048576, 38, FALSE)</f>
        <v>27.443301564999999</v>
      </c>
      <c r="CG11">
        <f>VLOOKUP($C11, Flux!$1:$1048576, 4, FALSE)</f>
        <v>-26.560814375496101</v>
      </c>
      <c r="CH11">
        <f>VLOOKUP($C11, Flux!$1:$1048576, 12, FALSE)</f>
        <v>5.1072695642261099</v>
      </c>
      <c r="CI11">
        <f>VLOOKUP($C11, Flux!$1:$1048576, 20, FALSE)</f>
        <v>-3.07850000926426</v>
      </c>
      <c r="CJ11">
        <v>678.04199999999992</v>
      </c>
      <c r="CK11" s="22">
        <f t="shared" si="14"/>
        <v>3.326238180705436</v>
      </c>
      <c r="CL11" s="22">
        <f t="shared" si="11"/>
        <v>107.45183999999999</v>
      </c>
      <c r="CM11" s="22">
        <f t="shared" si="12"/>
        <v>1119.1734194354754</v>
      </c>
      <c r="CN11" s="22">
        <f t="shared" si="13"/>
        <v>1.1191734194354754</v>
      </c>
      <c r="CO11" s="22">
        <f>VLOOKUP(A11, Alk_Cl_SO4!$1:$1048576, 7, FALSE)</f>
        <v>0</v>
      </c>
      <c r="CP11" s="22">
        <f>VLOOKUP(A11, Alk_Cl_SO4!$1:$1048576,5, FALSE)</f>
        <v>101.81919860839844</v>
      </c>
      <c r="CQ11" s="22">
        <f>VLOOKUP(A11, Alk_Cl_SO4!$1:$1048576,6, FALSE)</f>
        <v>20.281400680541992</v>
      </c>
    </row>
    <row r="12" spans="1:95" s="22" customFormat="1" x14ac:dyDescent="0.25">
      <c r="A12" t="str">
        <f t="shared" si="0"/>
        <v>4A43367</v>
      </c>
      <c r="B12" s="8" t="s">
        <v>98</v>
      </c>
      <c r="C12" t="str">
        <f t="shared" si="1"/>
        <v>4ASeptember</v>
      </c>
      <c r="D12" s="20" t="s">
        <v>283</v>
      </c>
      <c r="E12" s="30">
        <v>43367</v>
      </c>
      <c r="F12" s="24">
        <f t="shared" si="2"/>
        <v>267</v>
      </c>
      <c r="G12" s="11">
        <v>22</v>
      </c>
      <c r="H12" s="56">
        <v>0.57847222222222217</v>
      </c>
      <c r="I12">
        <v>50.3384</v>
      </c>
      <c r="J12">
        <v>-104.48415</v>
      </c>
      <c r="K12">
        <v>5.3</v>
      </c>
      <c r="L12">
        <v>100</v>
      </c>
      <c r="M12">
        <v>13.3</v>
      </c>
      <c r="N12" t="s">
        <v>132</v>
      </c>
      <c r="O12">
        <v>0.53</v>
      </c>
      <c r="P12">
        <v>1.1000000000000001</v>
      </c>
      <c r="Q12">
        <v>1</v>
      </c>
      <c r="R12">
        <v>92</v>
      </c>
      <c r="S12">
        <v>0</v>
      </c>
      <c r="T12">
        <v>0</v>
      </c>
      <c r="U12">
        <v>6.4</v>
      </c>
      <c r="V12">
        <v>85.4</v>
      </c>
      <c r="W12">
        <v>10.55</v>
      </c>
      <c r="X12">
        <v>182.9</v>
      </c>
      <c r="Y12">
        <v>0.14000000000000001</v>
      </c>
      <c r="Z12">
        <v>8.2899999999999991</v>
      </c>
      <c r="AA12">
        <v>6.3</v>
      </c>
      <c r="AB12">
        <v>81.599999999999994</v>
      </c>
      <c r="AC12">
        <v>10.09</v>
      </c>
      <c r="AD12">
        <v>182.2</v>
      </c>
      <c r="AE12">
        <v>0.14000000000000001</v>
      </c>
      <c r="AF12">
        <v>8.17</v>
      </c>
      <c r="AG12">
        <f t="shared" si="3"/>
        <v>93.080417188283107</v>
      </c>
      <c r="AH12">
        <v>709.9</v>
      </c>
      <c r="AI12">
        <v>100.89808233333335</v>
      </c>
      <c r="AJ12">
        <v>94.783036833333341</v>
      </c>
      <c r="AK12">
        <v>0.3</v>
      </c>
      <c r="AL12">
        <f t="shared" si="4"/>
        <v>300</v>
      </c>
      <c r="AM12">
        <v>0.1</v>
      </c>
      <c r="AN12">
        <v>20.68</v>
      </c>
      <c r="AO12">
        <f t="shared" si="5"/>
        <v>320.68</v>
      </c>
      <c r="AP12">
        <f t="shared" si="6"/>
        <v>17.907540311276701</v>
      </c>
      <c r="AQ12">
        <v>0.15</v>
      </c>
      <c r="AR12">
        <v>2360</v>
      </c>
      <c r="AS12" s="23">
        <f t="shared" si="7"/>
        <v>23.599999999999998</v>
      </c>
      <c r="AT12" s="23">
        <f t="shared" si="8"/>
        <v>1060.3965183752416</v>
      </c>
      <c r="AU12">
        <v>33.904000000000003</v>
      </c>
      <c r="AV12">
        <f t="shared" si="9"/>
        <v>2822.9808492922566</v>
      </c>
      <c r="AW12">
        <v>21.928999999999998</v>
      </c>
      <c r="AX12">
        <f t="shared" si="10"/>
        <v>1825.8950874271441</v>
      </c>
      <c r="AY12">
        <v>559.50667249041999</v>
      </c>
      <c r="AZ12">
        <v>31.8190135121779</v>
      </c>
      <c r="BA12">
        <v>0.58234842783482799</v>
      </c>
      <c r="BB12">
        <v>376.87536677695601</v>
      </c>
      <c r="BC12">
        <v>0.75004753999334906</v>
      </c>
      <c r="BD12">
        <v>8.0362387663455506E-2</v>
      </c>
      <c r="BE12">
        <v>0.26748076736780602</v>
      </c>
      <c r="BF12">
        <v>11.4601692641253</v>
      </c>
      <c r="BG12">
        <v>6.0312333397909999E-2</v>
      </c>
      <c r="BH12">
        <f>VLOOKUP($A12, POM!$1:$1048576, 7, FALSE)</f>
        <v>6.0580639844533959</v>
      </c>
      <c r="BI12">
        <f>VLOOKUP($A12, POM!$1:$1048576, 8, FALSE)</f>
        <v>-30.63612293867304</v>
      </c>
      <c r="BJ12">
        <f>VLOOKUP($A12, POM!$1:$1048576, 9, FALSE)</f>
        <v>82.478178810302424</v>
      </c>
      <c r="BK12">
        <f>VLOOKUP($A12, POM!$1:$1048576, 10, FALSE)</f>
        <v>409.22369541844881</v>
      </c>
      <c r="BL12">
        <f>VLOOKUP($A12, POM!$1:$1048576, 11, FALSE)</f>
        <v>1.3746363135050403</v>
      </c>
      <c r="BM12">
        <f>VLOOKUP($A12, POM!$1:$1048576, 12, FALSE)</f>
        <v>6.8203949236408148</v>
      </c>
      <c r="BN12">
        <f>VLOOKUP($A12, POM!$1:$1048576, 13, FALSE)</f>
        <v>5.7885328160910019</v>
      </c>
      <c r="BO12">
        <f>VLOOKUP(A12, [1]Dugout_fullIsotopeMassBalanceHA!$1:$1048576, 5, FALSE)</f>
        <v>-71.2</v>
      </c>
      <c r="BP12">
        <f>VLOOKUP($A12, [1]Dugout_fullIsotopeMassBalanceHA!$1:$1048576, 6, FALSE)</f>
        <v>-4.63</v>
      </c>
      <c r="BQ12">
        <f>VLOOKUP(A12, Isotopes!$1:$1048576, 38,FALSE)</f>
        <v>0.81280335699999995</v>
      </c>
      <c r="BR12" s="63" t="str">
        <f>VLOOKUP($A12, Isotopes!$1:$1048576, 42, FALSE)</f>
        <v>rain</v>
      </c>
      <c r="BS12">
        <f>VLOOKUP(B12, [2]Dugout_master!$1:$1048576, 76, FALSE)</f>
        <v>2.04097190192519</v>
      </c>
      <c r="BT12" s="60"/>
      <c r="BU12"/>
      <c r="BV12"/>
      <c r="BW12"/>
      <c r="BX12"/>
      <c r="BY12"/>
      <c r="BZ12" s="10">
        <v>7.1400000000000001E-5</v>
      </c>
      <c r="CA12">
        <v>0</v>
      </c>
      <c r="CB12" t="e">
        <f>VLOOKUP($A12,Radon!$C$3:$E$19,2,FALSE)</f>
        <v>#N/A</v>
      </c>
      <c r="CC12">
        <v>577</v>
      </c>
      <c r="CD12">
        <v>410</v>
      </c>
      <c r="CE12">
        <f>VLOOKUP(A12, [3]Sheet1!$1:$1048576, 5, FALSE)</f>
        <v>7.2690145761429556E-2</v>
      </c>
      <c r="CF12">
        <f>VLOOKUP(B12, [4]Dugout_master!$1:$1048576, 38, FALSE)</f>
        <v>48.25065377</v>
      </c>
      <c r="CG12">
        <f>VLOOKUP($C12, Flux!$1:$1048576, 4, FALSE)</f>
        <v>11.763959606583899</v>
      </c>
      <c r="CH12">
        <f>VLOOKUP($C12, Flux!$1:$1048576, 12, FALSE)</f>
        <v>1.05142920392693</v>
      </c>
      <c r="CI12">
        <f>VLOOKUP($C12, Flux!$1:$1048576, 20, FALSE)</f>
        <v>-3.4733498623101502</v>
      </c>
      <c r="CJ12">
        <v>809.24800000000005</v>
      </c>
      <c r="CK12" s="22">
        <f t="shared" si="14"/>
        <v>4.8144370666042242</v>
      </c>
      <c r="CL12" s="22">
        <f t="shared" si="11"/>
        <v>107.74638999999999</v>
      </c>
      <c r="CM12" s="22">
        <f t="shared" si="12"/>
        <v>1122.2413290282261</v>
      </c>
      <c r="CN12" s="22">
        <f t="shared" si="13"/>
        <v>1.122241329028226</v>
      </c>
      <c r="CO12" s="22">
        <f>VLOOKUP(A12, Alk_Cl_SO4!$1:$1048576, 7, FALSE)</f>
        <v>0</v>
      </c>
      <c r="CP12" s="22">
        <f>VLOOKUP(A12, Alk_Cl_SO4!$1:$1048576,5, FALSE)</f>
        <v>149.47039794921875</v>
      </c>
      <c r="CQ12" s="22">
        <f>VLOOKUP(A12, Alk_Cl_SO4!$1:$1048576,6, FALSE)</f>
        <v>21.394500732421875</v>
      </c>
    </row>
    <row r="13" spans="1:95" s="22" customFormat="1" x14ac:dyDescent="0.25">
      <c r="A13" t="str">
        <f t="shared" si="0"/>
        <v>23A43262</v>
      </c>
      <c r="B13" s="8" t="s">
        <v>94</v>
      </c>
      <c r="C13" t="str">
        <f t="shared" si="1"/>
        <v>23AJune</v>
      </c>
      <c r="D13" t="s">
        <v>280</v>
      </c>
      <c r="E13" s="30">
        <v>43262</v>
      </c>
      <c r="F13" s="24">
        <f t="shared" si="2"/>
        <v>162</v>
      </c>
      <c r="G13" s="11">
        <v>7</v>
      </c>
      <c r="H13" s="56">
        <v>0.57916666666666672</v>
      </c>
      <c r="I13">
        <v>50.492100000000001</v>
      </c>
      <c r="J13">
        <v>-104.50244000000001</v>
      </c>
      <c r="K13">
        <v>20.3</v>
      </c>
      <c r="L13">
        <v>20</v>
      </c>
      <c r="M13">
        <v>2.2999999999999998</v>
      </c>
      <c r="N13" t="s">
        <v>137</v>
      </c>
      <c r="O13">
        <v>0.44</v>
      </c>
      <c r="P13">
        <v>1.9</v>
      </c>
      <c r="Q13">
        <v>1.5</v>
      </c>
      <c r="R13">
        <v>92.9</v>
      </c>
      <c r="S13">
        <v>0</v>
      </c>
      <c r="T13">
        <v>0</v>
      </c>
      <c r="U13">
        <v>20.8</v>
      </c>
      <c r="V13">
        <v>95.9</v>
      </c>
      <c r="W13">
        <v>8.5</v>
      </c>
      <c r="X13">
        <v>200</v>
      </c>
      <c r="Y13">
        <v>0.1</v>
      </c>
      <c r="Z13">
        <v>9.15</v>
      </c>
      <c r="AA13">
        <v>19.7</v>
      </c>
      <c r="AB13">
        <v>92.7</v>
      </c>
      <c r="AC13">
        <v>8.59</v>
      </c>
      <c r="AD13">
        <v>192.9</v>
      </c>
      <c r="AE13">
        <v>0.1</v>
      </c>
      <c r="AF13">
        <v>9.1999999999999993</v>
      </c>
      <c r="AG13">
        <f t="shared" si="3"/>
        <v>101.91056088943039</v>
      </c>
      <c r="AH13">
        <v>703</v>
      </c>
      <c r="AI13">
        <v>28.086352388888891</v>
      </c>
      <c r="AJ13">
        <v>32.229900944444445</v>
      </c>
      <c r="AK13">
        <v>0.01</v>
      </c>
      <c r="AL13">
        <f t="shared" si="4"/>
        <v>10</v>
      </c>
      <c r="AM13">
        <v>0.02</v>
      </c>
      <c r="AN13">
        <v>38.270000000000003</v>
      </c>
      <c r="AO13">
        <f t="shared" si="5"/>
        <v>48.27</v>
      </c>
      <c r="AP13">
        <f t="shared" si="6"/>
        <v>6.9476614770726997</v>
      </c>
      <c r="AQ13">
        <v>0.04</v>
      </c>
      <c r="AR13">
        <v>942.01</v>
      </c>
      <c r="AS13" s="23">
        <f t="shared" si="7"/>
        <v>47.100499999999997</v>
      </c>
      <c r="AT13" s="23">
        <f t="shared" si="8"/>
        <v>289.80925006532527</v>
      </c>
      <c r="AU13">
        <v>24.917999999999999</v>
      </c>
      <c r="AV13">
        <f t="shared" si="9"/>
        <v>2074.7710241465443</v>
      </c>
      <c r="AW13">
        <v>11.090999999999999</v>
      </c>
      <c r="AX13">
        <f t="shared" si="10"/>
        <v>923.48043297252275</v>
      </c>
      <c r="AY13">
        <v>109.75846210312601</v>
      </c>
      <c r="AZ13">
        <v>3.8780868376843198</v>
      </c>
      <c r="BA13">
        <v>0.51511071390723695</v>
      </c>
      <c r="BB13">
        <v>639.76838230106296</v>
      </c>
      <c r="BC13">
        <v>0.90088519408029599</v>
      </c>
      <c r="BD13">
        <v>2.0710643509498399E-2</v>
      </c>
      <c r="BE13">
        <v>0.25817415954746697</v>
      </c>
      <c r="BF13">
        <v>6.70744479065403</v>
      </c>
      <c r="BG13">
        <v>2.0050711644338599E-2</v>
      </c>
      <c r="BH13">
        <f>VLOOKUP($A13, POM!$1:$1048576, 7, FALSE)</f>
        <v>2.7152972624703891</v>
      </c>
      <c r="BI13">
        <f>VLOOKUP($A13, POM!$1:$1048576, 8, FALSE)</f>
        <v>-24.395541855811611</v>
      </c>
      <c r="BJ13">
        <f>VLOOKUP($A13, POM!$1:$1048576, 9, FALSE)</f>
        <v>33.507145900876232</v>
      </c>
      <c r="BK13">
        <f>VLOOKUP($A13, POM!$1:$1048576, 10, FALSE)</f>
        <v>178.90613756124452</v>
      </c>
      <c r="BL13">
        <f>VLOOKUP($A13, POM!$1:$1048576, 11, FALSE)</f>
        <v>0.55845243168127057</v>
      </c>
      <c r="BM13">
        <f>VLOOKUP($A13, POM!$1:$1048576, 12, FALSE)</f>
        <v>2.9817689593540755</v>
      </c>
      <c r="BN13">
        <f>VLOOKUP($A13, POM!$1:$1048576, 13, FALSE)</f>
        <v>6.2292332439250533</v>
      </c>
      <c r="BO13" t="e">
        <f>VLOOKUP(A13, [1]Dugout_fullIsotopeMassBalanceHA!$1:$1048576, 5, FALSE)</f>
        <v>#N/A</v>
      </c>
      <c r="BP13" t="e">
        <f>VLOOKUP($A13, [1]Dugout_fullIsotopeMassBalanceHA!$1:$1048576, 6, FALSE)</f>
        <v>#N/A</v>
      </c>
      <c r="BQ13" t="e">
        <f>VLOOKUP(A13, Isotopes!$1:$1048576, 38,FALSE)</f>
        <v>#N/A</v>
      </c>
      <c r="BR13" s="63" t="e">
        <f>VLOOKUP($A13, Isotopes!$1:$1048576, 42, FALSE)</f>
        <v>#N/A</v>
      </c>
      <c r="BS13" t="e">
        <f>VLOOKUP(B13, [2]Dugout_master!$1:$1048576, 76, FALSE)</f>
        <v>#N/A</v>
      </c>
      <c r="BT13" s="60" t="s">
        <v>140</v>
      </c>
      <c r="BU13"/>
      <c r="BV13"/>
      <c r="BW13"/>
      <c r="BX13"/>
      <c r="BY13"/>
      <c r="BZ13">
        <v>3.2602959088003799E-3</v>
      </c>
      <c r="CA13">
        <v>-4.2293400323483501E-4</v>
      </c>
      <c r="CB13" t="e">
        <f>VLOOKUP($A13,Radon!$C$3:$E$19,2,FALSE)</f>
        <v>#N/A</v>
      </c>
      <c r="CC13">
        <v>600</v>
      </c>
      <c r="CD13">
        <v>1875</v>
      </c>
      <c r="CE13" t="e">
        <f>VLOOKUP(A13, [3]Sheet1!$1:$1048576, 5, FALSE)</f>
        <v>#N/A</v>
      </c>
      <c r="CF13" t="e">
        <f>VLOOKUP(B13, [4]Dugout_master!$1:$1048576, 38, FALSE)</f>
        <v>#N/A</v>
      </c>
      <c r="CG13">
        <f>VLOOKUP($C13, Flux!$1:$1048576, 4, FALSE)</f>
        <v>-24.0968902131345</v>
      </c>
      <c r="CH13">
        <f>VLOOKUP($C13, Flux!$1:$1048576, 12, FALSE)</f>
        <v>2.19276579529441</v>
      </c>
      <c r="CI13">
        <f>VLOOKUP($C13, Flux!$1:$1048576, 20, FALSE)</f>
        <v>-4.2069574093534001</v>
      </c>
      <c r="CJ13">
        <v>2489.817</v>
      </c>
      <c r="CK13" s="22">
        <f t="shared" si="14"/>
        <v>3.8886398478988342</v>
      </c>
      <c r="CL13" s="22">
        <f t="shared" si="11"/>
        <v>117.82</v>
      </c>
      <c r="CM13" s="22">
        <f t="shared" si="12"/>
        <v>1227.1638371003019</v>
      </c>
      <c r="CN13" s="22">
        <f t="shared" si="13"/>
        <v>1.227163837100302</v>
      </c>
      <c r="CO13" s="22">
        <f>VLOOKUP(A13, Alk_Cl_SO4!$1:$1048576, 7, FALSE)</f>
        <v>0</v>
      </c>
      <c r="CP13" s="22">
        <f>VLOOKUP(A13, Alk_Cl_SO4!$1:$1048576,5, FALSE)</f>
        <v>104.22170257568359</v>
      </c>
      <c r="CQ13" s="22">
        <f>VLOOKUP(A13, Alk_Cl_SO4!$1:$1048576,6, FALSE)</f>
        <v>23.79949951171875</v>
      </c>
    </row>
    <row r="14" spans="1:95" s="22" customFormat="1" x14ac:dyDescent="0.25">
      <c r="A14" t="str">
        <f t="shared" si="0"/>
        <v>23A43293</v>
      </c>
      <c r="B14" s="8" t="s">
        <v>94</v>
      </c>
      <c r="C14" t="str">
        <f t="shared" si="1"/>
        <v>23AJuly</v>
      </c>
      <c r="D14" t="s">
        <v>281</v>
      </c>
      <c r="E14" s="30">
        <v>43293</v>
      </c>
      <c r="F14" s="24">
        <f t="shared" si="2"/>
        <v>193</v>
      </c>
      <c r="G14" s="11">
        <v>11</v>
      </c>
      <c r="H14" s="56">
        <v>0.53472222222222221</v>
      </c>
      <c r="I14">
        <v>50.489150000000002</v>
      </c>
      <c r="J14">
        <v>-104.50243</v>
      </c>
      <c r="K14">
        <v>29.4</v>
      </c>
      <c r="L14">
        <v>10</v>
      </c>
      <c r="M14">
        <v>1</v>
      </c>
      <c r="N14" t="s">
        <v>132</v>
      </c>
      <c r="O14"/>
      <c r="P14">
        <v>1.8</v>
      </c>
      <c r="Q14">
        <v>1.5</v>
      </c>
      <c r="R14">
        <v>100.6</v>
      </c>
      <c r="S14">
        <v>0</v>
      </c>
      <c r="T14">
        <v>0</v>
      </c>
      <c r="U14">
        <v>25.8</v>
      </c>
      <c r="V14">
        <v>200.7</v>
      </c>
      <c r="W14">
        <v>16.32</v>
      </c>
      <c r="X14">
        <v>205.1</v>
      </c>
      <c r="Y14">
        <v>0.1</v>
      </c>
      <c r="Z14">
        <v>10.16</v>
      </c>
      <c r="AA14">
        <v>17.600000000000001</v>
      </c>
      <c r="AB14">
        <v>1.4</v>
      </c>
      <c r="AC14">
        <v>0.14000000000000001</v>
      </c>
      <c r="AD14">
        <v>248.7</v>
      </c>
      <c r="AE14">
        <v>0.14000000000000001</v>
      </c>
      <c r="AF14">
        <v>7.11</v>
      </c>
      <c r="AG14">
        <f t="shared" si="3"/>
        <v>104.54753670111573</v>
      </c>
      <c r="AH14">
        <v>709.5</v>
      </c>
      <c r="AI14">
        <v>286.51622713333336</v>
      </c>
      <c r="AJ14">
        <v>290.0225638666667</v>
      </c>
      <c r="AK14">
        <v>0.14000000000000001</v>
      </c>
      <c r="AL14">
        <f t="shared" si="4"/>
        <v>140</v>
      </c>
      <c r="AM14">
        <v>0.01</v>
      </c>
      <c r="AN14">
        <v>11.15</v>
      </c>
      <c r="AO14">
        <f t="shared" si="5"/>
        <v>151.15</v>
      </c>
      <c r="AP14">
        <f t="shared" si="6"/>
        <v>12.294307625889308</v>
      </c>
      <c r="AQ14">
        <v>0.04</v>
      </c>
      <c r="AR14">
        <v>1410</v>
      </c>
      <c r="AS14" s="23">
        <f t="shared" si="7"/>
        <v>141</v>
      </c>
      <c r="AT14" s="23">
        <f t="shared" si="8"/>
        <v>1434.7085201793723</v>
      </c>
      <c r="AU14">
        <v>15.851000000000001</v>
      </c>
      <c r="AV14">
        <f t="shared" si="9"/>
        <v>1319.8168193172357</v>
      </c>
      <c r="AW14">
        <v>15.997</v>
      </c>
      <c r="AX14">
        <f t="shared" si="10"/>
        <v>1331.9733555370526</v>
      </c>
      <c r="AY14">
        <v>38.804887567480698</v>
      </c>
      <c r="AZ14">
        <v>1.2042650223449001</v>
      </c>
      <c r="BA14">
        <v>0.18240787689765001</v>
      </c>
      <c r="BB14">
        <v>403.02131389599299</v>
      </c>
      <c r="BC14">
        <v>0.52157637162725301</v>
      </c>
      <c r="BD14">
        <v>0.19671155809987301</v>
      </c>
      <c r="BE14">
        <v>0.20707673478045499</v>
      </c>
      <c r="BF14">
        <v>4.6954706713939398</v>
      </c>
      <c r="BG14">
        <v>6.4345294845322101E-2</v>
      </c>
      <c r="BH14">
        <f>VLOOKUP($A14, POM!$1:$1048576, 7, FALSE)</f>
        <v>-0.2845232849405317</v>
      </c>
      <c r="BI14">
        <f>VLOOKUP($A14, POM!$1:$1048576, 8, FALSE)</f>
        <v>-16.371807424976062</v>
      </c>
      <c r="BJ14">
        <f>VLOOKUP($A14, POM!$1:$1048576, 9, FALSE)</f>
        <v>69.81507448865375</v>
      </c>
      <c r="BK14">
        <f>VLOOKUP($A14, POM!$1:$1048576, 10, FALSE)</f>
        <v>348.74787320355267</v>
      </c>
      <c r="BL14">
        <f>VLOOKUP($A14, POM!$1:$1048576, 11, FALSE)</f>
        <v>1.1635845748108959</v>
      </c>
      <c r="BM14">
        <f>VLOOKUP($A14, POM!$1:$1048576, 12, FALSE)</f>
        <v>5.8124645533925445</v>
      </c>
      <c r="BN14">
        <f>VLOOKUP($A14, POM!$1:$1048576, 13, FALSE)</f>
        <v>5.8278605547230695</v>
      </c>
      <c r="BO14" t="e">
        <f>VLOOKUP(A14, [1]Dugout_fullIsotopeMassBalanceHA!$1:$1048576, 5, FALSE)</f>
        <v>#N/A</v>
      </c>
      <c r="BP14" t="e">
        <f>VLOOKUP($A14, [1]Dugout_fullIsotopeMassBalanceHA!$1:$1048576, 6, FALSE)</f>
        <v>#N/A</v>
      </c>
      <c r="BQ14" t="e">
        <f>VLOOKUP(A14, Isotopes!$1:$1048576, 38,FALSE)</f>
        <v>#N/A</v>
      </c>
      <c r="BR14" s="63" t="e">
        <f>VLOOKUP($A14, Isotopes!$1:$1048576, 42, FALSE)</f>
        <v>#N/A</v>
      </c>
      <c r="BS14" t="e">
        <f>VLOOKUP(B14, [2]Dugout_master!$1:$1048576, 76, FALSE)</f>
        <v>#N/A</v>
      </c>
      <c r="BT14" s="60"/>
      <c r="BU14"/>
      <c r="BV14"/>
      <c r="BW14"/>
      <c r="BX14"/>
      <c r="BY14"/>
      <c r="BZ14">
        <v>2.0576066284661101E-2</v>
      </c>
      <c r="CA14">
        <v>2.5804753181032001E-3</v>
      </c>
      <c r="CB14" t="e">
        <f>VLOOKUP($A14,Radon!$C$3:$E$19,2,FALSE)</f>
        <v>#N/A</v>
      </c>
      <c r="CC14">
        <v>600</v>
      </c>
      <c r="CD14">
        <v>1875</v>
      </c>
      <c r="CE14">
        <f>VLOOKUP(A14, [3]Sheet1!$1:$1048576, 5, FALSE)</f>
        <v>7.5015826046274797E-2</v>
      </c>
      <c r="CF14" t="e">
        <f>VLOOKUP(B14, [4]Dugout_master!$1:$1048576, 38, FALSE)</f>
        <v>#N/A</v>
      </c>
      <c r="CG14">
        <f>VLOOKUP($C14, Flux!$1:$1048576, 4, FALSE)</f>
        <v>-30.941863037846801</v>
      </c>
      <c r="CH14">
        <f>VLOOKUP($C14, Flux!$1:$1048576, 12, FALSE)</f>
        <v>1.4903589256891301</v>
      </c>
      <c r="CI14">
        <f>VLOOKUP($C14, Flux!$1:$1048576, 20, FALSE)</f>
        <v>-7.3831697381673704</v>
      </c>
      <c r="CJ14">
        <v>2379.4560000000001</v>
      </c>
      <c r="CK14" s="22">
        <f t="shared" si="14"/>
        <v>3.6839745927462637</v>
      </c>
      <c r="CL14" s="22">
        <f t="shared" si="11"/>
        <v>120.82440999999999</v>
      </c>
      <c r="CM14" s="22">
        <f t="shared" si="12"/>
        <v>1258.4565149463594</v>
      </c>
      <c r="CN14" s="22">
        <f t="shared" si="13"/>
        <v>1.2584565149463594</v>
      </c>
      <c r="CO14" s="22" t="str">
        <f>VLOOKUP(A14, Alk_Cl_SO4!$1:$1048576, 7, FALSE)</f>
        <v>N/V</v>
      </c>
      <c r="CP14" s="22">
        <f>VLOOKUP(A14, Alk_Cl_SO4!$1:$1048576,5, FALSE)</f>
        <v>85.601699829101563</v>
      </c>
      <c r="CQ14" s="22">
        <f>VLOOKUP(A14, Alk_Cl_SO4!$1:$1048576,6, FALSE)</f>
        <v>20.903999328613281</v>
      </c>
    </row>
    <row r="15" spans="1:95" s="22" customFormat="1" x14ac:dyDescent="0.25">
      <c r="A15" t="str">
        <f t="shared" si="0"/>
        <v>4A43234</v>
      </c>
      <c r="B15" s="8" t="s">
        <v>98</v>
      </c>
      <c r="C15" t="str">
        <f t="shared" si="1"/>
        <v>4AMay</v>
      </c>
      <c r="D15" t="s">
        <v>279</v>
      </c>
      <c r="E15" s="30">
        <v>43234</v>
      </c>
      <c r="F15" s="24">
        <f t="shared" si="2"/>
        <v>134</v>
      </c>
      <c r="G15" s="11">
        <v>3</v>
      </c>
      <c r="H15" s="56">
        <v>0.64583333333333337</v>
      </c>
      <c r="I15">
        <v>50.338120000000004</v>
      </c>
      <c r="J15">
        <v>-104.48416</v>
      </c>
      <c r="K15">
        <v>24.6</v>
      </c>
      <c r="L15">
        <v>0</v>
      </c>
      <c r="M15">
        <v>2.5</v>
      </c>
      <c r="N15" t="s">
        <v>115</v>
      </c>
      <c r="O15">
        <v>0.41</v>
      </c>
      <c r="P15">
        <v>2.2000000000000002</v>
      </c>
      <c r="Q15">
        <v>2.2000000000000002</v>
      </c>
      <c r="R15">
        <v>96.1</v>
      </c>
      <c r="S15">
        <v>0</v>
      </c>
      <c r="T15">
        <v>0</v>
      </c>
      <c r="U15">
        <v>18.5</v>
      </c>
      <c r="V15">
        <v>128.30000000000001</v>
      </c>
      <c r="W15">
        <v>12.24</v>
      </c>
      <c r="X15">
        <v>207.3</v>
      </c>
      <c r="Y15">
        <v>0.11</v>
      </c>
      <c r="Z15">
        <v>9.36</v>
      </c>
      <c r="AA15">
        <v>6</v>
      </c>
      <c r="AB15">
        <v>2</v>
      </c>
      <c r="AC15">
        <v>0.21</v>
      </c>
      <c r="AD15">
        <v>209.7</v>
      </c>
      <c r="AE15">
        <v>0.15</v>
      </c>
      <c r="AF15">
        <v>7.25</v>
      </c>
      <c r="AG15">
        <f t="shared" si="3"/>
        <v>105.68552825877815</v>
      </c>
      <c r="AH15">
        <v>712.1</v>
      </c>
      <c r="AI15">
        <v>83.994386628571434</v>
      </c>
      <c r="AJ15">
        <v>76.46945844285716</v>
      </c>
      <c r="AK15">
        <v>0.19</v>
      </c>
      <c r="AL15">
        <f t="shared" si="4"/>
        <v>190</v>
      </c>
      <c r="AM15">
        <v>0.04</v>
      </c>
      <c r="AN15">
        <v>49.1</v>
      </c>
      <c r="AO15">
        <f t="shared" si="5"/>
        <v>239.1</v>
      </c>
      <c r="AP15">
        <f t="shared" si="6"/>
        <v>15.462858726639134</v>
      </c>
      <c r="AQ15">
        <v>0.06</v>
      </c>
      <c r="AR15">
        <v>1700</v>
      </c>
      <c r="AS15" s="23">
        <f t="shared" si="7"/>
        <v>42.5</v>
      </c>
      <c r="AT15" s="23">
        <f t="shared" si="8"/>
        <v>341.73116089613029</v>
      </c>
      <c r="AU15">
        <v>24.707999999999998</v>
      </c>
      <c r="AV15">
        <f t="shared" si="9"/>
        <v>2057.2855953372191</v>
      </c>
      <c r="AW15">
        <v>16.779</v>
      </c>
      <c r="AX15">
        <f t="shared" si="10"/>
        <v>1397.0857618651125</v>
      </c>
      <c r="AY15">
        <v>293.15773640633603</v>
      </c>
      <c r="AZ15">
        <v>11.226880815693301</v>
      </c>
      <c r="BA15">
        <v>2.4940926640269101</v>
      </c>
      <c r="BB15">
        <v>111.90476850391499</v>
      </c>
      <c r="BC15">
        <v>0.167273434379031</v>
      </c>
      <c r="BD15">
        <v>0.13629300898812999</v>
      </c>
      <c r="BE15">
        <v>0.319917160130962</v>
      </c>
      <c r="BF15">
        <v>9.0377277753708896</v>
      </c>
      <c r="BG15">
        <v>0.77754128306779302</v>
      </c>
      <c r="BH15" t="e">
        <f>VLOOKUP($A15, POM!$1:$1048576, 7, FALSE)</f>
        <v>#N/A</v>
      </c>
      <c r="BI15" t="e">
        <f>VLOOKUP($A15, POM!$1:$1048576, 8, FALSE)</f>
        <v>#N/A</v>
      </c>
      <c r="BJ15" t="e">
        <f>VLOOKUP($A15, POM!$1:$1048576, 9, FALSE)</f>
        <v>#N/A</v>
      </c>
      <c r="BK15" t="e">
        <f>VLOOKUP($A15, POM!$1:$1048576, 10, FALSE)</f>
        <v>#N/A</v>
      </c>
      <c r="BL15" t="e">
        <f>VLOOKUP($A15, POM!$1:$1048576, 11, FALSE)</f>
        <v>#N/A</v>
      </c>
      <c r="BM15" t="e">
        <f>VLOOKUP($A15, POM!$1:$1048576, 12, FALSE)</f>
        <v>#N/A</v>
      </c>
      <c r="BN15" t="e">
        <f>VLOOKUP($A15, POM!$1:$1048576, 13, FALSE)</f>
        <v>#N/A</v>
      </c>
      <c r="BO15">
        <f>VLOOKUP(A15, [1]Dugout_fullIsotopeMassBalanceHA!$1:$1048576, 5, FALSE)</f>
        <v>-99.9</v>
      </c>
      <c r="BP15">
        <f>VLOOKUP($A15, [1]Dugout_fullIsotopeMassBalanceHA!$1:$1048576, 6, FALSE)</f>
        <v>-10.25</v>
      </c>
      <c r="BQ15">
        <f>VLOOKUP(A15, Isotopes!$1:$1048576, 38,FALSE)</f>
        <v>0.28995201100000001</v>
      </c>
      <c r="BR15" s="63" t="str">
        <f>VLOOKUP($A15, Isotopes!$1:$1048576, 42, FALSE)</f>
        <v>rain</v>
      </c>
      <c r="BS15">
        <f>VLOOKUP(B15, [2]Dugout_master!$1:$1048576, 76, FALSE)</f>
        <v>2.04097190192519</v>
      </c>
      <c r="BT15" s="60" t="s">
        <v>119</v>
      </c>
      <c r="BU15"/>
      <c r="BV15"/>
      <c r="BW15"/>
      <c r="BX15"/>
      <c r="BY15"/>
      <c r="BZ15">
        <v>8.6647267871628898E-3</v>
      </c>
      <c r="CA15">
        <v>2.3583848691422701E-3</v>
      </c>
      <c r="CB15" t="e">
        <f>VLOOKUP($A15,Radon!$C$3:$E$19,2,FALSE)</f>
        <v>#N/A</v>
      </c>
      <c r="CC15">
        <v>577</v>
      </c>
      <c r="CD15">
        <v>410</v>
      </c>
      <c r="CE15">
        <f>VLOOKUP(A15, [3]Sheet1!$1:$1048576, 5, FALSE)</f>
        <v>8.3090110297741479E-2</v>
      </c>
      <c r="CF15">
        <f>VLOOKUP(B15, [4]Dugout_master!$1:$1048576, 38, FALSE)</f>
        <v>48.25065377</v>
      </c>
      <c r="CG15">
        <f>VLOOKUP($C15, Flux!$1:$1048576, 4, FALSE)</f>
        <v>-9.2049120115531906</v>
      </c>
      <c r="CH15">
        <f>VLOOKUP($C15, Flux!$1:$1048576, 12, FALSE)</f>
        <v>0.34448985702324197</v>
      </c>
      <c r="CI15">
        <f>VLOOKUP($C15, Flux!$1:$1048576, 20, FALSE)</f>
        <v>-0.62133366439513504</v>
      </c>
      <c r="CJ15">
        <v>1413.7640000000001</v>
      </c>
      <c r="CK15" s="22">
        <f t="shared" si="14"/>
        <v>9.6288741332084484</v>
      </c>
      <c r="CL15" s="22">
        <f t="shared" si="11"/>
        <v>122.12043</v>
      </c>
      <c r="CM15" s="22">
        <f t="shared" si="12"/>
        <v>1271.955317154463</v>
      </c>
      <c r="CN15" s="22">
        <f t="shared" si="13"/>
        <v>1.2719553171544631</v>
      </c>
      <c r="CO15" s="22">
        <f>VLOOKUP(A15, Alk_Cl_SO4!$1:$1048576, 7, FALSE)</f>
        <v>0</v>
      </c>
      <c r="CP15" s="22">
        <f>VLOOKUP(A15, Alk_Cl_SO4!$1:$1048576,5, FALSE)</f>
        <v>114.43270111083984</v>
      </c>
      <c r="CQ15" s="22">
        <f>VLOOKUP(A15, Alk_Cl_SO4!$1:$1048576,6, FALSE)</f>
        <v>17.640600204467773</v>
      </c>
    </row>
    <row r="16" spans="1:95" s="22" customFormat="1" x14ac:dyDescent="0.25">
      <c r="A16" s="22" t="str">
        <f t="shared" si="0"/>
        <v>66A43217</v>
      </c>
      <c r="B16" s="64" t="s">
        <v>73</v>
      </c>
      <c r="C16" s="22" t="str">
        <f t="shared" si="1"/>
        <v>66AApril</v>
      </c>
      <c r="D16" s="22" t="s">
        <v>278</v>
      </c>
      <c r="E16" s="65">
        <v>43217</v>
      </c>
      <c r="F16" s="66">
        <f t="shared" si="2"/>
        <v>117</v>
      </c>
      <c r="G16" s="67">
        <v>1</v>
      </c>
      <c r="H16" s="68">
        <v>0.54861111111111105</v>
      </c>
      <c r="I16" s="22">
        <v>50.125230000000002</v>
      </c>
      <c r="J16" s="22">
        <v>-103.85218</v>
      </c>
      <c r="K16" s="22">
        <v>13.1</v>
      </c>
      <c r="L16" s="22">
        <v>0</v>
      </c>
      <c r="M16" s="22">
        <v>6.6</v>
      </c>
      <c r="N16" s="22" t="s">
        <v>74</v>
      </c>
      <c r="O16" s="22">
        <v>0.73</v>
      </c>
      <c r="P16" s="22">
        <v>1.9</v>
      </c>
      <c r="Q16" s="22">
        <v>1.8</v>
      </c>
      <c r="R16" s="22">
        <v>90.7</v>
      </c>
      <c r="S16" s="22">
        <v>0</v>
      </c>
      <c r="T16" s="22">
        <v>0</v>
      </c>
      <c r="U16" s="22">
        <v>11.4</v>
      </c>
      <c r="V16" s="22">
        <v>58.5</v>
      </c>
      <c r="W16" s="22">
        <v>6.26</v>
      </c>
      <c r="X16" s="22">
        <v>208.1</v>
      </c>
      <c r="Y16" s="22">
        <v>0.13</v>
      </c>
      <c r="Z16" s="22">
        <v>7.45</v>
      </c>
      <c r="AA16" s="22">
        <v>1.6</v>
      </c>
      <c r="AB16" s="22">
        <v>1.2</v>
      </c>
      <c r="AC16" s="22">
        <v>0.16</v>
      </c>
      <c r="AD16" s="22">
        <v>913</v>
      </c>
      <c r="AE16" s="22">
        <v>0.83</v>
      </c>
      <c r="AF16" s="22">
        <v>8.08</v>
      </c>
      <c r="AG16" s="22">
        <f t="shared" si="3"/>
        <v>106.09941334135203</v>
      </c>
      <c r="AH16" s="22">
        <v>712.7</v>
      </c>
      <c r="AI16" s="22">
        <v>9.8491097833333363</v>
      </c>
      <c r="AJ16" s="22">
        <v>9.9760419666666671</v>
      </c>
      <c r="AK16" s="22">
        <v>0.14000000000000001</v>
      </c>
      <c r="AL16" s="22">
        <f t="shared" si="4"/>
        <v>140</v>
      </c>
      <c r="AM16" s="22">
        <v>0.32</v>
      </c>
      <c r="AN16" s="22">
        <v>161.12</v>
      </c>
      <c r="AO16" s="22">
        <f t="shared" si="5"/>
        <v>301.12</v>
      </c>
      <c r="AP16" s="22">
        <f t="shared" si="6"/>
        <v>17.352809570787088</v>
      </c>
      <c r="AQ16" s="22">
        <v>0.35</v>
      </c>
      <c r="AR16" s="22">
        <v>1290</v>
      </c>
      <c r="AS16" s="69">
        <f t="shared" si="7"/>
        <v>4.03125</v>
      </c>
      <c r="AT16" s="69">
        <f t="shared" si="8"/>
        <v>89.988828202581928</v>
      </c>
      <c r="AU16" s="22">
        <v>14.137</v>
      </c>
      <c r="AV16" s="22">
        <f t="shared" si="9"/>
        <v>1177.1024146544546</v>
      </c>
      <c r="AW16" s="22">
        <v>14.499000000000001</v>
      </c>
      <c r="AX16" s="22">
        <f t="shared" si="10"/>
        <v>1207.2439633638635</v>
      </c>
      <c r="AY16" s="22">
        <v>1987.8483099155001</v>
      </c>
      <c r="AZ16" s="22">
        <v>95.348316575744306</v>
      </c>
      <c r="BA16" s="22">
        <v>24.590314294368401</v>
      </c>
      <c r="BB16" s="22">
        <v>1.0972189144945199</v>
      </c>
      <c r="BC16" s="22">
        <v>1.9261825078188801E-3</v>
      </c>
      <c r="BD16" s="22">
        <v>3.8400641785492399E-3</v>
      </c>
      <c r="BE16" s="22">
        <v>0.400247765851173</v>
      </c>
      <c r="BF16" s="22">
        <v>14.3338033076</v>
      </c>
      <c r="BG16" s="22">
        <v>1.12260723457141</v>
      </c>
      <c r="BH16" s="22">
        <f>VLOOKUP($A16, POM!$1:$1048576, 7, FALSE)</f>
        <v>2.8698741874604909</v>
      </c>
      <c r="BI16" s="22">
        <f>VLOOKUP($A16, POM!$1:$1048576, 8, FALSE)</f>
        <v>-28.925767488659407</v>
      </c>
      <c r="BJ16" s="22">
        <f>VLOOKUP($A16, POM!$1:$1048576, 9, FALSE)</f>
        <v>46.137767069076418</v>
      </c>
      <c r="BK16" s="22">
        <f>VLOOKUP($A16, POM!$1:$1048576, 10, FALSE)</f>
        <v>263.36985338391349</v>
      </c>
      <c r="BL16" s="22">
        <f>VLOOKUP($A16, POM!$1:$1048576, 11, FALSE)</f>
        <v>0.76896278448460709</v>
      </c>
      <c r="BM16" s="22">
        <f>VLOOKUP($A16, POM!$1:$1048576, 12, FALSE)</f>
        <v>4.3894975563985588</v>
      </c>
      <c r="BN16" s="22">
        <f>VLOOKUP($A16, POM!$1:$1048576, 13, FALSE)</f>
        <v>6.6597247432427569</v>
      </c>
      <c r="BO16" s="22">
        <f>VLOOKUP(A16, [1]Dugout_fullIsotopeMassBalanceHA!$1:$1048576, 5, FALSE)</f>
        <v>-131.1</v>
      </c>
      <c r="BP16" s="22">
        <f>VLOOKUP($A16, [1]Dugout_fullIsotopeMassBalanceHA!$1:$1048576, 6, FALSE)</f>
        <v>-17.32</v>
      </c>
      <c r="BQ16" s="22">
        <f>VLOOKUP(A16, Isotopes!$1:$1048576, 38,FALSE)</f>
        <v>-2.7806107E-2</v>
      </c>
      <c r="BR16" s="70" t="str">
        <f>VLOOKUP($A16, Isotopes!$1:$1048576, 42, FALSE)</f>
        <v>intermediate</v>
      </c>
      <c r="BS16" s="22">
        <f>VLOOKUP(B16, [2]Dugout_master!$1:$1048576, 76, FALSE)</f>
        <v>2.51393365897012</v>
      </c>
      <c r="BT16" s="71" t="s">
        <v>75</v>
      </c>
      <c r="BZ16" s="22">
        <v>2.4948025558323402E-3</v>
      </c>
      <c r="CA16" s="22">
        <v>8.57513753150927E-4</v>
      </c>
      <c r="CB16" s="22" t="e">
        <f>VLOOKUP($A16,Radon!$C$3:$E$19,2,FALSE)</f>
        <v>#N/A</v>
      </c>
      <c r="CC16" s="22">
        <v>606</v>
      </c>
      <c r="CD16" s="22">
        <v>570</v>
      </c>
      <c r="CE16" s="22">
        <f>VLOOKUP(A16, [3]Sheet1!$1:$1048576, 5, FALSE)</f>
        <v>0.1477915209724667</v>
      </c>
      <c r="CF16" s="22">
        <f>VLOOKUP(B16, [4]Dugout_master!$1:$1048576, 38, FALSE)</f>
        <v>29.948678900000001</v>
      </c>
      <c r="CG16" s="22">
        <f>VLOOKUP($C16, Flux!$1:$1048576, 4, FALSE)</f>
        <v>124.83227016722201</v>
      </c>
      <c r="CH16" s="22">
        <f>VLOOKUP($C16, Flux!$1:$1048576, 12, FALSE)</f>
        <v>-3.7207832003601703E-4</v>
      </c>
      <c r="CI16" s="22">
        <f>VLOOKUP($C16, Flux!$1:$1048576, 20, FALSE)</f>
        <v>3.9667223573166099</v>
      </c>
      <c r="CJ16" s="22">
        <v>908.35199999999998</v>
      </c>
      <c r="CK16" s="22">
        <f t="shared" si="14"/>
        <v>7.0527896372050298</v>
      </c>
      <c r="CL16" s="22">
        <f t="shared" si="11"/>
        <v>122.59170999999999</v>
      </c>
      <c r="CM16" s="22">
        <f t="shared" si="12"/>
        <v>1276.863972502864</v>
      </c>
      <c r="CN16" s="22">
        <f t="shared" si="13"/>
        <v>1.2768639725028641</v>
      </c>
      <c r="CO16" s="22" t="str">
        <f>VLOOKUP(A16, Alk_Cl_SO4!$1:$1048576, 7, FALSE)</f>
        <v>N/V</v>
      </c>
      <c r="CP16" s="22">
        <f>VLOOKUP(A16, Alk_Cl_SO4!$1:$1048576,5, FALSE)</f>
        <v>52.165798187255859</v>
      </c>
      <c r="CQ16" s="22">
        <f>VLOOKUP(A16, Alk_Cl_SO4!$1:$1048576,6, FALSE)</f>
        <v>18.81450080871582</v>
      </c>
    </row>
    <row r="17" spans="1:95" s="22" customFormat="1" x14ac:dyDescent="0.25">
      <c r="A17" t="str">
        <f t="shared" si="0"/>
        <v>4D43262</v>
      </c>
      <c r="B17" s="8" t="s">
        <v>96</v>
      </c>
      <c r="C17" t="str">
        <f t="shared" si="1"/>
        <v>4DJune</v>
      </c>
      <c r="D17" t="s">
        <v>280</v>
      </c>
      <c r="E17" s="30">
        <v>43262</v>
      </c>
      <c r="F17" s="24">
        <f t="shared" si="2"/>
        <v>162</v>
      </c>
      <c r="G17" s="11">
        <v>7</v>
      </c>
      <c r="H17" s="56">
        <v>0.5083333333333333</v>
      </c>
      <c r="I17">
        <v>50.352510000000002</v>
      </c>
      <c r="J17">
        <v>-104.57001</v>
      </c>
      <c r="K17">
        <v>21.2</v>
      </c>
      <c r="L17">
        <v>0</v>
      </c>
      <c r="M17">
        <v>17.899999999999999</v>
      </c>
      <c r="N17" t="s">
        <v>137</v>
      </c>
      <c r="O17">
        <v>1.52</v>
      </c>
      <c r="P17">
        <v>2</v>
      </c>
      <c r="Q17">
        <v>1.75</v>
      </c>
      <c r="R17">
        <v>93.5</v>
      </c>
      <c r="S17">
        <v>0</v>
      </c>
      <c r="T17">
        <v>0</v>
      </c>
      <c r="U17">
        <v>18.3</v>
      </c>
      <c r="V17">
        <v>85.5</v>
      </c>
      <c r="W17">
        <v>8.02</v>
      </c>
      <c r="X17">
        <v>209.9</v>
      </c>
      <c r="Y17">
        <v>0.11</v>
      </c>
      <c r="Z17">
        <v>8.48</v>
      </c>
      <c r="AA17">
        <v>18.2</v>
      </c>
      <c r="AB17">
        <v>87.2</v>
      </c>
      <c r="AC17">
        <v>8.14</v>
      </c>
      <c r="AD17">
        <v>209.9</v>
      </c>
      <c r="AE17">
        <v>0.11</v>
      </c>
      <c r="AF17">
        <v>8.42</v>
      </c>
      <c r="AG17">
        <f t="shared" si="3"/>
        <v>107.03079046717929</v>
      </c>
      <c r="AH17">
        <v>705.3</v>
      </c>
      <c r="AI17">
        <v>2.9073604000000017</v>
      </c>
      <c r="AJ17">
        <v>1.5995006333333339</v>
      </c>
      <c r="AK17">
        <v>0.03</v>
      </c>
      <c r="AL17">
        <f t="shared" si="4"/>
        <v>30</v>
      </c>
      <c r="AM17">
        <v>5.1000000000000004E-3</v>
      </c>
      <c r="AN17">
        <v>174.39</v>
      </c>
      <c r="AO17">
        <f t="shared" si="5"/>
        <v>204.39</v>
      </c>
      <c r="AP17">
        <f t="shared" si="6"/>
        <v>14.296503068932626</v>
      </c>
      <c r="AQ17">
        <v>0.03</v>
      </c>
      <c r="AR17">
        <v>1440</v>
      </c>
      <c r="AS17" s="23">
        <f t="shared" si="7"/>
        <v>282.35294117647055</v>
      </c>
      <c r="AT17" s="23">
        <f t="shared" si="8"/>
        <v>77.980388783760546</v>
      </c>
      <c r="AU17">
        <v>23.332999999999998</v>
      </c>
      <c r="AV17">
        <f t="shared" si="9"/>
        <v>1942.7976686094921</v>
      </c>
      <c r="AW17">
        <v>13.599</v>
      </c>
      <c r="AX17">
        <f t="shared" si="10"/>
        <v>1132.3064113238968</v>
      </c>
      <c r="AY17">
        <v>439.170868092798</v>
      </c>
      <c r="AZ17">
        <v>16.758330643143299</v>
      </c>
      <c r="BA17">
        <v>0.32491373330790602</v>
      </c>
      <c r="BB17">
        <v>851.915668702836</v>
      </c>
      <c r="BC17">
        <v>1.26656747881397</v>
      </c>
      <c r="BD17">
        <v>1.39081339952576E-2</v>
      </c>
      <c r="BE17">
        <v>0.28624309554106597</v>
      </c>
      <c r="BF17">
        <v>8.0598046212131997</v>
      </c>
      <c r="BG17">
        <v>0.100777273509729</v>
      </c>
      <c r="BH17">
        <f>VLOOKUP($A17, POM!$1:$1048576, 7, FALSE)</f>
        <v>6.6616745106246711</v>
      </c>
      <c r="BI17">
        <f>VLOOKUP($A17, POM!$1:$1048576, 8, FALSE)</f>
        <v>-25.701322637717347</v>
      </c>
      <c r="BJ17">
        <f>VLOOKUP($A17, POM!$1:$1048576, 9, FALSE)</f>
        <v>22.115889112993298</v>
      </c>
      <c r="BK17">
        <f>VLOOKUP($A17, POM!$1:$1048576, 10, FALSE)</f>
        <v>113.53730905991446</v>
      </c>
      <c r="BL17">
        <f>VLOOKUP($A17, POM!$1:$1048576, 11, FALSE)</f>
        <v>0.36859815188322159</v>
      </c>
      <c r="BM17">
        <f>VLOOKUP($A17, POM!$1:$1048576, 12, FALSE)</f>
        <v>1.8922884843319079</v>
      </c>
      <c r="BN17">
        <f>VLOOKUP($A17, POM!$1:$1048576, 13, FALSE)</f>
        <v>5.9893677901202675</v>
      </c>
      <c r="BO17">
        <f>VLOOKUP(A17, [1]Dugout_fullIsotopeMassBalanceHA!$1:$1048576, 5, FALSE)</f>
        <v>-82.9</v>
      </c>
      <c r="BP17">
        <f>VLOOKUP($A17, [1]Dugout_fullIsotopeMassBalanceHA!$1:$1048576, 6, FALSE)</f>
        <v>-7.72</v>
      </c>
      <c r="BQ17">
        <f>VLOOKUP(A17, Isotopes!$1:$1048576, 38,FALSE)</f>
        <v>0.36023428499999999</v>
      </c>
      <c r="BR17" s="63" t="str">
        <f>VLOOKUP($A17, Isotopes!$1:$1048576, 42, FALSE)</f>
        <v>rain</v>
      </c>
      <c r="BS17">
        <f>VLOOKUP(B17, [2]Dugout_master!$1:$1048576, 76, FALSE)</f>
        <v>3.13434175416449</v>
      </c>
      <c r="BT17" s="60" t="s">
        <v>139</v>
      </c>
      <c r="BU17"/>
      <c r="BV17"/>
      <c r="BW17"/>
      <c r="BX17"/>
      <c r="BY17"/>
      <c r="BZ17">
        <v>3.6842778272216502E-4</v>
      </c>
      <c r="CA17">
        <v>0</v>
      </c>
      <c r="CB17" t="e">
        <f>VLOOKUP($A17,Radon!$C$3:$E$19,2,FALSE)</f>
        <v>#N/A</v>
      </c>
      <c r="CC17">
        <v>573</v>
      </c>
      <c r="CD17">
        <v>575</v>
      </c>
      <c r="CE17" t="e">
        <f>VLOOKUP(A17, [3]Sheet1!$1:$1048576, 5, FALSE)</f>
        <v>#N/A</v>
      </c>
      <c r="CF17">
        <f>VLOOKUP(B17, [4]Dugout_master!$1:$1048576, 38, FALSE)</f>
        <v>27.443301564999999</v>
      </c>
      <c r="CG17">
        <f>VLOOKUP($C17, Flux!$1:$1048576, 4, FALSE)</f>
        <v>2.6703316933064101</v>
      </c>
      <c r="CH17">
        <f>VLOOKUP($C17, Flux!$1:$1048576, 12, FALSE)</f>
        <v>2.82390808937213</v>
      </c>
      <c r="CI17">
        <f>VLOOKUP($C17, Flux!$1:$1048576, 20, FALSE)</f>
        <v>-2.5636853466678402</v>
      </c>
      <c r="CJ17">
        <v>1318</v>
      </c>
      <c r="CK17" s="22">
        <f t="shared" si="14"/>
        <v>7.3916404015676349</v>
      </c>
      <c r="CL17" s="22">
        <f t="shared" si="11"/>
        <v>123.65209</v>
      </c>
      <c r="CM17" s="22">
        <f t="shared" si="12"/>
        <v>1287.9084470367668</v>
      </c>
      <c r="CN17" s="22">
        <f t="shared" si="13"/>
        <v>1.2879084470367668</v>
      </c>
      <c r="CO17" s="22">
        <f>VLOOKUP(A17, Alk_Cl_SO4!$1:$1048576, 7, FALSE)</f>
        <v>0</v>
      </c>
      <c r="CP17" s="22">
        <f>VLOOKUP(A17, Alk_Cl_SO4!$1:$1048576,5, FALSE)</f>
        <v>119.43810272216797</v>
      </c>
      <c r="CQ17" s="22">
        <f>VLOOKUP(A17, Alk_Cl_SO4!$1:$1048576,6, FALSE)</f>
        <v>21.35930061340332</v>
      </c>
    </row>
    <row r="18" spans="1:95" s="22" customFormat="1" x14ac:dyDescent="0.25">
      <c r="A18" s="17" t="str">
        <f t="shared" si="0"/>
        <v>23A43321</v>
      </c>
      <c r="B18" s="16" t="s">
        <v>94</v>
      </c>
      <c r="C18" t="str">
        <f t="shared" si="1"/>
        <v>23AAugust</v>
      </c>
      <c r="D18" s="20" t="s">
        <v>282</v>
      </c>
      <c r="E18" s="54">
        <v>43321</v>
      </c>
      <c r="F18" s="24">
        <f t="shared" si="2"/>
        <v>221</v>
      </c>
      <c r="G18" s="18">
        <v>15</v>
      </c>
      <c r="H18" s="59">
        <v>0.58958333333333335</v>
      </c>
      <c r="I18" s="17">
        <v>50.491169999999997</v>
      </c>
      <c r="J18" s="17">
        <v>-104.50245</v>
      </c>
      <c r="K18" s="17">
        <v>32.5</v>
      </c>
      <c r="L18" s="17">
        <v>0</v>
      </c>
      <c r="M18" s="17">
        <v>4.4000000000000004</v>
      </c>
      <c r="N18" s="17" t="s">
        <v>155</v>
      </c>
      <c r="O18" s="17">
        <v>0.17</v>
      </c>
      <c r="P18" s="17">
        <v>1.3</v>
      </c>
      <c r="Q18" s="17">
        <v>1</v>
      </c>
      <c r="R18" s="17">
        <v>105.1</v>
      </c>
      <c r="S18" s="17">
        <v>0</v>
      </c>
      <c r="T18" s="17">
        <v>0</v>
      </c>
      <c r="U18" s="17">
        <v>26.1</v>
      </c>
      <c r="V18" s="17">
        <v>179.5</v>
      </c>
      <c r="W18" s="17">
        <v>14.82</v>
      </c>
      <c r="X18" s="17">
        <v>210.5</v>
      </c>
      <c r="Y18" s="17">
        <v>0.09</v>
      </c>
      <c r="Z18" s="17">
        <v>9.9600000000000009</v>
      </c>
      <c r="AA18" s="17">
        <v>18.7</v>
      </c>
      <c r="AB18" s="17">
        <v>0.8</v>
      </c>
      <c r="AC18" s="17">
        <v>0.08</v>
      </c>
      <c r="AD18" s="17">
        <v>179.3</v>
      </c>
      <c r="AE18" s="17">
        <v>0.1</v>
      </c>
      <c r="AF18" s="17">
        <v>8.4</v>
      </c>
      <c r="AG18" s="17">
        <f t="shared" si="3"/>
        <v>107.34129110547684</v>
      </c>
      <c r="AH18" s="17">
        <v>710.1</v>
      </c>
      <c r="AI18">
        <v>214.25287026666672</v>
      </c>
      <c r="AJ18">
        <v>210.11834840000006</v>
      </c>
      <c r="AK18">
        <v>0.13</v>
      </c>
      <c r="AL18">
        <f t="shared" si="4"/>
        <v>130</v>
      </c>
      <c r="AM18">
        <v>0.02</v>
      </c>
      <c r="AN18">
        <v>5.87</v>
      </c>
      <c r="AO18">
        <f t="shared" si="5"/>
        <v>135.87</v>
      </c>
      <c r="AP18">
        <f t="shared" si="6"/>
        <v>11.656328753085168</v>
      </c>
      <c r="AQ18">
        <v>0.04</v>
      </c>
      <c r="AR18">
        <v>1590</v>
      </c>
      <c r="AS18" s="23">
        <f t="shared" si="7"/>
        <v>79.5</v>
      </c>
      <c r="AT18" s="23">
        <f t="shared" si="8"/>
        <v>3280.2385008517886</v>
      </c>
      <c r="AU18">
        <v>13.659000000000001</v>
      </c>
      <c r="AV18">
        <f t="shared" si="9"/>
        <v>1137.3022481265614</v>
      </c>
      <c r="AW18">
        <v>19.254999999999999</v>
      </c>
      <c r="AX18">
        <f t="shared" si="10"/>
        <v>1603.2472939217319</v>
      </c>
      <c r="AY18">
        <v>56.788568254908597</v>
      </c>
      <c r="AZ18" s="17">
        <v>1.7498365366495401</v>
      </c>
      <c r="BA18" s="17">
        <v>0.45547238306881499</v>
      </c>
      <c r="BB18" s="17">
        <v>271.00567483157897</v>
      </c>
      <c r="BC18" s="17">
        <v>0.34918260763067899</v>
      </c>
      <c r="BD18" s="17">
        <v>2.5216017420663501E-2</v>
      </c>
      <c r="BE18" s="17">
        <v>0.20635847992423501</v>
      </c>
      <c r="BF18" s="17">
        <v>4.6445276742201704</v>
      </c>
      <c r="BG18" s="17">
        <v>1.9248589916565501E-2</v>
      </c>
      <c r="BH18">
        <f>VLOOKUP($A18, POM!$1:$1048576, 7, FALSE)</f>
        <v>-0.11373973201919352</v>
      </c>
      <c r="BI18">
        <f>VLOOKUP($A18, POM!$1:$1048576, 8, FALSE)</f>
        <v>-18.433010224580411</v>
      </c>
      <c r="BJ18">
        <f>VLOOKUP($A18, POM!$1:$1048576, 9, FALSE)</f>
        <v>81.166835049032059</v>
      </c>
      <c r="BK18">
        <f>VLOOKUP($A18, POM!$1:$1048576, 10, FALSE)</f>
        <v>558.94011045573745</v>
      </c>
      <c r="BL18">
        <f>VLOOKUP($A18, POM!$1:$1048576, 11, FALSE)</f>
        <v>1.3527805841505343</v>
      </c>
      <c r="BM18">
        <f>VLOOKUP($A18, POM!$1:$1048576, 12, FALSE)</f>
        <v>9.3156685075956247</v>
      </c>
      <c r="BN18">
        <f>VLOOKUP($A18, POM!$1:$1048576, 13, FALSE)</f>
        <v>8.0340300953926391</v>
      </c>
      <c r="BO18" t="e">
        <f>VLOOKUP(A18, [1]Dugout_fullIsotopeMassBalanceHA!$1:$1048576, 5, FALSE)</f>
        <v>#N/A</v>
      </c>
      <c r="BP18" t="e">
        <f>VLOOKUP($A18, [1]Dugout_fullIsotopeMassBalanceHA!$1:$1048576, 6, FALSE)</f>
        <v>#N/A</v>
      </c>
      <c r="BQ18" t="e">
        <f>VLOOKUP(A18, Isotopes!$1:$1048576, 38,FALSE)</f>
        <v>#N/A</v>
      </c>
      <c r="BR18" s="63" t="e">
        <f>VLOOKUP($A18, Isotopes!$1:$1048576, 42, FALSE)</f>
        <v>#N/A</v>
      </c>
      <c r="BS18" t="e">
        <f>VLOOKUP(B18, [2]Dugout_master!$1:$1048576, 76, FALSE)</f>
        <v>#N/A</v>
      </c>
      <c r="BT18" s="60"/>
      <c r="BU18"/>
      <c r="BV18"/>
      <c r="BW18"/>
      <c r="BX18"/>
      <c r="BY18"/>
      <c r="BZ18">
        <v>2.4301876E-2</v>
      </c>
      <c r="CA18">
        <v>9.2533594782271793E-3</v>
      </c>
      <c r="CB18" s="17">
        <f>VLOOKUP($A18,Radon!$C$3:$E$19,2,FALSE)</f>
        <v>6.0512135050261664</v>
      </c>
      <c r="CC18">
        <v>600</v>
      </c>
      <c r="CD18">
        <v>1875</v>
      </c>
      <c r="CE18">
        <f>VLOOKUP(A18, [3]Sheet1!$1:$1048576, 5, FALSE)</f>
        <v>6.4459730587670211E-2</v>
      </c>
      <c r="CF18" t="e">
        <f>VLOOKUP(B18, [4]Dugout_master!$1:$1048576, 38, FALSE)</f>
        <v>#N/A</v>
      </c>
      <c r="CG18">
        <f>VLOOKUP($C18, Flux!$1:$1048576, 4, FALSE)</f>
        <v>-29.505624408769599</v>
      </c>
      <c r="CH18">
        <f>VLOOKUP($C18, Flux!$1:$1048576, 12, FALSE)</f>
        <v>1.00548158644522</v>
      </c>
      <c r="CI18">
        <f>VLOOKUP($C18, Flux!$1:$1048576, 20, FALSE)</f>
        <v>-7.4437495760808403</v>
      </c>
      <c r="CJ18">
        <v>1794.3510000000003</v>
      </c>
      <c r="CK18" s="22">
        <f t="shared" si="14"/>
        <v>2.660648316983413</v>
      </c>
      <c r="CL18" s="22">
        <f t="shared" si="11"/>
        <v>124.00554999999999</v>
      </c>
      <c r="CM18" s="22">
        <f t="shared" si="12"/>
        <v>1291.5899385480677</v>
      </c>
      <c r="CN18" s="22">
        <f t="shared" si="13"/>
        <v>1.2915899385480678</v>
      </c>
      <c r="CO18" s="22">
        <f>VLOOKUP(A18, Alk_Cl_SO4!$1:$1048576, 7, FALSE)</f>
        <v>0</v>
      </c>
      <c r="CP18" s="22">
        <f>VLOOKUP(A18, Alk_Cl_SO4!$1:$1048576,5, FALSE)</f>
        <v>77.793403625488281</v>
      </c>
      <c r="CQ18" s="22">
        <f>VLOOKUP(A18, Alk_Cl_SO4!$1:$1048576,6, FALSE)</f>
        <v>18.996999740600586</v>
      </c>
    </row>
    <row r="19" spans="1:95" s="22" customFormat="1" x14ac:dyDescent="0.25">
      <c r="A19" s="20" t="str">
        <f t="shared" si="0"/>
        <v>4A43320</v>
      </c>
      <c r="B19" s="19" t="s">
        <v>98</v>
      </c>
      <c r="C19" t="str">
        <f t="shared" si="1"/>
        <v>4AAugust</v>
      </c>
      <c r="D19" s="20" t="s">
        <v>282</v>
      </c>
      <c r="E19" s="53">
        <v>43320</v>
      </c>
      <c r="F19" s="24">
        <f t="shared" si="2"/>
        <v>220</v>
      </c>
      <c r="G19" s="21">
        <v>15</v>
      </c>
      <c r="H19" s="58">
        <v>0.39305555555555555</v>
      </c>
      <c r="I19" s="20">
        <v>50.338090000000001</v>
      </c>
      <c r="J19" s="20">
        <v>-104.48415</v>
      </c>
      <c r="K19" s="20">
        <v>24.5</v>
      </c>
      <c r="L19" s="20">
        <v>0</v>
      </c>
      <c r="M19" s="20">
        <v>3.5</v>
      </c>
      <c r="N19" s="20" t="s">
        <v>111</v>
      </c>
      <c r="O19" s="20">
        <v>0.71</v>
      </c>
      <c r="P19" s="20">
        <v>1.6</v>
      </c>
      <c r="Q19" s="20">
        <v>2</v>
      </c>
      <c r="R19" s="20">
        <v>92.2</v>
      </c>
      <c r="S19" s="20">
        <v>0</v>
      </c>
      <c r="T19" s="20">
        <v>0</v>
      </c>
      <c r="U19" s="20">
        <v>20.5</v>
      </c>
      <c r="V19" s="20">
        <v>76.599999999999994</v>
      </c>
      <c r="W19" s="20">
        <v>6.89</v>
      </c>
      <c r="X19" s="20">
        <v>215.5</v>
      </c>
      <c r="Y19" s="20">
        <v>0.11</v>
      </c>
      <c r="Z19" s="20">
        <v>9</v>
      </c>
      <c r="AA19" s="20">
        <v>17.5</v>
      </c>
      <c r="AB19" s="20">
        <v>1</v>
      </c>
      <c r="AC19" s="20">
        <v>0.09</v>
      </c>
      <c r="AD19" s="20">
        <v>271</v>
      </c>
      <c r="AE19" s="20">
        <v>0.15</v>
      </c>
      <c r="AF19" s="20">
        <v>6.41</v>
      </c>
      <c r="AG19" s="20">
        <f t="shared" si="3"/>
        <v>109.92959829887074</v>
      </c>
      <c r="AH19" s="20">
        <v>710.6</v>
      </c>
      <c r="AI19">
        <v>39.077561466666666</v>
      </c>
      <c r="AJ19">
        <v>36.559606116666664</v>
      </c>
      <c r="AK19">
        <v>0.09</v>
      </c>
      <c r="AL19">
        <f t="shared" si="4"/>
        <v>90</v>
      </c>
      <c r="AM19">
        <v>0.16</v>
      </c>
      <c r="AN19">
        <v>12.82</v>
      </c>
      <c r="AO19">
        <f t="shared" si="5"/>
        <v>102.82</v>
      </c>
      <c r="AP19">
        <f t="shared" si="6"/>
        <v>10.140019723846695</v>
      </c>
      <c r="AQ19">
        <v>0.22</v>
      </c>
      <c r="AR19">
        <v>1880</v>
      </c>
      <c r="AS19" s="23">
        <f t="shared" si="7"/>
        <v>11.749999999999998</v>
      </c>
      <c r="AT19" s="23">
        <f t="shared" si="8"/>
        <v>1653.198127925117</v>
      </c>
      <c r="AU19">
        <v>25.738</v>
      </c>
      <c r="AV19">
        <f t="shared" si="9"/>
        <v>2143.0474604496253</v>
      </c>
      <c r="AW19">
        <v>21.193999999999999</v>
      </c>
      <c r="AX19">
        <f t="shared" si="10"/>
        <v>1764.6960865945045</v>
      </c>
      <c r="AY19">
        <v>117.121779818907</v>
      </c>
      <c r="AZ19" s="20">
        <v>4.21946446516358</v>
      </c>
      <c r="BA19" s="20">
        <v>0.44416469788639701</v>
      </c>
      <c r="BB19" s="20">
        <v>1412.02216673316</v>
      </c>
      <c r="BC19" s="20">
        <v>2.0218393424025298</v>
      </c>
      <c r="BD19" s="20">
        <v>3.5805625951481297E-2</v>
      </c>
      <c r="BE19" s="20">
        <v>0.270252646658794</v>
      </c>
      <c r="BF19" s="20">
        <v>7.1616410156368397</v>
      </c>
      <c r="BG19" s="20">
        <v>7.3218834105979999E-2</v>
      </c>
      <c r="BH19">
        <f>VLOOKUP($A19, POM!$1:$1048576, 7, FALSE)</f>
        <v>3.7559571322206269</v>
      </c>
      <c r="BI19">
        <f>VLOOKUP($A19, POM!$1:$1048576, 8, FALSE)</f>
        <v>-23.07117067204765</v>
      </c>
      <c r="BJ19">
        <f>VLOOKUP($A19, POM!$1:$1048576, 9, FALSE)</f>
        <v>45.380529052091369</v>
      </c>
      <c r="BK19">
        <f>VLOOKUP($A19, POM!$1:$1048576, 10, FALSE)</f>
        <v>295.2610893807967</v>
      </c>
      <c r="BL19">
        <f>VLOOKUP($A19, POM!$1:$1048576, 11, FALSE)</f>
        <v>0.75634215086818957</v>
      </c>
      <c r="BM19">
        <f>VLOOKUP($A19, POM!$1:$1048576, 12, FALSE)</f>
        <v>4.9210181563466122</v>
      </c>
      <c r="BN19">
        <f>VLOOKUP($A19, POM!$1:$1048576, 13, FALSE)</f>
        <v>7.5907284057629951</v>
      </c>
      <c r="BO19">
        <f>VLOOKUP(A19, [1]Dugout_fullIsotopeMassBalanceHA!$1:$1048576, 5, FALSE)</f>
        <v>-74.7</v>
      </c>
      <c r="BP19">
        <f>VLOOKUP($A19, [1]Dugout_fullIsotopeMassBalanceHA!$1:$1048576, 6, FALSE)</f>
        <v>-5.42</v>
      </c>
      <c r="BQ19">
        <f>VLOOKUP(A19, Isotopes!$1:$1048576, 38,FALSE)</f>
        <v>0.68142941099999998</v>
      </c>
      <c r="BR19" s="63" t="str">
        <f>VLOOKUP($A19, Isotopes!$1:$1048576, 42, FALSE)</f>
        <v>rain</v>
      </c>
      <c r="BS19">
        <f>VLOOKUP(B19, [2]Dugout_master!$1:$1048576, 76, FALSE)</f>
        <v>2.04097190192519</v>
      </c>
      <c r="BT19" s="60"/>
      <c r="BU19"/>
      <c r="BV19"/>
      <c r="BW19"/>
      <c r="BX19"/>
      <c r="BY19"/>
      <c r="BZ19">
        <v>5.1429919999999999E-3</v>
      </c>
      <c r="CA19">
        <v>8.1918515023124102E-4</v>
      </c>
      <c r="CB19" s="20">
        <f>VLOOKUP($A19,Radon!$C$3:$E$19,2,FALSE)</f>
        <v>4.668170203678387</v>
      </c>
      <c r="CC19">
        <v>577</v>
      </c>
      <c r="CD19">
        <v>410</v>
      </c>
      <c r="CE19">
        <f>VLOOKUP(A19, [3]Sheet1!$1:$1048576, 5, FALSE)</f>
        <v>0.11480305330498271</v>
      </c>
      <c r="CF19">
        <f>VLOOKUP(B19, [4]Dugout_master!$1:$1048576, 38, FALSE)</f>
        <v>48.25065377</v>
      </c>
      <c r="CG19">
        <f>VLOOKUP($C19, Flux!$1:$1048576, 4, FALSE)</f>
        <v>-23.718976146244099</v>
      </c>
      <c r="CH19">
        <f>VLOOKUP($C19, Flux!$1:$1048576, 12, FALSE)</f>
        <v>4.8460901551221696</v>
      </c>
      <c r="CI19">
        <f>VLOOKUP($C19, Flux!$1:$1048576, 20, FALSE)</f>
        <v>-3.5391823625874701</v>
      </c>
      <c r="CJ19">
        <v>1107.9680000000001</v>
      </c>
      <c r="CK19" s="22">
        <f t="shared" si="14"/>
        <v>7.002817551424326</v>
      </c>
      <c r="CL19" s="22">
        <f t="shared" si="11"/>
        <v>126.95105</v>
      </c>
      <c r="CM19" s="22">
        <f t="shared" si="12"/>
        <v>1322.2690344755752</v>
      </c>
      <c r="CN19" s="22">
        <f t="shared" si="13"/>
        <v>1.3222690344755752</v>
      </c>
      <c r="CO19" s="22">
        <f>VLOOKUP(A19, Alk_Cl_SO4!$1:$1048576, 7, FALSE)</f>
        <v>0</v>
      </c>
      <c r="CP19" s="22">
        <f>VLOOKUP(A19, Alk_Cl_SO4!$1:$1048576,5, FALSE)</f>
        <v>118.43710327148438</v>
      </c>
      <c r="CQ19" s="22">
        <f>VLOOKUP(A19, Alk_Cl_SO4!$1:$1048576,6, FALSE)</f>
        <v>22.26609992980957</v>
      </c>
    </row>
    <row r="20" spans="1:95" x14ac:dyDescent="0.25">
      <c r="A20" t="str">
        <f t="shared" si="0"/>
        <v>4A43262</v>
      </c>
      <c r="B20" s="8" t="s">
        <v>98</v>
      </c>
      <c r="C20" t="str">
        <f t="shared" si="1"/>
        <v>4AJune</v>
      </c>
      <c r="D20" t="s">
        <v>280</v>
      </c>
      <c r="E20" s="30">
        <v>43262</v>
      </c>
      <c r="F20" s="24">
        <f t="shared" si="2"/>
        <v>162</v>
      </c>
      <c r="G20" s="11">
        <v>7</v>
      </c>
      <c r="H20" s="56">
        <v>9.3800000000000008</v>
      </c>
      <c r="I20">
        <v>50.415590000000002</v>
      </c>
      <c r="J20">
        <v>-104.59258</v>
      </c>
      <c r="K20">
        <v>22.8</v>
      </c>
      <c r="L20">
        <v>0</v>
      </c>
      <c r="M20">
        <v>5.3</v>
      </c>
      <c r="N20" t="s">
        <v>137</v>
      </c>
      <c r="P20">
        <v>2.2999999999999998</v>
      </c>
      <c r="Q20">
        <v>2.5</v>
      </c>
      <c r="R20">
        <v>102.6</v>
      </c>
      <c r="S20">
        <v>0</v>
      </c>
      <c r="T20">
        <v>0</v>
      </c>
      <c r="U20">
        <v>18.8</v>
      </c>
      <c r="V20">
        <v>75.8</v>
      </c>
      <c r="W20">
        <v>7.03</v>
      </c>
      <c r="X20">
        <v>234</v>
      </c>
      <c r="Y20">
        <v>0.13</v>
      </c>
      <c r="Z20">
        <v>8.26</v>
      </c>
      <c r="AA20">
        <v>13.1</v>
      </c>
      <c r="AB20">
        <v>1.7</v>
      </c>
      <c r="AC20">
        <v>0.16</v>
      </c>
      <c r="AD20">
        <v>252.2</v>
      </c>
      <c r="AE20">
        <v>0.16</v>
      </c>
      <c r="AF20">
        <v>7.08</v>
      </c>
      <c r="AG20">
        <f t="shared" si="3"/>
        <v>119.51843431870445</v>
      </c>
      <c r="AH20">
        <v>705.8</v>
      </c>
      <c r="AI20">
        <v>23.268464039999998</v>
      </c>
      <c r="AJ20">
        <v>19.583132059999997</v>
      </c>
      <c r="AK20">
        <v>0.03</v>
      </c>
      <c r="AL20">
        <f t="shared" si="4"/>
        <v>30</v>
      </c>
      <c r="AM20">
        <v>0.08</v>
      </c>
      <c r="AN20">
        <v>124.95</v>
      </c>
      <c r="AO20">
        <f t="shared" si="5"/>
        <v>154.94999999999999</v>
      </c>
      <c r="AP20">
        <f t="shared" si="6"/>
        <v>12.44789138770097</v>
      </c>
      <c r="AQ20">
        <v>0.11</v>
      </c>
      <c r="AR20">
        <v>1620</v>
      </c>
      <c r="AS20" s="23">
        <f t="shared" si="7"/>
        <v>20.25</v>
      </c>
      <c r="AT20" s="23">
        <f t="shared" si="8"/>
        <v>145.52220888355342</v>
      </c>
      <c r="AU20">
        <v>31.477</v>
      </c>
      <c r="AV20">
        <f t="shared" si="9"/>
        <v>2620.8992506244795</v>
      </c>
      <c r="AW20">
        <v>18.183</v>
      </c>
      <c r="AX20">
        <f t="shared" si="10"/>
        <v>1513.9883430474606</v>
      </c>
      <c r="AY20">
        <v>739.52360818836303</v>
      </c>
      <c r="AZ20">
        <v>27.819288040922899</v>
      </c>
      <c r="BA20">
        <v>0.27245958724333702</v>
      </c>
      <c r="BB20">
        <v>2467.7225152599899</v>
      </c>
      <c r="BC20">
        <v>3.6331799034910399</v>
      </c>
      <c r="BD20">
        <v>5.3645028937141001E-2</v>
      </c>
      <c r="BE20">
        <v>0.279783706842334</v>
      </c>
      <c r="BF20">
        <v>7.7597376734060699</v>
      </c>
      <c r="BG20">
        <v>3.2210768933299702E-2</v>
      </c>
      <c r="BH20">
        <f>VLOOKUP($A20, POM!$1:$1048576, 7, FALSE)</f>
        <v>6.4555102338774599</v>
      </c>
      <c r="BI20">
        <f>VLOOKUP($A20, POM!$1:$1048576, 8, FALSE)</f>
        <v>-27.62723979320095</v>
      </c>
      <c r="BJ20">
        <f>VLOOKUP($A20, POM!$1:$1048576, 9, FALSE)</f>
        <v>26.421284174808456</v>
      </c>
      <c r="BK20">
        <f>VLOOKUP($A20, POM!$1:$1048576, 10, FALSE)</f>
        <v>204.43863149628103</v>
      </c>
      <c r="BL20">
        <f>VLOOKUP($A20, POM!$1:$1048576, 11, FALSE)</f>
        <v>0.44035473624680765</v>
      </c>
      <c r="BM20">
        <f>VLOOKUP($A20, POM!$1:$1048576, 12, FALSE)</f>
        <v>3.4073105249380173</v>
      </c>
      <c r="BN20">
        <f>VLOOKUP($A20, POM!$1:$1048576, 13, FALSE)</f>
        <v>9.0272575385670208</v>
      </c>
      <c r="BO20">
        <f>VLOOKUP(A20, [1]Dugout_fullIsotopeMassBalanceHA!$1:$1048576, 5, FALSE)</f>
        <v>-87.8</v>
      </c>
      <c r="BP20">
        <f>VLOOKUP($A20, [1]Dugout_fullIsotopeMassBalanceHA!$1:$1048576, 6, FALSE)</f>
        <v>-8.41</v>
      </c>
      <c r="BQ20">
        <f>VLOOKUP(A20, Isotopes!$1:$1048576, 38,FALSE)</f>
        <v>0.34638955900000001</v>
      </c>
      <c r="BR20" s="63" t="str">
        <f>VLOOKUP($A20, Isotopes!$1:$1048576, 42, FALSE)</f>
        <v>rain</v>
      </c>
      <c r="BS20">
        <f>VLOOKUP(B20, [2]Dugout_master!$1:$1048576, 76, FALSE)</f>
        <v>2.04097190192519</v>
      </c>
      <c r="BT20" s="60" t="s">
        <v>141</v>
      </c>
      <c r="BZ20">
        <v>1.0223844986108E-2</v>
      </c>
      <c r="CA20">
        <v>0</v>
      </c>
      <c r="CB20" t="e">
        <f>VLOOKUP($A20,Radon!$C$3:$E$19,2,FALSE)</f>
        <v>#N/A</v>
      </c>
      <c r="CC20">
        <v>577</v>
      </c>
      <c r="CD20">
        <v>410</v>
      </c>
      <c r="CE20" t="e">
        <f>VLOOKUP(A20, [3]Sheet1!$1:$1048576, 5, FALSE)</f>
        <v>#N/A</v>
      </c>
      <c r="CF20">
        <f>VLOOKUP(B20, [4]Dugout_master!$1:$1048576, 38, FALSE)</f>
        <v>48.25065377</v>
      </c>
      <c r="CG20">
        <f>VLOOKUP($C20, Flux!$1:$1048576, 4, FALSE)</f>
        <v>26.978902319498999</v>
      </c>
      <c r="CH20">
        <f>VLOOKUP($C20, Flux!$1:$1048576, 12, FALSE)</f>
        <v>8.24868572147947</v>
      </c>
      <c r="CI20">
        <f>VLOOKUP($C20, Flux!$1:$1048576, 20, FALSE)</f>
        <v>-2.9437728823495899</v>
      </c>
      <c r="CJ20">
        <v>1459.396</v>
      </c>
      <c r="CK20" s="22">
        <f t="shared" si="14"/>
        <v>10.066550230172467</v>
      </c>
      <c r="CL20" s="22">
        <f t="shared" si="11"/>
        <v>137.8494</v>
      </c>
      <c r="CM20" s="22">
        <f t="shared" si="12"/>
        <v>1435.7816894073533</v>
      </c>
      <c r="CN20" s="22">
        <f t="shared" si="13"/>
        <v>1.4357816894073532</v>
      </c>
      <c r="CO20" s="22">
        <f>VLOOKUP(A20, Alk_Cl_SO4!$1:$1048576, 7, FALSE)</f>
        <v>0</v>
      </c>
      <c r="CP20" s="22">
        <f>VLOOKUP(A20, Alk_Cl_SO4!$1:$1048576,5, FALSE)</f>
        <v>137.2572021484375</v>
      </c>
      <c r="CQ20" s="22">
        <f>VLOOKUP(A20, Alk_Cl_SO4!$1:$1048576,6, FALSE)</f>
        <v>20.59160041809082</v>
      </c>
    </row>
    <row r="21" spans="1:95" x14ac:dyDescent="0.25">
      <c r="A21" t="str">
        <f t="shared" si="0"/>
        <v>66C43234</v>
      </c>
      <c r="B21" s="8" t="s">
        <v>76</v>
      </c>
      <c r="C21" t="str">
        <f t="shared" si="1"/>
        <v>66CMay</v>
      </c>
      <c r="D21" t="s">
        <v>279</v>
      </c>
      <c r="E21" s="30">
        <v>43234</v>
      </c>
      <c r="F21" s="24">
        <f t="shared" si="2"/>
        <v>134</v>
      </c>
      <c r="G21" s="11">
        <v>3</v>
      </c>
      <c r="H21" s="56">
        <v>0.4375</v>
      </c>
      <c r="I21">
        <v>50.239809999999999</v>
      </c>
      <c r="J21">
        <v>-105.99782999999999</v>
      </c>
      <c r="K21">
        <v>18.7</v>
      </c>
      <c r="L21">
        <v>0</v>
      </c>
      <c r="M21">
        <v>10.5</v>
      </c>
      <c r="N21" t="s">
        <v>115</v>
      </c>
      <c r="O21">
        <v>0.56999999999999995</v>
      </c>
      <c r="P21">
        <v>3.2</v>
      </c>
      <c r="Q21">
        <v>3.2</v>
      </c>
      <c r="R21">
        <v>3</v>
      </c>
      <c r="S21">
        <v>0</v>
      </c>
      <c r="T21">
        <v>0</v>
      </c>
      <c r="U21">
        <v>14.1</v>
      </c>
      <c r="V21">
        <v>61.3</v>
      </c>
      <c r="W21">
        <v>6.43</v>
      </c>
      <c r="X21">
        <v>246.4</v>
      </c>
      <c r="Y21">
        <v>0.15</v>
      </c>
      <c r="Z21">
        <v>7.98</v>
      </c>
      <c r="AA21">
        <v>7.7</v>
      </c>
      <c r="AB21">
        <v>1.2</v>
      </c>
      <c r="AC21">
        <v>0.15</v>
      </c>
      <c r="AD21">
        <v>232.7</v>
      </c>
      <c r="AE21">
        <v>0.17</v>
      </c>
      <c r="AF21">
        <v>7.28</v>
      </c>
      <c r="AG21">
        <f t="shared" si="3"/>
        <v>125.95574866893109</v>
      </c>
      <c r="AH21">
        <v>710.7</v>
      </c>
      <c r="AI21">
        <v>25.513431439999998</v>
      </c>
      <c r="AJ21">
        <v>19.394468109999998</v>
      </c>
      <c r="AK21">
        <v>0.04</v>
      </c>
      <c r="AL21">
        <f t="shared" si="4"/>
        <v>40</v>
      </c>
      <c r="AM21">
        <v>0.15</v>
      </c>
      <c r="AN21">
        <v>33.53</v>
      </c>
      <c r="AO21">
        <f t="shared" si="5"/>
        <v>73.53</v>
      </c>
      <c r="AP21">
        <f t="shared" si="6"/>
        <v>8.5749635567738718</v>
      </c>
      <c r="AQ21">
        <v>0.19</v>
      </c>
      <c r="AR21">
        <v>1210</v>
      </c>
      <c r="AS21" s="23">
        <f t="shared" si="7"/>
        <v>8.0666666666666664</v>
      </c>
      <c r="AT21" s="23" t="e">
        <f t="shared" si="8"/>
        <v>#N/A</v>
      </c>
      <c r="AU21" t="e">
        <v>#N/A</v>
      </c>
      <c r="AV21" t="e">
        <f t="shared" si="9"/>
        <v>#N/A</v>
      </c>
      <c r="AW21" t="e">
        <v>#N/A</v>
      </c>
      <c r="AX21" t="e">
        <f t="shared" si="10"/>
        <v>#N/A</v>
      </c>
      <c r="AY21">
        <v>1893.2453037288701</v>
      </c>
      <c r="AZ21">
        <v>82.936332350715801</v>
      </c>
      <c r="BA21">
        <v>0.47741287503626501</v>
      </c>
      <c r="BB21">
        <v>268.720223833494</v>
      </c>
      <c r="BC21">
        <v>0.44154363304499999</v>
      </c>
      <c r="BD21">
        <v>5.3636921625093001E-3</v>
      </c>
      <c r="BE21">
        <v>0.28863611927600302</v>
      </c>
      <c r="BF21">
        <v>9.3901136066331397</v>
      </c>
      <c r="BG21">
        <v>0.21746992745374699</v>
      </c>
      <c r="BH21" t="e">
        <f>VLOOKUP($A21, POM!$1:$1048576, 7, FALSE)</f>
        <v>#N/A</v>
      </c>
      <c r="BI21" t="e">
        <f>VLOOKUP($A21, POM!$1:$1048576, 8, FALSE)</f>
        <v>#N/A</v>
      </c>
      <c r="BJ21" t="e">
        <f>VLOOKUP($A21, POM!$1:$1048576, 9, FALSE)</f>
        <v>#N/A</v>
      </c>
      <c r="BK21" t="e">
        <f>VLOOKUP($A21, POM!$1:$1048576, 10, FALSE)</f>
        <v>#N/A</v>
      </c>
      <c r="BL21" t="e">
        <f>VLOOKUP($A21, POM!$1:$1048576, 11, FALSE)</f>
        <v>#N/A</v>
      </c>
      <c r="BM21" t="e">
        <f>VLOOKUP($A21, POM!$1:$1048576, 12, FALSE)</f>
        <v>#N/A</v>
      </c>
      <c r="BN21" t="e">
        <f>VLOOKUP($A21, POM!$1:$1048576, 13, FALSE)</f>
        <v>#N/A</v>
      </c>
      <c r="BO21">
        <f>VLOOKUP(A21, [1]Dugout_fullIsotopeMassBalanceHA!$1:$1048576, 5, FALSE)</f>
        <v>-118.8</v>
      </c>
      <c r="BP21">
        <f>VLOOKUP($A21, [1]Dugout_fullIsotopeMassBalanceHA!$1:$1048576, 6, FALSE)</f>
        <v>-14.15</v>
      </c>
      <c r="BQ21">
        <f>VLOOKUP(A21, Isotopes!$1:$1048576, 38,FALSE)</f>
        <v>0.101447598</v>
      </c>
      <c r="BR21" s="63" t="str">
        <f>VLOOKUP($A21, Isotopes!$1:$1048576, 42, FALSE)</f>
        <v>intermediate</v>
      </c>
      <c r="BS21">
        <f>VLOOKUP(B21, [2]Dugout_master!$1:$1048576, 76, FALSE)</f>
        <v>1.9396983946777</v>
      </c>
      <c r="BT21" s="60" t="s">
        <v>117</v>
      </c>
      <c r="BZ21">
        <v>5.1150810040017196E-3</v>
      </c>
      <c r="CA21">
        <v>2.4707664014893499E-4</v>
      </c>
      <c r="CB21" t="e">
        <f>VLOOKUP($A21,Radon!$C$3:$E$19,2,FALSE)</f>
        <v>#N/A</v>
      </c>
      <c r="CC21">
        <v>608</v>
      </c>
      <c r="CD21">
        <v>1350</v>
      </c>
      <c r="CE21">
        <f>VLOOKUP(A21, [3]Sheet1!$1:$1048576, 5, FALSE)</f>
        <v>8.0109581887607861E-2</v>
      </c>
      <c r="CF21">
        <f>VLOOKUP(B21, [4]Dugout_master!$1:$1048576, 38, FALSE)</f>
        <v>25.948670125</v>
      </c>
      <c r="CG21">
        <f>VLOOKUP($C21, Flux!$1:$1048576, 4, FALSE)</f>
        <v>118.62378135367</v>
      </c>
      <c r="CH21">
        <f>VLOOKUP($C21, Flux!$1:$1048576, 12, FALSE)</f>
        <v>0.78906140964017202</v>
      </c>
      <c r="CI21">
        <f>VLOOKUP($C21, Flux!$1:$1048576, 20, FALSE)</f>
        <v>-2.4073171734908598</v>
      </c>
      <c r="CJ21">
        <v>4585.3440000000001</v>
      </c>
      <c r="CK21" s="22">
        <f t="shared" si="14"/>
        <v>7.7184101222217265</v>
      </c>
      <c r="CL21" s="22">
        <f t="shared" si="11"/>
        <v>145.15423999999999</v>
      </c>
      <c r="CM21" s="22">
        <f t="shared" si="12"/>
        <v>1511.865847307572</v>
      </c>
      <c r="CN21" s="22">
        <f t="shared" si="13"/>
        <v>1.5118658473075721</v>
      </c>
      <c r="CO21" s="22" t="str">
        <f>VLOOKUP(A21, Alk_Cl_SO4!$1:$1048576, 7, FALSE)</f>
        <v>N/V</v>
      </c>
      <c r="CP21" s="22">
        <f>VLOOKUP(A21, Alk_Cl_SO4!$1:$1048576,5, FALSE)</f>
        <v>92.208900451660156</v>
      </c>
      <c r="CQ21" s="22">
        <f>VLOOKUP(A21, Alk_Cl_SO4!$1:$1048576,6, FALSE)</f>
        <v>18.963800430297852</v>
      </c>
    </row>
    <row r="22" spans="1:95" x14ac:dyDescent="0.25">
      <c r="A22" t="str">
        <f t="shared" si="0"/>
        <v>4D43369</v>
      </c>
      <c r="B22" s="8" t="s">
        <v>96</v>
      </c>
      <c r="C22" t="str">
        <f t="shared" si="1"/>
        <v>4DSeptember</v>
      </c>
      <c r="D22" s="20" t="s">
        <v>283</v>
      </c>
      <c r="E22" s="30">
        <v>43369</v>
      </c>
      <c r="F22" s="24">
        <f t="shared" si="2"/>
        <v>269</v>
      </c>
      <c r="G22" s="11">
        <v>22</v>
      </c>
      <c r="H22" s="56">
        <v>0.55902777777777779</v>
      </c>
      <c r="I22">
        <v>50.35228</v>
      </c>
      <c r="J22">
        <v>-104.5745</v>
      </c>
      <c r="K22">
        <v>15.7</v>
      </c>
      <c r="L22">
        <v>100</v>
      </c>
      <c r="M22">
        <v>11.4</v>
      </c>
      <c r="N22" t="s">
        <v>159</v>
      </c>
      <c r="O22">
        <v>1.1000000000000001</v>
      </c>
      <c r="P22">
        <v>1.1000000000000001</v>
      </c>
      <c r="Q22">
        <v>1.1000000000000001</v>
      </c>
      <c r="R22">
        <v>87.1</v>
      </c>
      <c r="S22">
        <v>0</v>
      </c>
      <c r="T22">
        <v>0</v>
      </c>
      <c r="U22">
        <v>8.1999999999999993</v>
      </c>
      <c r="V22">
        <v>84.6</v>
      </c>
      <c r="W22">
        <v>10.119999999999999</v>
      </c>
      <c r="X22">
        <v>253.3</v>
      </c>
      <c r="Y22">
        <v>0.12</v>
      </c>
      <c r="Z22">
        <v>8.67</v>
      </c>
      <c r="AA22">
        <v>6.8</v>
      </c>
      <c r="AB22">
        <v>70.5</v>
      </c>
      <c r="AC22">
        <v>8.6300000000000008</v>
      </c>
      <c r="AD22">
        <v>256.2</v>
      </c>
      <c r="AE22">
        <v>0.12</v>
      </c>
      <c r="AF22">
        <v>8.3699999999999992</v>
      </c>
      <c r="AG22">
        <f t="shared" si="3"/>
        <v>129.54117992670677</v>
      </c>
      <c r="AH22">
        <v>707.5</v>
      </c>
      <c r="AI22" s="22">
        <v>17.586174380000003</v>
      </c>
      <c r="AJ22" s="22">
        <v>14.835966470000001</v>
      </c>
      <c r="AK22">
        <v>0.14000000000000001</v>
      </c>
      <c r="AL22">
        <f t="shared" si="4"/>
        <v>140</v>
      </c>
      <c r="AM22">
        <v>0.02</v>
      </c>
      <c r="AN22">
        <v>14.54</v>
      </c>
      <c r="AO22">
        <f t="shared" si="5"/>
        <v>154.54</v>
      </c>
      <c r="AP22">
        <f t="shared" si="6"/>
        <v>12.431411826498227</v>
      </c>
      <c r="AQ22">
        <v>0.05</v>
      </c>
      <c r="AR22">
        <v>2300</v>
      </c>
      <c r="AS22" s="23">
        <f t="shared" si="7"/>
        <v>114.99999999999999</v>
      </c>
      <c r="AT22" s="23">
        <f t="shared" si="8"/>
        <v>1641.4718019257223</v>
      </c>
      <c r="AU22">
        <v>28.797999999999998</v>
      </c>
      <c r="AV22">
        <f t="shared" si="9"/>
        <v>2397.8351373855121</v>
      </c>
      <c r="AW22">
        <v>23.867000000000001</v>
      </c>
      <c r="AX22">
        <f t="shared" si="10"/>
        <v>1987.2606161532058</v>
      </c>
      <c r="AY22">
        <v>208.968157681424</v>
      </c>
      <c r="AZ22">
        <v>11.109358234900499</v>
      </c>
      <c r="BA22">
        <v>0.71606338492666899</v>
      </c>
      <c r="BB22">
        <v>339.14797485342598</v>
      </c>
      <c r="BC22">
        <v>0.64126825329618298</v>
      </c>
      <c r="BD22">
        <v>6.1531582393841199E-3</v>
      </c>
      <c r="BE22">
        <v>0.271784555331817</v>
      </c>
      <c r="BF22">
        <v>10.847455386603301</v>
      </c>
      <c r="BG22">
        <v>5.3676991237006103E-2</v>
      </c>
      <c r="BH22" t="e">
        <f>VLOOKUP($A22, POM!$1:$1048576, 7, FALSE)</f>
        <v>#N/A</v>
      </c>
      <c r="BI22" t="e">
        <f>VLOOKUP($A22, POM!$1:$1048576, 8, FALSE)</f>
        <v>#N/A</v>
      </c>
      <c r="BJ22" t="e">
        <f>VLOOKUP($A22, POM!$1:$1048576, 9, FALSE)</f>
        <v>#N/A</v>
      </c>
      <c r="BK22" t="e">
        <f>VLOOKUP($A22, POM!$1:$1048576, 10, FALSE)</f>
        <v>#N/A</v>
      </c>
      <c r="BL22" t="e">
        <f>VLOOKUP($A22, POM!$1:$1048576, 11, FALSE)</f>
        <v>#N/A</v>
      </c>
      <c r="BM22" t="e">
        <f>VLOOKUP($A22, POM!$1:$1048576, 12, FALSE)</f>
        <v>#N/A</v>
      </c>
      <c r="BN22" t="e">
        <f>VLOOKUP($A22, POM!$1:$1048576, 13, FALSE)</f>
        <v>#N/A</v>
      </c>
      <c r="BO22">
        <f>VLOOKUP(A22, [1]Dugout_fullIsotopeMassBalanceHA!$1:$1048576, 5, FALSE)</f>
        <v>-65.099999999999994</v>
      </c>
      <c r="BP22">
        <f>VLOOKUP($A22, [1]Dugout_fullIsotopeMassBalanceHA!$1:$1048576, 6, FALSE)</f>
        <v>-3.38</v>
      </c>
      <c r="BQ22">
        <f>VLOOKUP(A22, Isotopes!$1:$1048576, 38,FALSE)</f>
        <v>1.039814271</v>
      </c>
      <c r="BR22" s="63" t="str">
        <f>VLOOKUP($A22, Isotopes!$1:$1048576, 42, FALSE)</f>
        <v>rain</v>
      </c>
      <c r="BS22">
        <f>VLOOKUP(B22, [2]Dugout_master!$1:$1048576, 76, FALSE)</f>
        <v>3.13434175416449</v>
      </c>
      <c r="BT22" s="60" t="s">
        <v>161</v>
      </c>
      <c r="BZ22">
        <v>1.1009570000000001E-3</v>
      </c>
      <c r="CA22">
        <v>3.5922699999999999E-4</v>
      </c>
      <c r="CB22" t="e">
        <f>VLOOKUP($A22,Radon!$C$3:$E$19,2,FALSE)</f>
        <v>#N/A</v>
      </c>
      <c r="CC22">
        <v>573</v>
      </c>
      <c r="CD22">
        <v>575</v>
      </c>
      <c r="CE22">
        <f>VLOOKUP(A22, [3]Sheet1!$1:$1048576, 5, FALSE)</f>
        <v>0.10409849640114752</v>
      </c>
      <c r="CF22">
        <f>VLOOKUP(B22, [4]Dugout_master!$1:$1048576, 38, FALSE)</f>
        <v>27.443301564999999</v>
      </c>
      <c r="CG22">
        <f>VLOOKUP($C22, Flux!$1:$1048576, 4, FALSE)</f>
        <v>-15.2018539622009</v>
      </c>
      <c r="CH22">
        <f>VLOOKUP($C22, Flux!$1:$1048576, 12, FALSE)</f>
        <v>0.96999486262972101</v>
      </c>
      <c r="CI22">
        <f>VLOOKUP($C22, Flux!$1:$1048576, 20, FALSE)</f>
        <v>-3.26174783073593</v>
      </c>
      <c r="CJ22">
        <v>809.24800000000005</v>
      </c>
      <c r="CK22" s="22">
        <f t="shared" si="14"/>
        <v>4.0654022208622003</v>
      </c>
      <c r="CL22" s="22">
        <f t="shared" si="11"/>
        <v>149.21903</v>
      </c>
      <c r="CM22" s="22">
        <f t="shared" si="12"/>
        <v>1554.2029996875326</v>
      </c>
      <c r="CN22" s="22">
        <f t="shared" si="13"/>
        <v>1.5542029996875326</v>
      </c>
      <c r="CO22" s="22" t="str">
        <f>VLOOKUP(A22, Alk_Cl_SO4!$1:$1048576, 7, FALSE)</f>
        <v>N/V</v>
      </c>
      <c r="CP22" s="22">
        <f>VLOOKUP(A22, Alk_Cl_SO4!$1:$1048576,5, FALSE)</f>
        <v>131.25090026855469</v>
      </c>
      <c r="CQ22" s="22">
        <f>VLOOKUP(A22, Alk_Cl_SO4!$1:$1048576,6, FALSE)</f>
        <v>22.26609992980957</v>
      </c>
    </row>
    <row r="23" spans="1:95" x14ac:dyDescent="0.25">
      <c r="A23" s="22" t="str">
        <f t="shared" si="0"/>
        <v>62C43223</v>
      </c>
      <c r="B23" s="64" t="s">
        <v>103</v>
      </c>
      <c r="C23" s="22" t="str">
        <f t="shared" si="1"/>
        <v>62CApril</v>
      </c>
      <c r="D23" s="22" t="s">
        <v>278</v>
      </c>
      <c r="E23" s="65">
        <v>43223</v>
      </c>
      <c r="F23" s="66">
        <f t="shared" si="2"/>
        <v>123</v>
      </c>
      <c r="G23" s="67">
        <v>1</v>
      </c>
      <c r="H23" s="68">
        <v>0.52083333333333337</v>
      </c>
      <c r="I23" s="22">
        <v>50.31711</v>
      </c>
      <c r="J23" s="22">
        <v>-106.50467999999999</v>
      </c>
      <c r="K23" s="22">
        <v>17.7</v>
      </c>
      <c r="L23" s="22">
        <v>0</v>
      </c>
      <c r="M23" s="22">
        <v>12.2</v>
      </c>
      <c r="N23" s="22" t="s">
        <v>101</v>
      </c>
      <c r="O23" s="22">
        <v>0.41</v>
      </c>
      <c r="P23" s="22">
        <v>0.75</v>
      </c>
      <c r="Q23" s="22">
        <v>0.75</v>
      </c>
      <c r="R23" s="22">
        <v>96.3</v>
      </c>
      <c r="S23" s="22">
        <v>0</v>
      </c>
      <c r="T23" s="22">
        <v>0</v>
      </c>
      <c r="U23" s="22">
        <v>13.2</v>
      </c>
      <c r="V23" s="22">
        <v>88</v>
      </c>
      <c r="W23" s="22">
        <v>9.0399999999999991</v>
      </c>
      <c r="X23" s="22">
        <v>256.7</v>
      </c>
      <c r="Y23" s="22">
        <v>0.16</v>
      </c>
      <c r="Z23" s="22">
        <v>8.76</v>
      </c>
      <c r="AA23" s="22">
        <v>13.1</v>
      </c>
      <c r="AB23" s="22">
        <v>86.2</v>
      </c>
      <c r="AC23" s="22">
        <v>8.94</v>
      </c>
      <c r="AD23" s="22">
        <v>255.9</v>
      </c>
      <c r="AE23" s="22">
        <v>0.16</v>
      </c>
      <c r="AF23" s="22">
        <v>8.77</v>
      </c>
      <c r="AG23" s="22">
        <f t="shared" si="3"/>
        <v>131.30877566593284</v>
      </c>
      <c r="AH23" s="22">
        <v>699.7</v>
      </c>
      <c r="AI23" s="22">
        <v>37.661239783333329</v>
      </c>
      <c r="AJ23" s="22">
        <v>31.093081133333328</v>
      </c>
      <c r="AK23" s="22">
        <v>0.05</v>
      </c>
      <c r="AL23" s="22">
        <f t="shared" si="4"/>
        <v>50</v>
      </c>
      <c r="AM23" s="22">
        <v>0.52</v>
      </c>
      <c r="AN23" s="22">
        <v>9.36</v>
      </c>
      <c r="AO23" s="22">
        <f t="shared" si="5"/>
        <v>59.36</v>
      </c>
      <c r="AP23" s="22">
        <f t="shared" si="6"/>
        <v>7.7045441137032888</v>
      </c>
      <c r="AQ23" s="22">
        <v>0.6</v>
      </c>
      <c r="AR23" s="22">
        <v>1580</v>
      </c>
      <c r="AS23" s="69">
        <f t="shared" si="7"/>
        <v>3.0384615384615383</v>
      </c>
      <c r="AT23" s="69">
        <f t="shared" si="8"/>
        <v>2616.8803418803418</v>
      </c>
      <c r="AU23" s="22">
        <v>36.935000000000002</v>
      </c>
      <c r="AV23" s="22">
        <f t="shared" si="9"/>
        <v>3075.3538717735223</v>
      </c>
      <c r="AW23" s="22">
        <v>24.494</v>
      </c>
      <c r="AX23" s="22">
        <f t="shared" si="10"/>
        <v>2039.4671107410493</v>
      </c>
      <c r="AY23" s="22">
        <v>389.17660711331001</v>
      </c>
      <c r="AZ23" s="22">
        <v>17.268023679593099</v>
      </c>
      <c r="BA23" s="22">
        <v>0.63531730823920196</v>
      </c>
      <c r="BB23" s="22">
        <v>137.93020682351101</v>
      </c>
      <c r="BC23" s="22">
        <v>0.22764729574543099</v>
      </c>
      <c r="BD23" s="22">
        <v>1.3821374940385199E-2</v>
      </c>
      <c r="BE23" s="22">
        <v>0.30883968058516498</v>
      </c>
      <c r="BF23" s="22">
        <v>10.198540983039299</v>
      </c>
      <c r="BG23" s="22">
        <v>0.25551658872861899</v>
      </c>
      <c r="BH23" s="22" t="e">
        <f>VLOOKUP($A23, POM!$1:$1048576, 7, FALSE)</f>
        <v>#N/A</v>
      </c>
      <c r="BI23" s="22" t="e">
        <f>VLOOKUP($A23, POM!$1:$1048576, 8, FALSE)</f>
        <v>#N/A</v>
      </c>
      <c r="BJ23" s="22" t="e">
        <f>VLOOKUP($A23, POM!$1:$1048576, 9, FALSE)</f>
        <v>#N/A</v>
      </c>
      <c r="BK23" s="22" t="e">
        <f>VLOOKUP($A23, POM!$1:$1048576, 10, FALSE)</f>
        <v>#N/A</v>
      </c>
      <c r="BL23" s="22" t="e">
        <f>VLOOKUP($A23, POM!$1:$1048576, 11, FALSE)</f>
        <v>#N/A</v>
      </c>
      <c r="BM23" s="22" t="e">
        <f>VLOOKUP($A23, POM!$1:$1048576, 12, FALSE)</f>
        <v>#N/A</v>
      </c>
      <c r="BN23" s="22" t="e">
        <f>VLOOKUP($A23, POM!$1:$1048576, 13, FALSE)</f>
        <v>#N/A</v>
      </c>
      <c r="BO23" s="22">
        <f>VLOOKUP(A23, [1]Dugout_fullIsotopeMassBalanceHA!$1:$1048576, 5, FALSE)</f>
        <v>-138.9</v>
      </c>
      <c r="BP23" s="22">
        <f>VLOOKUP($A23, [1]Dugout_fullIsotopeMassBalanceHA!$1:$1048576, 6, FALSE)</f>
        <v>-17.190000000000001</v>
      </c>
      <c r="BQ23" s="22">
        <f>VLOOKUP(A23, Isotopes!$1:$1048576, 38,FALSE)</f>
        <v>5.7252523E-2</v>
      </c>
      <c r="BR23" s="70" t="str">
        <f>VLOOKUP($A23, Isotopes!$1:$1048576, 42, FALSE)</f>
        <v>snow</v>
      </c>
      <c r="BS23" s="22">
        <f>VLOOKUP(B23, [2]Dugout_master!$1:$1048576, 76, FALSE)</f>
        <v>0.77397167842963099</v>
      </c>
      <c r="BT23" s="71" t="s">
        <v>104</v>
      </c>
      <c r="BU23" s="22"/>
      <c r="BV23" s="22"/>
      <c r="BW23" s="22"/>
      <c r="BX23" s="22"/>
      <c r="BY23" s="22"/>
      <c r="BZ23" s="22">
        <v>2.51938167565999E-4</v>
      </c>
      <c r="CA23" s="22">
        <v>0</v>
      </c>
      <c r="CB23" s="22" t="e">
        <f>VLOOKUP($A23,Radon!$C$3:$E$19,2,FALSE)</f>
        <v>#N/A</v>
      </c>
      <c r="CC23" s="22">
        <v>690</v>
      </c>
      <c r="CD23" s="22">
        <v>780</v>
      </c>
      <c r="CE23" s="22">
        <f>VLOOKUP(A23, [3]Sheet1!$1:$1048576, 5, FALSE)</f>
        <v>6.3586681828767616E-2</v>
      </c>
      <c r="CF23" s="22">
        <f>VLOOKUP(B23, [4]Dugout_master!$1:$1048576, 38, FALSE)</f>
        <v>3.5316949000000002</v>
      </c>
      <c r="CG23" s="22">
        <f>VLOOKUP($C23, Flux!$1:$1048576, 4, FALSE)</f>
        <v>-1.3201551452584499</v>
      </c>
      <c r="CH23" s="22">
        <f>VLOOKUP($C23, Flux!$1:$1048576, 12, FALSE)</f>
        <v>0.419353720402662</v>
      </c>
      <c r="CI23" s="22">
        <f>VLOOKUP($C23, Flux!$1:$1048576, 20, FALSE)</f>
        <v>-1.2227544896006901</v>
      </c>
      <c r="CJ23" s="22"/>
      <c r="CK23" s="22">
        <f t="shared" si="14"/>
        <v>2.3799000564826569</v>
      </c>
      <c r="CL23" s="22">
        <f t="shared" si="11"/>
        <v>151.22196999999997</v>
      </c>
      <c r="CM23" s="22">
        <f t="shared" si="12"/>
        <v>1575.0647849182374</v>
      </c>
      <c r="CN23" s="22">
        <f t="shared" si="13"/>
        <v>1.5750647849182373</v>
      </c>
      <c r="CO23" s="22" t="str">
        <f>VLOOKUP(A23, Alk_Cl_SO4!$1:$1048576, 7, FALSE)</f>
        <v>N/V</v>
      </c>
      <c r="CP23" s="22">
        <f>VLOOKUP(A23, Alk_Cl_SO4!$1:$1048576,5, FALSE)</f>
        <v>154.87629699707031</v>
      </c>
      <c r="CQ23" s="22">
        <f>VLOOKUP(A23, Alk_Cl_SO4!$1:$1048576,6, FALSE)</f>
        <v>21.148500442504883</v>
      </c>
    </row>
    <row r="24" spans="1:95" x14ac:dyDescent="0.25">
      <c r="A24" t="str">
        <f t="shared" si="0"/>
        <v>4A43290</v>
      </c>
      <c r="B24" s="8" t="s">
        <v>98</v>
      </c>
      <c r="C24" t="str">
        <f t="shared" si="1"/>
        <v>4AJuly</v>
      </c>
      <c r="D24" t="s">
        <v>281</v>
      </c>
      <c r="E24" s="30">
        <v>43290</v>
      </c>
      <c r="F24" s="24">
        <f t="shared" si="2"/>
        <v>190</v>
      </c>
      <c r="G24" s="11">
        <v>11</v>
      </c>
      <c r="H24" s="56">
        <v>0.6</v>
      </c>
      <c r="I24">
        <v>50.341009999999997</v>
      </c>
      <c r="J24">
        <v>-104.48717000000001</v>
      </c>
      <c r="K24">
        <v>27.4</v>
      </c>
      <c r="L24">
        <v>10</v>
      </c>
      <c r="M24">
        <v>11.8</v>
      </c>
      <c r="N24" t="s">
        <v>115</v>
      </c>
      <c r="O24">
        <v>0.35</v>
      </c>
      <c r="P24">
        <v>2.2000000000000002</v>
      </c>
      <c r="Q24">
        <v>2</v>
      </c>
      <c r="R24">
        <v>95.2</v>
      </c>
      <c r="S24">
        <v>0</v>
      </c>
      <c r="T24">
        <v>0</v>
      </c>
      <c r="U24">
        <v>24.9</v>
      </c>
      <c r="V24">
        <v>121</v>
      </c>
      <c r="W24">
        <v>10.06</v>
      </c>
      <c r="X24">
        <v>258.3</v>
      </c>
      <c r="Y24">
        <v>0.12</v>
      </c>
      <c r="Z24">
        <v>8.89</v>
      </c>
      <c r="AA24">
        <v>18.100000000000001</v>
      </c>
      <c r="AB24">
        <v>1</v>
      </c>
      <c r="AC24">
        <v>0.1</v>
      </c>
      <c r="AD24">
        <v>272.60000000000002</v>
      </c>
      <c r="AE24">
        <v>0.15</v>
      </c>
      <c r="AF24">
        <v>7.21</v>
      </c>
      <c r="AG24">
        <f t="shared" si="3"/>
        <v>132.14077903616229</v>
      </c>
      <c r="AH24">
        <v>714.1</v>
      </c>
      <c r="AI24">
        <v>27.002107339285708</v>
      </c>
      <c r="AJ24">
        <v>24.091150428571424</v>
      </c>
      <c r="AK24">
        <v>0.06</v>
      </c>
      <c r="AL24">
        <f t="shared" si="4"/>
        <v>60</v>
      </c>
      <c r="AM24">
        <v>0.04</v>
      </c>
      <c r="AN24">
        <v>14.57</v>
      </c>
      <c r="AO24">
        <f t="shared" si="5"/>
        <v>74.569999999999993</v>
      </c>
      <c r="AP24">
        <f t="shared" si="6"/>
        <v>8.6353922898731117</v>
      </c>
      <c r="AQ24">
        <v>7.0000000000000007E-2</v>
      </c>
      <c r="AR24">
        <v>1560</v>
      </c>
      <c r="AS24" s="23">
        <f t="shared" si="7"/>
        <v>39</v>
      </c>
      <c r="AT24" s="23">
        <f t="shared" si="8"/>
        <v>1238.7096774193546</v>
      </c>
      <c r="AU24">
        <v>29.033999999999999</v>
      </c>
      <c r="AV24">
        <f t="shared" si="9"/>
        <v>2417.4854288093256</v>
      </c>
      <c r="AW24">
        <v>18.047999999999998</v>
      </c>
      <c r="AX24">
        <f t="shared" si="10"/>
        <v>1502.7477102414653</v>
      </c>
      <c r="AY24">
        <v>138.34883635467</v>
      </c>
      <c r="AZ24">
        <v>4.4271006373499402</v>
      </c>
      <c r="BA24">
        <v>5.0529179780782099E-2</v>
      </c>
      <c r="BB24">
        <v>1523.58607257477</v>
      </c>
      <c r="BC24">
        <v>2.0165841516970602</v>
      </c>
      <c r="BD24">
        <v>1.9626586268630401E-2</v>
      </c>
      <c r="BE24">
        <v>0.26644474011796099</v>
      </c>
      <c r="BF24">
        <v>6.2356774287834602</v>
      </c>
      <c r="BG24">
        <v>2.85869449198469E-2</v>
      </c>
      <c r="BH24">
        <f>VLOOKUP($A24, POM!$1:$1048576, 7, FALSE)</f>
        <v>5.7151156511961325</v>
      </c>
      <c r="BI24">
        <f>VLOOKUP($A24, POM!$1:$1048576, 8, FALSE)</f>
        <v>-23.636049929820501</v>
      </c>
      <c r="BJ24">
        <f>VLOOKUP($A24, POM!$1:$1048576, 9, FALSE)</f>
        <v>37.972943486656739</v>
      </c>
      <c r="BK24">
        <f>VLOOKUP($A24, POM!$1:$1048576, 10, FALSE)</f>
        <v>387.19552846076056</v>
      </c>
      <c r="BL24">
        <f>VLOOKUP($A24, POM!$1:$1048576, 11, FALSE)</f>
        <v>0.63288239144427905</v>
      </c>
      <c r="BM24">
        <f>VLOOKUP($A24, POM!$1:$1048576, 12, FALSE)</f>
        <v>6.4532588076793429</v>
      </c>
      <c r="BN24">
        <f>VLOOKUP($A24, POM!$1:$1048576, 13, FALSE)</f>
        <v>11.896052163991083</v>
      </c>
      <c r="BO24">
        <f>VLOOKUP(A24, [1]Dugout_fullIsotopeMassBalanceHA!$1:$1048576, 5, FALSE)</f>
        <v>-81.099999999999994</v>
      </c>
      <c r="BP24">
        <f>VLOOKUP($A24, [1]Dugout_fullIsotopeMassBalanceHA!$1:$1048576, 6, FALSE)</f>
        <v>-6.82</v>
      </c>
      <c r="BQ24">
        <f>VLOOKUP(A24, Isotopes!$1:$1048576, 38,FALSE)</f>
        <v>0.50672069399999997</v>
      </c>
      <c r="BR24" s="63" t="str">
        <f>VLOOKUP($A24, Isotopes!$1:$1048576, 42, FALSE)</f>
        <v>rain</v>
      </c>
      <c r="BS24">
        <f>VLOOKUP(B24, [2]Dugout_master!$1:$1048576, 76, FALSE)</f>
        <v>2.04097190192519</v>
      </c>
      <c r="BZ24">
        <v>1.2266728648736199E-2</v>
      </c>
      <c r="CA24">
        <v>1.49881925200233E-3</v>
      </c>
      <c r="CB24" t="e">
        <f>VLOOKUP($A24,Radon!$C$3:$E$19,2,FALSE)</f>
        <v>#N/A</v>
      </c>
      <c r="CC24">
        <v>577</v>
      </c>
      <c r="CD24">
        <v>410</v>
      </c>
      <c r="CE24">
        <f>VLOOKUP(A24, [3]Sheet1!$1:$1048576, 5, FALSE)</f>
        <v>0.10157951216551642</v>
      </c>
      <c r="CF24">
        <f>VLOOKUP(B24, [4]Dugout_master!$1:$1048576, 38, FALSE)</f>
        <v>48.25065377</v>
      </c>
      <c r="CG24">
        <f>VLOOKUP($C24, Flux!$1:$1048576, 4, FALSE)</f>
        <v>-22.581903210727202</v>
      </c>
      <c r="CH24">
        <f>VLOOKUP($C24, Flux!$1:$1048576, 12, FALSE)</f>
        <v>5.5849428074015703</v>
      </c>
      <c r="CI24">
        <f>VLOOKUP($C24, Flux!$1:$1048576, 20, FALSE)</f>
        <v>-3.84156078333594</v>
      </c>
      <c r="CJ24">
        <v>1413.7640000000001</v>
      </c>
      <c r="CK24" s="22">
        <f t="shared" si="14"/>
        <v>9.6288741332084484</v>
      </c>
      <c r="CL24" s="22">
        <f t="shared" si="11"/>
        <v>152.16452999999998</v>
      </c>
      <c r="CM24" s="22">
        <f t="shared" si="12"/>
        <v>1584.8820956150398</v>
      </c>
      <c r="CN24" s="22">
        <f t="shared" si="13"/>
        <v>1.5848820956150398</v>
      </c>
      <c r="CO24" s="22">
        <f>VLOOKUP(A24, Alk_Cl_SO4!$1:$1048576, 7, FALSE)</f>
        <v>0</v>
      </c>
      <c r="CP24" s="22">
        <f>VLOOKUP(A24, Alk_Cl_SO4!$1:$1048576,5, FALSE)</f>
        <v>134.65449523925781</v>
      </c>
      <c r="CQ24" s="22">
        <f>VLOOKUP(A24, Alk_Cl_SO4!$1:$1048576,6, FALSE)</f>
        <v>23.099700927734375</v>
      </c>
    </row>
    <row r="25" spans="1:95" x14ac:dyDescent="0.25">
      <c r="A25" t="str">
        <f t="shared" si="0"/>
        <v>4C43292</v>
      </c>
      <c r="B25" s="8" t="s">
        <v>91</v>
      </c>
      <c r="C25" t="str">
        <f t="shared" si="1"/>
        <v>4CJuly</v>
      </c>
      <c r="D25" t="s">
        <v>281</v>
      </c>
      <c r="E25" s="30">
        <v>43292</v>
      </c>
      <c r="F25" s="24">
        <f t="shared" si="2"/>
        <v>192</v>
      </c>
      <c r="G25" s="11">
        <v>11</v>
      </c>
      <c r="H25" s="56">
        <v>0.42708333333333331</v>
      </c>
      <c r="I25">
        <v>50.337539999999997</v>
      </c>
      <c r="J25">
        <v>-104.50427999999999</v>
      </c>
      <c r="K25">
        <v>21.2</v>
      </c>
      <c r="L25">
        <v>20</v>
      </c>
      <c r="M25">
        <v>20.5</v>
      </c>
      <c r="N25" t="s">
        <v>146</v>
      </c>
      <c r="O25">
        <v>0.36</v>
      </c>
      <c r="P25">
        <v>1.1000000000000001</v>
      </c>
      <c r="Q25">
        <v>1</v>
      </c>
      <c r="R25">
        <v>90.1</v>
      </c>
      <c r="S25">
        <v>0</v>
      </c>
      <c r="T25">
        <v>0</v>
      </c>
      <c r="U25">
        <v>21.9</v>
      </c>
      <c r="V25">
        <v>110.8</v>
      </c>
      <c r="W25">
        <v>9.6999999999999993</v>
      </c>
      <c r="X25">
        <v>260.10000000000002</v>
      </c>
      <c r="Y25">
        <v>0.13</v>
      </c>
      <c r="Z25">
        <v>9.99</v>
      </c>
      <c r="AA25">
        <v>20.3</v>
      </c>
      <c r="AB25">
        <v>17.5</v>
      </c>
      <c r="AC25">
        <v>1.58</v>
      </c>
      <c r="AD25">
        <v>251.3</v>
      </c>
      <c r="AE25">
        <v>0.13</v>
      </c>
      <c r="AF25">
        <v>9.43</v>
      </c>
      <c r="AG25">
        <f t="shared" si="3"/>
        <v>133.07692954512245</v>
      </c>
      <c r="AH25">
        <v>707.8</v>
      </c>
      <c r="AI25">
        <v>29.49078798</v>
      </c>
      <c r="AJ25">
        <v>24.552556719999998</v>
      </c>
      <c r="AK25">
        <v>0.08</v>
      </c>
      <c r="AL25">
        <f t="shared" si="4"/>
        <v>80</v>
      </c>
      <c r="AM25">
        <v>2.7299999999999998E-3</v>
      </c>
      <c r="AN25">
        <v>5.47</v>
      </c>
      <c r="AO25">
        <f t="shared" si="5"/>
        <v>85.47</v>
      </c>
      <c r="AP25">
        <f t="shared" si="6"/>
        <v>9.2449986479176953</v>
      </c>
      <c r="AQ25">
        <v>0.03</v>
      </c>
      <c r="AR25">
        <v>1290</v>
      </c>
      <c r="AS25" s="23">
        <f t="shared" si="7"/>
        <v>472.52747252747258</v>
      </c>
      <c r="AT25" s="23">
        <f t="shared" si="8"/>
        <v>2887.3857404021937</v>
      </c>
      <c r="AU25">
        <v>21.431000000000001</v>
      </c>
      <c r="AV25">
        <f t="shared" si="9"/>
        <v>1784.4296419650291</v>
      </c>
      <c r="AW25">
        <v>15.794</v>
      </c>
      <c r="AX25">
        <f t="shared" si="10"/>
        <v>1315.0707743547046</v>
      </c>
      <c r="AY25">
        <v>73.394591078357493</v>
      </c>
      <c r="AZ25">
        <v>2.52986154784276</v>
      </c>
      <c r="BA25">
        <v>1.2013014977229399</v>
      </c>
      <c r="BB25">
        <v>602.01244951956198</v>
      </c>
      <c r="BC25">
        <v>0.83527434198097605</v>
      </c>
      <c r="BD25">
        <v>0.220277562614491</v>
      </c>
      <c r="BE25">
        <v>0.25189382848838199</v>
      </c>
      <c r="BF25">
        <v>6.3739312537455</v>
      </c>
      <c r="BG25">
        <v>4.4535332485413401E-2</v>
      </c>
      <c r="BH25">
        <f>VLOOKUP($A25, POM!$1:$1048576, 7, FALSE)</f>
        <v>2.4749885757285961</v>
      </c>
      <c r="BI25">
        <f>VLOOKUP($A25, POM!$1:$1048576, 8, FALSE)</f>
        <v>-19.074521259677191</v>
      </c>
      <c r="BJ25">
        <f>VLOOKUP($A25, POM!$1:$1048576, 9, FALSE)</f>
        <v>39.477885948470536</v>
      </c>
      <c r="BK25">
        <f>VLOOKUP($A25, POM!$1:$1048576, 10, FALSE)</f>
        <v>240.63728648488552</v>
      </c>
      <c r="BL25">
        <f>VLOOKUP($A25, POM!$1:$1048576, 11, FALSE)</f>
        <v>0.65796476580784236</v>
      </c>
      <c r="BM25">
        <f>VLOOKUP($A25, POM!$1:$1048576, 12, FALSE)</f>
        <v>4.0106214414147585</v>
      </c>
      <c r="BN25">
        <f>VLOOKUP($A25, POM!$1:$1048576, 13, FALSE)</f>
        <v>7.1114117221342665</v>
      </c>
      <c r="BO25">
        <f>VLOOKUP(A25, [1]Dugout_fullIsotopeMassBalanceHA!$1:$1048576, 5, FALSE)</f>
        <v>-67.2</v>
      </c>
      <c r="BP25">
        <f>VLOOKUP($A25, [1]Dugout_fullIsotopeMassBalanceHA!$1:$1048576, 6, FALSE)</f>
        <v>-4.83</v>
      </c>
      <c r="BQ25">
        <f>VLOOKUP(A25, Isotopes!$1:$1048576, 38,FALSE)</f>
        <v>0.58147991099999996</v>
      </c>
      <c r="BR25" s="63" t="str">
        <f>VLOOKUP($A25, Isotopes!$1:$1048576, 42, FALSE)</f>
        <v>rain</v>
      </c>
      <c r="BS25">
        <f>VLOOKUP(B25, [2]Dugout_master!$1:$1048576, 76, FALSE)</f>
        <v>3.8764083195487902</v>
      </c>
      <c r="BT25" s="60" t="s">
        <v>148</v>
      </c>
      <c r="BZ25">
        <v>3.48917629337713E-3</v>
      </c>
      <c r="CA25">
        <v>3.3591804519994902E-3</v>
      </c>
      <c r="CB25" t="e">
        <f>VLOOKUP($A25,Radon!$C$3:$E$19,2,FALSE)</f>
        <v>#N/A</v>
      </c>
      <c r="CC25">
        <v>577</v>
      </c>
      <c r="CD25">
        <v>3000</v>
      </c>
      <c r="CE25">
        <f>VLOOKUP(A25, [3]Sheet1!$1:$1048576, 5, FALSE)</f>
        <v>7.9381307406907159E-2</v>
      </c>
      <c r="CF25">
        <f>VLOOKUP(B25, [4]Dugout_master!$1:$1048576, 38, FALSE)</f>
        <v>31.760493650000001</v>
      </c>
      <c r="CG25">
        <f>VLOOKUP($C25, Flux!$1:$1048576, 4, FALSE)</f>
        <v>-27.380192574430499</v>
      </c>
      <c r="CH25">
        <f>VLOOKUP($C25, Flux!$1:$1048576, 12, FALSE)</f>
        <v>2.1010791952319798</v>
      </c>
      <c r="CI25">
        <f>VLOOKUP($C25, Flux!$1:$1048576, 20, FALSE)</f>
        <v>-4.6188298061899804</v>
      </c>
      <c r="CJ25">
        <v>3522.9480000000008</v>
      </c>
      <c r="CK25" s="22">
        <f t="shared" si="14"/>
        <v>1.7798230014994938</v>
      </c>
      <c r="CL25" s="22">
        <f t="shared" si="11"/>
        <v>153.22490999999999</v>
      </c>
      <c r="CM25" s="22">
        <f t="shared" si="12"/>
        <v>1595.9265701489428</v>
      </c>
      <c r="CN25" s="22">
        <f t="shared" si="13"/>
        <v>1.5959265701489429</v>
      </c>
      <c r="CO25" s="22">
        <f>VLOOKUP(A25, Alk_Cl_SO4!$1:$1048576, 7, FALSE)</f>
        <v>0</v>
      </c>
      <c r="CP25" s="22">
        <f>VLOOKUP(A25, Alk_Cl_SO4!$1:$1048576,5, FALSE)</f>
        <v>109.82790374755859</v>
      </c>
      <c r="CQ25" s="22">
        <f>VLOOKUP(A25, Alk_Cl_SO4!$1:$1048576,6, FALSE)</f>
        <v>24.265399932861328</v>
      </c>
    </row>
    <row r="26" spans="1:95" x14ac:dyDescent="0.25">
      <c r="A26" s="14" t="str">
        <f t="shared" si="0"/>
        <v>68A43294</v>
      </c>
      <c r="B26" s="13" t="s">
        <v>85</v>
      </c>
      <c r="C26" t="str">
        <f t="shared" si="1"/>
        <v>68AJuly</v>
      </c>
      <c r="D26" t="s">
        <v>281</v>
      </c>
      <c r="E26" s="52">
        <v>43294</v>
      </c>
      <c r="F26" s="24">
        <f t="shared" si="2"/>
        <v>194</v>
      </c>
      <c r="G26" s="15">
        <v>11</v>
      </c>
      <c r="H26" s="57">
        <v>0.51041666666666663</v>
      </c>
      <c r="I26" s="14">
        <v>50.636510000000001</v>
      </c>
      <c r="J26" s="14">
        <v>-104.68465</v>
      </c>
      <c r="K26" s="14">
        <v>32</v>
      </c>
      <c r="L26" s="14">
        <v>10</v>
      </c>
      <c r="M26" s="14">
        <v>3.9</v>
      </c>
      <c r="N26" s="14" t="s">
        <v>115</v>
      </c>
      <c r="O26" s="14">
        <v>0.36</v>
      </c>
      <c r="P26" s="14">
        <v>0.36</v>
      </c>
      <c r="Q26" s="14">
        <v>0</v>
      </c>
      <c r="R26" s="14">
        <v>95.9</v>
      </c>
      <c r="S26" s="14">
        <v>0</v>
      </c>
      <c r="T26" s="14">
        <v>0</v>
      </c>
      <c r="U26" s="14">
        <v>25.8</v>
      </c>
      <c r="V26" s="14">
        <v>124.3</v>
      </c>
      <c r="W26" s="14">
        <v>10.6</v>
      </c>
      <c r="X26" s="14">
        <v>276.60000000000002</v>
      </c>
      <c r="Y26" s="14">
        <v>0.12</v>
      </c>
      <c r="Z26" s="14">
        <v>9.36</v>
      </c>
      <c r="AA26" s="14"/>
      <c r="AB26" s="14"/>
      <c r="AC26" s="14"/>
      <c r="AD26" s="14"/>
      <c r="AE26" s="14"/>
      <c r="AF26" s="14"/>
      <c r="AG26" s="14">
        <f t="shared" si="3"/>
        <v>141.66534662128512</v>
      </c>
      <c r="AH26" s="14">
        <v>710.4</v>
      </c>
      <c r="AI26">
        <v>32.388694866666668</v>
      </c>
      <c r="AJ26">
        <v>27.006429050000001</v>
      </c>
      <c r="AK26">
        <v>0.03</v>
      </c>
      <c r="AL26">
        <f t="shared" si="4"/>
        <v>30</v>
      </c>
      <c r="AM26">
        <v>0.91</v>
      </c>
      <c r="AN26">
        <v>131.11000000000001</v>
      </c>
      <c r="AO26">
        <f t="shared" si="5"/>
        <v>161.11000000000001</v>
      </c>
      <c r="AP26">
        <f t="shared" si="6"/>
        <v>12.692911407553432</v>
      </c>
      <c r="AQ26">
        <v>0.96</v>
      </c>
      <c r="AR26">
        <v>2480</v>
      </c>
      <c r="AS26" s="23">
        <f t="shared" si="7"/>
        <v>2.7252747252747254</v>
      </c>
      <c r="AT26" s="23">
        <f t="shared" si="8"/>
        <v>194.54656395393181</v>
      </c>
      <c r="AU26">
        <v>30.242999999999999</v>
      </c>
      <c r="AV26">
        <f t="shared" si="9"/>
        <v>2518.151540383014</v>
      </c>
      <c r="AW26">
        <v>25.507000000000001</v>
      </c>
      <c r="AX26">
        <f t="shared" si="10"/>
        <v>2123.8134887593674</v>
      </c>
      <c r="AY26">
        <v>199.57450708922801</v>
      </c>
      <c r="AZ26" s="14">
        <v>6.2013009389462903</v>
      </c>
      <c r="BA26" s="14">
        <v>1.2723889260182</v>
      </c>
      <c r="BB26" s="14">
        <v>4595.97850851357</v>
      </c>
      <c r="BC26" s="14">
        <v>5.95534402388303</v>
      </c>
      <c r="BD26" s="14">
        <v>0.71763989484044299</v>
      </c>
      <c r="BE26" s="14">
        <v>0.15294233323423001</v>
      </c>
      <c r="BF26" s="14">
        <v>3.4719687245034598</v>
      </c>
      <c r="BG26" s="14">
        <v>0.38643166962544201</v>
      </c>
      <c r="BH26">
        <f>VLOOKUP($A26, POM!$1:$1048576, 7, FALSE)</f>
        <v>3.0632530022311162</v>
      </c>
      <c r="BI26">
        <f>VLOOKUP($A26, POM!$1:$1048576, 8, FALSE)</f>
        <v>-25.46354437636235</v>
      </c>
      <c r="BJ26">
        <f>VLOOKUP($A26, POM!$1:$1048576, 9, FALSE)</f>
        <v>27.868718939872483</v>
      </c>
      <c r="BK26">
        <f>VLOOKUP($A26, POM!$1:$1048576, 10, FALSE)</f>
        <v>176.66335767124073</v>
      </c>
      <c r="BL26">
        <f>VLOOKUP($A26, POM!$1:$1048576, 11, FALSE)</f>
        <v>0.46447864899787472</v>
      </c>
      <c r="BM26">
        <f>VLOOKUP($A26, POM!$1:$1048576, 12, FALSE)</f>
        <v>2.9443892945206791</v>
      </c>
      <c r="BN26">
        <f>VLOOKUP($A26, POM!$1:$1048576, 13, FALSE)</f>
        <v>7.3956485427668746</v>
      </c>
      <c r="BO26">
        <f>VLOOKUP(A26, [1]Dugout_fullIsotopeMassBalanceHA!$1:$1048576, 5, FALSE)</f>
        <v>-59.6</v>
      </c>
      <c r="BP26">
        <f>VLOOKUP($A26, [1]Dugout_fullIsotopeMassBalanceHA!$1:$1048576, 6, FALSE)</f>
        <v>-2.3199999999999998</v>
      </c>
      <c r="BQ26">
        <f>VLOOKUP(A26, Isotopes!$1:$1048576, 38,FALSE)</f>
        <v>1.3233809080000001</v>
      </c>
      <c r="BR26" s="63" t="str">
        <f>VLOOKUP($A26, Isotopes!$1:$1048576, 42, FALSE)</f>
        <v>rain</v>
      </c>
      <c r="BS26" t="e">
        <f>VLOOKUP(B26, [2]Dugout_master!$1:$1048576, 76, FALSE)</f>
        <v>#N/A</v>
      </c>
      <c r="BT26" s="60" t="s">
        <v>143</v>
      </c>
      <c r="CA26" t="s">
        <v>274</v>
      </c>
      <c r="CB26" s="14">
        <f>VLOOKUP($A26,Radon!$C$3:$E$19,2,FALSE)</f>
        <v>20.250610770170788</v>
      </c>
      <c r="CC26">
        <v>586</v>
      </c>
      <c r="CD26">
        <v>600</v>
      </c>
      <c r="CE26">
        <f>VLOOKUP(A26, [3]Sheet1!$1:$1048576, 5, FALSE)</f>
        <v>9.9740992987224733E-2</v>
      </c>
      <c r="CF26" t="e">
        <f>VLOOKUP(B26, [4]Dugout_master!$1:$1048576, 38, FALSE)</f>
        <v>#N/A</v>
      </c>
      <c r="CG26">
        <f>VLOOKUP($C26, Flux!$1:$1048576, 4, FALSE)</f>
        <v>-17.418849225094799</v>
      </c>
      <c r="CH26">
        <f>VLOOKUP($C26, Flux!$1:$1048576, 12, FALSE)</f>
        <v>17.056708145915799</v>
      </c>
      <c r="CI26">
        <f>VLOOKUP($C26, Flux!$1:$1048576, 20, FALSE)</f>
        <v>-10.6325457108059</v>
      </c>
      <c r="CJ26">
        <v>187.584768</v>
      </c>
      <c r="CK26" s="22">
        <f t="shared" si="14"/>
        <v>1.3024817081249165</v>
      </c>
      <c r="CL26" s="22">
        <f t="shared" si="11"/>
        <v>162.94506000000001</v>
      </c>
      <c r="CM26" s="22">
        <f t="shared" si="12"/>
        <v>1697.1675867097179</v>
      </c>
      <c r="CN26" s="22">
        <f t="shared" si="13"/>
        <v>1.6971675867097178</v>
      </c>
      <c r="CO26" s="22" t="str">
        <f>VLOOKUP(A26, Alk_Cl_SO4!$1:$1048576, 7, FALSE)</f>
        <v>N/V</v>
      </c>
      <c r="CP26" s="22">
        <f>VLOOKUP(A26, Alk_Cl_SO4!$1:$1048576,5, FALSE)</f>
        <v>156.07749938964844</v>
      </c>
      <c r="CQ26" s="22">
        <f>VLOOKUP(A26, Alk_Cl_SO4!$1:$1048576,6, FALSE)</f>
        <v>20.281400680541992</v>
      </c>
    </row>
    <row r="27" spans="1:95" x14ac:dyDescent="0.25">
      <c r="A27" t="str">
        <f t="shared" si="0"/>
        <v>4C43236</v>
      </c>
      <c r="B27" s="8" t="s">
        <v>91</v>
      </c>
      <c r="C27" t="str">
        <f t="shared" si="1"/>
        <v>4CMay</v>
      </c>
      <c r="D27" t="s">
        <v>279</v>
      </c>
      <c r="E27" s="30">
        <v>43236</v>
      </c>
      <c r="F27" s="24">
        <f t="shared" si="2"/>
        <v>136</v>
      </c>
      <c r="G27" s="11">
        <v>3</v>
      </c>
      <c r="H27" s="56">
        <v>0.58333333333333337</v>
      </c>
      <c r="I27">
        <v>50.337589999999999</v>
      </c>
      <c r="J27">
        <v>-104.50432000000001</v>
      </c>
      <c r="K27">
        <v>26.8</v>
      </c>
      <c r="L27">
        <v>0</v>
      </c>
      <c r="M27">
        <v>15.6</v>
      </c>
      <c r="N27" t="s">
        <v>111</v>
      </c>
      <c r="O27">
        <v>0.41</v>
      </c>
      <c r="P27">
        <v>1.2</v>
      </c>
      <c r="Q27">
        <v>1</v>
      </c>
      <c r="R27">
        <v>89.9</v>
      </c>
      <c r="S27">
        <v>0</v>
      </c>
      <c r="T27">
        <v>0</v>
      </c>
      <c r="U27">
        <v>17.3</v>
      </c>
      <c r="V27">
        <v>104.4</v>
      </c>
      <c r="W27">
        <v>9.99</v>
      </c>
      <c r="X27">
        <v>278.2</v>
      </c>
      <c r="Y27">
        <v>0.16</v>
      </c>
      <c r="Z27">
        <v>8.77</v>
      </c>
      <c r="AA27">
        <v>17.2</v>
      </c>
      <c r="AB27">
        <v>100.3</v>
      </c>
      <c r="AC27">
        <v>9.58</v>
      </c>
      <c r="AD27">
        <v>276.39999999999998</v>
      </c>
      <c r="AE27">
        <v>0.16</v>
      </c>
      <c r="AF27">
        <v>8.76</v>
      </c>
      <c r="AG27">
        <f t="shared" si="3"/>
        <v>142.49881846676843</v>
      </c>
      <c r="AH27">
        <v>708.7</v>
      </c>
      <c r="AI27">
        <v>19.93939327536232</v>
      </c>
      <c r="AJ27">
        <v>15.782788300724636</v>
      </c>
      <c r="AK27">
        <v>0.03</v>
      </c>
      <c r="AL27">
        <f t="shared" si="4"/>
        <v>30</v>
      </c>
      <c r="AM27">
        <v>0.01</v>
      </c>
      <c r="AN27">
        <v>6.96</v>
      </c>
      <c r="AO27">
        <f t="shared" si="5"/>
        <v>36.96</v>
      </c>
      <c r="AP27">
        <f t="shared" si="6"/>
        <v>6.0794736614282652</v>
      </c>
      <c r="AQ27">
        <v>0.02</v>
      </c>
      <c r="AR27">
        <v>1120</v>
      </c>
      <c r="AS27" s="23">
        <f t="shared" si="7"/>
        <v>112.00000000000001</v>
      </c>
      <c r="AT27" s="23">
        <f t="shared" si="8"/>
        <v>2124.2816091954023</v>
      </c>
      <c r="AU27">
        <v>35.118000000000002</v>
      </c>
      <c r="AV27">
        <f t="shared" si="9"/>
        <v>2924.063280599501</v>
      </c>
      <c r="AW27">
        <v>14.785</v>
      </c>
      <c r="AX27">
        <f t="shared" si="10"/>
        <v>1231.0574521232306</v>
      </c>
      <c r="AY27">
        <v>307.65246773530203</v>
      </c>
      <c r="AZ27">
        <v>12.1583244767794</v>
      </c>
      <c r="BA27">
        <v>0.39713913863252898</v>
      </c>
      <c r="BB27">
        <v>1038.31291657564</v>
      </c>
      <c r="BC27">
        <v>1.58429850594929</v>
      </c>
      <c r="BD27">
        <v>3.1617902677193603E-2</v>
      </c>
      <c r="BE27">
        <v>0.31028594990117497</v>
      </c>
      <c r="BF27">
        <v>9.0597713617352404</v>
      </c>
      <c r="BG27">
        <v>0.21141865008278299</v>
      </c>
      <c r="BH27">
        <f>VLOOKUP($A27, POM!$1:$1048576, 7, FALSE)</f>
        <v>3.9918721335703884</v>
      </c>
      <c r="BI27">
        <f>VLOOKUP($A27, POM!$1:$1048576, 8, FALSE)</f>
        <v>-24.413903580944364</v>
      </c>
      <c r="BJ27">
        <f>VLOOKUP($A27, POM!$1:$1048576, 9, FALSE)</f>
        <v>39.506486664939402</v>
      </c>
      <c r="BK27">
        <f>VLOOKUP($A27, POM!$1:$1048576, 10, FALSE)</f>
        <v>207.38240905662369</v>
      </c>
      <c r="BL27">
        <f>VLOOKUP($A27, POM!$1:$1048576, 11, FALSE)</f>
        <v>0.65844144441565666</v>
      </c>
      <c r="BM27">
        <f>VLOOKUP($A27, POM!$1:$1048576, 12, FALSE)</f>
        <v>3.4563734842770617</v>
      </c>
      <c r="BN27">
        <f>VLOOKUP($A27, POM!$1:$1048576, 13, FALSE)</f>
        <v>6.1242131185032171</v>
      </c>
      <c r="BO27">
        <f>VLOOKUP(A27, [1]Dugout_fullIsotopeMassBalanceHA!$1:$1048576, 5, FALSE)</f>
        <v>-88.1</v>
      </c>
      <c r="BP27">
        <f>VLOOKUP($A27, [1]Dugout_fullIsotopeMassBalanceHA!$1:$1048576, 6, FALSE)</f>
        <v>-7.89</v>
      </c>
      <c r="BQ27">
        <f>VLOOKUP(A27, Isotopes!$1:$1048576, 38,FALSE)</f>
        <v>0.45733879100000002</v>
      </c>
      <c r="BR27" s="63" t="str">
        <f>VLOOKUP($A27, Isotopes!$1:$1048576, 42, FALSE)</f>
        <v>rain</v>
      </c>
      <c r="BS27">
        <f>VLOOKUP(B27, [2]Dugout_master!$1:$1048576, 76, FALSE)</f>
        <v>3.8764083195487902</v>
      </c>
      <c r="BT27" s="60" t="s">
        <v>123</v>
      </c>
      <c r="BZ27">
        <v>3.46642749344272E-4</v>
      </c>
      <c r="CA27">
        <v>0</v>
      </c>
      <c r="CB27" t="e">
        <f>VLOOKUP($A27,Radon!$C$3:$E$19,2,FALSE)</f>
        <v>#N/A</v>
      </c>
      <c r="CC27">
        <v>577</v>
      </c>
      <c r="CD27">
        <v>3000</v>
      </c>
      <c r="CE27">
        <f>VLOOKUP(A27, [3]Sheet1!$1:$1048576, 5, FALSE)</f>
        <v>0.10671456486933448</v>
      </c>
      <c r="CF27">
        <f>VLOOKUP(B27, [4]Dugout_master!$1:$1048576, 38, FALSE)</f>
        <v>31.760493650000001</v>
      </c>
      <c r="CG27">
        <f>VLOOKUP($C27, Flux!$1:$1048576, 4, FALSE)</f>
        <v>-7.9420717119382598</v>
      </c>
      <c r="CH27">
        <f>VLOOKUP($C27, Flux!$1:$1048576, 12, FALSE)</f>
        <v>3.1805314291972802</v>
      </c>
      <c r="CI27">
        <f>VLOOKUP($C27, Flux!$1:$1048576, 20, FALSE)</f>
        <v>-1.1739138362208501</v>
      </c>
      <c r="CJ27">
        <v>3821.9039999999995</v>
      </c>
      <c r="CK27" s="22">
        <f t="shared" si="14"/>
        <v>1.9416250925449021</v>
      </c>
      <c r="CL27" s="22">
        <f t="shared" si="11"/>
        <v>163.88761999999997</v>
      </c>
      <c r="CM27" s="22">
        <f t="shared" si="12"/>
        <v>1706.9848974065196</v>
      </c>
      <c r="CN27" s="22">
        <f t="shared" si="13"/>
        <v>1.7069848974065196</v>
      </c>
      <c r="CO27" s="22" t="str">
        <f>VLOOKUP(A27, Alk_Cl_SO4!$1:$1048576, 7, FALSE)</f>
        <v>N/V</v>
      </c>
      <c r="CP27" s="22">
        <f>VLOOKUP(A27, Alk_Cl_SO4!$1:$1048576,5, FALSE)</f>
        <v>156.27780151367188</v>
      </c>
      <c r="CQ27" s="22">
        <f>VLOOKUP(A27, Alk_Cl_SO4!$1:$1048576,6, FALSE)</f>
        <v>24.982000350952148</v>
      </c>
    </row>
    <row r="28" spans="1:95" x14ac:dyDescent="0.25">
      <c r="A28" t="str">
        <f t="shared" si="0"/>
        <v>66C43367</v>
      </c>
      <c r="B28" s="8" t="s">
        <v>76</v>
      </c>
      <c r="C28" t="str">
        <f t="shared" si="1"/>
        <v>66CSeptember</v>
      </c>
      <c r="D28" s="20" t="s">
        <v>283</v>
      </c>
      <c r="E28" s="30">
        <v>43367</v>
      </c>
      <c r="F28" s="24">
        <f t="shared" si="2"/>
        <v>267</v>
      </c>
      <c r="G28" s="11">
        <v>22</v>
      </c>
      <c r="H28" s="56">
        <v>0.44791666666666669</v>
      </c>
      <c r="I28">
        <v>50.133220000000001</v>
      </c>
      <c r="J28">
        <v>-103.85590000000001</v>
      </c>
      <c r="K28">
        <v>5.5</v>
      </c>
      <c r="L28">
        <v>100</v>
      </c>
      <c r="M28">
        <v>6</v>
      </c>
      <c r="N28" t="s">
        <v>132</v>
      </c>
      <c r="O28">
        <v>0.34</v>
      </c>
      <c r="P28">
        <v>2.2999999999999998</v>
      </c>
      <c r="Q28">
        <v>2</v>
      </c>
      <c r="R28">
        <v>125.1</v>
      </c>
      <c r="S28">
        <v>0</v>
      </c>
      <c r="T28">
        <v>0</v>
      </c>
      <c r="U28">
        <v>6.4</v>
      </c>
      <c r="V28">
        <v>80.5</v>
      </c>
      <c r="W28">
        <v>9.9</v>
      </c>
      <c r="X28">
        <v>303.39999999999998</v>
      </c>
      <c r="Y28">
        <v>0.23</v>
      </c>
      <c r="Z28">
        <v>8.23</v>
      </c>
      <c r="AA28">
        <v>6.3</v>
      </c>
      <c r="AB28">
        <v>73.8</v>
      </c>
      <c r="AC28">
        <v>91.2</v>
      </c>
      <c r="AD28">
        <v>302.89999999999998</v>
      </c>
      <c r="AE28">
        <v>0.23</v>
      </c>
      <c r="AF28">
        <v>8.08</v>
      </c>
      <c r="AG28">
        <f t="shared" si="3"/>
        <v>155.64030993862528</v>
      </c>
      <c r="AH28">
        <v>707.3</v>
      </c>
      <c r="AI28">
        <v>100.95244184000001</v>
      </c>
      <c r="AJ28">
        <v>87.555972460000007</v>
      </c>
      <c r="AK28">
        <v>7.0000000000000007E-2</v>
      </c>
      <c r="AL28">
        <f t="shared" si="4"/>
        <v>70</v>
      </c>
      <c r="AM28">
        <v>9.7800000000000005E-3</v>
      </c>
      <c r="AN28">
        <v>4.7699999999999996</v>
      </c>
      <c r="AO28">
        <f t="shared" si="5"/>
        <v>74.77</v>
      </c>
      <c r="AP28">
        <f t="shared" si="6"/>
        <v>8.6469647854030249</v>
      </c>
      <c r="AQ28">
        <v>0.05</v>
      </c>
      <c r="AR28">
        <v>1470</v>
      </c>
      <c r="AS28" s="23">
        <f t="shared" si="7"/>
        <v>150.30674846625766</v>
      </c>
      <c r="AT28" s="23">
        <f t="shared" si="8"/>
        <v>4226.8343815513626</v>
      </c>
      <c r="AU28">
        <v>44.145000000000003</v>
      </c>
      <c r="AV28">
        <f t="shared" si="9"/>
        <v>3675.6869275603667</v>
      </c>
      <c r="AW28">
        <v>20.161999999999999</v>
      </c>
      <c r="AX28">
        <f t="shared" si="10"/>
        <v>1678.7676935886759</v>
      </c>
      <c r="AY28">
        <v>708.02227346211305</v>
      </c>
      <c r="AZ28">
        <v>40.110807341345797</v>
      </c>
      <c r="BA28">
        <v>0.47831729926196698</v>
      </c>
      <c r="BB28">
        <v>351.46254906867603</v>
      </c>
      <c r="BC28">
        <v>0.696749801638616</v>
      </c>
      <c r="BD28">
        <v>1.8234596606032199E-2</v>
      </c>
      <c r="BE28">
        <v>0.26947770658114201</v>
      </c>
      <c r="BF28">
        <v>11.496708263832801</v>
      </c>
      <c r="BG28">
        <v>5.83100626420218E-2</v>
      </c>
      <c r="BH28">
        <f>VLOOKUP($A28, POM!$1:$1048576, 7, FALSE)</f>
        <v>2.760851322433405</v>
      </c>
      <c r="BI28">
        <f>VLOOKUP($A28, POM!$1:$1048576, 8, FALSE)</f>
        <v>-33.148503241254147</v>
      </c>
      <c r="BJ28">
        <f>VLOOKUP($A28, POM!$1:$1048576, 9, FALSE)</f>
        <v>66.90722285387163</v>
      </c>
      <c r="BK28">
        <f>VLOOKUP($A28, POM!$1:$1048576, 10, FALSE)</f>
        <v>441.84481854413605</v>
      </c>
      <c r="BL28">
        <f>VLOOKUP($A28, POM!$1:$1048576, 11, FALSE)</f>
        <v>1.1151203808978607</v>
      </c>
      <c r="BM28">
        <f>VLOOKUP($A28, POM!$1:$1048576, 12, FALSE)</f>
        <v>7.3640803090689344</v>
      </c>
      <c r="BN28">
        <f>VLOOKUP($A28, POM!$1:$1048576, 13, FALSE)</f>
        <v>7.7044839054322889</v>
      </c>
      <c r="BO28">
        <f>VLOOKUP(A28, [1]Dugout_fullIsotopeMassBalanceHA!$1:$1048576, 5, FALSE)</f>
        <v>-87.5</v>
      </c>
      <c r="BP28">
        <f>VLOOKUP($A28, [1]Dugout_fullIsotopeMassBalanceHA!$1:$1048576, 6, FALSE)</f>
        <v>-8.33</v>
      </c>
      <c r="BQ28">
        <f>VLOOKUP(A28, Isotopes!$1:$1048576, 38,FALSE)</f>
        <v>0.362890355</v>
      </c>
      <c r="BR28" s="63" t="str">
        <f>VLOOKUP($A28, Isotopes!$1:$1048576, 42, FALSE)</f>
        <v>rain</v>
      </c>
      <c r="BS28">
        <f>VLOOKUP(B28, [2]Dugout_master!$1:$1048576, 76, FALSE)</f>
        <v>1.9396983946777</v>
      </c>
      <c r="BZ28" s="10">
        <v>7.1400000000000001E-5</v>
      </c>
      <c r="CA28">
        <v>0</v>
      </c>
      <c r="CB28" t="e">
        <f>VLOOKUP($A28,Radon!$C$3:$E$19,2,FALSE)</f>
        <v>#N/A</v>
      </c>
      <c r="CC28">
        <v>608</v>
      </c>
      <c r="CD28">
        <v>1350</v>
      </c>
      <c r="CE28">
        <f>VLOOKUP(A28, [3]Sheet1!$1:$1048576, 5, FALSE)</f>
        <v>0.10579165696469038</v>
      </c>
      <c r="CF28">
        <f>VLOOKUP(B28, [4]Dugout_master!$1:$1048576, 38, FALSE)</f>
        <v>25.948670125</v>
      </c>
      <c r="CG28">
        <f>VLOOKUP($C28, Flux!$1:$1048576, 4, FALSE)</f>
        <v>23.0619326338878</v>
      </c>
      <c r="CH28">
        <f>VLOOKUP($C28, Flux!$1:$1048576, 12, FALSE)</f>
        <v>0.97820328242437604</v>
      </c>
      <c r="CI28">
        <f>VLOOKUP($C28, Flux!$1:$1048576, 20, FALSE)</f>
        <v>-3.3490858789812501</v>
      </c>
      <c r="CJ28">
        <v>3559.6410000000001</v>
      </c>
      <c r="CK28" s="22">
        <f t="shared" si="14"/>
        <v>5.5476072753468655</v>
      </c>
      <c r="CL28" s="22">
        <f t="shared" si="11"/>
        <v>178.73293999999999</v>
      </c>
      <c r="CM28" s="22">
        <f t="shared" si="12"/>
        <v>1861.607540881158</v>
      </c>
      <c r="CN28" s="22">
        <f t="shared" si="13"/>
        <v>1.8616075408811581</v>
      </c>
      <c r="CO28" s="22" t="str">
        <f>VLOOKUP(A28, Alk_Cl_SO4!$1:$1048576, 7, FALSE)</f>
        <v>N/V</v>
      </c>
      <c r="CP28" s="22">
        <f>VLOOKUP(A28, Alk_Cl_SO4!$1:$1048576,5, FALSE)</f>
        <v>202.52749633789063</v>
      </c>
      <c r="CQ28" s="22">
        <f>VLOOKUP(A28, Alk_Cl_SO4!$1:$1048576,6, FALSE)</f>
        <v>19.786500930786133</v>
      </c>
    </row>
    <row r="29" spans="1:95" x14ac:dyDescent="0.25">
      <c r="A29" t="str">
        <f t="shared" si="0"/>
        <v>66C43263</v>
      </c>
      <c r="B29" s="8" t="s">
        <v>76</v>
      </c>
      <c r="C29" t="str">
        <f t="shared" si="1"/>
        <v>66CJune</v>
      </c>
      <c r="D29" t="s">
        <v>280</v>
      </c>
      <c r="E29" s="30">
        <v>43263</v>
      </c>
      <c r="F29" s="24">
        <f t="shared" si="2"/>
        <v>163</v>
      </c>
      <c r="G29" s="11">
        <v>7</v>
      </c>
      <c r="H29" s="56">
        <v>0.41388888888888892</v>
      </c>
      <c r="I29">
        <v>50.133229999999998</v>
      </c>
      <c r="J29">
        <v>-103.85588</v>
      </c>
      <c r="K29">
        <v>21.3</v>
      </c>
      <c r="L29">
        <v>0</v>
      </c>
      <c r="M29">
        <v>17.2</v>
      </c>
      <c r="N29" t="s">
        <v>111</v>
      </c>
      <c r="O29">
        <v>0.56999999999999995</v>
      </c>
      <c r="P29">
        <v>3.3</v>
      </c>
      <c r="Q29">
        <v>3.5</v>
      </c>
      <c r="R29">
        <v>89.3</v>
      </c>
      <c r="S29">
        <v>0</v>
      </c>
      <c r="T29">
        <v>0</v>
      </c>
      <c r="U29">
        <v>17.2</v>
      </c>
      <c r="V29">
        <v>75.2</v>
      </c>
      <c r="W29">
        <v>7.21</v>
      </c>
      <c r="X29">
        <v>309.39999999999998</v>
      </c>
      <c r="Y29">
        <v>0.17</v>
      </c>
      <c r="Z29">
        <v>8.1300000000000008</v>
      </c>
      <c r="AA29">
        <v>10.1</v>
      </c>
      <c r="AB29">
        <v>0.5</v>
      </c>
      <c r="AC29">
        <v>7.0000000000000007E-2</v>
      </c>
      <c r="AD29">
        <v>297.60000000000002</v>
      </c>
      <c r="AE29">
        <v>0.2</v>
      </c>
      <c r="AF29">
        <v>6.87</v>
      </c>
      <c r="AG29">
        <f t="shared" si="3"/>
        <v>158.77299720636947</v>
      </c>
      <c r="AH29">
        <v>704.1</v>
      </c>
      <c r="AI29">
        <v>79.887848099999985</v>
      </c>
      <c r="AJ29">
        <v>74.815520983333329</v>
      </c>
      <c r="AK29">
        <v>7.0000000000000007E-2</v>
      </c>
      <c r="AL29">
        <f t="shared" si="4"/>
        <v>70</v>
      </c>
      <c r="AM29">
        <v>0.04</v>
      </c>
      <c r="AN29">
        <v>6.89</v>
      </c>
      <c r="AO29">
        <f t="shared" si="5"/>
        <v>76.89</v>
      </c>
      <c r="AP29">
        <f t="shared" si="6"/>
        <v>8.7686943155751536</v>
      </c>
      <c r="AQ29">
        <v>7.0000000000000007E-2</v>
      </c>
      <c r="AR29">
        <v>1150</v>
      </c>
      <c r="AS29" s="23">
        <f t="shared" si="7"/>
        <v>28.749999999999996</v>
      </c>
      <c r="AT29" s="23">
        <f t="shared" si="8"/>
        <v>2544.4121915820028</v>
      </c>
      <c r="AU29">
        <v>30.103999999999999</v>
      </c>
      <c r="AV29">
        <f t="shared" si="9"/>
        <v>2506.5778517901749</v>
      </c>
      <c r="AW29">
        <v>17.530999999999999</v>
      </c>
      <c r="AX29">
        <f t="shared" si="10"/>
        <v>1459.7002497918402</v>
      </c>
      <c r="AY29">
        <v>956.99145411498205</v>
      </c>
      <c r="AZ29">
        <v>37.688885077441299</v>
      </c>
      <c r="BA29">
        <v>6.6654103237454701E-2</v>
      </c>
      <c r="BB29">
        <v>440.35886268412298</v>
      </c>
      <c r="BC29">
        <v>0.66897859869874199</v>
      </c>
      <c r="BD29">
        <v>1.28566376277522E-3</v>
      </c>
      <c r="BE29">
        <v>0.24386023416887201</v>
      </c>
      <c r="BF29">
        <v>7.0963472447229003</v>
      </c>
      <c r="BG29">
        <v>4.0706911817462103E-2</v>
      </c>
      <c r="BH29">
        <f>VLOOKUP($A29, POM!$1:$1048576, 7, FALSE)</f>
        <v>0.7588017095071411</v>
      </c>
      <c r="BI29">
        <f>VLOOKUP($A29, POM!$1:$1048576, 8, FALSE)</f>
        <v>-34.67605724726431</v>
      </c>
      <c r="BJ29">
        <f>VLOOKUP($A29, POM!$1:$1048576, 9, FALSE)</f>
        <v>68.752762162667537</v>
      </c>
      <c r="BK29">
        <f>VLOOKUP($A29, POM!$1:$1048576, 10, FALSE)</f>
        <v>396.18618443096739</v>
      </c>
      <c r="BL29">
        <f>VLOOKUP($A29, POM!$1:$1048576, 11, FALSE)</f>
        <v>1.1458793693777924</v>
      </c>
      <c r="BM29">
        <f>VLOOKUP($A29, POM!$1:$1048576, 12, FALSE)</f>
        <v>6.6031030738494572</v>
      </c>
      <c r="BN29">
        <f>VLOOKUP($A29, POM!$1:$1048576, 13, FALSE)</f>
        <v>6.7228893884418213</v>
      </c>
      <c r="BO29">
        <f>VLOOKUP(A29, [1]Dugout_fullIsotopeMassBalanceHA!$1:$1048576, 5, FALSE)</f>
        <v>-103.6</v>
      </c>
      <c r="BP29">
        <f>VLOOKUP($A29, [1]Dugout_fullIsotopeMassBalanceHA!$1:$1048576, 6, FALSE)</f>
        <v>-12.05</v>
      </c>
      <c r="BQ29">
        <f>VLOOKUP(A29, Isotopes!$1:$1048576, 38,FALSE)</f>
        <v>0.118875352</v>
      </c>
      <c r="BR29" s="63" t="str">
        <f>VLOOKUP($A29, Isotopes!$1:$1048576, 42, FALSE)</f>
        <v>rain</v>
      </c>
      <c r="BS29">
        <f>VLOOKUP(B29, [2]Dugout_master!$1:$1048576, 76, FALSE)</f>
        <v>1.9396983946777</v>
      </c>
      <c r="BT29" s="60" t="s">
        <v>136</v>
      </c>
      <c r="BZ29">
        <v>8.6938360814774393E-3</v>
      </c>
      <c r="CA29">
        <v>3.40012987123223E-4</v>
      </c>
      <c r="CB29" t="e">
        <f>VLOOKUP($A29,Radon!$C$3:$E$19,2,FALSE)</f>
        <v>#N/A</v>
      </c>
      <c r="CC29">
        <v>608</v>
      </c>
      <c r="CD29">
        <v>1350</v>
      </c>
      <c r="CE29">
        <f>VLOOKUP(A29, [3]Sheet1!$1:$1048576, 5, FALSE)</f>
        <v>1.3564965057118918</v>
      </c>
      <c r="CF29">
        <f>VLOOKUP(B29, [4]Dugout_master!$1:$1048576, 38, FALSE)</f>
        <v>25.948670125</v>
      </c>
      <c r="CG29">
        <f>VLOOKUP($C29, Flux!$1:$1048576, 4, FALSE)</f>
        <v>44.149257623360903</v>
      </c>
      <c r="CH29">
        <f>VLOOKUP($C29, Flux!$1:$1048576, 12, FALSE)</f>
        <v>1.4334509669009301</v>
      </c>
      <c r="CI29">
        <f>VLOOKUP($C29, Flux!$1:$1048576, 20, FALSE)</f>
        <v>-4.9884280423832097</v>
      </c>
      <c r="CJ29">
        <v>4687.5509999999995</v>
      </c>
      <c r="CK29" s="22">
        <f t="shared" si="14"/>
        <v>7.959610438541155</v>
      </c>
      <c r="CL29" s="22">
        <f t="shared" si="11"/>
        <v>182.26753999999997</v>
      </c>
      <c r="CM29" s="22">
        <f t="shared" si="12"/>
        <v>1898.422455994167</v>
      </c>
      <c r="CN29" s="22">
        <f t="shared" si="13"/>
        <v>1.8984224559941669</v>
      </c>
      <c r="CO29" s="22" t="str">
        <f>VLOOKUP(A29, Alk_Cl_SO4!$1:$1048576, 7, FALSE)</f>
        <v>N/V</v>
      </c>
      <c r="CP29" s="22">
        <f>VLOOKUP(A29, Alk_Cl_SO4!$1:$1048576,5, FALSE)</f>
        <v>132.25190734863281</v>
      </c>
      <c r="CQ29" s="22">
        <f>VLOOKUP(A29, Alk_Cl_SO4!$1:$1048576,6, FALSE)</f>
        <v>18.044099807739258</v>
      </c>
    </row>
    <row r="30" spans="1:95" x14ac:dyDescent="0.25">
      <c r="A30" t="str">
        <f t="shared" si="0"/>
        <v>62C43235</v>
      </c>
      <c r="B30" s="8" t="s">
        <v>103</v>
      </c>
      <c r="C30" t="str">
        <f t="shared" si="1"/>
        <v>62CMay</v>
      </c>
      <c r="D30" t="s">
        <v>279</v>
      </c>
      <c r="E30" s="30">
        <v>43235</v>
      </c>
      <c r="F30" s="24">
        <f t="shared" si="2"/>
        <v>135</v>
      </c>
      <c r="G30" s="11">
        <v>3</v>
      </c>
      <c r="H30" s="56">
        <v>0.51041666666666663</v>
      </c>
      <c r="I30">
        <v>50.317019999999999</v>
      </c>
      <c r="J30">
        <v>-106.50481000000001</v>
      </c>
      <c r="K30">
        <v>29.5</v>
      </c>
      <c r="L30">
        <v>1</v>
      </c>
      <c r="M30">
        <v>15</v>
      </c>
      <c r="N30" t="s">
        <v>111</v>
      </c>
      <c r="O30">
        <v>0.31</v>
      </c>
      <c r="P30">
        <v>1.5</v>
      </c>
      <c r="Q30">
        <v>2</v>
      </c>
      <c r="R30">
        <v>72.5</v>
      </c>
      <c r="S30">
        <v>0</v>
      </c>
      <c r="T30">
        <v>0</v>
      </c>
      <c r="U30">
        <v>15.6</v>
      </c>
      <c r="V30">
        <v>92.2</v>
      </c>
      <c r="W30">
        <v>9.07</v>
      </c>
      <c r="X30">
        <v>313.5</v>
      </c>
      <c r="Y30">
        <v>0.18</v>
      </c>
      <c r="Z30">
        <v>8.58</v>
      </c>
      <c r="AA30">
        <v>9.8000000000000007</v>
      </c>
      <c r="AB30">
        <v>1.6</v>
      </c>
      <c r="AC30">
        <v>0.17</v>
      </c>
      <c r="AD30">
        <v>277.89999999999998</v>
      </c>
      <c r="AE30">
        <v>0.19</v>
      </c>
      <c r="AF30">
        <v>7.84</v>
      </c>
      <c r="AG30">
        <f t="shared" si="3"/>
        <v>160.91444975190169</v>
      </c>
      <c r="AH30">
        <v>696.3</v>
      </c>
      <c r="AI30" s="20">
        <v>42.434656073333329</v>
      </c>
      <c r="AJ30" s="20">
        <v>41.40995422666667</v>
      </c>
      <c r="AK30">
        <v>7.0000000000000007E-2</v>
      </c>
      <c r="AL30">
        <f t="shared" si="4"/>
        <v>70</v>
      </c>
      <c r="AM30">
        <v>0.52</v>
      </c>
      <c r="AN30">
        <v>9.08</v>
      </c>
      <c r="AO30">
        <f t="shared" si="5"/>
        <v>79.08</v>
      </c>
      <c r="AP30">
        <f t="shared" si="6"/>
        <v>8.8926936301662831</v>
      </c>
      <c r="AQ30">
        <v>0.56999999999999995</v>
      </c>
      <c r="AR30">
        <v>1730</v>
      </c>
      <c r="AS30" s="23">
        <f t="shared" si="7"/>
        <v>3.3269230769230766</v>
      </c>
      <c r="AT30" s="23">
        <f t="shared" si="8"/>
        <v>2763.4361233480176</v>
      </c>
      <c r="AU30">
        <v>41.246000000000002</v>
      </c>
      <c r="AV30">
        <f t="shared" si="9"/>
        <v>3434.3047460449629</v>
      </c>
      <c r="AW30">
        <v>25.091999999999999</v>
      </c>
      <c r="AX30">
        <f t="shared" si="10"/>
        <v>2089.2589508742712</v>
      </c>
      <c r="AY30">
        <v>443.68834694150502</v>
      </c>
      <c r="AZ30">
        <v>18.157217528503899</v>
      </c>
      <c r="BA30">
        <v>0.380733113974555</v>
      </c>
      <c r="BB30">
        <v>862.38665243298999</v>
      </c>
      <c r="BC30">
        <v>1.3417996636851699</v>
      </c>
      <c r="BD30">
        <v>2.5509175986194899E-2</v>
      </c>
      <c r="BE30">
        <v>0.32670355182925298</v>
      </c>
      <c r="BF30">
        <v>9.9033504134035102</v>
      </c>
      <c r="BG30">
        <v>4.4042023064112097E-2</v>
      </c>
      <c r="BH30">
        <f>VLOOKUP($A30, POM!$1:$1048576, 7, FALSE)</f>
        <v>5.9514462769527459</v>
      </c>
      <c r="BI30">
        <f>VLOOKUP($A30, POM!$1:$1048576, 8, FALSE)</f>
        <v>-29.495874925932238</v>
      </c>
      <c r="BJ30">
        <f>VLOOKUP($A30, POM!$1:$1048576, 9, FALSE)</f>
        <v>114.7713149610626</v>
      </c>
      <c r="BK30">
        <f>VLOOKUP($A30, POM!$1:$1048576, 10, FALSE)</f>
        <v>787.84041410746613</v>
      </c>
      <c r="BL30">
        <f>VLOOKUP($A30, POM!$1:$1048576, 11, FALSE)</f>
        <v>1.9128552493510433</v>
      </c>
      <c r="BM30">
        <f>VLOOKUP($A30, POM!$1:$1048576, 12, FALSE)</f>
        <v>13.130673568457771</v>
      </c>
      <c r="BN30">
        <f>VLOOKUP($A30, POM!$1:$1048576, 13, FALSE)</f>
        <v>8.0085093570974113</v>
      </c>
      <c r="BO30">
        <f>VLOOKUP(A30, [1]Dugout_fullIsotopeMassBalanceHA!$1:$1048576, 5, FALSE)</f>
        <v>-135</v>
      </c>
      <c r="BP30">
        <f>VLOOKUP($A30, [1]Dugout_fullIsotopeMassBalanceHA!$1:$1048576, 6, FALSE)</f>
        <v>-16.45</v>
      </c>
      <c r="BQ30">
        <f>VLOOKUP(A30, Isotopes!$1:$1048576, 38,FALSE)</f>
        <v>7.7969109999999994E-2</v>
      </c>
      <c r="BR30" s="63" t="str">
        <f>VLOOKUP($A30, Isotopes!$1:$1048576, 42, FALSE)</f>
        <v>snow</v>
      </c>
      <c r="BS30">
        <f>VLOOKUP(B30, [2]Dugout_master!$1:$1048576, 76, FALSE)</f>
        <v>0.77397167842963099</v>
      </c>
      <c r="BT30" s="60" t="s">
        <v>114</v>
      </c>
      <c r="BZ30">
        <v>9.4904080776398794E-3</v>
      </c>
      <c r="CA30">
        <v>3.0847299469363102E-4</v>
      </c>
      <c r="CB30" t="e">
        <f>VLOOKUP($A30,Radon!$C$3:$E$19,2,FALSE)</f>
        <v>#N/A</v>
      </c>
      <c r="CC30">
        <v>690</v>
      </c>
      <c r="CD30">
        <v>780</v>
      </c>
      <c r="CE30">
        <f>VLOOKUP(A30, [3]Sheet1!$1:$1048576, 5, FALSE)</f>
        <v>8.6298107769277821E-2</v>
      </c>
      <c r="CF30">
        <f>VLOOKUP(B30, [4]Dugout_master!$1:$1048576, 38, FALSE)</f>
        <v>3.5316949000000002</v>
      </c>
      <c r="CG30">
        <f>VLOOKUP($C30, Flux!$1:$1048576, 4, FALSE)</f>
        <v>2.9599304217187901</v>
      </c>
      <c r="CH30">
        <f>VLOOKUP($C30, Flux!$1:$1048576, 12, FALSE)</f>
        <v>2.5399524721120601</v>
      </c>
      <c r="CI30">
        <f>VLOOKUP($C30, Flux!$1:$1048576, 20, FALSE)</f>
        <v>-0.21740023956395599</v>
      </c>
      <c r="CJ30">
        <v>1209.75</v>
      </c>
      <c r="CK30" s="22">
        <f t="shared" si="14"/>
        <v>4.7598001129653138</v>
      </c>
      <c r="CL30" s="22">
        <f t="shared" si="11"/>
        <v>184.68284999999997</v>
      </c>
      <c r="CM30" s="22">
        <f t="shared" si="12"/>
        <v>1923.5793146547232</v>
      </c>
      <c r="CN30" s="22">
        <f t="shared" si="13"/>
        <v>1.9235793146547233</v>
      </c>
      <c r="CO30" s="22" t="str">
        <f>VLOOKUP(A30, Alk_Cl_SO4!$1:$1048576, 7, FALSE)</f>
        <v>N/V</v>
      </c>
      <c r="CP30" s="22">
        <f>VLOOKUP(A30, Alk_Cl_SO4!$1:$1048576,5, FALSE)</f>
        <v>185.70939636230469</v>
      </c>
      <c r="CQ30" s="22">
        <f>VLOOKUP(A30, Alk_Cl_SO4!$1:$1048576,6, FALSE)</f>
        <v>19.786500930786133</v>
      </c>
    </row>
    <row r="31" spans="1:95" x14ac:dyDescent="0.25">
      <c r="A31" s="22" t="str">
        <f t="shared" si="0"/>
        <v>61C43223</v>
      </c>
      <c r="B31" s="64" t="s">
        <v>107</v>
      </c>
      <c r="C31" s="22" t="str">
        <f t="shared" si="1"/>
        <v>61CApril</v>
      </c>
      <c r="D31" s="22" t="s">
        <v>278</v>
      </c>
      <c r="E31" s="65">
        <v>43223</v>
      </c>
      <c r="F31" s="66">
        <f t="shared" si="2"/>
        <v>123</v>
      </c>
      <c r="G31" s="67">
        <v>1</v>
      </c>
      <c r="H31" s="68">
        <v>0.66666666666666663</v>
      </c>
      <c r="I31" s="22">
        <v>50.253320000000002</v>
      </c>
      <c r="J31" s="22">
        <v>-106.07288</v>
      </c>
      <c r="K31" s="22">
        <v>20.2</v>
      </c>
      <c r="L31" s="22">
        <v>40</v>
      </c>
      <c r="M31" s="22">
        <v>13.4</v>
      </c>
      <c r="N31" s="22" t="s">
        <v>101</v>
      </c>
      <c r="O31" s="22">
        <v>0.39</v>
      </c>
      <c r="P31" s="22">
        <v>0.75</v>
      </c>
      <c r="Q31" s="22">
        <v>0.75</v>
      </c>
      <c r="R31" s="22">
        <v>0.75</v>
      </c>
      <c r="S31" s="22">
        <v>0</v>
      </c>
      <c r="T31" s="22">
        <v>0</v>
      </c>
      <c r="U31" s="22">
        <v>12.1</v>
      </c>
      <c r="V31" s="22">
        <v>144.30000000000001</v>
      </c>
      <c r="W31" s="22">
        <v>15.35</v>
      </c>
      <c r="X31" s="22">
        <v>333.4</v>
      </c>
      <c r="Y31" s="22">
        <v>0.21</v>
      </c>
      <c r="Z31" s="22">
        <v>9.58</v>
      </c>
      <c r="AA31" s="22">
        <v>12.1</v>
      </c>
      <c r="AB31" s="22">
        <v>142.4</v>
      </c>
      <c r="AC31" s="22">
        <v>15.28</v>
      </c>
      <c r="AD31" s="22">
        <v>333</v>
      </c>
      <c r="AE31" s="22">
        <v>0.21</v>
      </c>
      <c r="AF31" s="22">
        <v>9.57</v>
      </c>
      <c r="AG31" s="22">
        <f t="shared" si="3"/>
        <v>171.31687869445994</v>
      </c>
      <c r="AH31" s="22">
        <v>696.4</v>
      </c>
      <c r="AI31" s="22">
        <v>63.961923559999995</v>
      </c>
      <c r="AJ31" s="22">
        <v>63.961923559999995</v>
      </c>
      <c r="AK31" s="22">
        <v>0.1</v>
      </c>
      <c r="AL31" s="22">
        <f t="shared" si="4"/>
        <v>100</v>
      </c>
      <c r="AM31" s="22">
        <v>0.12</v>
      </c>
      <c r="AN31" s="22">
        <v>17.239999999999998</v>
      </c>
      <c r="AO31" s="22">
        <f t="shared" si="5"/>
        <v>117.24</v>
      </c>
      <c r="AP31" s="22">
        <f t="shared" si="6"/>
        <v>10.82774214691133</v>
      </c>
      <c r="AQ31" s="22">
        <v>0.16</v>
      </c>
      <c r="AR31" s="22">
        <v>1850</v>
      </c>
      <c r="AS31" s="69">
        <f t="shared" si="7"/>
        <v>15.416666666666668</v>
      </c>
      <c r="AT31" s="69">
        <f t="shared" si="8"/>
        <v>1231.0904872389792</v>
      </c>
      <c r="AU31" s="22">
        <v>34.908999999999999</v>
      </c>
      <c r="AV31" s="22">
        <f t="shared" si="9"/>
        <v>2906.6611157368861</v>
      </c>
      <c r="AW31" s="22">
        <v>21.224</v>
      </c>
      <c r="AX31" s="22">
        <f t="shared" si="10"/>
        <v>1767.1940049958368</v>
      </c>
      <c r="AY31" s="22">
        <v>109.44558289183099</v>
      </c>
      <c r="AZ31" s="22">
        <v>5.00957313845106</v>
      </c>
      <c r="BA31" s="22">
        <v>0.52866555608619303</v>
      </c>
      <c r="BB31" s="22">
        <v>81.943864551870007</v>
      </c>
      <c r="BC31" s="22">
        <v>0.13812668891603999</v>
      </c>
      <c r="BD31" s="22">
        <v>1.50996543268434E-3</v>
      </c>
      <c r="BE31" s="22">
        <v>0.38576713634752902</v>
      </c>
      <c r="BF31" s="22">
        <v>13.1656108727093</v>
      </c>
      <c r="BG31" s="22">
        <v>0.32110147603615502</v>
      </c>
      <c r="BH31" s="22">
        <f>VLOOKUP($A31, POM!$1:$1048576, 7, FALSE)</f>
        <v>8.4504653354126358</v>
      </c>
      <c r="BI31" s="22">
        <f>VLOOKUP($A31, POM!$1:$1048576, 8, FALSE)</f>
        <v>-25.076829939867707</v>
      </c>
      <c r="BJ31" s="22">
        <f>VLOOKUP($A31, POM!$1:$1048576, 9, FALSE)</f>
        <v>45.010081676875664</v>
      </c>
      <c r="BK31" s="22">
        <f>VLOOKUP($A31, POM!$1:$1048576, 10, FALSE)</f>
        <v>291.51009862399593</v>
      </c>
      <c r="BL31" s="22">
        <f>VLOOKUP($A31, POM!$1:$1048576, 11, FALSE)</f>
        <v>0.75016802794792781</v>
      </c>
      <c r="BM31" s="22">
        <f>VLOOKUP($A31, POM!$1:$1048576, 12, FALSE)</f>
        <v>4.8585016437332653</v>
      </c>
      <c r="BN31" s="22">
        <f>VLOOKUP($A31, POM!$1:$1048576, 13, FALSE)</f>
        <v>7.5559764033055625</v>
      </c>
      <c r="BO31" s="22">
        <f>VLOOKUP(A31, [1]Dugout_fullIsotopeMassBalanceHA!$1:$1048576, 5, FALSE)</f>
        <v>-114.1</v>
      </c>
      <c r="BP31" s="22">
        <f>VLOOKUP($A31, [1]Dugout_fullIsotopeMassBalanceHA!$1:$1048576, 6, FALSE)</f>
        <v>-12.79</v>
      </c>
      <c r="BQ31" s="22">
        <f>VLOOKUP(A31, Isotopes!$1:$1048576, 38,FALSE)</f>
        <v>0.17983357999999999</v>
      </c>
      <c r="BR31" s="70" t="str">
        <f>VLOOKUP($A31, Isotopes!$1:$1048576, 42, FALSE)</f>
        <v>intermediate</v>
      </c>
      <c r="BS31" s="22">
        <f>VLOOKUP(B31, [2]Dugout_master!$1:$1048576, 76, FALSE)</f>
        <v>2.2417832192876799</v>
      </c>
      <c r="BT31" s="71" t="s">
        <v>108</v>
      </c>
      <c r="BU31" s="22"/>
      <c r="BV31" s="22"/>
      <c r="BW31" s="22"/>
      <c r="BX31" s="22"/>
      <c r="BY31" s="22"/>
      <c r="BZ31" s="22">
        <v>0</v>
      </c>
      <c r="CA31" s="22">
        <v>0</v>
      </c>
      <c r="CB31" s="22" t="e">
        <f>VLOOKUP($A31,Radon!$C$3:$E$19,2,FALSE)</f>
        <v>#N/A</v>
      </c>
      <c r="CC31" s="22">
        <v>725</v>
      </c>
      <c r="CD31" s="22">
        <v>1050</v>
      </c>
      <c r="CE31" s="22">
        <f>VLOOKUP(A31, [3]Sheet1!$1:$1048576, 5, FALSE)</f>
        <v>0.10535884311148992</v>
      </c>
      <c r="CF31" s="22">
        <f>VLOOKUP(B31, [4]Dugout_master!$1:$1048576, 38, FALSE)</f>
        <v>59.835271800000001</v>
      </c>
      <c r="CG31" s="22">
        <f>VLOOKUP($C31, Flux!$1:$1048576, 4, FALSE)</f>
        <v>-22.9434681723463</v>
      </c>
      <c r="CH31" s="22">
        <f>VLOOKUP($C31, Flux!$1:$1048576, 12, FALSE)</f>
        <v>0.242767811058137</v>
      </c>
      <c r="CI31" s="22">
        <f>VLOOKUP($C31, Flux!$1:$1048576, 20, FALSE)</f>
        <v>3.0797393258752201</v>
      </c>
      <c r="CJ31" s="22"/>
      <c r="CK31" s="22">
        <f t="shared" si="14"/>
        <v>2.0512158850649675</v>
      </c>
      <c r="CL31" s="22">
        <f t="shared" si="11"/>
        <v>196.40593999999996</v>
      </c>
      <c r="CM31" s="22">
        <f t="shared" si="12"/>
        <v>2045.6821164462031</v>
      </c>
      <c r="CN31" s="22">
        <f t="shared" si="13"/>
        <v>2.0456821164462031</v>
      </c>
      <c r="CO31" s="22" t="str">
        <f>VLOOKUP(A31, Alk_Cl_SO4!$1:$1048576, 7, FALSE)</f>
        <v>N/V</v>
      </c>
      <c r="CP31" s="22">
        <f>VLOOKUP(A31, Alk_Cl_SO4!$1:$1048576,5, FALSE)</f>
        <v>156.07749938964844</v>
      </c>
      <c r="CQ31" s="22">
        <f>VLOOKUP(A31, Alk_Cl_SO4!$1:$1048576,6, FALSE)</f>
        <v>21.008600234985352</v>
      </c>
    </row>
    <row r="32" spans="1:95" x14ac:dyDescent="0.25">
      <c r="A32" t="str">
        <f t="shared" si="0"/>
        <v>66C43290</v>
      </c>
      <c r="B32" s="8" t="s">
        <v>76</v>
      </c>
      <c r="C32" t="str">
        <f t="shared" si="1"/>
        <v>66CJuly</v>
      </c>
      <c r="D32" t="s">
        <v>281</v>
      </c>
      <c r="E32" s="30">
        <v>43290</v>
      </c>
      <c r="F32" s="24">
        <f t="shared" si="2"/>
        <v>190</v>
      </c>
      <c r="G32" s="11">
        <v>11</v>
      </c>
      <c r="H32" s="56">
        <v>0.45833333333333331</v>
      </c>
      <c r="I32">
        <v>50.136150000000001</v>
      </c>
      <c r="J32">
        <v>-103.85575</v>
      </c>
      <c r="K32">
        <v>25.2</v>
      </c>
      <c r="L32">
        <v>0</v>
      </c>
      <c r="M32">
        <v>8.5</v>
      </c>
      <c r="N32" t="s">
        <v>115</v>
      </c>
      <c r="O32">
        <v>0.77</v>
      </c>
      <c r="P32">
        <v>3</v>
      </c>
      <c r="Q32">
        <v>2.5</v>
      </c>
      <c r="R32">
        <v>91.8</v>
      </c>
      <c r="S32">
        <v>0</v>
      </c>
      <c r="T32">
        <v>0</v>
      </c>
      <c r="U32">
        <v>23.6</v>
      </c>
      <c r="V32">
        <v>103.6</v>
      </c>
      <c r="W32">
        <v>8.7200000000000006</v>
      </c>
      <c r="X32">
        <v>363.5</v>
      </c>
      <c r="Y32">
        <v>0.18</v>
      </c>
      <c r="Z32">
        <v>8.93</v>
      </c>
      <c r="AA32">
        <v>11.7</v>
      </c>
      <c r="AB32">
        <v>0.9</v>
      </c>
      <c r="AC32">
        <v>0.1</v>
      </c>
      <c r="AD32">
        <v>321.7</v>
      </c>
      <c r="AE32">
        <v>0.21</v>
      </c>
      <c r="AF32">
        <v>6.84</v>
      </c>
      <c r="AG32">
        <f t="shared" si="3"/>
        <v>187.0754182870283</v>
      </c>
      <c r="AH32">
        <v>713.9</v>
      </c>
      <c r="AI32">
        <v>37.846363940000003</v>
      </c>
      <c r="AJ32">
        <v>32.769401360000003</v>
      </c>
      <c r="AK32">
        <v>0.08</v>
      </c>
      <c r="AL32">
        <f t="shared" si="4"/>
        <v>80</v>
      </c>
      <c r="AM32">
        <v>9.2800000000000001E-3</v>
      </c>
      <c r="AN32">
        <v>6.62</v>
      </c>
      <c r="AO32">
        <f t="shared" si="5"/>
        <v>86.62</v>
      </c>
      <c r="AP32">
        <f t="shared" si="6"/>
        <v>9.3069866229623432</v>
      </c>
      <c r="AQ32">
        <v>0.03</v>
      </c>
      <c r="AR32">
        <v>1260</v>
      </c>
      <c r="AS32" s="23">
        <f t="shared" si="7"/>
        <v>135.77586206896552</v>
      </c>
      <c r="AT32" s="23">
        <f t="shared" si="8"/>
        <v>2603.4743202416917</v>
      </c>
      <c r="AU32">
        <v>29.869</v>
      </c>
      <c r="AV32">
        <f t="shared" si="9"/>
        <v>2487.0108243130726</v>
      </c>
      <c r="AW32">
        <v>17.234999999999999</v>
      </c>
      <c r="AX32">
        <f t="shared" si="10"/>
        <v>1435.0541215653623</v>
      </c>
      <c r="AY32">
        <v>154.754091551361</v>
      </c>
      <c r="AZ32">
        <v>5.1295519247402703</v>
      </c>
      <c r="BA32">
        <v>0.37121000456773101</v>
      </c>
      <c r="BB32">
        <v>1566.20938322865</v>
      </c>
      <c r="BC32">
        <v>2.1220708176857999</v>
      </c>
      <c r="BD32">
        <v>1.44040579906815E-2</v>
      </c>
      <c r="BE32">
        <v>0.23861270268387899</v>
      </c>
      <c r="BF32">
        <v>5.7921441386229198</v>
      </c>
      <c r="BG32">
        <v>1.07171563857515E-2</v>
      </c>
      <c r="BH32">
        <f>VLOOKUP($A32, POM!$1:$1048576, 7, FALSE)</f>
        <v>1.6918592181609453</v>
      </c>
      <c r="BI32">
        <f>VLOOKUP($A32, POM!$1:$1048576, 8, FALSE)</f>
        <v>-28.10640029069668</v>
      </c>
      <c r="BJ32">
        <f>VLOOKUP($A32, POM!$1:$1048576, 9, FALSE)</f>
        <v>33.614739072354325</v>
      </c>
      <c r="BK32">
        <f>VLOOKUP($A32, POM!$1:$1048576, 10, FALSE)</f>
        <v>283.16805147215257</v>
      </c>
      <c r="BL32">
        <f>VLOOKUP($A32, POM!$1:$1048576, 11, FALSE)</f>
        <v>0.56024565120590542</v>
      </c>
      <c r="BM32">
        <f>VLOOKUP($A32, POM!$1:$1048576, 12, FALSE)</f>
        <v>4.7194675245358768</v>
      </c>
      <c r="BN32">
        <f>VLOOKUP($A32, POM!$1:$1048576, 13, FALSE)</f>
        <v>9.8279128690072337</v>
      </c>
      <c r="BO32">
        <f>VLOOKUP(A32, [1]Dugout_fullIsotopeMassBalanceHA!$1:$1048576, 5, FALSE)</f>
        <v>-94.6</v>
      </c>
      <c r="BP32">
        <f>VLOOKUP($A32, [1]Dugout_fullIsotopeMassBalanceHA!$1:$1048576, 6, FALSE)</f>
        <v>-10.1</v>
      </c>
      <c r="BQ32">
        <f>VLOOKUP(A32, Isotopes!$1:$1048576, 38,FALSE)</f>
        <v>0.21821528100000001</v>
      </c>
      <c r="BR32" s="63" t="str">
        <f>VLOOKUP($A32, Isotopes!$1:$1048576, 42, FALSE)</f>
        <v>rain</v>
      </c>
      <c r="BS32">
        <f>VLOOKUP(B32, [2]Dugout_master!$1:$1048576, 76, FALSE)</f>
        <v>1.9396983946777</v>
      </c>
      <c r="BT32" s="60" t="s">
        <v>153</v>
      </c>
      <c r="BZ32">
        <v>1.9677765306041699E-2</v>
      </c>
      <c r="CA32">
        <v>4.7661173933139601E-4</v>
      </c>
      <c r="CB32" t="e">
        <f>VLOOKUP($A32,Radon!$C$3:$E$19,2,FALSE)</f>
        <v>#N/A</v>
      </c>
      <c r="CC32">
        <v>608</v>
      </c>
      <c r="CD32">
        <v>1350</v>
      </c>
      <c r="CE32">
        <f>VLOOKUP(A32, [3]Sheet1!$1:$1048576, 5, FALSE)</f>
        <v>0.10028902707603825</v>
      </c>
      <c r="CF32">
        <f>VLOOKUP(B32, [4]Dugout_master!$1:$1048576, 38, FALSE)</f>
        <v>25.948670125</v>
      </c>
      <c r="CG32">
        <f>VLOOKUP($C32, Flux!$1:$1048576, 4, FALSE)</f>
        <v>-21.0403223365863</v>
      </c>
      <c r="CH32">
        <f>VLOOKUP($C32, Flux!$1:$1048576, 12, FALSE)</f>
        <v>5.6304690911271296</v>
      </c>
      <c r="CI32">
        <f>VLOOKUP($C32, Flux!$1:$1048576, 20, FALSE)</f>
        <v>-5.4768112470915504</v>
      </c>
      <c r="CJ32">
        <v>4374</v>
      </c>
      <c r="CK32" s="22">
        <f t="shared" si="14"/>
        <v>7.2360094895828677</v>
      </c>
      <c r="CL32" s="22">
        <f t="shared" si="11"/>
        <v>214.13784999999999</v>
      </c>
      <c r="CM32" s="22">
        <f t="shared" si="12"/>
        <v>2230.3702739297987</v>
      </c>
      <c r="CN32" s="22">
        <f t="shared" si="13"/>
        <v>2.2303702739297986</v>
      </c>
      <c r="CO32" s="22">
        <f>VLOOKUP(A32, Alk_Cl_SO4!$1:$1048576, 7, FALSE)</f>
        <v>75.412330627441406</v>
      </c>
      <c r="CP32" s="22">
        <f>VLOOKUP(A32, Alk_Cl_SO4!$1:$1048576,5, FALSE)</f>
        <v>126.79380035400391</v>
      </c>
      <c r="CQ32" s="22">
        <f>VLOOKUP(A32, Alk_Cl_SO4!$1:$1048576,6, FALSE)</f>
        <v>7.2032999992370605</v>
      </c>
    </row>
    <row r="33" spans="1:95" x14ac:dyDescent="0.25">
      <c r="A33" t="str">
        <f t="shared" si="0"/>
        <v>4C43369</v>
      </c>
      <c r="B33" s="8" t="s">
        <v>91</v>
      </c>
      <c r="C33" t="str">
        <f t="shared" si="1"/>
        <v>4CSeptember</v>
      </c>
      <c r="D33" s="20" t="s">
        <v>283</v>
      </c>
      <c r="E33" s="30">
        <v>43369</v>
      </c>
      <c r="F33" s="24">
        <f t="shared" si="2"/>
        <v>269</v>
      </c>
      <c r="G33" s="11">
        <v>22</v>
      </c>
      <c r="H33" s="56">
        <v>0.63402777777777775</v>
      </c>
      <c r="I33">
        <v>50.352290000000004</v>
      </c>
      <c r="J33">
        <v>-104.57451</v>
      </c>
      <c r="K33">
        <v>14.9</v>
      </c>
      <c r="L33">
        <v>98</v>
      </c>
      <c r="M33">
        <v>11.1</v>
      </c>
      <c r="N33" t="s">
        <v>159</v>
      </c>
      <c r="O33">
        <v>0.18</v>
      </c>
      <c r="P33">
        <v>0.8</v>
      </c>
      <c r="Q33">
        <v>0.8</v>
      </c>
      <c r="R33">
        <v>93.2</v>
      </c>
      <c r="S33">
        <v>0</v>
      </c>
      <c r="T33">
        <v>0</v>
      </c>
      <c r="U33">
        <v>8.9</v>
      </c>
      <c r="V33">
        <v>79.599999999999994</v>
      </c>
      <c r="W33">
        <v>9.24</v>
      </c>
      <c r="X33">
        <v>378.4</v>
      </c>
      <c r="Y33">
        <v>0.18</v>
      </c>
      <c r="Z33">
        <v>8.27</v>
      </c>
      <c r="AA33">
        <v>8.9</v>
      </c>
      <c r="AB33">
        <v>77.8</v>
      </c>
      <c r="AC33">
        <v>9.06</v>
      </c>
      <c r="AD33">
        <v>378.4</v>
      </c>
      <c r="AE33">
        <v>0.18</v>
      </c>
      <c r="AF33">
        <v>8.26</v>
      </c>
      <c r="AG33">
        <f t="shared" si="3"/>
        <v>194.88548583324535</v>
      </c>
      <c r="AH33">
        <v>707.4</v>
      </c>
      <c r="AI33">
        <v>33.455888420000008</v>
      </c>
      <c r="AJ33">
        <v>30.582447080000001</v>
      </c>
      <c r="AK33">
        <v>0.05</v>
      </c>
      <c r="AL33">
        <f t="shared" si="4"/>
        <v>50</v>
      </c>
      <c r="AM33">
        <v>1.66E-3</v>
      </c>
      <c r="AN33">
        <v>5.18</v>
      </c>
      <c r="AO33">
        <f t="shared" si="5"/>
        <v>55.18</v>
      </c>
      <c r="AP33">
        <f t="shared" si="6"/>
        <v>7.4283241717092556</v>
      </c>
      <c r="AQ33">
        <v>0.02</v>
      </c>
      <c r="AR33">
        <v>1740</v>
      </c>
      <c r="AS33" s="23">
        <f t="shared" si="7"/>
        <v>1048.1927710843374</v>
      </c>
      <c r="AT33" s="23">
        <f t="shared" si="8"/>
        <v>3230.8880308880312</v>
      </c>
      <c r="AU33">
        <v>30.795999999999999</v>
      </c>
      <c r="AV33">
        <f t="shared" si="9"/>
        <v>2564.196502914238</v>
      </c>
      <c r="AW33">
        <v>16.736000000000001</v>
      </c>
      <c r="AX33">
        <f t="shared" si="10"/>
        <v>1393.5054121565363</v>
      </c>
      <c r="AY33">
        <v>551.95094666257796</v>
      </c>
      <c r="AZ33">
        <v>28.628278479377499</v>
      </c>
      <c r="BA33">
        <v>0.78185093251390803</v>
      </c>
      <c r="BB33">
        <v>202.92636227621099</v>
      </c>
      <c r="BC33">
        <v>0.37670117500066602</v>
      </c>
      <c r="BD33">
        <v>5.8771848043055297E-2</v>
      </c>
      <c r="BE33">
        <v>0.29523785144939402</v>
      </c>
      <c r="BF33">
        <v>11.4773949927795</v>
      </c>
      <c r="BG33">
        <v>0.101523403212783</v>
      </c>
      <c r="BH33">
        <f>VLOOKUP($A33, POM!$1:$1048576, 7, FALSE)</f>
        <v>3.2306900350223762</v>
      </c>
      <c r="BI33">
        <f>VLOOKUP($A33, POM!$1:$1048576, 8, FALSE)</f>
        <v>-29.422475867985611</v>
      </c>
      <c r="BJ33">
        <f>VLOOKUP($A33, POM!$1:$1048576, 9, FALSE)</f>
        <v>30.46321250526189</v>
      </c>
      <c r="BK33">
        <f>VLOOKUP($A33, POM!$1:$1048576, 10, FALSE)</f>
        <v>138.41106651594956</v>
      </c>
      <c r="BL33">
        <f>VLOOKUP($A33, POM!$1:$1048576, 11, FALSE)</f>
        <v>0.50772020842103149</v>
      </c>
      <c r="BM33">
        <f>VLOOKUP($A33, POM!$1:$1048576, 12, FALSE)</f>
        <v>2.3068511085991594</v>
      </c>
      <c r="BN33">
        <f>VLOOKUP($A33, POM!$1:$1048576, 13, FALSE)</f>
        <v>5.3008059335189586</v>
      </c>
      <c r="BO33">
        <f>VLOOKUP(A33, [1]Dugout_fullIsotopeMassBalanceHA!$1:$1048576, 5, FALSE)</f>
        <v>-61.8</v>
      </c>
      <c r="BP33">
        <f>VLOOKUP($A33, [1]Dugout_fullIsotopeMassBalanceHA!$1:$1048576, 6, FALSE)</f>
        <v>-3.26</v>
      </c>
      <c r="BQ33">
        <f>VLOOKUP(A33, Isotopes!$1:$1048576, 38,FALSE)</f>
        <v>0.91035075799999998</v>
      </c>
      <c r="BR33" s="63" t="str">
        <f>VLOOKUP($A33, Isotopes!$1:$1048576, 42, FALSE)</f>
        <v>rain</v>
      </c>
      <c r="BS33">
        <f>VLOOKUP(B33, [2]Dugout_master!$1:$1048576, 76, FALSE)</f>
        <v>3.8764083195487902</v>
      </c>
      <c r="BT33" s="60" t="s">
        <v>161</v>
      </c>
      <c r="BZ33">
        <v>0</v>
      </c>
      <c r="CA33">
        <v>0</v>
      </c>
      <c r="CB33" t="e">
        <f>VLOOKUP($A33,Radon!$C$3:$E$19,2,FALSE)</f>
        <v>#N/A</v>
      </c>
      <c r="CC33">
        <v>577</v>
      </c>
      <c r="CD33">
        <v>3000</v>
      </c>
      <c r="CE33">
        <f>VLOOKUP(A33, [3]Sheet1!$1:$1048576, 5, FALSE)</f>
        <v>0.1178377676698128</v>
      </c>
      <c r="CF33">
        <f>VLOOKUP(B33, [4]Dugout_master!$1:$1048576, 38, FALSE)</f>
        <v>31.760493650000001</v>
      </c>
      <c r="CG33">
        <f>VLOOKUP($C33, Flux!$1:$1048576, 4, FALSE)</f>
        <v>11.289364501877699</v>
      </c>
      <c r="CH33">
        <f>VLOOKUP($C33, Flux!$1:$1048576, 12, FALSE)</f>
        <v>0.58503150830304296</v>
      </c>
      <c r="CI33">
        <f>VLOOKUP($C33, Flux!$1:$1048576, 20, FALSE)</f>
        <v>-1.9669275988025301</v>
      </c>
      <c r="CJ33">
        <v>2605.0559999999996</v>
      </c>
      <c r="CK33" s="22">
        <f t="shared" si="14"/>
        <v>1.2944167283632682</v>
      </c>
      <c r="CL33" s="22">
        <f t="shared" si="11"/>
        <v>222.91543999999996</v>
      </c>
      <c r="CM33" s="22">
        <f t="shared" si="12"/>
        <v>2321.7939797937706</v>
      </c>
      <c r="CN33" s="22">
        <f t="shared" si="13"/>
        <v>2.3217939797937706</v>
      </c>
      <c r="CO33" s="22">
        <f>VLOOKUP(A33, Alk_Cl_SO4!$1:$1048576, 7, FALSE)</f>
        <v>0</v>
      </c>
      <c r="CP33" s="22">
        <f>VLOOKUP(A33, Alk_Cl_SO4!$1:$1048576,5, FALSE)</f>
        <v>166.88909912109375</v>
      </c>
      <c r="CQ33" s="22">
        <f>VLOOKUP(A33, Alk_Cl_SO4!$1:$1048576,6, FALSE)</f>
        <v>27.789600372314453</v>
      </c>
    </row>
    <row r="34" spans="1:95" x14ac:dyDescent="0.25">
      <c r="A34" t="str">
        <f t="shared" ref="A34:A65" si="15">B34&amp;E34</f>
        <v>66C43321</v>
      </c>
      <c r="B34" s="8" t="s">
        <v>76</v>
      </c>
      <c r="C34" t="str">
        <f t="shared" ref="C34:C65" si="16">B34&amp;D34</f>
        <v>66CAugust</v>
      </c>
      <c r="D34" s="20" t="s">
        <v>282</v>
      </c>
      <c r="E34" s="30">
        <v>43321</v>
      </c>
      <c r="F34" s="24">
        <f t="shared" ref="F34:F65" si="17">E34-DATE(YEAR(E34),1,0)</f>
        <v>221</v>
      </c>
      <c r="G34" s="11">
        <v>15</v>
      </c>
      <c r="H34" s="56">
        <v>0.4145833333333333</v>
      </c>
      <c r="I34">
        <v>50.133229999999998</v>
      </c>
      <c r="J34">
        <v>-103.85607</v>
      </c>
      <c r="K34">
        <v>27.6</v>
      </c>
      <c r="L34">
        <v>0</v>
      </c>
      <c r="M34">
        <v>2</v>
      </c>
      <c r="N34" t="s">
        <v>155</v>
      </c>
      <c r="O34">
        <v>0.87</v>
      </c>
      <c r="P34">
        <v>2.5</v>
      </c>
      <c r="Q34">
        <v>2.5</v>
      </c>
      <c r="R34">
        <v>94.9</v>
      </c>
      <c r="S34">
        <v>0</v>
      </c>
      <c r="T34">
        <v>0</v>
      </c>
      <c r="U34">
        <v>21.8</v>
      </c>
      <c r="V34">
        <v>104.9</v>
      </c>
      <c r="W34">
        <v>9.23</v>
      </c>
      <c r="X34">
        <v>381.4</v>
      </c>
      <c r="Y34">
        <v>0.2</v>
      </c>
      <c r="Z34">
        <v>8.5500000000000007</v>
      </c>
      <c r="AA34">
        <v>12.5</v>
      </c>
      <c r="AB34">
        <v>0.3</v>
      </c>
      <c r="AC34">
        <v>0.03</v>
      </c>
      <c r="AD34">
        <v>441.6</v>
      </c>
      <c r="AE34">
        <v>0.28000000000000003</v>
      </c>
      <c r="AF34">
        <v>6.21</v>
      </c>
      <c r="AG34">
        <f t="shared" ref="AG34:AG65" si="18">IF(X34&gt;717.5,(-0.000000000005886729*X34^3)+(0.000001573823009374*X34^2)+( 0.564100864596031*X34)-32.0598990943585, (- 0.00000003351240016*X34^3)+(0.000049948901244919*X34^2)+( 0.500944688449521*X34)-0.00823364899058809)</f>
        <v>196.45864340210053</v>
      </c>
      <c r="AH34">
        <v>710.4</v>
      </c>
      <c r="AI34">
        <v>51.281430550000003</v>
      </c>
      <c r="AJ34">
        <v>44.187800199999998</v>
      </c>
      <c r="AK34">
        <v>0.06</v>
      </c>
      <c r="AL34">
        <f t="shared" ref="AL34:AL65" si="19">AK34*1000</f>
        <v>60</v>
      </c>
      <c r="AM34">
        <v>3.3500000000000001E-3</v>
      </c>
      <c r="AN34">
        <v>5.21</v>
      </c>
      <c r="AO34">
        <f t="shared" ref="AO34:AO65" si="20">AL34+AN34</f>
        <v>65.209999999999994</v>
      </c>
      <c r="AP34">
        <f t="shared" ref="AP34:AP65" si="21">SQRT(AO34)</f>
        <v>8.0752708932889679</v>
      </c>
      <c r="AQ34">
        <v>0.04</v>
      </c>
      <c r="AR34">
        <v>1410</v>
      </c>
      <c r="AS34" s="23">
        <f t="shared" ref="AS34:AS65" si="22">(AR34/1000)/AM34</f>
        <v>420.89552238805965</v>
      </c>
      <c r="AT34" s="23">
        <f t="shared" ref="AT34:AT65" si="23">AW34/(AN34/1000)</f>
        <v>3560.2687140115158</v>
      </c>
      <c r="AU34">
        <v>35.304000000000002</v>
      </c>
      <c r="AV34">
        <f t="shared" ref="AV34:AV65" si="24">(AU34/12.01)*1000</f>
        <v>2939.5503746877603</v>
      </c>
      <c r="AW34">
        <v>18.548999999999999</v>
      </c>
      <c r="AX34">
        <f t="shared" ref="AX34:AX65" si="25">(AW34/12.01)*1000</f>
        <v>1544.4629475437134</v>
      </c>
      <c r="AY34">
        <v>344.91947186809398</v>
      </c>
      <c r="AZ34">
        <v>11.965513675424599</v>
      </c>
      <c r="BA34">
        <v>0.63808673486981204</v>
      </c>
      <c r="BB34">
        <v>505.64656746945798</v>
      </c>
      <c r="BC34">
        <v>0.70541064459428504</v>
      </c>
      <c r="BD34">
        <v>1.80555822619668E-2</v>
      </c>
      <c r="BE34">
        <v>0.245392733908639</v>
      </c>
      <c r="BF34">
        <v>6.24822576955588</v>
      </c>
      <c r="BG34">
        <v>5.2047053528779003E-2</v>
      </c>
      <c r="BH34">
        <f>VLOOKUP($A34, POM!$1:$1048576, 7, FALSE)</f>
        <v>1.0965148136284362</v>
      </c>
      <c r="BI34">
        <f>VLOOKUP($A34, POM!$1:$1048576, 8, FALSE)</f>
        <v>-29.913442804252426</v>
      </c>
      <c r="BJ34">
        <f>VLOOKUP($A34, POM!$1:$1048576, 9, FALSE)</f>
        <v>55.55966023724644</v>
      </c>
      <c r="BK34">
        <f>VLOOKUP($A34, POM!$1:$1048576, 10, FALSE)</f>
        <v>378.65420992496217</v>
      </c>
      <c r="BL34">
        <f>VLOOKUP($A34, POM!$1:$1048576, 11, FALSE)</f>
        <v>0.92599433728744074</v>
      </c>
      <c r="BM34">
        <f>VLOOKUP($A34, POM!$1:$1048576, 12, FALSE)</f>
        <v>6.3109034987493695</v>
      </c>
      <c r="BN34">
        <f>VLOOKUP($A34, POM!$1:$1048576, 13, FALSE)</f>
        <v>7.9511509434376233</v>
      </c>
      <c r="BO34">
        <f>VLOOKUP(A34, [1]Dugout_fullIsotopeMassBalanceHA!$1:$1048576, 5, FALSE)</f>
        <v>-88.9</v>
      </c>
      <c r="BP34">
        <f>VLOOKUP($A34, [1]Dugout_fullIsotopeMassBalanceHA!$1:$1048576, 6, FALSE)</f>
        <v>-8.7899999999999991</v>
      </c>
      <c r="BQ34">
        <f>VLOOKUP(A34, Isotopes!$1:$1048576, 38,FALSE)</f>
        <v>0.310781419</v>
      </c>
      <c r="BR34" s="63" t="str">
        <f>VLOOKUP($A34, Isotopes!$1:$1048576, 42, FALSE)</f>
        <v>rain</v>
      </c>
      <c r="BS34">
        <f>VLOOKUP(B34, [2]Dugout_master!$1:$1048576, 76, FALSE)</f>
        <v>1.9396983946777</v>
      </c>
      <c r="BZ34">
        <v>1.3369213E-2</v>
      </c>
      <c r="CA34">
        <v>2.1147862037442099E-3</v>
      </c>
      <c r="CB34">
        <f>VLOOKUP($A34,Radon!$C$3:$E$19,2,FALSE)</f>
        <v>4.6166762734230824</v>
      </c>
      <c r="CC34">
        <v>608</v>
      </c>
      <c r="CD34">
        <v>1350</v>
      </c>
      <c r="CE34">
        <f>VLOOKUP(A34, [3]Sheet1!$1:$1048576, 5, FALSE)</f>
        <v>0.1158563004327979</v>
      </c>
      <c r="CF34">
        <f>VLOOKUP(B34, [4]Dugout_master!$1:$1048576, 38, FALSE)</f>
        <v>25.948670125</v>
      </c>
      <c r="CG34">
        <f>VLOOKUP($C34, Flux!$1:$1048576, 4, FALSE)</f>
        <v>-5.0483878017111596</v>
      </c>
      <c r="CH34">
        <f>VLOOKUP($C34, Flux!$1:$1048576, 12, FALSE)</f>
        <v>1.76400954567141</v>
      </c>
      <c r="CI34">
        <f>VLOOKUP($C34, Flux!$1:$1048576, 20, FALSE)</f>
        <v>-5.0152375426836899</v>
      </c>
      <c r="CJ34">
        <v>3804.375</v>
      </c>
      <c r="CK34" s="22">
        <f t="shared" si="14"/>
        <v>6.0300079079857234</v>
      </c>
      <c r="CL34" s="22">
        <f t="shared" ref="CL34:CL65" si="26">0.5891*X34</f>
        <v>224.68273999999997</v>
      </c>
      <c r="CM34" s="22">
        <f t="shared" ref="CM34:CM65" si="27">CL34/1000/96.01*1000000</f>
        <v>2340.2014373502752</v>
      </c>
      <c r="CN34" s="22">
        <f t="shared" si="13"/>
        <v>2.3402014373502751</v>
      </c>
      <c r="CO34" s="22" t="str">
        <f>VLOOKUP(A34, Alk_Cl_SO4!$1:$1048576, 7, FALSE)</f>
        <v>N/V</v>
      </c>
      <c r="CP34" s="22">
        <f>VLOOKUP(A34, Alk_Cl_SO4!$1:$1048576,5, FALSE)</f>
        <v>154.67599487304688</v>
      </c>
      <c r="CQ34" s="22">
        <f>VLOOKUP(A34, Alk_Cl_SO4!$1:$1048576,6, FALSE)</f>
        <v>20.350099563598633</v>
      </c>
    </row>
    <row r="35" spans="1:95" x14ac:dyDescent="0.25">
      <c r="A35" t="str">
        <f t="shared" si="15"/>
        <v>68A43238</v>
      </c>
      <c r="B35" s="8" t="s">
        <v>85</v>
      </c>
      <c r="C35" t="str">
        <f t="shared" si="16"/>
        <v>68AMay</v>
      </c>
      <c r="D35" t="s">
        <v>279</v>
      </c>
      <c r="E35" s="30">
        <v>43238</v>
      </c>
      <c r="F35" s="24">
        <f t="shared" si="17"/>
        <v>138</v>
      </c>
      <c r="G35" s="11">
        <v>3</v>
      </c>
      <c r="H35" s="56">
        <v>0.3923611111111111</v>
      </c>
      <c r="I35">
        <v>50.633609999999997</v>
      </c>
      <c r="J35">
        <v>-104.68494</v>
      </c>
      <c r="K35">
        <v>12</v>
      </c>
      <c r="L35">
        <v>0</v>
      </c>
      <c r="M35">
        <v>6.9</v>
      </c>
      <c r="N35" t="s">
        <v>129</v>
      </c>
      <c r="O35">
        <v>0.55000000000000004</v>
      </c>
      <c r="P35">
        <v>0.55000000000000004</v>
      </c>
      <c r="Q35">
        <v>0.5</v>
      </c>
      <c r="R35">
        <v>91.7</v>
      </c>
      <c r="S35">
        <v>0</v>
      </c>
      <c r="T35">
        <v>0</v>
      </c>
      <c r="U35">
        <v>10.6</v>
      </c>
      <c r="V35">
        <v>69.400000000000006</v>
      </c>
      <c r="W35">
        <v>7.73</v>
      </c>
      <c r="X35">
        <v>403.5</v>
      </c>
      <c r="Y35">
        <v>0.27</v>
      </c>
      <c r="Z35">
        <v>7.91</v>
      </c>
      <c r="AA35">
        <v>10.3</v>
      </c>
      <c r="AB35">
        <v>68.599999999999994</v>
      </c>
      <c r="AC35">
        <v>7.66</v>
      </c>
      <c r="AD35">
        <v>399.4</v>
      </c>
      <c r="AE35">
        <v>0.27</v>
      </c>
      <c r="AF35">
        <v>7.88</v>
      </c>
      <c r="AG35">
        <f t="shared" si="18"/>
        <v>208.05365262546889</v>
      </c>
      <c r="AH35">
        <v>716</v>
      </c>
      <c r="AI35">
        <v>8.2514831266666668</v>
      </c>
      <c r="AJ35">
        <v>2.5008574400000003</v>
      </c>
      <c r="AK35">
        <v>0.57999999999999996</v>
      </c>
      <c r="AL35">
        <f t="shared" si="19"/>
        <v>580</v>
      </c>
      <c r="AM35">
        <v>0.04</v>
      </c>
      <c r="AN35">
        <v>104.64</v>
      </c>
      <c r="AO35">
        <f t="shared" si="20"/>
        <v>684.64</v>
      </c>
      <c r="AP35">
        <f t="shared" si="21"/>
        <v>26.165626306282064</v>
      </c>
      <c r="AQ35">
        <v>0.08</v>
      </c>
      <c r="AR35">
        <v>2520</v>
      </c>
      <c r="AS35" s="23">
        <f t="shared" si="22"/>
        <v>63</v>
      </c>
      <c r="AT35" s="23">
        <f t="shared" si="23"/>
        <v>197.41016819571865</v>
      </c>
      <c r="AU35">
        <v>34.085000000000001</v>
      </c>
      <c r="AV35">
        <f t="shared" si="24"/>
        <v>2838.0516236469607</v>
      </c>
      <c r="AW35">
        <v>20.657</v>
      </c>
      <c r="AX35">
        <f t="shared" si="25"/>
        <v>1719.9833472106577</v>
      </c>
      <c r="AY35">
        <v>1697.4507067383099</v>
      </c>
      <c r="AZ35">
        <v>84.050774178612102</v>
      </c>
      <c r="BA35">
        <v>0.93109149458569396</v>
      </c>
      <c r="BB35">
        <v>1460.1017882278099</v>
      </c>
      <c r="BC35">
        <v>2.6273110760423899</v>
      </c>
      <c r="BD35">
        <v>2.0513685913281898E-2</v>
      </c>
      <c r="BE35">
        <v>0.31124019813124498</v>
      </c>
      <c r="BF35">
        <v>11.50984040132</v>
      </c>
      <c r="BG35">
        <v>0.29177602298984601</v>
      </c>
      <c r="BH35">
        <f>VLOOKUP($A35, POM!$1:$1048576, 7, FALSE)</f>
        <v>4.2754141301948856</v>
      </c>
      <c r="BI35">
        <f>VLOOKUP($A35, POM!$1:$1048576, 8, FALSE)</f>
        <v>-24.705054853222109</v>
      </c>
      <c r="BJ35">
        <f>VLOOKUP($A35, POM!$1:$1048576, 9, FALSE)</f>
        <v>22.916709174121369</v>
      </c>
      <c r="BK35">
        <f>VLOOKUP($A35, POM!$1:$1048576, 10, FALSE)</f>
        <v>150.28920391248533</v>
      </c>
      <c r="BL35">
        <f>VLOOKUP($A35, POM!$1:$1048576, 11, FALSE)</f>
        <v>0.3819451529020228</v>
      </c>
      <c r="BM35">
        <f>VLOOKUP($A35, POM!$1:$1048576, 12, FALSE)</f>
        <v>2.5048200652080888</v>
      </c>
      <c r="BN35">
        <f>VLOOKUP($A35, POM!$1:$1048576, 13, FALSE)</f>
        <v>7.6510725528849273</v>
      </c>
      <c r="BO35">
        <f>VLOOKUP(A35, [1]Dugout_fullIsotopeMassBalanceHA!$1:$1048576, 5, FALSE)</f>
        <v>-113.5</v>
      </c>
      <c r="BP35">
        <f>VLOOKUP($A35, [1]Dugout_fullIsotopeMassBalanceHA!$1:$1048576, 6, FALSE)</f>
        <v>-11.87</v>
      </c>
      <c r="BQ35">
        <f>VLOOKUP(A35, Isotopes!$1:$1048576, 38,FALSE)</f>
        <v>0.302907062</v>
      </c>
      <c r="BR35" s="63" t="str">
        <f>VLOOKUP($A35, Isotopes!$1:$1048576, 42, FALSE)</f>
        <v>intermediate</v>
      </c>
      <c r="BS35" t="e">
        <f>VLOOKUP(B35, [2]Dugout_master!$1:$1048576, 76, FALSE)</f>
        <v>#N/A</v>
      </c>
      <c r="BT35" s="60" t="s">
        <v>130</v>
      </c>
      <c r="BZ35">
        <v>5.5253734293545995E-4</v>
      </c>
      <c r="CA35">
        <v>5.5253734293545995E-4</v>
      </c>
      <c r="CB35" t="e">
        <f>VLOOKUP($A35,Radon!$C$3:$E$19,2,FALSE)</f>
        <v>#N/A</v>
      </c>
      <c r="CC35">
        <v>586</v>
      </c>
      <c r="CD35">
        <v>600</v>
      </c>
      <c r="CE35">
        <f>VLOOKUP(A35, [3]Sheet1!$1:$1048576, 5, FALSE)</f>
        <v>8.8238420055918143E-2</v>
      </c>
      <c r="CF35" t="e">
        <f>VLOOKUP(B35, [4]Dugout_master!$1:$1048576, 38, FALSE)</f>
        <v>#N/A</v>
      </c>
      <c r="CG35">
        <f>VLOOKUP($C35, Flux!$1:$1048576, 4, FALSE)</f>
        <v>102.00837656398799</v>
      </c>
      <c r="CH35">
        <f>VLOOKUP($C35, Flux!$1:$1048576, 12, FALSE)</f>
        <v>4.1532359859093901</v>
      </c>
      <c r="CI35">
        <f>VLOOKUP($C35, Flux!$1:$1048576, 20, FALSE)</f>
        <v>-1.0982063148132399</v>
      </c>
      <c r="CJ35">
        <v>277.78162500000002</v>
      </c>
      <c r="CK35" s="22">
        <f t="shared" si="14"/>
        <v>1.9899026096352892</v>
      </c>
      <c r="CL35" s="22">
        <f t="shared" si="26"/>
        <v>237.70184999999998</v>
      </c>
      <c r="CM35" s="22">
        <f t="shared" si="27"/>
        <v>2475.8030413498591</v>
      </c>
      <c r="CN35" s="22">
        <f t="shared" si="13"/>
        <v>2.4758030413498591</v>
      </c>
      <c r="CO35" s="22">
        <f>VLOOKUP(A35, Alk_Cl_SO4!$1:$1048576, 7, FALSE)</f>
        <v>230.595703125</v>
      </c>
      <c r="CP35" s="22">
        <f>VLOOKUP(A35, Alk_Cl_SO4!$1:$1048576,5, FALSE)</f>
        <v>134.45419311523438</v>
      </c>
      <c r="CQ35" s="22">
        <f>VLOOKUP(A35, Alk_Cl_SO4!$1:$1048576,6, FALSE)</f>
        <v>18.288299560546875</v>
      </c>
    </row>
    <row r="36" spans="1:95" x14ac:dyDescent="0.25">
      <c r="A36" t="str">
        <f t="shared" si="15"/>
        <v>68A43216</v>
      </c>
      <c r="B36" s="8" t="s">
        <v>85</v>
      </c>
      <c r="C36" t="str">
        <f t="shared" si="16"/>
        <v>68AApril</v>
      </c>
      <c r="D36" t="s">
        <v>278</v>
      </c>
      <c r="E36" s="30">
        <v>43216</v>
      </c>
      <c r="F36" s="24">
        <f t="shared" si="17"/>
        <v>116</v>
      </c>
      <c r="G36" s="11">
        <v>1</v>
      </c>
      <c r="H36" s="56">
        <v>0.41666666666666669</v>
      </c>
      <c r="I36">
        <v>50.633670000000002</v>
      </c>
      <c r="J36">
        <v>-104.68465</v>
      </c>
      <c r="K36">
        <v>18.100000000000001</v>
      </c>
      <c r="L36">
        <v>0</v>
      </c>
      <c r="M36">
        <v>8.1</v>
      </c>
      <c r="N36" t="s">
        <v>81</v>
      </c>
      <c r="O36">
        <v>0.4</v>
      </c>
      <c r="P36">
        <v>0.56000000000000005</v>
      </c>
      <c r="Q36">
        <v>0.5</v>
      </c>
      <c r="R36">
        <v>125.2</v>
      </c>
      <c r="S36">
        <v>0</v>
      </c>
      <c r="T36">
        <v>0</v>
      </c>
      <c r="U36">
        <v>9.6</v>
      </c>
      <c r="V36">
        <v>92.2</v>
      </c>
      <c r="W36">
        <v>10.54</v>
      </c>
      <c r="X36">
        <v>415.2</v>
      </c>
      <c r="Y36">
        <v>0.28999999999999998</v>
      </c>
      <c r="Z36">
        <v>8.48</v>
      </c>
      <c r="AA36">
        <v>9.6</v>
      </c>
      <c r="AB36">
        <v>90.1</v>
      </c>
      <c r="AC36">
        <v>10.23</v>
      </c>
      <c r="AD36">
        <v>415.2</v>
      </c>
      <c r="AE36">
        <v>0.28999999999999998</v>
      </c>
      <c r="AF36">
        <v>8.42</v>
      </c>
      <c r="AG36">
        <f t="shared" si="18"/>
        <v>214.19603501087749</v>
      </c>
      <c r="AH36">
        <v>711</v>
      </c>
      <c r="AI36">
        <v>52.622034660000011</v>
      </c>
      <c r="AJ36">
        <v>52.924528706666678</v>
      </c>
      <c r="AK36">
        <v>3.45</v>
      </c>
      <c r="AL36">
        <f t="shared" si="19"/>
        <v>3450</v>
      </c>
      <c r="AM36">
        <v>7.2100000000000003E-3</v>
      </c>
      <c r="AN36">
        <v>3206.76</v>
      </c>
      <c r="AO36">
        <f t="shared" si="20"/>
        <v>6656.76</v>
      </c>
      <c r="AP36">
        <f t="shared" si="21"/>
        <v>81.588969842742841</v>
      </c>
      <c r="AQ36">
        <v>0.05</v>
      </c>
      <c r="AR36">
        <v>9950</v>
      </c>
      <c r="AS36" s="23">
        <f t="shared" si="22"/>
        <v>1380.02773925104</v>
      </c>
      <c r="AT36" s="23">
        <f t="shared" si="23"/>
        <v>5.3293667128191693</v>
      </c>
      <c r="AU36">
        <v>31.268999999999998</v>
      </c>
      <c r="AV36">
        <f t="shared" si="24"/>
        <v>2603.5803497085758</v>
      </c>
      <c r="AW36">
        <v>17.09</v>
      </c>
      <c r="AX36">
        <f t="shared" si="25"/>
        <v>1422.9808492922564</v>
      </c>
      <c r="AY36">
        <v>561.58808509999994</v>
      </c>
      <c r="AZ36">
        <v>28.540191700000001</v>
      </c>
      <c r="BA36">
        <v>2.1355338119999998</v>
      </c>
      <c r="BB36">
        <v>3182.7259589999999</v>
      </c>
      <c r="BC36">
        <v>5.8229892950000002</v>
      </c>
      <c r="BD36">
        <v>0.31382560900000001</v>
      </c>
      <c r="BE36">
        <v>5.9607961960000004</v>
      </c>
      <c r="BF36">
        <v>226.8798558</v>
      </c>
      <c r="BG36">
        <v>20.623777199999999</v>
      </c>
      <c r="BH36">
        <f>VLOOKUP($A36, POM!$1:$1048576, 7, FALSE)</f>
        <v>-3.7326500643736535</v>
      </c>
      <c r="BI36">
        <f>VLOOKUP($A36, POM!$1:$1048576, 8, FALSE)</f>
        <v>-33.078022709634233</v>
      </c>
      <c r="BJ36">
        <f>VLOOKUP($A36, POM!$1:$1048576, 9, FALSE)</f>
        <v>54.372049534349031</v>
      </c>
      <c r="BK36">
        <f>VLOOKUP($A36, POM!$1:$1048576, 10, FALSE)</f>
        <v>315.30544623745084</v>
      </c>
      <c r="BL36">
        <f>VLOOKUP($A36, POM!$1:$1048576, 11, FALSE)</f>
        <v>0.90620082557248394</v>
      </c>
      <c r="BM36">
        <f>VLOOKUP($A36, POM!$1:$1048576, 12, FALSE)</f>
        <v>5.2550907706241814</v>
      </c>
      <c r="BN36">
        <f>VLOOKUP($A36, POM!$1:$1048576, 13, FALSE)</f>
        <v>6.765541433403258</v>
      </c>
      <c r="BO36">
        <f>VLOOKUP(A36, [1]Dugout_fullIsotopeMassBalanceHA!$1:$1048576, 5, FALSE)</f>
        <v>-134.80000000000001</v>
      </c>
      <c r="BP36">
        <f>VLOOKUP($A36, [1]Dugout_fullIsotopeMassBalanceHA!$1:$1048576, 6, FALSE)</f>
        <v>-16.59</v>
      </c>
      <c r="BQ36">
        <f>VLOOKUP(A36, Isotopes!$1:$1048576, 38,FALSE)</f>
        <v>6.4057564999999997E-2</v>
      </c>
      <c r="BR36" s="63" t="str">
        <f>VLOOKUP($A36, Isotopes!$1:$1048576, 42, FALSE)</f>
        <v>snow</v>
      </c>
      <c r="BS36" t="e">
        <f>VLOOKUP(B36, [2]Dugout_master!$1:$1048576, 76, FALSE)</f>
        <v>#N/A</v>
      </c>
      <c r="BZ36">
        <v>0</v>
      </c>
      <c r="CA36">
        <v>0</v>
      </c>
      <c r="CB36" t="e">
        <f>VLOOKUP($A36,Radon!$C$3:$E$19,2,FALSE)</f>
        <v>#N/A</v>
      </c>
      <c r="CC36">
        <v>586</v>
      </c>
      <c r="CD36">
        <v>600</v>
      </c>
      <c r="CE36" t="e">
        <f>VLOOKUP(A36, [3]Sheet1!$1:$1048576, 5, FALSE)</f>
        <v>#N/A</v>
      </c>
      <c r="CF36" t="e">
        <f>VLOOKUP(B36, [4]Dugout_master!$1:$1048576, 38, FALSE)</f>
        <v>#N/A</v>
      </c>
      <c r="CG36">
        <f>VLOOKUP($C36, Flux!$1:$1048576, 4, FALSE)</f>
        <v>12.1241813919797</v>
      </c>
      <c r="CH36">
        <f>VLOOKUP($C36, Flux!$1:$1048576, 12, FALSE)</f>
        <v>9.3391358609828501</v>
      </c>
      <c r="CI36">
        <f>VLOOKUP($C36, Flux!$1:$1048576, 20, FALSE)</f>
        <v>316.289851319376</v>
      </c>
      <c r="CK36" s="22">
        <f t="shared" si="14"/>
        <v>2.0260826570832036</v>
      </c>
      <c r="CL36" s="22">
        <f t="shared" si="26"/>
        <v>244.59431999999998</v>
      </c>
      <c r="CM36" s="22">
        <f t="shared" si="27"/>
        <v>2547.5921258202266</v>
      </c>
      <c r="CN36" s="22">
        <f t="shared" si="13"/>
        <v>2.5475921258202265</v>
      </c>
      <c r="CO36" s="22">
        <f>VLOOKUP(A36, Alk_Cl_SO4!$1:$1048576, 7, FALSE)</f>
        <v>199.20530700683594</v>
      </c>
      <c r="CP36" s="22">
        <f>VLOOKUP(A36, Alk_Cl_SO4!$1:$1048576,5, FALSE)</f>
        <v>110.62860107421875</v>
      </c>
      <c r="CQ36" s="22">
        <f>VLOOKUP(A36, Alk_Cl_SO4!$1:$1048576,6, FALSE)</f>
        <v>20.52239990234375</v>
      </c>
    </row>
    <row r="37" spans="1:95" x14ac:dyDescent="0.25">
      <c r="A37" t="str">
        <f t="shared" si="15"/>
        <v>62C43368</v>
      </c>
      <c r="B37" s="8" t="s">
        <v>103</v>
      </c>
      <c r="C37" t="str">
        <f t="shared" si="16"/>
        <v>62CSeptember</v>
      </c>
      <c r="D37" s="20" t="s">
        <v>283</v>
      </c>
      <c r="E37" s="30">
        <v>43368</v>
      </c>
      <c r="F37" s="24">
        <f t="shared" si="17"/>
        <v>268</v>
      </c>
      <c r="G37" s="11">
        <v>22</v>
      </c>
      <c r="H37" s="56">
        <v>0.48888888888888887</v>
      </c>
      <c r="I37">
        <v>50.317100000000003</v>
      </c>
      <c r="J37">
        <v>-106.50484</v>
      </c>
      <c r="K37">
        <v>10.3</v>
      </c>
      <c r="L37">
        <v>15</v>
      </c>
      <c r="M37">
        <v>2.2999999999999998</v>
      </c>
      <c r="N37" t="s">
        <v>164</v>
      </c>
      <c r="O37">
        <v>0.1</v>
      </c>
      <c r="P37">
        <v>0.88</v>
      </c>
      <c r="Q37">
        <v>0.9</v>
      </c>
      <c r="R37">
        <v>80</v>
      </c>
      <c r="S37">
        <v>0</v>
      </c>
      <c r="T37">
        <v>0</v>
      </c>
      <c r="U37">
        <v>7.8</v>
      </c>
      <c r="V37">
        <v>101</v>
      </c>
      <c r="W37">
        <v>11.94</v>
      </c>
      <c r="X37">
        <v>424.6</v>
      </c>
      <c r="Y37">
        <v>0.31</v>
      </c>
      <c r="Z37">
        <v>9.09</v>
      </c>
      <c r="AA37">
        <v>6.7</v>
      </c>
      <c r="AB37">
        <v>44.7</v>
      </c>
      <c r="AC37">
        <v>5.88</v>
      </c>
      <c r="AD37">
        <v>417.3</v>
      </c>
      <c r="AE37">
        <v>0.31</v>
      </c>
      <c r="AF37">
        <v>8.9</v>
      </c>
      <c r="AG37">
        <f t="shared" si="18"/>
        <v>219.13258335425778</v>
      </c>
      <c r="AH37">
        <v>704.4</v>
      </c>
      <c r="AI37" s="22">
        <v>285.32379850000007</v>
      </c>
      <c r="AJ37" s="22">
        <v>249.77915150000001</v>
      </c>
      <c r="AK37">
        <v>0.19</v>
      </c>
      <c r="AL37">
        <f t="shared" si="19"/>
        <v>190</v>
      </c>
      <c r="AM37">
        <v>0.09</v>
      </c>
      <c r="AN37">
        <v>11.38</v>
      </c>
      <c r="AO37">
        <f t="shared" si="20"/>
        <v>201.38</v>
      </c>
      <c r="AP37">
        <f t="shared" si="21"/>
        <v>14.190842117365692</v>
      </c>
      <c r="AQ37">
        <v>0.15</v>
      </c>
      <c r="AR37">
        <v>2010</v>
      </c>
      <c r="AS37" s="23">
        <f t="shared" si="22"/>
        <v>22.333333333333332</v>
      </c>
      <c r="AT37" s="23">
        <f t="shared" si="23"/>
        <v>1943.7609841827766</v>
      </c>
      <c r="AU37">
        <v>61.540999999999997</v>
      </c>
      <c r="AV37">
        <f t="shared" si="24"/>
        <v>5124.1465445462118</v>
      </c>
      <c r="AW37">
        <v>22.12</v>
      </c>
      <c r="AX37">
        <f t="shared" si="25"/>
        <v>1841.7985012489594</v>
      </c>
      <c r="AY37">
        <v>174.21463758476</v>
      </c>
      <c r="AZ37">
        <v>9.3480923478865208</v>
      </c>
      <c r="BA37">
        <v>0.167851253232431</v>
      </c>
      <c r="BB37">
        <v>157.56854776385799</v>
      </c>
      <c r="BC37">
        <v>0.29958765887291799</v>
      </c>
      <c r="BD37">
        <v>7.0013198221780702E-3</v>
      </c>
      <c r="BE37">
        <v>0.227320252232803</v>
      </c>
      <c r="BF37">
        <v>9.1571526766343894</v>
      </c>
      <c r="BG37">
        <v>5.4408566857197499E-2</v>
      </c>
      <c r="BH37" t="e">
        <f>VLOOKUP($A37, POM!$1:$1048576, 7, FALSE)</f>
        <v>#N/A</v>
      </c>
      <c r="BI37" t="e">
        <f>VLOOKUP($A37, POM!$1:$1048576, 8, FALSE)</f>
        <v>#N/A</v>
      </c>
      <c r="BJ37" t="e">
        <f>VLOOKUP($A37, POM!$1:$1048576, 9, FALSE)</f>
        <v>#N/A</v>
      </c>
      <c r="BK37" t="e">
        <f>VLOOKUP($A37, POM!$1:$1048576, 10, FALSE)</f>
        <v>#N/A</v>
      </c>
      <c r="BL37" t="e">
        <f>VLOOKUP($A37, POM!$1:$1048576, 11, FALSE)</f>
        <v>#N/A</v>
      </c>
      <c r="BM37" t="e">
        <f>VLOOKUP($A37, POM!$1:$1048576, 12, FALSE)</f>
        <v>#N/A</v>
      </c>
      <c r="BN37" t="e">
        <f>VLOOKUP($A37, POM!$1:$1048576, 13, FALSE)</f>
        <v>#N/A</v>
      </c>
      <c r="BO37">
        <f>VLOOKUP(A37, [1]Dugout_fullIsotopeMassBalanceHA!$1:$1048576, 5, FALSE)</f>
        <v>-111</v>
      </c>
      <c r="BP37">
        <f>VLOOKUP($A37, [1]Dugout_fullIsotopeMassBalanceHA!$1:$1048576, 6, FALSE)</f>
        <v>-11.87</v>
      </c>
      <c r="BQ37">
        <f>VLOOKUP(A37, Isotopes!$1:$1048576, 38,FALSE)</f>
        <v>0.24470767800000001</v>
      </c>
      <c r="BR37" s="63" t="str">
        <f>VLOOKUP($A37, Isotopes!$1:$1048576, 42, FALSE)</f>
        <v>intermediate</v>
      </c>
      <c r="BS37">
        <f>VLOOKUP(B37, [2]Dugout_master!$1:$1048576, 76, FALSE)</f>
        <v>0.77397167842963099</v>
      </c>
      <c r="BZ37">
        <v>6.7617000000000003E-4</v>
      </c>
      <c r="CA37">
        <v>5.2881900000000003E-4</v>
      </c>
      <c r="CB37" t="e">
        <f>VLOOKUP($A37,Radon!$C$3:$E$19,2,FALSE)</f>
        <v>#N/A</v>
      </c>
      <c r="CC37">
        <v>690</v>
      </c>
      <c r="CD37">
        <v>780</v>
      </c>
      <c r="CE37">
        <f>VLOOKUP(A37, [3]Sheet1!$1:$1048576, 5, FALSE)</f>
        <v>8.6179203461863821E-2</v>
      </c>
      <c r="CF37">
        <f>VLOOKUP(B37, [4]Dugout_master!$1:$1048576, 38, FALSE)</f>
        <v>3.5316949000000002</v>
      </c>
      <c r="CG37">
        <f>VLOOKUP($C37, Flux!$1:$1048576, 4, FALSE)</f>
        <v>-17.759848563290799</v>
      </c>
      <c r="CH37">
        <f>VLOOKUP($C37, Flux!$1:$1048576, 12, FALSE)</f>
        <v>0.44429169371432398</v>
      </c>
      <c r="CI37">
        <f>VLOOKUP($C37, Flux!$1:$1048576, 20, FALSE)</f>
        <v>-5.6841463380781203</v>
      </c>
      <c r="CJ37">
        <v>759.02041599999995</v>
      </c>
      <c r="CK37" s="22">
        <f t="shared" ref="CK37:CK68" si="28">50*P37*SQRT(3.14159)/(SQRT(CD37))</f>
        <v>2.7924160662729842</v>
      </c>
      <c r="CL37" s="22">
        <f t="shared" si="26"/>
        <v>250.13185999999999</v>
      </c>
      <c r="CM37" s="22">
        <f t="shared" si="27"/>
        <v>2605.268826163941</v>
      </c>
      <c r="CN37" s="22">
        <f t="shared" si="13"/>
        <v>2.605268826163941</v>
      </c>
      <c r="CO37" s="22">
        <f>VLOOKUP(A37, Alk_Cl_SO4!$1:$1048576, 7, FALSE)</f>
        <v>195.61869812011719</v>
      </c>
      <c r="CP37" s="22">
        <f>VLOOKUP(A37, Alk_Cl_SO4!$1:$1048576,5, FALSE)</f>
        <v>312.0452880859375</v>
      </c>
      <c r="CQ37" s="22">
        <f>VLOOKUP(A37, Alk_Cl_SO4!$1:$1048576,6, FALSE)</f>
        <v>26.289699554443359</v>
      </c>
    </row>
    <row r="38" spans="1:95" x14ac:dyDescent="0.25">
      <c r="A38" t="str">
        <f t="shared" si="15"/>
        <v>61C43368</v>
      </c>
      <c r="B38" s="8" t="s">
        <v>107</v>
      </c>
      <c r="C38" t="str">
        <f t="shared" si="16"/>
        <v>61CSeptember</v>
      </c>
      <c r="D38" s="20" t="s">
        <v>283</v>
      </c>
      <c r="E38" s="30">
        <v>43368</v>
      </c>
      <c r="F38" s="24">
        <f t="shared" si="17"/>
        <v>268</v>
      </c>
      <c r="G38" s="11">
        <v>22</v>
      </c>
      <c r="H38" s="56">
        <v>0.5</v>
      </c>
      <c r="L38">
        <v>95</v>
      </c>
      <c r="M38">
        <v>22</v>
      </c>
      <c r="N38" t="s">
        <v>162</v>
      </c>
      <c r="O38">
        <v>0.28000000000000003</v>
      </c>
      <c r="P38">
        <v>2.5</v>
      </c>
      <c r="Q38">
        <v>1.5</v>
      </c>
      <c r="R38">
        <v>86.5</v>
      </c>
      <c r="S38">
        <v>0</v>
      </c>
      <c r="T38">
        <v>0</v>
      </c>
      <c r="U38">
        <v>6.8</v>
      </c>
      <c r="V38">
        <v>93.8</v>
      </c>
      <c r="W38">
        <v>9.8699999999999992</v>
      </c>
      <c r="X38">
        <v>427</v>
      </c>
      <c r="Y38">
        <v>0.28000000000000003</v>
      </c>
      <c r="Z38">
        <v>8.39</v>
      </c>
      <c r="AA38">
        <v>6.5</v>
      </c>
      <c r="AB38">
        <v>85.3</v>
      </c>
      <c r="AC38">
        <v>9.1199999999999992</v>
      </c>
      <c r="AD38">
        <v>350.1</v>
      </c>
      <c r="AE38">
        <v>0.24</v>
      </c>
      <c r="AF38">
        <v>8.26</v>
      </c>
      <c r="AG38">
        <f t="shared" si="18"/>
        <v>220.39319094549381</v>
      </c>
      <c r="AH38">
        <v>712.9</v>
      </c>
      <c r="AI38" s="22">
        <v>106.61725849999999</v>
      </c>
      <c r="AJ38" s="22">
        <v>81.080068999999995</v>
      </c>
      <c r="AK38">
        <v>0.73</v>
      </c>
      <c r="AL38">
        <f t="shared" si="19"/>
        <v>730</v>
      </c>
      <c r="AM38">
        <v>0.06</v>
      </c>
      <c r="AN38">
        <v>35.049999999999997</v>
      </c>
      <c r="AO38">
        <f t="shared" si="20"/>
        <v>765.05</v>
      </c>
      <c r="AP38">
        <f t="shared" si="21"/>
        <v>27.659537234017492</v>
      </c>
      <c r="AQ38">
        <v>0.08</v>
      </c>
      <c r="AR38">
        <v>3040</v>
      </c>
      <c r="AS38" s="23">
        <f t="shared" si="22"/>
        <v>50.666666666666671</v>
      </c>
      <c r="AT38" s="23">
        <f t="shared" si="23"/>
        <v>720.85592011412268</v>
      </c>
      <c r="AU38">
        <v>42.826000000000001</v>
      </c>
      <c r="AV38">
        <f t="shared" si="24"/>
        <v>3565.8617818484595</v>
      </c>
      <c r="AW38">
        <v>25.265999999999998</v>
      </c>
      <c r="AX38">
        <f t="shared" si="25"/>
        <v>2103.7468776019982</v>
      </c>
      <c r="AY38">
        <v>639.61301987157003</v>
      </c>
      <c r="AZ38">
        <v>35.996026801705</v>
      </c>
      <c r="BA38">
        <v>0.608605333059826</v>
      </c>
      <c r="BB38">
        <v>144.55463198138301</v>
      </c>
      <c r="BC38">
        <v>0.28568912637028399</v>
      </c>
      <c r="BD38">
        <v>4.27568338717998E-2</v>
      </c>
      <c r="BE38">
        <v>0.30113616513282598</v>
      </c>
      <c r="BF38">
        <v>12.749634663755799</v>
      </c>
      <c r="BG38">
        <v>0.120146002950165</v>
      </c>
      <c r="BH38">
        <f>VLOOKUP($A38, POM!$1:$1048576, 7, FALSE)</f>
        <v>-1.8782854047406661</v>
      </c>
      <c r="BI38">
        <f>VLOOKUP($A38, POM!$1:$1048576, 8, FALSE)</f>
        <v>-26.39286441648624</v>
      </c>
      <c r="BJ38">
        <f>VLOOKUP($A38, POM!$1:$1048576, 9, FALSE)</f>
        <v>32.176531615634524</v>
      </c>
      <c r="BK38">
        <f>VLOOKUP($A38, POM!$1:$1048576, 10, FALSE)</f>
        <v>152.32099057241905</v>
      </c>
      <c r="BL38">
        <f>VLOOKUP($A38, POM!$1:$1048576, 11, FALSE)</f>
        <v>0.53627552692724212</v>
      </c>
      <c r="BM38">
        <f>VLOOKUP($A38, POM!$1:$1048576, 12, FALSE)</f>
        <v>2.5386831762069844</v>
      </c>
      <c r="BN38">
        <f>VLOOKUP($A38, POM!$1:$1048576, 13, FALSE)</f>
        <v>5.5229017364985653</v>
      </c>
      <c r="BO38">
        <f>VLOOKUP(A38, [1]Dugout_fullIsotopeMassBalanceHA!$1:$1048576, 5, FALSE)</f>
        <v>-78.3</v>
      </c>
      <c r="BP38">
        <f>VLOOKUP($A38, [1]Dugout_fullIsotopeMassBalanceHA!$1:$1048576, 6, FALSE)</f>
        <v>-6.04</v>
      </c>
      <c r="BQ38">
        <f>VLOOKUP(A38, Isotopes!$1:$1048576, 38,FALSE)</f>
        <v>0.56798720400000002</v>
      </c>
      <c r="BR38" s="63" t="str">
        <f>VLOOKUP($A38, Isotopes!$1:$1048576, 42, FALSE)</f>
        <v>rain</v>
      </c>
      <c r="BS38">
        <f>VLOOKUP(B38, [2]Dugout_master!$1:$1048576, 76, FALSE)</f>
        <v>2.2417832192876799</v>
      </c>
      <c r="BT38" s="60" t="s">
        <v>163</v>
      </c>
      <c r="BZ38" s="10">
        <v>8.2999999999999998E-5</v>
      </c>
      <c r="CA38" s="10">
        <v>7.7200000000000006E-5</v>
      </c>
      <c r="CB38">
        <f>VLOOKUP($A38,Radon!$C$3:$E$19,2,FALSE)</f>
        <v>3.170965970648667</v>
      </c>
      <c r="CC38">
        <v>725</v>
      </c>
      <c r="CD38">
        <v>1050</v>
      </c>
      <c r="CE38" t="e">
        <f>VLOOKUP(A38, [3]Sheet1!$1:$1048576, 5, FALSE)</f>
        <v>#N/A</v>
      </c>
      <c r="CF38">
        <f>VLOOKUP(B38, [4]Dugout_master!$1:$1048576, 38, FALSE)</f>
        <v>59.835271800000001</v>
      </c>
      <c r="CG38">
        <f>VLOOKUP($C38, Flux!$1:$1048576, 4, FALSE)</f>
        <v>18.0131598225197</v>
      </c>
      <c r="CH38">
        <f>VLOOKUP($C38, Flux!$1:$1048576, 12, FALSE)</f>
        <v>0.40344443756550502</v>
      </c>
      <c r="CI38">
        <f>VLOOKUP($C38, Flux!$1:$1048576, 20, FALSE)</f>
        <v>-1.62919212505068</v>
      </c>
      <c r="CJ38">
        <v>1196.25</v>
      </c>
      <c r="CK38" s="22">
        <f t="shared" si="28"/>
        <v>6.8373862835498915</v>
      </c>
      <c r="CL38" s="22">
        <f t="shared" si="26"/>
        <v>251.54569999999998</v>
      </c>
      <c r="CM38" s="22">
        <f t="shared" si="27"/>
        <v>2619.9947922091446</v>
      </c>
      <c r="CN38" s="22">
        <f t="shared" si="13"/>
        <v>2.6199947922091447</v>
      </c>
      <c r="CO38" s="22">
        <f>VLOOKUP(A38, Alk_Cl_SO4!$1:$1048576, 7, FALSE)</f>
        <v>7007.0419921875</v>
      </c>
      <c r="CP38" s="22">
        <f>VLOOKUP(A38, Alk_Cl_SO4!$1:$1048576,5, FALSE)</f>
        <v>184.70829772949219</v>
      </c>
      <c r="CQ38" s="22">
        <f>VLOOKUP(A38, Alk_Cl_SO4!$1:$1048576,6, FALSE)</f>
        <v>22.356000900268555</v>
      </c>
    </row>
    <row r="39" spans="1:95" x14ac:dyDescent="0.25">
      <c r="A39" s="22" t="str">
        <f t="shared" si="15"/>
        <v>14B43216</v>
      </c>
      <c r="B39" s="64" t="s">
        <v>80</v>
      </c>
      <c r="C39" s="22" t="str">
        <f t="shared" si="16"/>
        <v>14BApril</v>
      </c>
      <c r="D39" s="22" t="s">
        <v>278</v>
      </c>
      <c r="E39" s="65">
        <v>43216</v>
      </c>
      <c r="F39" s="66">
        <f t="shared" si="17"/>
        <v>116</v>
      </c>
      <c r="G39" s="67">
        <v>1</v>
      </c>
      <c r="H39" s="68">
        <v>0.66666666666666663</v>
      </c>
      <c r="I39" s="22">
        <v>50.494900000000001</v>
      </c>
      <c r="J39" s="22">
        <v>-104.65465</v>
      </c>
      <c r="K39" s="22">
        <v>20.5</v>
      </c>
      <c r="L39" s="22">
        <v>0</v>
      </c>
      <c r="M39" s="22">
        <v>29</v>
      </c>
      <c r="N39" s="22" t="s">
        <v>81</v>
      </c>
      <c r="O39" s="22">
        <v>0.45</v>
      </c>
      <c r="P39" s="22">
        <v>0.5</v>
      </c>
      <c r="Q39" s="22">
        <v>0.5</v>
      </c>
      <c r="R39" s="22">
        <v>101.8</v>
      </c>
      <c r="S39" s="22">
        <v>0</v>
      </c>
      <c r="T39" s="22">
        <v>0</v>
      </c>
      <c r="U39" s="22">
        <v>5.3</v>
      </c>
      <c r="V39" s="22">
        <v>60.8</v>
      </c>
      <c r="W39" s="22">
        <v>7.78</v>
      </c>
      <c r="X39" s="22">
        <v>479.7</v>
      </c>
      <c r="Y39" s="22">
        <v>0.38</v>
      </c>
      <c r="Z39" s="22">
        <v>7.9</v>
      </c>
      <c r="AA39" s="22">
        <v>4.8</v>
      </c>
      <c r="AB39" s="22">
        <v>59.1</v>
      </c>
      <c r="AC39" s="22">
        <v>7.62</v>
      </c>
      <c r="AD39" s="22">
        <v>478.4</v>
      </c>
      <c r="AE39" s="22">
        <v>0.38</v>
      </c>
      <c r="AF39" s="22">
        <v>7.9</v>
      </c>
      <c r="AG39" s="22">
        <f t="shared" si="18"/>
        <v>248.08952088941675</v>
      </c>
      <c r="AH39" s="22">
        <v>710.6</v>
      </c>
      <c r="AI39" s="22">
        <v>10.803340335000001</v>
      </c>
      <c r="AJ39" s="22">
        <v>9.1500997733333342</v>
      </c>
      <c r="AK39" s="22">
        <v>0.36</v>
      </c>
      <c r="AL39" s="22">
        <f t="shared" si="19"/>
        <v>360</v>
      </c>
      <c r="AM39" s="22">
        <v>0.62</v>
      </c>
      <c r="AN39" s="22">
        <v>468.29</v>
      </c>
      <c r="AO39" s="22">
        <f t="shared" si="20"/>
        <v>828.29</v>
      </c>
      <c r="AP39" s="22">
        <f t="shared" si="21"/>
        <v>28.780027797067881</v>
      </c>
      <c r="AQ39" s="22">
        <v>3.35</v>
      </c>
      <c r="AR39" s="22">
        <v>13450</v>
      </c>
      <c r="AS39" s="69">
        <f t="shared" si="22"/>
        <v>21.693548387096772</v>
      </c>
      <c r="AT39" s="69">
        <f t="shared" si="23"/>
        <v>51.944308014264656</v>
      </c>
      <c r="AU39" s="22">
        <v>30.245000000000001</v>
      </c>
      <c r="AV39" s="22">
        <f t="shared" si="24"/>
        <v>2518.3180682764364</v>
      </c>
      <c r="AW39" s="22">
        <v>24.324999999999999</v>
      </c>
      <c r="AX39" s="22">
        <f t="shared" si="25"/>
        <v>2025.3955037468777</v>
      </c>
      <c r="AY39" s="22">
        <v>1452.5104857358399</v>
      </c>
      <c r="AZ39" s="22">
        <v>85.901773931001898</v>
      </c>
      <c r="BA39" s="22">
        <v>0.76410320984278302</v>
      </c>
      <c r="BB39" s="22">
        <v>146.10128319081301</v>
      </c>
      <c r="BC39" s="22">
        <v>0.29920341089246499</v>
      </c>
      <c r="BD39" s="22">
        <v>5.5104571309997604E-3</v>
      </c>
      <c r="BE39" s="22">
        <v>0.62462718179760801</v>
      </c>
      <c r="BF39" s="22">
        <v>27.901624963565599</v>
      </c>
      <c r="BG39" s="22">
        <v>1.04195429494198</v>
      </c>
      <c r="BH39" s="22">
        <f>VLOOKUP($A39, POM!$1:$1048576, 7, FALSE)</f>
        <v>5.4615287097023293</v>
      </c>
      <c r="BI39" s="22">
        <f>VLOOKUP($A39, POM!$1:$1048576, 8, FALSE)</f>
        <v>-27.878630284385856</v>
      </c>
      <c r="BJ39" s="22">
        <f>VLOOKUP($A39, POM!$1:$1048576, 9, FALSE)</f>
        <v>46.713867215092009</v>
      </c>
      <c r="BK39" s="22">
        <f>VLOOKUP($A39, POM!$1:$1048576, 10, FALSE)</f>
        <v>214.93518523672356</v>
      </c>
      <c r="BL39" s="22">
        <f>VLOOKUP($A39, POM!$1:$1048576, 11, FALSE)</f>
        <v>0.77856445358486681</v>
      </c>
      <c r="BM39" s="22">
        <f>VLOOKUP($A39, POM!$1:$1048576, 12, FALSE)</f>
        <v>3.5822530872787262</v>
      </c>
      <c r="BN39" s="22">
        <f>VLOOKUP($A39, POM!$1:$1048576, 13, FALSE)</f>
        <v>5.3679502695614483</v>
      </c>
      <c r="BO39" s="22">
        <f>VLOOKUP(A39, [1]Dugout_fullIsotopeMassBalanceHA!$1:$1048576, 5, FALSE)</f>
        <v>-114.9</v>
      </c>
      <c r="BP39" s="22">
        <f>VLOOKUP($A39, [1]Dugout_fullIsotopeMassBalanceHA!$1:$1048576, 6, FALSE)</f>
        <v>-14.36</v>
      </c>
      <c r="BQ39" s="22">
        <f>VLOOKUP(A39, Isotopes!$1:$1048576, 38,FALSE)</f>
        <v>3.6883623999999997E-2</v>
      </c>
      <c r="BR39" s="70" t="str">
        <f>VLOOKUP($A39, Isotopes!$1:$1048576, 42, FALSE)</f>
        <v>rain</v>
      </c>
      <c r="BS39" s="22">
        <f>VLOOKUP(B39, [2]Dugout_master!$1:$1048576, 76, FALSE)</f>
        <v>1.2853388013832101</v>
      </c>
      <c r="BT39" s="71" t="s">
        <v>82</v>
      </c>
      <c r="BU39" s="22"/>
      <c r="BV39" s="22"/>
      <c r="BW39" s="22"/>
      <c r="BX39" s="22"/>
      <c r="BY39" s="22"/>
      <c r="BZ39" s="22">
        <v>1.6379704307824399E-4</v>
      </c>
      <c r="CA39" s="22">
        <v>1.6379704307824399E-4</v>
      </c>
      <c r="CB39" s="22" t="e">
        <f>VLOOKUP($A39,Radon!$C$3:$E$19,2,FALSE)</f>
        <v>#N/A</v>
      </c>
      <c r="CC39" s="22">
        <v>563</v>
      </c>
      <c r="CD39" s="22">
        <v>1450</v>
      </c>
      <c r="CE39" s="22" t="e">
        <f>VLOOKUP(A39, [3]Sheet1!$1:$1048576, 5, FALSE)</f>
        <v>#N/A</v>
      </c>
      <c r="CF39" s="22">
        <f>VLOOKUP(B39, [4]Dugout_master!$1:$1048576, 38, FALSE)</f>
        <v>3.0033536249999999</v>
      </c>
      <c r="CG39" s="22">
        <f>VLOOKUP($C39, Flux!$1:$1048576, 4, FALSE)</f>
        <v>79.711443907851304</v>
      </c>
      <c r="CH39" s="22">
        <f>VLOOKUP($C39, Flux!$1:$1048576, 12, FALSE)</f>
        <v>0.39726901999826603</v>
      </c>
      <c r="CI39" s="22">
        <f>VLOOKUP($C39, Flux!$1:$1048576, 20, FALSE)</f>
        <v>16.0743099693914</v>
      </c>
      <c r="CJ39" s="22"/>
      <c r="CK39" s="22">
        <f t="shared" si="28"/>
        <v>1.163672471398054</v>
      </c>
      <c r="CL39" s="22">
        <f t="shared" si="26"/>
        <v>282.59126999999995</v>
      </c>
      <c r="CM39" s="22">
        <f t="shared" si="27"/>
        <v>2943.3524632850736</v>
      </c>
      <c r="CN39" s="22">
        <f t="shared" si="13"/>
        <v>2.9433524632850734</v>
      </c>
      <c r="CO39" s="22">
        <f>VLOOKUP(A39, Alk_Cl_SO4!$1:$1048576, 7, FALSE)</f>
        <v>283.25140380859375</v>
      </c>
      <c r="CP39" s="22">
        <f>VLOOKUP(A39, Alk_Cl_SO4!$1:$1048576,5, FALSE)</f>
        <v>130.44999694824219</v>
      </c>
      <c r="CQ39" s="22">
        <f>VLOOKUP(A39, Alk_Cl_SO4!$1:$1048576,6, FALSE)</f>
        <v>18.649299621582031</v>
      </c>
    </row>
    <row r="40" spans="1:95" x14ac:dyDescent="0.25">
      <c r="A40" s="14" t="str">
        <f t="shared" si="15"/>
        <v>62C43291</v>
      </c>
      <c r="B40" s="13" t="s">
        <v>103</v>
      </c>
      <c r="C40" t="str">
        <f t="shared" si="16"/>
        <v>62CJuly</v>
      </c>
      <c r="D40" t="s">
        <v>281</v>
      </c>
      <c r="E40" s="52">
        <v>43291</v>
      </c>
      <c r="F40" s="24">
        <f t="shared" si="17"/>
        <v>191</v>
      </c>
      <c r="G40" s="15">
        <v>11</v>
      </c>
      <c r="H40" s="57">
        <v>0.49305555555555558</v>
      </c>
      <c r="I40" s="14">
        <v>50.31711</v>
      </c>
      <c r="J40" s="14">
        <v>-106.50481000000001</v>
      </c>
      <c r="K40" s="14">
        <v>21.6</v>
      </c>
      <c r="L40" s="14">
        <v>33</v>
      </c>
      <c r="M40" s="14">
        <v>2</v>
      </c>
      <c r="N40" s="14" t="s">
        <v>111</v>
      </c>
      <c r="O40" s="14">
        <v>1.22</v>
      </c>
      <c r="P40" s="14">
        <v>1.6</v>
      </c>
      <c r="Q40" s="14">
        <v>1.5</v>
      </c>
      <c r="R40" s="14">
        <v>90.6</v>
      </c>
      <c r="S40" s="14">
        <v>0</v>
      </c>
      <c r="T40" s="14">
        <v>0</v>
      </c>
      <c r="U40" s="14">
        <v>21.9</v>
      </c>
      <c r="V40" s="14">
        <v>25.2</v>
      </c>
      <c r="W40" s="14">
        <v>2.21</v>
      </c>
      <c r="X40" s="14">
        <v>482.4</v>
      </c>
      <c r="Y40" s="14">
        <v>0.25</v>
      </c>
      <c r="Z40" s="14">
        <v>8.7200000000000006</v>
      </c>
      <c r="AA40" s="14">
        <v>18.2</v>
      </c>
      <c r="AB40" s="14">
        <v>0.6</v>
      </c>
      <c r="AC40" s="14">
        <v>0.06</v>
      </c>
      <c r="AD40" s="14">
        <v>553</v>
      </c>
      <c r="AE40" s="14">
        <v>0.31</v>
      </c>
      <c r="AF40" s="14">
        <v>7.61</v>
      </c>
      <c r="AG40" s="14">
        <f t="shared" si="18"/>
        <v>249.50900604262768</v>
      </c>
      <c r="AH40" s="14">
        <v>701.7</v>
      </c>
      <c r="AI40" s="22">
        <v>3.7623644000000009</v>
      </c>
      <c r="AJ40" s="22">
        <v>2.3518452666666674</v>
      </c>
      <c r="AK40">
        <v>0.03</v>
      </c>
      <c r="AL40">
        <f t="shared" si="19"/>
        <v>30</v>
      </c>
      <c r="AM40">
        <v>0.28000000000000003</v>
      </c>
      <c r="AN40">
        <v>399.32</v>
      </c>
      <c r="AO40">
        <f t="shared" si="20"/>
        <v>429.32</v>
      </c>
      <c r="AP40">
        <f t="shared" si="21"/>
        <v>20.720038610002636</v>
      </c>
      <c r="AQ40">
        <v>0.28999999999999998</v>
      </c>
      <c r="AR40">
        <v>2260</v>
      </c>
      <c r="AS40" s="23">
        <f t="shared" si="22"/>
        <v>8.0714285714285694</v>
      </c>
      <c r="AT40" s="23">
        <f t="shared" si="23"/>
        <v>53.520985675648603</v>
      </c>
      <c r="AU40">
        <v>54.27</v>
      </c>
      <c r="AV40">
        <f t="shared" si="24"/>
        <v>4518.7343880099925</v>
      </c>
      <c r="AW40">
        <v>21.372</v>
      </c>
      <c r="AX40">
        <f t="shared" si="25"/>
        <v>1779.5170691090759</v>
      </c>
      <c r="AY40">
        <v>550.71660379444995</v>
      </c>
      <c r="AZ40" s="14">
        <v>18.8152920992292</v>
      </c>
      <c r="BA40" s="14">
        <v>2.8276712104580102</v>
      </c>
      <c r="BB40" s="14">
        <v>4246.7784521208296</v>
      </c>
      <c r="BC40" s="14">
        <v>5.8398489269065497</v>
      </c>
      <c r="BD40" s="14">
        <v>0.81220642073178995</v>
      </c>
      <c r="BE40" s="14">
        <v>0.28467609286094803</v>
      </c>
      <c r="BF40" s="14">
        <v>7.1363193373328704</v>
      </c>
      <c r="BG40" s="14">
        <v>7.3091321159846401E-2</v>
      </c>
      <c r="BH40">
        <f>VLOOKUP($A40, POM!$1:$1048576, 7, FALSE)</f>
        <v>5.0055820057808535</v>
      </c>
      <c r="BI40">
        <f>VLOOKUP($A40, POM!$1:$1048576, 8, FALSE)</f>
        <v>-23.171372564638531</v>
      </c>
      <c r="BJ40">
        <f>VLOOKUP($A40, POM!$1:$1048576, 9, FALSE)</f>
        <v>45.718289894199799</v>
      </c>
      <c r="BK40">
        <f>VLOOKUP($A40, POM!$1:$1048576, 10, FALSE)</f>
        <v>307.83863026219427</v>
      </c>
      <c r="BL40">
        <f>VLOOKUP($A40, POM!$1:$1048576, 11, FALSE)</f>
        <v>0.76197149823666332</v>
      </c>
      <c r="BM40">
        <f>VLOOKUP($A40, POM!$1:$1048576, 12, FALSE)</f>
        <v>5.1306438377032384</v>
      </c>
      <c r="BN40">
        <f>VLOOKUP($A40, POM!$1:$1048576, 13, FALSE)</f>
        <v>7.8556102922999056</v>
      </c>
      <c r="BO40">
        <f>VLOOKUP(A40, [1]Dugout_fullIsotopeMassBalanceHA!$1:$1048576, 5, FALSE)</f>
        <v>-100.6</v>
      </c>
      <c r="BP40">
        <f>VLOOKUP($A40, [1]Dugout_fullIsotopeMassBalanceHA!$1:$1048576, 6, FALSE)</f>
        <v>-10.63</v>
      </c>
      <c r="BQ40">
        <f>VLOOKUP(A40, Isotopes!$1:$1048576, 38,FALSE)</f>
        <v>0.23620153499999999</v>
      </c>
      <c r="BR40" s="63" t="str">
        <f>VLOOKUP($A40, Isotopes!$1:$1048576, 42, FALSE)</f>
        <v>rain</v>
      </c>
      <c r="BS40">
        <f>VLOOKUP(B40, [2]Dugout_master!$1:$1048576, 76, FALSE)</f>
        <v>0.77397167842963099</v>
      </c>
      <c r="BT40" s="60" t="s">
        <v>150</v>
      </c>
      <c r="BZ40">
        <v>1.11179270905891E-2</v>
      </c>
      <c r="CA40">
        <v>8.84308370926317E-4</v>
      </c>
      <c r="CB40" s="14">
        <f>VLOOKUP($A40,Radon!$C$3:$E$19,2,FALSE)</f>
        <v>6.9137370397590754</v>
      </c>
      <c r="CC40">
        <v>690</v>
      </c>
      <c r="CD40">
        <v>780</v>
      </c>
      <c r="CE40">
        <f>VLOOKUP(A40, [3]Sheet1!$1:$1048576, 5, FALSE)</f>
        <v>0.10457118467774776</v>
      </c>
      <c r="CF40">
        <f>VLOOKUP(B40, [4]Dugout_master!$1:$1048576, 38, FALSE)</f>
        <v>3.5316949000000002</v>
      </c>
      <c r="CG40">
        <f>VLOOKUP($C40, Flux!$1:$1048576, 4, FALSE)</f>
        <v>11.7997861255815</v>
      </c>
      <c r="CH40">
        <f>VLOOKUP($C40, Flux!$1:$1048576, 12, FALSE)</f>
        <v>14.7970359915908</v>
      </c>
      <c r="CI40">
        <f>VLOOKUP($C40, Flux!$1:$1048576, 20, FALSE)</f>
        <v>-2.6685699303038701</v>
      </c>
      <c r="CJ40">
        <v>1276.288</v>
      </c>
      <c r="CK40" s="22">
        <f t="shared" si="28"/>
        <v>5.0771201204963354</v>
      </c>
      <c r="CL40" s="22">
        <f t="shared" si="26"/>
        <v>284.18183999999997</v>
      </c>
      <c r="CM40" s="22">
        <f t="shared" si="27"/>
        <v>2959.9191750859281</v>
      </c>
      <c r="CN40" s="22">
        <f t="shared" si="13"/>
        <v>2.9599191750859282</v>
      </c>
      <c r="CO40" s="22" t="str">
        <f>VLOOKUP(A40, Alk_Cl_SO4!$1:$1048576, 7, FALSE)</f>
        <v>N/V</v>
      </c>
      <c r="CP40" s="22">
        <f>VLOOKUP(A40, Alk_Cl_SO4!$1:$1048576,5, FALSE)</f>
        <v>266.5963134765625</v>
      </c>
      <c r="CQ40" s="22">
        <f>VLOOKUP(A40, Alk_Cl_SO4!$1:$1048576,6, FALSE)</f>
        <v>17.865999221801758</v>
      </c>
    </row>
    <row r="41" spans="1:95" x14ac:dyDescent="0.25">
      <c r="A41" t="str">
        <f t="shared" si="15"/>
        <v>61C43291</v>
      </c>
      <c r="B41" s="8" t="s">
        <v>107</v>
      </c>
      <c r="C41" t="str">
        <f t="shared" si="16"/>
        <v>61CJuly</v>
      </c>
      <c r="D41" t="s">
        <v>281</v>
      </c>
      <c r="E41" s="30">
        <v>43291</v>
      </c>
      <c r="F41" s="24">
        <f t="shared" si="17"/>
        <v>191</v>
      </c>
      <c r="G41" s="11">
        <v>11</v>
      </c>
      <c r="H41" s="56">
        <v>0.52569444444444446</v>
      </c>
      <c r="I41">
        <v>50.253500000000003</v>
      </c>
      <c r="J41">
        <v>-106.0724</v>
      </c>
      <c r="K41">
        <v>25.2</v>
      </c>
      <c r="L41">
        <v>0</v>
      </c>
      <c r="M41">
        <v>7.1</v>
      </c>
      <c r="N41" t="s">
        <v>120</v>
      </c>
      <c r="O41">
        <v>0.48</v>
      </c>
      <c r="P41">
        <v>2.5</v>
      </c>
      <c r="Q41">
        <v>1.5</v>
      </c>
      <c r="R41">
        <v>109.4</v>
      </c>
      <c r="S41">
        <v>0</v>
      </c>
      <c r="T41">
        <v>0</v>
      </c>
      <c r="U41">
        <v>22.4</v>
      </c>
      <c r="V41">
        <v>149.9</v>
      </c>
      <c r="W41">
        <v>13.04</v>
      </c>
      <c r="X41">
        <v>488.4</v>
      </c>
      <c r="Y41">
        <v>0.24</v>
      </c>
      <c r="Z41">
        <v>10.14</v>
      </c>
      <c r="AA41">
        <v>19.7</v>
      </c>
      <c r="AB41">
        <v>2.9</v>
      </c>
      <c r="AC41">
        <v>0.27</v>
      </c>
      <c r="AD41">
        <v>524</v>
      </c>
      <c r="AE41">
        <v>0.26</v>
      </c>
      <c r="AF41">
        <v>8.7100000000000009</v>
      </c>
      <c r="AG41">
        <f t="shared" si="18"/>
        <v>252.66348739861073</v>
      </c>
      <c r="AH41">
        <v>697.6</v>
      </c>
      <c r="AI41" s="22">
        <v>133.52158390000005</v>
      </c>
      <c r="AJ41" s="22">
        <v>137.35364535000002</v>
      </c>
      <c r="AK41">
        <v>0.15</v>
      </c>
      <c r="AL41">
        <f t="shared" si="19"/>
        <v>150</v>
      </c>
      <c r="AM41">
        <v>4.6600000000000001E-3</v>
      </c>
      <c r="AN41">
        <v>7.65</v>
      </c>
      <c r="AO41">
        <f t="shared" si="20"/>
        <v>157.65</v>
      </c>
      <c r="AP41">
        <f t="shared" si="21"/>
        <v>12.555875118843767</v>
      </c>
      <c r="AQ41">
        <v>0.04</v>
      </c>
      <c r="AR41">
        <v>2110</v>
      </c>
      <c r="AS41" s="23">
        <f t="shared" si="22"/>
        <v>452.7896995708154</v>
      </c>
      <c r="AT41" s="23">
        <f t="shared" si="23"/>
        <v>2855.9477124183004</v>
      </c>
      <c r="AU41">
        <v>20.135999999999999</v>
      </c>
      <c r="AV41">
        <f t="shared" si="24"/>
        <v>1676.602830974188</v>
      </c>
      <c r="AW41">
        <v>21.847999999999999</v>
      </c>
      <c r="AX41">
        <f t="shared" si="25"/>
        <v>1819.1507077435469</v>
      </c>
      <c r="AY41">
        <v>92.138283607733797</v>
      </c>
      <c r="AZ41">
        <v>3.0856328483438298</v>
      </c>
      <c r="BA41">
        <v>0.74286696037779998</v>
      </c>
      <c r="BB41">
        <v>639.28485285653505</v>
      </c>
      <c r="BC41">
        <v>0.86562381873910599</v>
      </c>
      <c r="BD41">
        <v>5.0648375897669198E-2</v>
      </c>
      <c r="BE41">
        <v>0.27305497491351399</v>
      </c>
      <c r="BF41">
        <v>6.7054122303668304</v>
      </c>
      <c r="BG41">
        <v>0.14078262974935901</v>
      </c>
      <c r="BH41">
        <f>VLOOKUP($A41, POM!$1:$1048576, 7, FALSE)</f>
        <v>-0.1820580466690731</v>
      </c>
      <c r="BI41">
        <f>VLOOKUP($A41, POM!$1:$1048576, 8, FALSE)</f>
        <v>-16.431918302944958</v>
      </c>
      <c r="BJ41">
        <f>VLOOKUP($A41, POM!$1:$1048576, 9, FALSE)</f>
        <v>127.66751421075935</v>
      </c>
      <c r="BK41">
        <f>VLOOKUP($A41, POM!$1:$1048576, 10, FALSE)</f>
        <v>795.74875295305435</v>
      </c>
      <c r="BL41">
        <f>VLOOKUP($A41, POM!$1:$1048576, 11, FALSE)</f>
        <v>2.127791903512656</v>
      </c>
      <c r="BM41">
        <f>VLOOKUP($A41, POM!$1:$1048576, 12, FALSE)</f>
        <v>13.262479215884241</v>
      </c>
      <c r="BN41">
        <f>VLOOKUP($A41, POM!$1:$1048576, 13, FALSE)</f>
        <v>7.2718071692012067</v>
      </c>
      <c r="BO41">
        <f>VLOOKUP(A41, [1]Dugout_fullIsotopeMassBalanceHA!$1:$1048576, 5, FALSE)</f>
        <v>-87.7</v>
      </c>
      <c r="BP41">
        <f>VLOOKUP($A41, [1]Dugout_fullIsotopeMassBalanceHA!$1:$1048576, 6, FALSE)</f>
        <v>-8.17</v>
      </c>
      <c r="BQ41">
        <f>VLOOKUP(A41, Isotopes!$1:$1048576, 38,FALSE)</f>
        <v>0.36656559399999999</v>
      </c>
      <c r="BR41" s="63" t="str">
        <f>VLOOKUP($A41, Isotopes!$1:$1048576, 42, FALSE)</f>
        <v>rain</v>
      </c>
      <c r="BS41">
        <f>VLOOKUP(B41, [2]Dugout_master!$1:$1048576, 76, FALSE)</f>
        <v>2.2417832192876799</v>
      </c>
      <c r="BT41" s="60" t="s">
        <v>149</v>
      </c>
      <c r="BZ41">
        <v>7.5212515500793602E-3</v>
      </c>
      <c r="CA41">
        <v>1.3533951197783401E-3</v>
      </c>
      <c r="CB41" t="e">
        <f>VLOOKUP($A41,Radon!$C$3:$E$19,2,FALSE)</f>
        <v>#N/A</v>
      </c>
      <c r="CC41">
        <v>725</v>
      </c>
      <c r="CD41">
        <v>1050</v>
      </c>
      <c r="CE41">
        <f>VLOOKUP(A41, [3]Sheet1!$1:$1048576, 5, FALSE)</f>
        <v>6.5879308812563472E-2</v>
      </c>
      <c r="CF41">
        <f>VLOOKUP(B41, [4]Dugout_master!$1:$1048576, 38, FALSE)</f>
        <v>59.835271800000001</v>
      </c>
      <c r="CG41">
        <f>VLOOKUP($C41, Flux!$1:$1048576, 4, FALSE)</f>
        <v>-25.522802521824701</v>
      </c>
      <c r="CH41">
        <f>VLOOKUP($C41, Flux!$1:$1048576, 12, FALSE)</f>
        <v>2.23435287652336</v>
      </c>
      <c r="CI41">
        <f>VLOOKUP($C41, Flux!$1:$1048576, 20, FALSE)</f>
        <v>-3.3309737530591801</v>
      </c>
      <c r="CJ41">
        <v>1196.25</v>
      </c>
      <c r="CK41" s="22">
        <f t="shared" si="28"/>
        <v>6.8373862835498915</v>
      </c>
      <c r="CL41" s="22">
        <f t="shared" si="26"/>
        <v>287.71643999999998</v>
      </c>
      <c r="CM41" s="22">
        <f t="shared" si="27"/>
        <v>2996.7340901989369</v>
      </c>
      <c r="CN41" s="22">
        <f t="shared" si="13"/>
        <v>2.9967340901989368</v>
      </c>
      <c r="CO41" s="22">
        <f>VLOOKUP(A41, Alk_Cl_SO4!$1:$1048576, 7, FALSE)</f>
        <v>321.61749267578125</v>
      </c>
      <c r="CP41" s="22">
        <f>VLOOKUP(A41, Alk_Cl_SO4!$1:$1048576,5, FALSE)</f>
        <v>129.44889831542969</v>
      </c>
      <c r="CQ41" s="22">
        <f>VLOOKUP(A41, Alk_Cl_SO4!$1:$1048576,6, FALSE)</f>
        <v>26.21190071105957</v>
      </c>
    </row>
    <row r="42" spans="1:95" x14ac:dyDescent="0.25">
      <c r="A42" t="str">
        <f t="shared" si="15"/>
        <v>66A43234</v>
      </c>
      <c r="B42" s="8" t="s">
        <v>73</v>
      </c>
      <c r="C42" t="str">
        <f t="shared" si="16"/>
        <v>66AMay</v>
      </c>
      <c r="D42" t="s">
        <v>279</v>
      </c>
      <c r="E42" s="30">
        <v>43234</v>
      </c>
      <c r="F42" s="24">
        <f t="shared" si="17"/>
        <v>134</v>
      </c>
      <c r="G42" s="11">
        <v>3</v>
      </c>
      <c r="H42" s="56">
        <v>0.55208333333333337</v>
      </c>
      <c r="I42">
        <v>50.125329999999998</v>
      </c>
      <c r="J42">
        <v>-103.86</v>
      </c>
      <c r="K42">
        <v>24.3</v>
      </c>
      <c r="L42">
        <v>0</v>
      </c>
      <c r="M42">
        <v>2.8</v>
      </c>
      <c r="N42" t="s">
        <v>115</v>
      </c>
      <c r="O42">
        <v>0.89</v>
      </c>
      <c r="P42">
        <v>2</v>
      </c>
      <c r="Q42">
        <v>1.75</v>
      </c>
      <c r="R42">
        <v>99.2</v>
      </c>
      <c r="S42">
        <v>0</v>
      </c>
      <c r="T42">
        <v>0</v>
      </c>
      <c r="U42">
        <v>14.6</v>
      </c>
      <c r="V42">
        <v>78.900000000000006</v>
      </c>
      <c r="W42">
        <v>8.08</v>
      </c>
      <c r="X42">
        <v>593</v>
      </c>
      <c r="Y42">
        <v>0.37</v>
      </c>
      <c r="Z42">
        <v>8.74</v>
      </c>
      <c r="AA42">
        <v>8.3000000000000007</v>
      </c>
      <c r="AB42">
        <v>37.200000000000003</v>
      </c>
      <c r="AC42">
        <v>4.34</v>
      </c>
      <c r="AD42">
        <v>707</v>
      </c>
      <c r="AE42">
        <v>0.52</v>
      </c>
      <c r="AF42">
        <v>8.41</v>
      </c>
      <c r="AG42">
        <f t="shared" si="18"/>
        <v>307.62817878715862</v>
      </c>
      <c r="AH42">
        <v>710.5</v>
      </c>
      <c r="AI42" s="22">
        <v>13.707320580000001</v>
      </c>
      <c r="AJ42" s="22">
        <v>8.9156290200000008</v>
      </c>
      <c r="AK42">
        <v>0.06</v>
      </c>
      <c r="AL42">
        <f t="shared" si="19"/>
        <v>60</v>
      </c>
      <c r="AM42">
        <v>7.0000000000000007E-2</v>
      </c>
      <c r="AN42">
        <v>10.76</v>
      </c>
      <c r="AO42">
        <f t="shared" si="20"/>
        <v>70.760000000000005</v>
      </c>
      <c r="AP42">
        <f t="shared" si="21"/>
        <v>8.4118963379252367</v>
      </c>
      <c r="AQ42">
        <v>0.1</v>
      </c>
      <c r="AR42">
        <v>1090</v>
      </c>
      <c r="AS42" s="23">
        <f t="shared" si="22"/>
        <v>15.571428571428571</v>
      </c>
      <c r="AT42" s="23">
        <f t="shared" si="23"/>
        <v>1414.8698884758364</v>
      </c>
      <c r="AU42">
        <v>24.23</v>
      </c>
      <c r="AV42">
        <f t="shared" si="24"/>
        <v>2017.4854288093256</v>
      </c>
      <c r="AW42">
        <v>15.224</v>
      </c>
      <c r="AX42">
        <f t="shared" si="25"/>
        <v>1267.6103247293922</v>
      </c>
      <c r="AY42">
        <v>235.40515004715201</v>
      </c>
      <c r="AZ42">
        <v>10.1403349392561</v>
      </c>
      <c r="BA42">
        <v>0.39277605098055801</v>
      </c>
      <c r="BB42">
        <v>14.267593253557299</v>
      </c>
      <c r="BC42">
        <v>2.3152752705339001E-2</v>
      </c>
      <c r="BD42">
        <v>4.52628376385761E-4</v>
      </c>
      <c r="BE42">
        <v>0.31801518016649299</v>
      </c>
      <c r="BF42">
        <v>10.156848955377701</v>
      </c>
      <c r="BG42">
        <v>0.151616302085639</v>
      </c>
      <c r="BH42" t="e">
        <f>VLOOKUP($A42, POM!$1:$1048576, 7, FALSE)</f>
        <v>#N/A</v>
      </c>
      <c r="BI42" t="e">
        <f>VLOOKUP($A42, POM!$1:$1048576, 8, FALSE)</f>
        <v>#N/A</v>
      </c>
      <c r="BJ42" t="e">
        <f>VLOOKUP($A42, POM!$1:$1048576, 9, FALSE)</f>
        <v>#N/A</v>
      </c>
      <c r="BK42" t="e">
        <f>VLOOKUP($A42, POM!$1:$1048576, 10, FALSE)</f>
        <v>#N/A</v>
      </c>
      <c r="BL42" t="e">
        <f>VLOOKUP($A42, POM!$1:$1048576, 11, FALSE)</f>
        <v>#N/A</v>
      </c>
      <c r="BM42" t="e">
        <f>VLOOKUP($A42, POM!$1:$1048576, 12, FALSE)</f>
        <v>#N/A</v>
      </c>
      <c r="BN42" t="e">
        <f>VLOOKUP($A42, POM!$1:$1048576, 13, FALSE)</f>
        <v>#N/A</v>
      </c>
      <c r="BO42">
        <f>VLOOKUP(A42, [1]Dugout_fullIsotopeMassBalanceHA!$1:$1048576, 5, FALSE)</f>
        <v>-116.8</v>
      </c>
      <c r="BP42">
        <f>VLOOKUP($A42, [1]Dugout_fullIsotopeMassBalanceHA!$1:$1048576, 6, FALSE)</f>
        <v>-14.03</v>
      </c>
      <c r="BQ42">
        <f>VLOOKUP(A42, Isotopes!$1:$1048576, 38,FALSE)</f>
        <v>8.8253981999999995E-2</v>
      </c>
      <c r="BR42" s="63" t="str">
        <f>VLOOKUP($A42, Isotopes!$1:$1048576, 42, FALSE)</f>
        <v>intermediate</v>
      </c>
      <c r="BS42">
        <f>VLOOKUP(B42, [2]Dugout_master!$1:$1048576, 76, FALSE)</f>
        <v>2.51393365897012</v>
      </c>
      <c r="BT42" s="60" t="s">
        <v>116</v>
      </c>
      <c r="BZ42">
        <v>8.8002536447324108E-3</v>
      </c>
      <c r="CA42">
        <v>1.1271653720837599E-3</v>
      </c>
      <c r="CB42" t="e">
        <f>VLOOKUP($A42,Radon!$C$3:$E$19,2,FALSE)</f>
        <v>#N/A</v>
      </c>
      <c r="CC42">
        <v>606</v>
      </c>
      <c r="CD42">
        <v>570</v>
      </c>
      <c r="CE42">
        <f>VLOOKUP(A42, [3]Sheet1!$1:$1048576, 5, FALSE)</f>
        <v>7.7686556030136605E-2</v>
      </c>
      <c r="CF42">
        <f>VLOOKUP(B42, [4]Dugout_master!$1:$1048576, 38, FALSE)</f>
        <v>29.948678900000001</v>
      </c>
      <c r="CG42">
        <f>VLOOKUP($C42, Flux!$1:$1048576, 4, FALSE)</f>
        <v>-13.6330989628786</v>
      </c>
      <c r="CH42">
        <f>VLOOKUP($C42, Flux!$1:$1048576, 12, FALSE)</f>
        <v>3.6916300673802201E-2</v>
      </c>
      <c r="CI42">
        <f>VLOOKUP($C42, Flux!$1:$1048576, 20, FALSE)</f>
        <v>-0.71999680793741705</v>
      </c>
      <c r="CJ42">
        <v>942</v>
      </c>
      <c r="CK42" s="22">
        <f t="shared" si="28"/>
        <v>7.423989091794768</v>
      </c>
      <c r="CL42" s="22">
        <f t="shared" si="26"/>
        <v>349.33629999999999</v>
      </c>
      <c r="CM42" s="22">
        <f t="shared" si="27"/>
        <v>3638.5407770023953</v>
      </c>
      <c r="CN42" s="22">
        <f t="shared" si="13"/>
        <v>3.6385407770023952</v>
      </c>
      <c r="CO42" s="22" t="e">
        <f>VLOOKUP(A42, Alk_Cl_SO4!$1:$1048576, 7, FALSE)</f>
        <v>#N/A</v>
      </c>
      <c r="CP42" s="22" t="e">
        <f>VLOOKUP(A42, Alk_Cl_SO4!$1:$1048576,5, FALSE)</f>
        <v>#N/A</v>
      </c>
      <c r="CQ42" s="22" t="e">
        <f>VLOOKUP(A42, Alk_Cl_SO4!$1:$1048576,6, FALSE)</f>
        <v>#N/A</v>
      </c>
    </row>
    <row r="43" spans="1:95" x14ac:dyDescent="0.25">
      <c r="A43" s="22" t="str">
        <f t="shared" si="15"/>
        <v>62B43223</v>
      </c>
      <c r="B43" s="64" t="s">
        <v>100</v>
      </c>
      <c r="C43" s="22" t="str">
        <f t="shared" si="16"/>
        <v>62BApril</v>
      </c>
      <c r="D43" s="22" t="s">
        <v>278</v>
      </c>
      <c r="E43" s="65">
        <v>43223</v>
      </c>
      <c r="F43" s="66">
        <f t="shared" si="17"/>
        <v>123</v>
      </c>
      <c r="G43" s="67">
        <v>1</v>
      </c>
      <c r="H43" s="68">
        <v>0.46111111111111108</v>
      </c>
      <c r="I43" s="22">
        <v>50.34252</v>
      </c>
      <c r="J43" s="22">
        <v>-106.50837</v>
      </c>
      <c r="K43" s="22">
        <v>15.8</v>
      </c>
      <c r="L43" s="22">
        <v>0</v>
      </c>
      <c r="M43" s="22">
        <v>18.2</v>
      </c>
      <c r="N43" s="22" t="s">
        <v>101</v>
      </c>
      <c r="O43" s="22">
        <v>0.38</v>
      </c>
      <c r="P43" s="22">
        <v>0.9</v>
      </c>
      <c r="Q43" s="22">
        <v>0.9</v>
      </c>
      <c r="R43" s="22">
        <v>96.1</v>
      </c>
      <c r="S43" s="22">
        <v>0</v>
      </c>
      <c r="T43" s="22">
        <v>0</v>
      </c>
      <c r="U43" s="22">
        <v>12.5</v>
      </c>
      <c r="V43" s="22">
        <v>108.1</v>
      </c>
      <c r="W43" s="22">
        <v>11.45</v>
      </c>
      <c r="X43" s="22">
        <v>667</v>
      </c>
      <c r="Y43" s="22">
        <v>1.43</v>
      </c>
      <c r="Z43" s="22">
        <v>9.41</v>
      </c>
      <c r="AA43" s="22">
        <v>11.6</v>
      </c>
      <c r="AB43" s="22">
        <v>106.1</v>
      </c>
      <c r="AC43" s="22">
        <v>11.6</v>
      </c>
      <c r="AD43" s="22">
        <v>642</v>
      </c>
      <c r="AE43" s="22">
        <v>0.43</v>
      </c>
      <c r="AF43" s="22">
        <v>9.42</v>
      </c>
      <c r="AG43" s="22">
        <f t="shared" si="18"/>
        <v>346.39908837687096</v>
      </c>
      <c r="AH43" s="22">
        <v>699.4</v>
      </c>
      <c r="AI43" s="22">
        <v>91.548011866666684</v>
      </c>
      <c r="AJ43" s="22">
        <v>81.422751300000016</v>
      </c>
      <c r="AK43" s="22">
        <v>0.08</v>
      </c>
      <c r="AL43" s="22">
        <f t="shared" si="19"/>
        <v>80</v>
      </c>
      <c r="AM43" s="22">
        <v>0.06</v>
      </c>
      <c r="AN43" s="22">
        <v>8.76</v>
      </c>
      <c r="AO43" s="22">
        <f t="shared" si="20"/>
        <v>88.76</v>
      </c>
      <c r="AP43" s="22">
        <f t="shared" si="21"/>
        <v>9.4212525706511023</v>
      </c>
      <c r="AQ43" s="22">
        <v>0.1</v>
      </c>
      <c r="AR43" s="22">
        <v>1900</v>
      </c>
      <c r="AS43" s="69">
        <f t="shared" si="22"/>
        <v>31.666666666666668</v>
      </c>
      <c r="AT43" s="69">
        <f t="shared" si="23"/>
        <v>2861.8721461187215</v>
      </c>
      <c r="AU43" s="22">
        <v>53.994</v>
      </c>
      <c r="AV43" s="22">
        <f t="shared" si="24"/>
        <v>4495.753538717735</v>
      </c>
      <c r="AW43" s="22">
        <v>25.07</v>
      </c>
      <c r="AX43" s="22">
        <f t="shared" si="25"/>
        <v>2087.4271440466277</v>
      </c>
      <c r="AY43" s="22">
        <v>164.06547502987101</v>
      </c>
      <c r="AZ43" s="22">
        <v>7.40442086547705</v>
      </c>
      <c r="BA43" s="22">
        <v>0.33525220874211198</v>
      </c>
      <c r="BB43" s="22">
        <v>228.04731137108999</v>
      </c>
      <c r="BC43" s="22">
        <v>0.37961390557887398</v>
      </c>
      <c r="BD43" s="22">
        <v>2.0324096954684899E-3</v>
      </c>
      <c r="BE43" s="22">
        <v>0.312058158607671</v>
      </c>
      <c r="BF43" s="22">
        <v>10.4765016187068</v>
      </c>
      <c r="BG43" s="22">
        <v>0.19600671260445801</v>
      </c>
      <c r="BH43" s="22" t="e">
        <f>VLOOKUP($A43, POM!$1:$1048576, 7, FALSE)</f>
        <v>#N/A</v>
      </c>
      <c r="BI43" s="22" t="e">
        <f>VLOOKUP($A43, POM!$1:$1048576, 8, FALSE)</f>
        <v>#N/A</v>
      </c>
      <c r="BJ43" s="22" t="e">
        <f>VLOOKUP($A43, POM!$1:$1048576, 9, FALSE)</f>
        <v>#N/A</v>
      </c>
      <c r="BK43" s="22" t="e">
        <f>VLOOKUP($A43, POM!$1:$1048576, 10, FALSE)</f>
        <v>#N/A</v>
      </c>
      <c r="BL43" s="22" t="e">
        <f>VLOOKUP($A43, POM!$1:$1048576, 11, FALSE)</f>
        <v>#N/A</v>
      </c>
      <c r="BM43" s="22" t="e">
        <f>VLOOKUP($A43, POM!$1:$1048576, 12, FALSE)</f>
        <v>#N/A</v>
      </c>
      <c r="BN43" s="22" t="e">
        <f>VLOOKUP($A43, POM!$1:$1048576, 13, FALSE)</f>
        <v>#N/A</v>
      </c>
      <c r="BO43" s="22">
        <f>VLOOKUP(A43, [1]Dugout_fullIsotopeMassBalanceHA!$1:$1048576, 5, FALSE)</f>
        <v>-134</v>
      </c>
      <c r="BP43" s="22">
        <f>VLOOKUP($A43, [1]Dugout_fullIsotopeMassBalanceHA!$1:$1048576, 6, FALSE)</f>
        <v>-15.51</v>
      </c>
      <c r="BQ43" s="22">
        <f>VLOOKUP(A43, Isotopes!$1:$1048576, 38,FALSE)</f>
        <v>0.15670620399999999</v>
      </c>
      <c r="BR43" s="70" t="str">
        <f>VLOOKUP($A43, Isotopes!$1:$1048576, 42, FALSE)</f>
        <v>snow</v>
      </c>
      <c r="BS43" s="22">
        <f>VLOOKUP(B43, [2]Dugout_master!$1:$1048576, 76, FALSE)</f>
        <v>3.2613340455503499</v>
      </c>
      <c r="BT43" s="71" t="s">
        <v>102</v>
      </c>
      <c r="BU43" s="22"/>
      <c r="BV43" s="22"/>
      <c r="BW43" s="22"/>
      <c r="BX43" s="22"/>
      <c r="BY43" s="22"/>
      <c r="BZ43" s="22">
        <v>1.5916669001530301E-3</v>
      </c>
      <c r="CA43" s="22">
        <v>4.32266927769272E-4</v>
      </c>
      <c r="CB43" s="22" t="e">
        <f>VLOOKUP($A43,Radon!$C$3:$E$19,2,FALSE)</f>
        <v>#N/A</v>
      </c>
      <c r="CC43" s="22">
        <v>687</v>
      </c>
      <c r="CD43" s="22">
        <v>1400</v>
      </c>
      <c r="CE43" s="22">
        <f>VLOOKUP(A43, [3]Sheet1!$1:$1048576, 5, FALSE)</f>
        <v>5.6826993929291386E-2</v>
      </c>
      <c r="CF43" s="22">
        <f>VLOOKUP(B43, [4]Dugout_master!$1:$1048576, 38, FALSE)</f>
        <v>40.481320250000003</v>
      </c>
      <c r="CG43" s="22">
        <f>VLOOKUP($C43, Flux!$1:$1048576, 4, FALSE)</f>
        <v>-18.7376900329248</v>
      </c>
      <c r="CH43" s="22">
        <f>VLOOKUP($C43, Flux!$1:$1048576, 12, FALSE)</f>
        <v>0.68352460528873404</v>
      </c>
      <c r="CI43" s="22">
        <f>VLOOKUP($C43, Flux!$1:$1048576, 20, FALSE)</f>
        <v>-1.0303312903524</v>
      </c>
      <c r="CJ43" s="22"/>
      <c r="CK43" s="22">
        <f t="shared" si="28"/>
        <v>2.1316860781349312</v>
      </c>
      <c r="CL43" s="22">
        <f t="shared" si="26"/>
        <v>392.92969999999997</v>
      </c>
      <c r="CM43" s="22">
        <f t="shared" si="27"/>
        <v>4092.5913967295073</v>
      </c>
      <c r="CN43" s="22">
        <f t="shared" si="13"/>
        <v>4.0925913967295076</v>
      </c>
      <c r="CO43" s="22">
        <f>VLOOKUP(A43, Alk_Cl_SO4!$1:$1048576, 7, FALSE)</f>
        <v>199.34199523925781</v>
      </c>
      <c r="CP43" s="22">
        <f>VLOOKUP(A43, Alk_Cl_SO4!$1:$1048576,5, FALSE)</f>
        <v>258.58770751953125</v>
      </c>
      <c r="CQ43" s="22">
        <f>VLOOKUP(A43, Alk_Cl_SO4!$1:$1048576,6, FALSE)</f>
        <v>21.096000671386719</v>
      </c>
    </row>
    <row r="44" spans="1:95" x14ac:dyDescent="0.25">
      <c r="A44" t="str">
        <f t="shared" si="15"/>
        <v>14B43371</v>
      </c>
      <c r="B44" s="8" t="s">
        <v>80</v>
      </c>
      <c r="C44" t="str">
        <f t="shared" si="16"/>
        <v>14BSeptember</v>
      </c>
      <c r="D44" s="20" t="s">
        <v>283</v>
      </c>
      <c r="E44" s="30">
        <v>43371</v>
      </c>
      <c r="F44" s="24">
        <f t="shared" si="17"/>
        <v>271</v>
      </c>
      <c r="G44" s="11">
        <v>22</v>
      </c>
      <c r="H44" s="56">
        <v>0.40625</v>
      </c>
      <c r="I44">
        <v>50.995060000000002</v>
      </c>
      <c r="J44">
        <v>-104.68568</v>
      </c>
      <c r="K44">
        <v>4.2</v>
      </c>
      <c r="L44">
        <v>0</v>
      </c>
      <c r="M44">
        <v>4.7</v>
      </c>
      <c r="N44" t="s">
        <v>167</v>
      </c>
      <c r="O44">
        <v>0.48</v>
      </c>
      <c r="P44">
        <v>1.8</v>
      </c>
      <c r="Q44">
        <v>1.5</v>
      </c>
      <c r="R44">
        <v>87.1</v>
      </c>
      <c r="S44">
        <v>0</v>
      </c>
      <c r="T44">
        <v>0</v>
      </c>
      <c r="U44">
        <v>5.9</v>
      </c>
      <c r="V44">
        <v>91.5</v>
      </c>
      <c r="W44">
        <v>11.52</v>
      </c>
      <c r="X44">
        <v>716</v>
      </c>
      <c r="Y44">
        <v>0.56000000000000005</v>
      </c>
      <c r="Z44">
        <v>9.36</v>
      </c>
      <c r="AA44">
        <v>5.6</v>
      </c>
      <c r="AB44">
        <v>90.6</v>
      </c>
      <c r="AC44">
        <v>11.34</v>
      </c>
      <c r="AD44">
        <v>715</v>
      </c>
      <c r="AE44">
        <v>0.56000000000000005</v>
      </c>
      <c r="AF44">
        <v>9.2200000000000006</v>
      </c>
      <c r="AG44">
        <f t="shared" si="18"/>
        <v>371.97364875772138</v>
      </c>
      <c r="AH44">
        <v>718.7</v>
      </c>
      <c r="AI44">
        <v>32.686488539999999</v>
      </c>
      <c r="AJ44">
        <v>27.532869559999998</v>
      </c>
      <c r="AK44">
        <v>7.0000000000000007E-2</v>
      </c>
      <c r="AL44">
        <f t="shared" si="19"/>
        <v>70</v>
      </c>
      <c r="AM44">
        <v>0.16</v>
      </c>
      <c r="AN44">
        <v>18.25</v>
      </c>
      <c r="AO44">
        <f t="shared" si="20"/>
        <v>88.25</v>
      </c>
      <c r="AP44">
        <f t="shared" si="21"/>
        <v>9.3941471140279678</v>
      </c>
      <c r="AQ44">
        <v>0.21</v>
      </c>
      <c r="AR44">
        <v>2430</v>
      </c>
      <c r="AS44" s="23">
        <f t="shared" si="22"/>
        <v>15.1875</v>
      </c>
      <c r="AT44" s="23">
        <f t="shared" si="23"/>
        <v>1595.7808219178085</v>
      </c>
      <c r="AU44">
        <v>39.222000000000001</v>
      </c>
      <c r="AV44">
        <f t="shared" si="24"/>
        <v>3265.7785179017487</v>
      </c>
      <c r="AW44">
        <v>29.123000000000001</v>
      </c>
      <c r="AX44">
        <f t="shared" si="25"/>
        <v>2424.8959200666113</v>
      </c>
      <c r="AY44">
        <v>98.471403553806397</v>
      </c>
      <c r="AZ44">
        <v>5.7643849799471001</v>
      </c>
      <c r="BA44">
        <v>1.7175560913646799</v>
      </c>
      <c r="BB44">
        <v>21.484193399181699</v>
      </c>
      <c r="BC44">
        <v>4.37912139451841E-2</v>
      </c>
      <c r="BD44">
        <v>3.07455701213635E-3</v>
      </c>
      <c r="BE44">
        <v>0.29503985578137099</v>
      </c>
      <c r="BF44">
        <v>13.0091113537684</v>
      </c>
      <c r="BG44">
        <v>0.225687601643799</v>
      </c>
      <c r="BH44">
        <f>VLOOKUP($A44, POM!$1:$1048576, 7, FALSE)</f>
        <v>4.1993135701762689</v>
      </c>
      <c r="BI44">
        <f>VLOOKUP($A44, POM!$1:$1048576, 8, FALSE)</f>
        <v>-26.573236882303817</v>
      </c>
      <c r="BJ44">
        <f>VLOOKUP($A44, POM!$1:$1048576, 9, FALSE)</f>
        <v>38.415573622484324</v>
      </c>
      <c r="BK44">
        <f>VLOOKUP($A44, POM!$1:$1048576, 10, FALSE)</f>
        <v>177.44090679686923</v>
      </c>
      <c r="BL44">
        <f>VLOOKUP($A44, POM!$1:$1048576, 11, FALSE)</f>
        <v>0.64025956037473875</v>
      </c>
      <c r="BM44">
        <f>VLOOKUP($A44, POM!$1:$1048576, 12, FALSE)</f>
        <v>2.9573484466144873</v>
      </c>
      <c r="BN44">
        <f>VLOOKUP($A44, POM!$1:$1048576, 13, FALSE)</f>
        <v>5.3888142683323164</v>
      </c>
      <c r="BO44">
        <f>VLOOKUP(A44, [1]Dugout_fullIsotopeMassBalanceHA!$1:$1048576, 5, FALSE)</f>
        <v>-80.099999999999994</v>
      </c>
      <c r="BP44">
        <f>VLOOKUP($A44, [1]Dugout_fullIsotopeMassBalanceHA!$1:$1048576, 6, FALSE)</f>
        <v>-7.02</v>
      </c>
      <c r="BQ44">
        <f>VLOOKUP(A44, Isotopes!$1:$1048576, 38,FALSE)</f>
        <v>0.446947767</v>
      </c>
      <c r="BR44" s="63" t="str">
        <f>VLOOKUP($A44, Isotopes!$1:$1048576, 42, FALSE)</f>
        <v>rain</v>
      </c>
      <c r="BS44">
        <f>VLOOKUP(B44, [2]Dugout_master!$1:$1048576, 76, FALSE)</f>
        <v>1.2853388013832101</v>
      </c>
      <c r="BT44" s="60" t="s">
        <v>168</v>
      </c>
      <c r="CB44" t="e">
        <f>VLOOKUP($A44,Radon!$C$3:$E$19,2,FALSE)</f>
        <v>#N/A</v>
      </c>
      <c r="CC44">
        <v>563</v>
      </c>
      <c r="CD44">
        <v>1450</v>
      </c>
      <c r="CE44" t="e">
        <f>VLOOKUP(A44, [3]Sheet1!$1:$1048576, 5, FALSE)</f>
        <v>#N/A</v>
      </c>
      <c r="CF44">
        <f>VLOOKUP(B44, [4]Dugout_master!$1:$1048576, 38, FALSE)</f>
        <v>3.0033536249999999</v>
      </c>
      <c r="CG44">
        <f>VLOOKUP($C44, Flux!$1:$1048576, 4, FALSE)</f>
        <v>-23.778946530460001</v>
      </c>
      <c r="CH44">
        <f>VLOOKUP($C44, Flux!$1:$1048576, 12, FALSE)</f>
        <v>5.5349672401134302E-2</v>
      </c>
      <c r="CI44">
        <f>VLOOKUP($C44, Flux!$1:$1048576, 20, FALSE)</f>
        <v>-1.9680585944622599</v>
      </c>
      <c r="CJ44">
        <v>2446.596</v>
      </c>
      <c r="CK44" s="22">
        <f t="shared" si="28"/>
        <v>4.1892208970329943</v>
      </c>
      <c r="CL44" s="22">
        <f t="shared" si="26"/>
        <v>421.79559999999998</v>
      </c>
      <c r="CM44" s="22">
        <f t="shared" si="27"/>
        <v>4393.2465368190815</v>
      </c>
      <c r="CN44" s="22">
        <f t="shared" si="13"/>
        <v>4.3932465368190812</v>
      </c>
      <c r="CO44" s="22">
        <f>VLOOKUP(A44, Alk_Cl_SO4!$1:$1048576, 7, FALSE)</f>
        <v>439.63571166992188</v>
      </c>
      <c r="CP44" s="22">
        <f>VLOOKUP(A44, Alk_Cl_SO4!$1:$1048576,5, FALSE)</f>
        <v>236.96449279785156</v>
      </c>
      <c r="CQ44" s="22">
        <f>VLOOKUP(A44, Alk_Cl_SO4!$1:$1048576,6, FALSE)</f>
        <v>20.229999542236328</v>
      </c>
    </row>
    <row r="45" spans="1:95" x14ac:dyDescent="0.25">
      <c r="A45" t="str">
        <f t="shared" si="15"/>
        <v>14B43238</v>
      </c>
      <c r="B45" s="8" t="s">
        <v>80</v>
      </c>
      <c r="C45" t="str">
        <f t="shared" si="16"/>
        <v>14BMay</v>
      </c>
      <c r="D45" t="s">
        <v>279</v>
      </c>
      <c r="E45" s="30">
        <v>43238</v>
      </c>
      <c r="F45" s="24">
        <f t="shared" si="17"/>
        <v>138</v>
      </c>
      <c r="G45" s="11">
        <v>3</v>
      </c>
      <c r="H45" s="56">
        <v>0.51041666666666663</v>
      </c>
      <c r="I45">
        <v>50.995010000000001</v>
      </c>
      <c r="J45">
        <v>-104.68562</v>
      </c>
      <c r="K45">
        <v>20.5</v>
      </c>
      <c r="L45">
        <v>60</v>
      </c>
      <c r="M45">
        <v>4.0999999999999996</v>
      </c>
      <c r="N45" t="s">
        <v>120</v>
      </c>
      <c r="O45">
        <v>1.3</v>
      </c>
      <c r="P45">
        <v>3</v>
      </c>
      <c r="Q45">
        <v>2.5</v>
      </c>
      <c r="R45">
        <v>71.099999999999994</v>
      </c>
      <c r="S45">
        <v>0</v>
      </c>
      <c r="T45">
        <v>0</v>
      </c>
      <c r="U45">
        <v>14.4</v>
      </c>
      <c r="V45">
        <v>88.2</v>
      </c>
      <c r="W45">
        <v>8.98</v>
      </c>
      <c r="X45">
        <v>769</v>
      </c>
      <c r="Y45">
        <v>0.48</v>
      </c>
      <c r="Z45">
        <v>8.33</v>
      </c>
      <c r="AA45">
        <v>4.7</v>
      </c>
      <c r="AB45">
        <v>2.5</v>
      </c>
      <c r="AC45">
        <v>0.3</v>
      </c>
      <c r="AD45">
        <v>1177</v>
      </c>
      <c r="AE45">
        <v>0.98</v>
      </c>
      <c r="AF45">
        <v>7.74</v>
      </c>
      <c r="AG45">
        <f t="shared" si="18"/>
        <v>402.66168629971759</v>
      </c>
      <c r="AH45">
        <v>718.4</v>
      </c>
      <c r="AI45">
        <v>6.953784422</v>
      </c>
      <c r="AJ45">
        <v>4.3622158330000005</v>
      </c>
      <c r="AK45">
        <v>7.0000000000000007E-2</v>
      </c>
      <c r="AL45">
        <f t="shared" si="19"/>
        <v>70</v>
      </c>
      <c r="AM45">
        <v>0.28000000000000003</v>
      </c>
      <c r="AN45">
        <v>10.130000000000001</v>
      </c>
      <c r="AO45">
        <f t="shared" si="20"/>
        <v>80.13</v>
      </c>
      <c r="AP45">
        <f t="shared" si="21"/>
        <v>8.9515361810138483</v>
      </c>
      <c r="AQ45">
        <v>0.33</v>
      </c>
      <c r="AR45">
        <v>1990</v>
      </c>
      <c r="AS45" s="23">
        <f t="shared" si="22"/>
        <v>7.1071428571428568</v>
      </c>
      <c r="AT45" s="23">
        <f t="shared" si="23"/>
        <v>2449.5557749259624</v>
      </c>
      <c r="AU45">
        <v>41.530999999999999</v>
      </c>
      <c r="AV45">
        <f t="shared" si="24"/>
        <v>3458.0349708576186</v>
      </c>
      <c r="AW45">
        <v>24.814</v>
      </c>
      <c r="AX45">
        <f t="shared" si="25"/>
        <v>2066.1115736885927</v>
      </c>
      <c r="AY45">
        <v>815.02695832875804</v>
      </c>
      <c r="AZ45">
        <v>35.709362736024097</v>
      </c>
      <c r="BA45">
        <v>0.19825937535226601</v>
      </c>
      <c r="BB45">
        <v>84.312011058732907</v>
      </c>
      <c r="BC45">
        <v>0.13888772112882899</v>
      </c>
      <c r="BD45">
        <v>2.2775545852337098E-3</v>
      </c>
      <c r="BE45">
        <v>0.30445778039154298</v>
      </c>
      <c r="BF45">
        <v>9.8914051391845597</v>
      </c>
      <c r="BG45">
        <v>1.7186516693051299E-2</v>
      </c>
      <c r="BH45">
        <f>VLOOKUP($A45, POM!$1:$1048576, 7, FALSE)</f>
        <v>5.2990653896721609</v>
      </c>
      <c r="BI45">
        <f>VLOOKUP($A45, POM!$1:$1048576, 8, FALSE)</f>
        <v>-30.21966688905994</v>
      </c>
      <c r="BJ45">
        <f>VLOOKUP($A45, POM!$1:$1048576, 9, FALSE)</f>
        <v>30.862260596946456</v>
      </c>
      <c r="BK45">
        <f>VLOOKUP($A45, POM!$1:$1048576, 10, FALSE)</f>
        <v>194.76579535484277</v>
      </c>
      <c r="BL45">
        <f>VLOOKUP($A45, POM!$1:$1048576, 11, FALSE)</f>
        <v>0.51437100994910756</v>
      </c>
      <c r="BM45">
        <f>VLOOKUP($A45, POM!$1:$1048576, 12, FALSE)</f>
        <v>3.2460965892473794</v>
      </c>
      <c r="BN45">
        <f>VLOOKUP($A45, POM!$1:$1048576, 13, FALSE)</f>
        <v>7.3626091171622932</v>
      </c>
      <c r="BO45">
        <f>VLOOKUP(A45, [1]Dugout_fullIsotopeMassBalanceHA!$1:$1048576, 5, FALSE)</f>
        <v>-106.3</v>
      </c>
      <c r="BP45">
        <f>VLOOKUP($A45, [1]Dugout_fullIsotopeMassBalanceHA!$1:$1048576, 6, FALSE)</f>
        <v>-12.41</v>
      </c>
      <c r="BQ45">
        <f>VLOOKUP(A45, Isotopes!$1:$1048576, 38,FALSE)</f>
        <v>0.11713480900000001</v>
      </c>
      <c r="BR45" s="63" t="str">
        <f>VLOOKUP($A45, Isotopes!$1:$1048576, 42, FALSE)</f>
        <v>rain</v>
      </c>
      <c r="BS45">
        <f>VLOOKUP(B45, [2]Dugout_master!$1:$1048576, 76, FALSE)</f>
        <v>1.2853388013832101</v>
      </c>
      <c r="BT45" s="60" t="s">
        <v>128</v>
      </c>
      <c r="BZ45">
        <v>8.3483979604779494E-3</v>
      </c>
      <c r="CA45">
        <v>0</v>
      </c>
      <c r="CB45" t="e">
        <f>VLOOKUP($A45,Radon!$C$3:$E$19,2,FALSE)</f>
        <v>#N/A</v>
      </c>
      <c r="CC45">
        <v>563</v>
      </c>
      <c r="CD45">
        <v>1450</v>
      </c>
      <c r="CE45">
        <f>VLOOKUP(A45, [3]Sheet1!$1:$1048576, 5, FALSE)</f>
        <v>0.10555145801955752</v>
      </c>
      <c r="CF45">
        <f>VLOOKUP(B45, [4]Dugout_master!$1:$1048576, 38, FALSE)</f>
        <v>3.0033536249999999</v>
      </c>
      <c r="CG45">
        <f>VLOOKUP($C45, Flux!$1:$1048576, 4, FALSE)</f>
        <v>32.9862204646994</v>
      </c>
      <c r="CH45">
        <f>VLOOKUP($C45, Flux!$1:$1048576, 12, FALSE)</f>
        <v>0.24706196382596399</v>
      </c>
      <c r="CI45">
        <f>VLOOKUP($C45, Flux!$1:$1048576, 20, FALSE)</f>
        <v>-1.51348260617436</v>
      </c>
      <c r="CJ45">
        <v>3616.5</v>
      </c>
      <c r="CK45" s="22">
        <f t="shared" si="28"/>
        <v>6.9820348283883247</v>
      </c>
      <c r="CL45" s="22">
        <f t="shared" si="26"/>
        <v>453.01789999999994</v>
      </c>
      <c r="CM45" s="22">
        <f t="shared" si="27"/>
        <v>4718.4449536506609</v>
      </c>
      <c r="CN45" s="22">
        <f t="shared" si="13"/>
        <v>4.7184449536506605</v>
      </c>
      <c r="CO45" s="22">
        <f>VLOOKUP(A45, Alk_Cl_SO4!$1:$1048576, 7, FALSE)</f>
        <v>299.59909057617188</v>
      </c>
      <c r="CP45" s="22">
        <f>VLOOKUP(A45, Alk_Cl_SO4!$1:$1048576,5, FALSE)</f>
        <v>197.72230529785156</v>
      </c>
      <c r="CQ45" s="22">
        <f>VLOOKUP(A45, Alk_Cl_SO4!$1:$1048576,6, FALSE)</f>
        <v>19.566600799560547</v>
      </c>
    </row>
    <row r="46" spans="1:95" x14ac:dyDescent="0.25">
      <c r="A46" t="str">
        <f t="shared" si="15"/>
        <v>62B43235</v>
      </c>
      <c r="B46" s="8" t="s">
        <v>100</v>
      </c>
      <c r="C46" t="str">
        <f t="shared" si="16"/>
        <v>62BMay</v>
      </c>
      <c r="D46" t="s">
        <v>279</v>
      </c>
      <c r="E46" s="30">
        <v>43235</v>
      </c>
      <c r="F46" s="24">
        <f t="shared" si="17"/>
        <v>135</v>
      </c>
      <c r="G46" s="11">
        <v>3</v>
      </c>
      <c r="H46" s="56">
        <v>0.4513888888888889</v>
      </c>
      <c r="I46">
        <v>50.330869999999997</v>
      </c>
      <c r="J46">
        <v>-106.50793</v>
      </c>
      <c r="K46">
        <v>28.6</v>
      </c>
      <c r="L46">
        <v>0</v>
      </c>
      <c r="M46">
        <v>21</v>
      </c>
      <c r="N46" t="s">
        <v>111</v>
      </c>
      <c r="O46">
        <v>0.39</v>
      </c>
      <c r="P46">
        <v>1.8</v>
      </c>
      <c r="Q46">
        <v>2</v>
      </c>
      <c r="R46">
        <v>93</v>
      </c>
      <c r="S46">
        <v>0</v>
      </c>
      <c r="T46">
        <v>0</v>
      </c>
      <c r="U46">
        <v>15.4</v>
      </c>
      <c r="V46">
        <v>77.3</v>
      </c>
      <c r="W46">
        <v>7.73</v>
      </c>
      <c r="X46">
        <v>823</v>
      </c>
      <c r="Y46">
        <v>0.5</v>
      </c>
      <c r="Z46">
        <v>9.07</v>
      </c>
      <c r="AA46">
        <v>11.9</v>
      </c>
      <c r="AB46">
        <v>12.7</v>
      </c>
      <c r="AC46">
        <v>1.47</v>
      </c>
      <c r="AD46">
        <v>772</v>
      </c>
      <c r="AE46">
        <v>0.52</v>
      </c>
      <c r="AF46">
        <v>8.8000000000000007</v>
      </c>
      <c r="AG46">
        <f t="shared" si="18"/>
        <v>433.25782692467567</v>
      </c>
      <c r="AH46">
        <v>696.6</v>
      </c>
      <c r="AI46" s="20">
        <v>15.530005866666666</v>
      </c>
      <c r="AJ46" s="20">
        <v>13.395944633333333</v>
      </c>
      <c r="AK46">
        <v>0.09</v>
      </c>
      <c r="AL46">
        <f t="shared" si="19"/>
        <v>90</v>
      </c>
      <c r="AM46">
        <v>0.09</v>
      </c>
      <c r="AN46">
        <v>5.6</v>
      </c>
      <c r="AO46">
        <f t="shared" si="20"/>
        <v>95.6</v>
      </c>
      <c r="AP46">
        <f t="shared" si="21"/>
        <v>9.7775252492642526</v>
      </c>
      <c r="AQ46">
        <v>0.15</v>
      </c>
      <c r="AR46">
        <v>1950</v>
      </c>
      <c r="AS46" s="23">
        <f t="shared" si="22"/>
        <v>21.666666666666668</v>
      </c>
      <c r="AT46" s="23">
        <f t="shared" si="23"/>
        <v>4347.3214285714284</v>
      </c>
      <c r="AU46">
        <v>57.48</v>
      </c>
      <c r="AV46">
        <f t="shared" si="24"/>
        <v>4786.0116569525399</v>
      </c>
      <c r="AW46">
        <v>24.344999999999999</v>
      </c>
      <c r="AX46">
        <f t="shared" si="25"/>
        <v>2027.0607826810992</v>
      </c>
      <c r="AY46">
        <v>268.66153902788602</v>
      </c>
      <c r="AZ46">
        <v>11.056934017365601</v>
      </c>
      <c r="BA46">
        <v>0.393304577460863</v>
      </c>
      <c r="BB46">
        <v>129.73405266088901</v>
      </c>
      <c r="BC46">
        <v>0.20256241129758801</v>
      </c>
      <c r="BD46">
        <v>1.52740363698946E-3</v>
      </c>
      <c r="BE46">
        <v>0.33865453485790797</v>
      </c>
      <c r="BF46">
        <v>10.317809447887701</v>
      </c>
      <c r="BG46">
        <v>0.24705649276960001</v>
      </c>
      <c r="BH46">
        <f>VLOOKUP($A46, POM!$1:$1048576, 7, FALSE)</f>
        <v>6.3560934811461003</v>
      </c>
      <c r="BI46">
        <f>VLOOKUP($A46, POM!$1:$1048576, 8, FALSE)</f>
        <v>-24.283326077450909</v>
      </c>
      <c r="BJ46">
        <f>VLOOKUP($A46, POM!$1:$1048576, 9, FALSE)</f>
        <v>66.509048151859318</v>
      </c>
      <c r="BK46">
        <f>VLOOKUP($A46, POM!$1:$1048576, 10, FALSE)</f>
        <v>535.88535164986831</v>
      </c>
      <c r="BL46">
        <f>VLOOKUP($A46, POM!$1:$1048576, 11, FALSE)</f>
        <v>1.108484135864322</v>
      </c>
      <c r="BM46">
        <f>VLOOKUP($A46, POM!$1:$1048576, 12, FALSE)</f>
        <v>8.9314225274978067</v>
      </c>
      <c r="BN46">
        <f>VLOOKUP($A46, POM!$1:$1048576, 13, FALSE)</f>
        <v>9.4002183807733299</v>
      </c>
      <c r="BO46">
        <f>VLOOKUP(A46, [1]Dugout_fullIsotopeMassBalanceHA!$1:$1048576, 5, FALSE)</f>
        <v>-123.2</v>
      </c>
      <c r="BP46">
        <f>VLOOKUP($A46, [1]Dugout_fullIsotopeMassBalanceHA!$1:$1048576, 6, FALSE)</f>
        <v>-14.73</v>
      </c>
      <c r="BQ46">
        <f>VLOOKUP(A46, Isotopes!$1:$1048576, 38,FALSE)</f>
        <v>9.7573723000000001E-2</v>
      </c>
      <c r="BR46" s="63" t="str">
        <f>VLOOKUP($A46, Isotopes!$1:$1048576, 42, FALSE)</f>
        <v>intermediate</v>
      </c>
      <c r="BS46">
        <f>VLOOKUP(B46, [2]Dugout_master!$1:$1048576, 76, FALSE)</f>
        <v>3.2613340455503499</v>
      </c>
      <c r="BT46" s="60" t="s">
        <v>113</v>
      </c>
      <c r="BZ46">
        <v>8.9272114471743106E-3</v>
      </c>
      <c r="CA46">
        <v>0</v>
      </c>
      <c r="CB46" t="e">
        <f>VLOOKUP($A46,Radon!$C$3:$E$19,2,FALSE)</f>
        <v>#N/A</v>
      </c>
      <c r="CC46">
        <v>687</v>
      </c>
      <c r="CD46">
        <v>1400</v>
      </c>
      <c r="CE46">
        <f>VLOOKUP(A46, [3]Sheet1!$1:$1048576, 5, FALSE)</f>
        <v>8.2433645917959306E-2</v>
      </c>
      <c r="CF46">
        <f>VLOOKUP(B46, [4]Dugout_master!$1:$1048576, 38, FALSE)</f>
        <v>40.481320250000003</v>
      </c>
      <c r="CG46">
        <f>VLOOKUP($C46, Flux!$1:$1048576, 4, FALSE)</f>
        <v>-10.795274422262301</v>
      </c>
      <c r="CH46">
        <f>VLOOKUP($C46, Flux!$1:$1048576, 12, FALSE)</f>
        <v>0.37615960184455299</v>
      </c>
      <c r="CI46">
        <f>VLOOKUP($C46, Flux!$1:$1048576, 20, FALSE)</f>
        <v>0.45790912972553999</v>
      </c>
      <c r="CJ46">
        <v>2063.556</v>
      </c>
      <c r="CK46" s="22">
        <f t="shared" si="28"/>
        <v>4.2633721562698623</v>
      </c>
      <c r="CL46" s="22">
        <f t="shared" si="26"/>
        <v>484.82929999999999</v>
      </c>
      <c r="CM46" s="22">
        <f t="shared" si="27"/>
        <v>5049.7791896677427</v>
      </c>
      <c r="CN46" s="22">
        <f t="shared" si="13"/>
        <v>5.0497791896677429</v>
      </c>
      <c r="CO46" s="22">
        <f>VLOOKUP(A46, Alk_Cl_SO4!$1:$1048576, 7, FALSE)</f>
        <v>212.20010375976563</v>
      </c>
      <c r="CP46" s="22">
        <f>VLOOKUP(A46, Alk_Cl_SO4!$1:$1048576,5, FALSE)</f>
        <v>294.82681274414063</v>
      </c>
      <c r="CQ46" s="22">
        <f>VLOOKUP(A46, Alk_Cl_SO4!$1:$1048576,6, FALSE)</f>
        <v>24.302900314331055</v>
      </c>
    </row>
    <row r="47" spans="1:95" x14ac:dyDescent="0.25">
      <c r="A47" s="22" t="str">
        <f t="shared" si="15"/>
        <v>66B43217</v>
      </c>
      <c r="B47" s="64" t="s">
        <v>78</v>
      </c>
      <c r="C47" s="22" t="str">
        <f t="shared" si="16"/>
        <v>66BApril</v>
      </c>
      <c r="D47" s="22" t="s">
        <v>278</v>
      </c>
      <c r="E47" s="65">
        <v>43217</v>
      </c>
      <c r="F47" s="66">
        <f t="shared" si="17"/>
        <v>117</v>
      </c>
      <c r="G47" s="67">
        <v>1</v>
      </c>
      <c r="H47" s="68">
        <v>0.41666666666666669</v>
      </c>
      <c r="I47" s="22">
        <v>50.131920000000001</v>
      </c>
      <c r="J47" s="22">
        <v>-103.84162000000001</v>
      </c>
      <c r="K47" s="22">
        <v>8.8000000000000007</v>
      </c>
      <c r="L47" s="22">
        <v>0</v>
      </c>
      <c r="M47" s="22">
        <v>4.5999999999999996</v>
      </c>
      <c r="N47" s="22" t="s">
        <v>74</v>
      </c>
      <c r="O47" s="22">
        <v>0.63</v>
      </c>
      <c r="P47" s="22">
        <v>1.7</v>
      </c>
      <c r="Q47" s="22">
        <v>1.7</v>
      </c>
      <c r="R47" s="22">
        <v>81.7</v>
      </c>
      <c r="S47" s="22">
        <v>0</v>
      </c>
      <c r="T47" s="22">
        <v>0</v>
      </c>
      <c r="U47" s="22">
        <v>6.7</v>
      </c>
      <c r="V47" s="22">
        <v>76.2</v>
      </c>
      <c r="W47" s="22">
        <v>9.27</v>
      </c>
      <c r="X47" s="22">
        <v>855</v>
      </c>
      <c r="Y47" s="22">
        <v>0.66</v>
      </c>
      <c r="Z47" s="22">
        <v>8.2100000000000009</v>
      </c>
      <c r="AA47" s="22">
        <v>3.1</v>
      </c>
      <c r="AB47" s="22">
        <v>63.7</v>
      </c>
      <c r="AC47" s="22">
        <v>8.4499999999999993</v>
      </c>
      <c r="AD47" s="22">
        <v>776</v>
      </c>
      <c r="AE47" s="22">
        <v>0.67</v>
      </c>
      <c r="AF47" s="22">
        <v>8.2100000000000009</v>
      </c>
      <c r="AG47" s="22">
        <f t="shared" si="18"/>
        <v>451.39316473978818</v>
      </c>
      <c r="AH47" s="22">
        <v>713.3</v>
      </c>
      <c r="AI47" s="22">
        <v>5.2807604687499978</v>
      </c>
      <c r="AJ47" s="22">
        <v>2.6113810437499998</v>
      </c>
      <c r="AK47" s="22">
        <v>0.12</v>
      </c>
      <c r="AL47" s="22">
        <f t="shared" si="19"/>
        <v>120</v>
      </c>
      <c r="AM47" s="22">
        <v>0.02</v>
      </c>
      <c r="AN47" s="22">
        <v>12.85</v>
      </c>
      <c r="AO47" s="22">
        <f t="shared" si="20"/>
        <v>132.85</v>
      </c>
      <c r="AP47" s="22">
        <f t="shared" si="21"/>
        <v>11.526057435220423</v>
      </c>
      <c r="AQ47" s="22">
        <v>0.05</v>
      </c>
      <c r="AR47" s="22">
        <v>1610</v>
      </c>
      <c r="AS47" s="69">
        <f t="shared" si="22"/>
        <v>80.5</v>
      </c>
      <c r="AT47" s="69">
        <f t="shared" si="23"/>
        <v>2022.9571984435797</v>
      </c>
      <c r="AU47" s="22">
        <v>47.311999999999998</v>
      </c>
      <c r="AV47" s="22">
        <f t="shared" si="24"/>
        <v>3939.3838467943378</v>
      </c>
      <c r="AW47" s="22">
        <v>25.995000000000001</v>
      </c>
      <c r="AX47" s="22">
        <f t="shared" si="25"/>
        <v>2164.4462947543716</v>
      </c>
      <c r="AY47" s="22">
        <v>1215.5606271112799</v>
      </c>
      <c r="AZ47" s="22">
        <v>68.491176133631598</v>
      </c>
      <c r="BA47" s="22">
        <v>0.679677935290387</v>
      </c>
      <c r="BB47" s="22">
        <v>30.482978763764098</v>
      </c>
      <c r="BC47" s="22">
        <v>6.0199491018030397E-2</v>
      </c>
      <c r="BD47" s="22">
        <v>1.77997844656739E-3</v>
      </c>
      <c r="BE47" s="22">
        <v>0.305444020801584</v>
      </c>
      <c r="BF47" s="22">
        <v>12.956412849661</v>
      </c>
      <c r="BG47" s="22">
        <v>0.26547514213199702</v>
      </c>
      <c r="BH47" s="22">
        <f>VLOOKUP($A47, POM!$1:$1048576, 7, FALSE)</f>
        <v>2.6338540001844191</v>
      </c>
      <c r="BI47" s="22">
        <f>VLOOKUP($A47, POM!$1:$1048576, 8, FALSE)</f>
        <v>-27.570203644182403</v>
      </c>
      <c r="BJ47" s="22">
        <f>VLOOKUP($A47, POM!$1:$1048576, 9, FALSE)</f>
        <v>28.703587472987291</v>
      </c>
      <c r="BK47" s="22">
        <f>VLOOKUP($A47, POM!$1:$1048576, 10, FALSE)</f>
        <v>172.91236691443996</v>
      </c>
      <c r="BL47" s="22">
        <f>VLOOKUP($A47, POM!$1:$1048576, 11, FALSE)</f>
        <v>0.47839312454978816</v>
      </c>
      <c r="BM47" s="22">
        <f>VLOOKUP($A47, POM!$1:$1048576, 12, FALSE)</f>
        <v>2.8818727819073326</v>
      </c>
      <c r="BN47" s="22">
        <f>VLOOKUP($A47, POM!$1:$1048576, 13, FALSE)</f>
        <v>7.028079501329259</v>
      </c>
      <c r="BO47" s="22">
        <f>VLOOKUP(A47, [1]Dugout_fullIsotopeMassBalanceHA!$1:$1048576, 5, FALSE)</f>
        <v>-121.7</v>
      </c>
      <c r="BP47" s="22">
        <f>VLOOKUP($A47, [1]Dugout_fullIsotopeMassBalanceHA!$1:$1048576, 6, FALSE)</f>
        <v>-15.64</v>
      </c>
      <c r="BQ47" s="22">
        <f>VLOOKUP(A47, Isotopes!$1:$1048576, 38,FALSE)</f>
        <v>4.8652180000000001E-3</v>
      </c>
      <c r="BR47" s="70" t="str">
        <f>VLOOKUP($A47, Isotopes!$1:$1048576, 42, FALSE)</f>
        <v>intermediate</v>
      </c>
      <c r="BS47" s="22">
        <f>VLOOKUP(B47, [2]Dugout_master!$1:$1048576, 76, FALSE)</f>
        <v>0.65081554923046403</v>
      </c>
      <c r="BT47" s="71" t="s">
        <v>79</v>
      </c>
      <c r="BU47" s="22"/>
      <c r="BV47" s="22"/>
      <c r="BW47" s="22"/>
      <c r="BX47" s="22"/>
      <c r="BY47" s="22"/>
      <c r="BZ47" s="22">
        <v>8.8236209170110204E-4</v>
      </c>
      <c r="CA47" s="22">
        <v>-2.7821865225821402E-4</v>
      </c>
      <c r="CB47" s="22" t="e">
        <f>VLOOKUP($A47,Radon!$C$3:$E$19,2,FALSE)</f>
        <v>#N/A</v>
      </c>
      <c r="CC47" s="22">
        <v>606</v>
      </c>
      <c r="CD47" s="22">
        <v>1000</v>
      </c>
      <c r="CE47" s="22">
        <f>VLOOKUP(A47, [3]Sheet1!$1:$1048576, 5, FALSE)</f>
        <v>0.10906359807826915</v>
      </c>
      <c r="CF47" s="22">
        <f>VLOOKUP(B47, [4]Dugout_master!$1:$1048576, 38, FALSE)</f>
        <v>33.676241040000001</v>
      </c>
      <c r="CG47" s="22">
        <f>VLOOKUP($C47, Flux!$1:$1048576, 4, FALSE)</f>
        <v>62.254848997701401</v>
      </c>
      <c r="CH47" s="22">
        <f>VLOOKUP($C47, Flux!$1:$1048576, 12, FALSE)</f>
        <v>8.1348380577460494E-2</v>
      </c>
      <c r="CI47" s="22">
        <f>VLOOKUP($C47, Flux!$1:$1048576, 20, FALSE)</f>
        <v>-1.3870277297937901</v>
      </c>
      <c r="CJ47" s="22">
        <v>2035.6989999999998</v>
      </c>
      <c r="CK47" s="22">
        <f t="shared" si="28"/>
        <v>4.764240521846058</v>
      </c>
      <c r="CL47" s="22">
        <f t="shared" si="26"/>
        <v>503.68049999999994</v>
      </c>
      <c r="CM47" s="22">
        <f t="shared" si="27"/>
        <v>5246.1254036037908</v>
      </c>
      <c r="CN47" s="22">
        <f t="shared" si="13"/>
        <v>5.2461254036037905</v>
      </c>
      <c r="CO47" s="22">
        <f>VLOOKUP(A47, Alk_Cl_SO4!$1:$1048576, 7, FALSE)</f>
        <v>419.45608520507813</v>
      </c>
      <c r="CP47" s="22">
        <f>VLOOKUP(A47, Alk_Cl_SO4!$1:$1048576,5, FALSE)</f>
        <v>214.7406005859375</v>
      </c>
      <c r="CQ47" s="22">
        <f>VLOOKUP(A47, Alk_Cl_SO4!$1:$1048576,6, FALSE)</f>
        <v>29.207000732421875</v>
      </c>
    </row>
    <row r="48" spans="1:95" s="14" customFormat="1" x14ac:dyDescent="0.25">
      <c r="A48" s="22" t="str">
        <f t="shared" si="15"/>
        <v>56A43215</v>
      </c>
      <c r="B48" s="64" t="s">
        <v>89</v>
      </c>
      <c r="C48" s="22" t="str">
        <f t="shared" si="16"/>
        <v>56AApril</v>
      </c>
      <c r="D48" s="22" t="s">
        <v>278</v>
      </c>
      <c r="E48" s="65">
        <v>43215</v>
      </c>
      <c r="F48" s="66">
        <f t="shared" si="17"/>
        <v>115</v>
      </c>
      <c r="G48" s="67">
        <v>1</v>
      </c>
      <c r="H48" s="68">
        <v>0.63888888888888895</v>
      </c>
      <c r="I48" s="22">
        <v>49.983885999999998</v>
      </c>
      <c r="J48" s="22">
        <v>-105.28614</v>
      </c>
      <c r="K48" s="22">
        <v>17.399999999999999</v>
      </c>
      <c r="L48" s="22">
        <v>80</v>
      </c>
      <c r="M48" s="22">
        <v>10.5</v>
      </c>
      <c r="N48" s="22" t="s">
        <v>67</v>
      </c>
      <c r="O48" s="22">
        <v>0.68</v>
      </c>
      <c r="P48" s="22">
        <v>0.9</v>
      </c>
      <c r="Q48" s="22">
        <v>1</v>
      </c>
      <c r="R48" s="22">
        <v>107</v>
      </c>
      <c r="S48" s="22">
        <v>0</v>
      </c>
      <c r="T48" s="22">
        <v>0</v>
      </c>
      <c r="U48" s="22">
        <v>2.9</v>
      </c>
      <c r="V48" s="22">
        <v>104</v>
      </c>
      <c r="W48" s="22">
        <v>14.2</v>
      </c>
      <c r="X48" s="22">
        <v>920</v>
      </c>
      <c r="Y48" s="22">
        <v>0.8</v>
      </c>
      <c r="Z48" s="22">
        <v>9.1199999999999992</v>
      </c>
      <c r="AA48" s="22">
        <v>2</v>
      </c>
      <c r="AB48" s="22">
        <v>103.6</v>
      </c>
      <c r="AC48" s="22">
        <v>14.19</v>
      </c>
      <c r="AD48" s="22">
        <v>934</v>
      </c>
      <c r="AE48" s="22">
        <v>0.83</v>
      </c>
      <c r="AF48" s="22">
        <v>9.11</v>
      </c>
      <c r="AG48" s="22">
        <f t="shared" si="18"/>
        <v>488.24039620389266</v>
      </c>
      <c r="AH48" s="22">
        <v>697.9</v>
      </c>
      <c r="AI48" s="22">
        <v>106.66180066666669</v>
      </c>
      <c r="AJ48" s="22">
        <v>92.878795999999994</v>
      </c>
      <c r="AK48" s="22">
        <v>0.23</v>
      </c>
      <c r="AL48" s="22">
        <f t="shared" si="19"/>
        <v>230</v>
      </c>
      <c r="AM48" s="22">
        <v>0.2</v>
      </c>
      <c r="AN48" s="22">
        <v>14.37</v>
      </c>
      <c r="AO48" s="22">
        <f t="shared" si="20"/>
        <v>244.37</v>
      </c>
      <c r="AP48" s="22">
        <f t="shared" si="21"/>
        <v>15.6323382767902</v>
      </c>
      <c r="AQ48" s="22">
        <v>0.21</v>
      </c>
      <c r="AR48" s="22">
        <v>1530</v>
      </c>
      <c r="AS48" s="69">
        <f t="shared" si="22"/>
        <v>7.6499999999999995</v>
      </c>
      <c r="AT48" s="69">
        <f t="shared" si="23"/>
        <v>1227.1398747390397</v>
      </c>
      <c r="AU48" s="22">
        <v>23.675999999999998</v>
      </c>
      <c r="AV48" s="22">
        <f t="shared" si="24"/>
        <v>1971.3572023313902</v>
      </c>
      <c r="AW48" s="22">
        <v>17.634</v>
      </c>
      <c r="AX48" s="22">
        <f t="shared" si="25"/>
        <v>1468.2764363030808</v>
      </c>
      <c r="AY48" s="22">
        <v>125.100567112221</v>
      </c>
      <c r="AZ48" s="22">
        <v>7.9300359684568598</v>
      </c>
      <c r="BA48" s="22">
        <v>0.86668674078096197</v>
      </c>
      <c r="BB48" s="22">
        <v>4.4654806007833301</v>
      </c>
      <c r="BC48" s="22">
        <v>9.5851849809913299E-3</v>
      </c>
      <c r="BD48" s="22">
        <v>6.5732993364549101E-4</v>
      </c>
      <c r="BE48" s="22">
        <v>0.50904221425080398</v>
      </c>
      <c r="BF48" s="22">
        <v>24.4837111746434</v>
      </c>
      <c r="BG48" s="22">
        <v>0.30126634234536498</v>
      </c>
      <c r="BH48" s="22">
        <f>VLOOKUP($A48, POM!$1:$1048576, 7, FALSE)</f>
        <v>8.4610554657296593</v>
      </c>
      <c r="BI48" s="22">
        <f>VLOOKUP($A48, POM!$1:$1048576, 8, FALSE)</f>
        <v>-32.394021244383744</v>
      </c>
      <c r="BJ48" s="22">
        <f>VLOOKUP($A48, POM!$1:$1048576, 9, FALSE)</f>
        <v>88.34016712719793</v>
      </c>
      <c r="BK48" s="22">
        <f>VLOOKUP($A48, POM!$1:$1048576, 10, FALSE)</f>
        <v>409.61942007876019</v>
      </c>
      <c r="BL48" s="22">
        <f>VLOOKUP($A48, POM!$1:$1048576, 11, FALSE)</f>
        <v>1.4723361187866322</v>
      </c>
      <c r="BM48" s="22">
        <f>VLOOKUP($A48, POM!$1:$1048576, 12, FALSE)</f>
        <v>6.8269903346460028</v>
      </c>
      <c r="BN48" s="22">
        <f>VLOOKUP($A48, POM!$1:$1048576, 13, FALSE)</f>
        <v>5.4096493018529612</v>
      </c>
      <c r="BO48" s="22">
        <f>VLOOKUP(A48, [1]Dugout_fullIsotopeMassBalanceHA!$1:$1048576, 5, FALSE)</f>
        <v>-113.1</v>
      </c>
      <c r="BP48" s="22">
        <f>VLOOKUP($A48, [1]Dugout_fullIsotopeMassBalanceHA!$1:$1048576, 6, FALSE)</f>
        <v>-13.49</v>
      </c>
      <c r="BQ48" s="22">
        <f>VLOOKUP(A48, Isotopes!$1:$1048576, 38,FALSE)</f>
        <v>9.3554511000000007E-2</v>
      </c>
      <c r="BR48" s="70" t="str">
        <f>VLOOKUP($A48, Isotopes!$1:$1048576, 42, FALSE)</f>
        <v>intermediate</v>
      </c>
      <c r="BS48" s="22">
        <f>VLOOKUP(B48, [2]Dugout_master!$1:$1048576, 76, FALSE)</f>
        <v>1.55197112047834</v>
      </c>
      <c r="BT48" s="71" t="s">
        <v>90</v>
      </c>
      <c r="BU48" s="22"/>
      <c r="BV48" s="22"/>
      <c r="BW48" s="22"/>
      <c r="BX48" s="22"/>
      <c r="BY48" s="22"/>
      <c r="BZ48" s="22">
        <v>-2.13806866423703E-4</v>
      </c>
      <c r="CA48" s="22">
        <v>-2.30291611757181E-4</v>
      </c>
      <c r="CB48" s="22" t="e">
        <f>VLOOKUP($A48,Radon!$C$3:$E$19,2,FALSE)</f>
        <v>#N/A</v>
      </c>
      <c r="CC48" s="22">
        <v>708</v>
      </c>
      <c r="CD48" s="22">
        <v>610</v>
      </c>
      <c r="CE48" s="22">
        <f>VLOOKUP(A48, [3]Sheet1!$1:$1048576, 5, FALSE)</f>
        <v>9.4422692849336187E-2</v>
      </c>
      <c r="CF48" s="22">
        <f>VLOOKUP(B48, [4]Dugout_master!$1:$1048576, 38, FALSE)</f>
        <v>3.4942912800000001</v>
      </c>
      <c r="CG48" s="22">
        <f>VLOOKUP($C48, Flux!$1:$1048576, 4, FALSE)</f>
        <v>-20.727672243574499</v>
      </c>
      <c r="CH48" s="22">
        <f>VLOOKUP($C48, Flux!$1:$1048576, 12, FALSE)</f>
        <v>7.3093785384616304E-3</v>
      </c>
      <c r="CI48" s="22">
        <f>VLOOKUP($C48, Flux!$1:$1048576, 20, FALSE)</f>
        <v>9.4088373253432103</v>
      </c>
      <c r="CJ48" s="22"/>
      <c r="CK48" s="22">
        <f t="shared" si="28"/>
        <v>3.2294037794137487</v>
      </c>
      <c r="CL48" s="22">
        <f t="shared" si="26"/>
        <v>541.97199999999998</v>
      </c>
      <c r="CM48" s="22">
        <f t="shared" si="27"/>
        <v>5644.9536506613895</v>
      </c>
      <c r="CN48" s="22">
        <f t="shared" si="13"/>
        <v>5.6449536506613898</v>
      </c>
      <c r="CO48" s="22">
        <f>VLOOKUP(A48, Alk_Cl_SO4!$1:$1048576, 7, FALSE)</f>
        <v>658.63018798828125</v>
      </c>
      <c r="CP48" s="22">
        <f>VLOOKUP(A48, Alk_Cl_SO4!$1:$1048576,5, FALSE)</f>
        <v>113.43170166015625</v>
      </c>
      <c r="CQ48" s="22">
        <f>VLOOKUP(A48, Alk_Cl_SO4!$1:$1048576,6, FALSE)</f>
        <v>43.4114990234375</v>
      </c>
    </row>
    <row r="49" spans="1:95" x14ac:dyDescent="0.25">
      <c r="A49" s="22" t="str">
        <f t="shared" si="15"/>
        <v>56B43215</v>
      </c>
      <c r="B49" s="64" t="s">
        <v>86</v>
      </c>
      <c r="C49" s="22" t="str">
        <f t="shared" si="16"/>
        <v>56BApril</v>
      </c>
      <c r="D49" s="22" t="s">
        <v>278</v>
      </c>
      <c r="E49" s="65">
        <v>43215</v>
      </c>
      <c r="F49" s="66">
        <f t="shared" si="17"/>
        <v>115</v>
      </c>
      <c r="G49" s="67">
        <v>1</v>
      </c>
      <c r="H49" s="68">
        <v>0.7006944444444444</v>
      </c>
      <c r="I49" s="22">
        <v>49.982860000000002</v>
      </c>
      <c r="J49" s="22">
        <v>-105.30305</v>
      </c>
      <c r="K49" s="22">
        <v>16</v>
      </c>
      <c r="L49" s="22">
        <v>70</v>
      </c>
      <c r="M49" s="22">
        <v>10.9</v>
      </c>
      <c r="N49" s="22" t="s">
        <v>87</v>
      </c>
      <c r="O49" s="22">
        <v>0.56999999999999995</v>
      </c>
      <c r="P49" s="22">
        <v>0.9</v>
      </c>
      <c r="Q49" s="22">
        <v>1</v>
      </c>
      <c r="R49" s="22">
        <v>70</v>
      </c>
      <c r="S49" s="22">
        <v>0</v>
      </c>
      <c r="T49" s="22">
        <v>0</v>
      </c>
      <c r="U49" s="22">
        <v>8.5</v>
      </c>
      <c r="V49" s="22">
        <v>104.8</v>
      </c>
      <c r="W49" s="22">
        <v>12.13</v>
      </c>
      <c r="X49" s="22">
        <v>973</v>
      </c>
      <c r="Y49" s="22">
        <v>0.71</v>
      </c>
      <c r="Z49" s="22">
        <v>8.27</v>
      </c>
      <c r="AA49" s="22">
        <v>8.5</v>
      </c>
      <c r="AB49" s="22">
        <v>100</v>
      </c>
      <c r="AC49" s="22">
        <v>11.7</v>
      </c>
      <c r="AD49" s="22">
        <v>970</v>
      </c>
      <c r="AE49" s="22">
        <v>0.71</v>
      </c>
      <c r="AF49" s="22">
        <v>8.3000000000000007</v>
      </c>
      <c r="AG49" s="22">
        <f t="shared" si="18"/>
        <v>518.2948033790625</v>
      </c>
      <c r="AH49" s="22">
        <v>699.5</v>
      </c>
      <c r="AI49" s="20">
        <v>28.197454366666669</v>
      </c>
      <c r="AJ49" s="20">
        <v>24.502013633333334</v>
      </c>
      <c r="AK49" s="22">
        <v>0.14000000000000001</v>
      </c>
      <c r="AL49" s="22">
        <f t="shared" si="19"/>
        <v>140</v>
      </c>
      <c r="AM49" s="22">
        <v>0.42</v>
      </c>
      <c r="AN49" s="22">
        <v>160.76</v>
      </c>
      <c r="AO49" s="22">
        <f t="shared" si="20"/>
        <v>300.76</v>
      </c>
      <c r="AP49" s="22">
        <f t="shared" si="21"/>
        <v>17.342433508593885</v>
      </c>
      <c r="AQ49" s="22">
        <v>0.48</v>
      </c>
      <c r="AR49" s="22">
        <v>1950</v>
      </c>
      <c r="AS49" s="69">
        <f t="shared" si="22"/>
        <v>4.6428571428571432</v>
      </c>
      <c r="AT49" s="69">
        <f t="shared" si="23"/>
        <v>150.26125901965665</v>
      </c>
      <c r="AU49" s="22">
        <v>38.494999999999997</v>
      </c>
      <c r="AV49" s="22">
        <f t="shared" si="24"/>
        <v>3205.2456286427973</v>
      </c>
      <c r="AW49" s="22">
        <v>24.155999999999999</v>
      </c>
      <c r="AX49" s="22">
        <f t="shared" si="25"/>
        <v>2011.3238967527059</v>
      </c>
      <c r="AY49" s="22">
        <v>775.42648903152894</v>
      </c>
      <c r="AZ49" s="22">
        <v>40.191119081027601</v>
      </c>
      <c r="BA49" s="22">
        <v>1.89030920520789</v>
      </c>
      <c r="BB49" s="22">
        <v>21.271433030867001</v>
      </c>
      <c r="BC49" s="22">
        <v>3.9270795113264097E-2</v>
      </c>
      <c r="BD49" s="22">
        <v>3.9457987072464302E-3</v>
      </c>
      <c r="BE49" s="22">
        <v>0.404064559320989</v>
      </c>
      <c r="BF49" s="22">
        <v>15.709282586798899</v>
      </c>
      <c r="BG49" s="22">
        <v>0.68451438521244601</v>
      </c>
      <c r="BH49" s="22">
        <f>VLOOKUP($A49, POM!$1:$1048576, 7, FALSE)</f>
        <v>8.293852464421807</v>
      </c>
      <c r="BI49" s="22">
        <f>VLOOKUP($A49, POM!$1:$1048576, 8, FALSE)</f>
        <v>-30.969028971777796</v>
      </c>
      <c r="BJ49" s="22">
        <f>VLOOKUP($A49, POM!$1:$1048576, 9, FALSE)</f>
        <v>47.616832692180296</v>
      </c>
      <c r="BK49" s="22">
        <f>VLOOKUP($A49, POM!$1:$1048576, 10, FALSE)</f>
        <v>232.22490825635208</v>
      </c>
      <c r="BL49" s="22">
        <f>VLOOKUP($A49, POM!$1:$1048576, 11, FALSE)</f>
        <v>0.793613878203005</v>
      </c>
      <c r="BM49" s="22">
        <f>VLOOKUP($A49, POM!$1:$1048576, 12, FALSE)</f>
        <v>3.870415137605868</v>
      </c>
      <c r="BN49" s="22">
        <f>VLOOKUP($A49, POM!$1:$1048576, 13, FALSE)</f>
        <v>5.6897749034219807</v>
      </c>
      <c r="BO49" s="22">
        <f>VLOOKUP(A49, [1]Dugout_fullIsotopeMassBalanceHA!$1:$1048576, 5, FALSE)</f>
        <v>-129.19999999999999</v>
      </c>
      <c r="BP49" s="22">
        <f>VLOOKUP($A49, [1]Dugout_fullIsotopeMassBalanceHA!$1:$1048576, 6, FALSE)</f>
        <v>-16.690000000000001</v>
      </c>
      <c r="BQ49" s="22">
        <f>VLOOKUP(A49, Isotopes!$1:$1048576, 38,FALSE)</f>
        <v>-1.137054E-3</v>
      </c>
      <c r="BR49" s="70" t="str">
        <f>VLOOKUP($A49, Isotopes!$1:$1048576, 42, FALSE)</f>
        <v>intermediate</v>
      </c>
      <c r="BS49" s="22">
        <f>VLOOKUP(B49, [2]Dugout_master!$1:$1048576, 76, FALSE)</f>
        <v>1.5643722704959799</v>
      </c>
      <c r="BT49" s="71" t="s">
        <v>88</v>
      </c>
      <c r="BU49" s="22"/>
      <c r="BV49" s="22"/>
      <c r="BW49" s="22"/>
      <c r="BX49" s="22"/>
      <c r="BY49" s="22"/>
      <c r="BZ49" s="22">
        <v>0</v>
      </c>
      <c r="CA49" s="22">
        <v>0</v>
      </c>
      <c r="CB49" s="22" t="e">
        <f>VLOOKUP($A49,Radon!$C$3:$E$19,2,FALSE)</f>
        <v>#N/A</v>
      </c>
      <c r="CC49" s="22">
        <v>702</v>
      </c>
      <c r="CD49" s="22">
        <v>13500</v>
      </c>
      <c r="CE49" s="22">
        <f>VLOOKUP(A49, [3]Sheet1!$1:$1048576, 5, FALSE)</f>
        <v>0.14293634125652027</v>
      </c>
      <c r="CF49" s="22">
        <f>VLOOKUP(B49, [4]Dugout_master!$1:$1048576, 38, FALSE)</f>
        <v>46.786295129999999</v>
      </c>
      <c r="CG49" s="22">
        <f>VLOOKUP($C49, Flux!$1:$1048576, 4, FALSE)</f>
        <v>28.110376818932501</v>
      </c>
      <c r="CH49" s="22">
        <f>VLOOKUP($C49, Flux!$1:$1048576, 12, FALSE)</f>
        <v>5.6209048615227901E-2</v>
      </c>
      <c r="CI49" s="22">
        <f>VLOOKUP($C49, Flux!$1:$1048576, 20, FALSE)</f>
        <v>4.0268048925757496</v>
      </c>
      <c r="CJ49" s="22"/>
      <c r="CK49" s="22">
        <f t="shared" si="28"/>
        <v>0.68646813473022905</v>
      </c>
      <c r="CL49" s="22">
        <f t="shared" si="26"/>
        <v>573.1943</v>
      </c>
      <c r="CM49" s="22">
        <f t="shared" si="27"/>
        <v>5970.1520674929698</v>
      </c>
      <c r="CN49" s="22">
        <f t="shared" si="13"/>
        <v>5.97015206749297</v>
      </c>
      <c r="CO49" s="22">
        <f>VLOOKUP(A49, Alk_Cl_SO4!$1:$1048576, 7, FALSE)</f>
        <v>773.611083984375</v>
      </c>
      <c r="CP49" s="22">
        <f>VLOOKUP(A49, Alk_Cl_SO4!$1:$1048576,5, FALSE)</f>
        <v>176.88639831542969</v>
      </c>
      <c r="CQ49" s="22">
        <f>VLOOKUP(A49, Alk_Cl_SO4!$1:$1048576,6, FALSE)</f>
        <v>17.642599105834961</v>
      </c>
    </row>
    <row r="50" spans="1:95" x14ac:dyDescent="0.25">
      <c r="A50" t="str">
        <f t="shared" si="15"/>
        <v>14B43294</v>
      </c>
      <c r="B50" s="8" t="s">
        <v>80</v>
      </c>
      <c r="C50" t="str">
        <f t="shared" si="16"/>
        <v>14BJuly</v>
      </c>
      <c r="D50" t="s">
        <v>281</v>
      </c>
      <c r="E50" s="30">
        <v>43294</v>
      </c>
      <c r="F50" s="24">
        <f t="shared" si="17"/>
        <v>194</v>
      </c>
      <c r="G50" s="11">
        <v>11</v>
      </c>
      <c r="H50" s="56">
        <v>0.4375</v>
      </c>
      <c r="I50">
        <v>50.997839999999997</v>
      </c>
      <c r="J50">
        <v>-104.68556</v>
      </c>
      <c r="K50">
        <v>26.7</v>
      </c>
      <c r="L50">
        <v>10</v>
      </c>
      <c r="M50">
        <v>2.4</v>
      </c>
      <c r="N50" t="s">
        <v>115</v>
      </c>
      <c r="O50">
        <v>2.23</v>
      </c>
      <c r="P50">
        <v>2.2999999999999998</v>
      </c>
      <c r="Q50">
        <v>2</v>
      </c>
      <c r="R50">
        <v>92.3</v>
      </c>
      <c r="S50">
        <v>0</v>
      </c>
      <c r="T50">
        <v>0</v>
      </c>
      <c r="U50">
        <v>23</v>
      </c>
      <c r="V50">
        <v>74.3</v>
      </c>
      <c r="W50">
        <v>6.35</v>
      </c>
      <c r="X50">
        <v>1024</v>
      </c>
      <c r="Y50">
        <v>0.53</v>
      </c>
      <c r="Z50">
        <v>8.69</v>
      </c>
      <c r="AA50">
        <v>18.8</v>
      </c>
      <c r="AB50">
        <v>1.9</v>
      </c>
      <c r="AC50">
        <v>0.11</v>
      </c>
      <c r="AD50">
        <v>1024</v>
      </c>
      <c r="AE50">
        <v>0.57999999999999996</v>
      </c>
      <c r="AF50">
        <v>8.2799999999999994</v>
      </c>
      <c r="AG50">
        <f t="shared" si="18"/>
        <v>547.22333846072081</v>
      </c>
      <c r="AH50">
        <v>712.5</v>
      </c>
      <c r="AI50">
        <v>1.2503741941941942</v>
      </c>
      <c r="AJ50">
        <v>0.61929975475475474</v>
      </c>
      <c r="AK50">
        <v>0.03</v>
      </c>
      <c r="AL50">
        <f t="shared" si="19"/>
        <v>30</v>
      </c>
      <c r="AM50">
        <v>0.14000000000000001</v>
      </c>
      <c r="AN50">
        <v>236.96</v>
      </c>
      <c r="AO50">
        <f t="shared" si="20"/>
        <v>266.96000000000004</v>
      </c>
      <c r="AP50">
        <f t="shared" si="21"/>
        <v>16.338910612400081</v>
      </c>
      <c r="AQ50">
        <v>0.18</v>
      </c>
      <c r="AR50">
        <v>2530</v>
      </c>
      <c r="AS50" s="23">
        <f t="shared" si="22"/>
        <v>18.071428571428569</v>
      </c>
      <c r="AT50" s="23">
        <f t="shared" si="23"/>
        <v>111.86698176907494</v>
      </c>
      <c r="AU50">
        <v>41.572000000000003</v>
      </c>
      <c r="AV50">
        <f t="shared" si="24"/>
        <v>3461.4487926727729</v>
      </c>
      <c r="AW50">
        <v>26.507999999999999</v>
      </c>
      <c r="AX50">
        <f t="shared" si="25"/>
        <v>2207.160699417152</v>
      </c>
      <c r="AY50">
        <v>428.12257354257702</v>
      </c>
      <c r="AZ50">
        <v>14.384738675760399</v>
      </c>
      <c r="BA50">
        <v>0.33725650030948101</v>
      </c>
      <c r="BB50">
        <v>329.05084364898897</v>
      </c>
      <c r="BC50">
        <v>0.44929693187893599</v>
      </c>
      <c r="BD50">
        <v>6.6418272544851595E-2</v>
      </c>
      <c r="BE50">
        <v>0.44430257194309802</v>
      </c>
      <c r="BF50">
        <v>10.9307346283738</v>
      </c>
      <c r="BG50">
        <v>0.545557735325363</v>
      </c>
      <c r="BH50">
        <f>VLOOKUP($A50, POM!$1:$1048576, 7, FALSE)</f>
        <v>4.9571181984769295</v>
      </c>
      <c r="BI50">
        <f>VLOOKUP($A50, POM!$1:$1048576, 8, FALSE)</f>
        <v>-24.167280464291657</v>
      </c>
      <c r="BJ50">
        <f>VLOOKUP($A50, POM!$1:$1048576, 9, FALSE)</f>
        <v>16.357611530596234</v>
      </c>
      <c r="BK50">
        <f>VLOOKUP($A50, POM!$1:$1048576, 10, FALSE)</f>
        <v>92.156661746150078</v>
      </c>
      <c r="BL50">
        <f>VLOOKUP($A50, POM!$1:$1048576, 11, FALSE)</f>
        <v>0.27262685884327059</v>
      </c>
      <c r="BM50">
        <f>VLOOKUP($A50, POM!$1:$1048576, 12, FALSE)</f>
        <v>1.5359443624358347</v>
      </c>
      <c r="BN50">
        <f>VLOOKUP($A50, POM!$1:$1048576, 13, FALSE)</f>
        <v>6.5728486808360742</v>
      </c>
      <c r="BO50">
        <f>VLOOKUP(A50, [1]Dugout_fullIsotopeMassBalanceHA!$1:$1048576, 5, FALSE)</f>
        <v>-89.3</v>
      </c>
      <c r="BP50">
        <f>VLOOKUP($A50, [1]Dugout_fullIsotopeMassBalanceHA!$1:$1048576, 6, FALSE)</f>
        <v>-9.08</v>
      </c>
      <c r="BQ50">
        <f>VLOOKUP(A50, Isotopes!$1:$1048576, 38,FALSE)</f>
        <v>0.27156761400000001</v>
      </c>
      <c r="BR50" s="63" t="str">
        <f>VLOOKUP($A50, Isotopes!$1:$1048576, 42, FALSE)</f>
        <v>rain</v>
      </c>
      <c r="BS50">
        <f>VLOOKUP(B50, [2]Dugout_master!$1:$1048576, 76, FALSE)</f>
        <v>1.2853388013832101</v>
      </c>
      <c r="BT50" s="60" t="s">
        <v>144</v>
      </c>
      <c r="BZ50">
        <v>8.8740437536023106E-3</v>
      </c>
      <c r="CA50">
        <v>9.27902378447768E-4</v>
      </c>
      <c r="CB50" t="e">
        <f>VLOOKUP($A50,Radon!$C$3:$E$19,2,FALSE)</f>
        <v>#N/A</v>
      </c>
      <c r="CC50">
        <v>563</v>
      </c>
      <c r="CD50">
        <v>1450</v>
      </c>
      <c r="CE50">
        <f>VLOOKUP(A50, [3]Sheet1!$1:$1048576, 5, FALSE)</f>
        <v>0.10404974894968923</v>
      </c>
      <c r="CF50">
        <f>VLOOKUP(B50, [4]Dugout_master!$1:$1048576, 38, FALSE)</f>
        <v>3.0033536249999999</v>
      </c>
      <c r="CG50">
        <f>VLOOKUP($C50, Flux!$1:$1048576, 4, FALSE)</f>
        <v>1.8348438156857501</v>
      </c>
      <c r="CH50">
        <f>VLOOKUP($C50, Flux!$1:$1048576, 12, FALSE)</f>
        <v>1.1657444845979099</v>
      </c>
      <c r="CI50">
        <f>VLOOKUP($C50, Flux!$1:$1048576, 20, FALSE)</f>
        <v>6.7347650182748504</v>
      </c>
      <c r="CJ50">
        <v>2976.4759999999997</v>
      </c>
      <c r="CK50" s="22">
        <f t="shared" si="28"/>
        <v>5.3528933684310482</v>
      </c>
      <c r="CL50" s="22">
        <f t="shared" si="26"/>
        <v>603.23839999999996</v>
      </c>
      <c r="CM50" s="22">
        <f t="shared" si="27"/>
        <v>6283.0788459535461</v>
      </c>
      <c r="CN50" s="22">
        <f t="shared" si="13"/>
        <v>6.283078845953546</v>
      </c>
      <c r="CO50" s="22">
        <f>VLOOKUP(A50, Alk_Cl_SO4!$1:$1048576, 7, FALSE)</f>
        <v>435.2528076171875</v>
      </c>
      <c r="CP50" s="22">
        <f>VLOOKUP(A50, Alk_Cl_SO4!$1:$1048576,5, FALSE)</f>
        <v>202.53379821777344</v>
      </c>
      <c r="CQ50" s="22">
        <f>VLOOKUP(A50, Alk_Cl_SO4!$1:$1048576,6, FALSE)</f>
        <v>7.1510000228881836</v>
      </c>
    </row>
    <row r="51" spans="1:95" x14ac:dyDescent="0.25">
      <c r="A51" t="str">
        <f t="shared" si="15"/>
        <v>61C43235</v>
      </c>
      <c r="B51" s="8" t="s">
        <v>107</v>
      </c>
      <c r="C51" t="str">
        <f t="shared" si="16"/>
        <v>61CMay</v>
      </c>
      <c r="D51" t="s">
        <v>279</v>
      </c>
      <c r="E51" s="30">
        <v>43235</v>
      </c>
      <c r="F51" s="24">
        <f t="shared" si="17"/>
        <v>135</v>
      </c>
      <c r="G51" s="11">
        <v>3</v>
      </c>
      <c r="H51" s="56">
        <v>0.60416666666666663</v>
      </c>
      <c r="I51">
        <v>50.239710000000002</v>
      </c>
      <c r="J51">
        <v>-106.12102</v>
      </c>
      <c r="K51">
        <v>29.8</v>
      </c>
      <c r="L51">
        <v>0</v>
      </c>
      <c r="M51">
        <v>19.3</v>
      </c>
      <c r="N51" t="s">
        <v>120</v>
      </c>
      <c r="O51">
        <v>0.24</v>
      </c>
      <c r="P51">
        <v>0.9</v>
      </c>
      <c r="Q51">
        <v>0.9</v>
      </c>
      <c r="R51">
        <v>0.75</v>
      </c>
      <c r="S51">
        <v>0</v>
      </c>
      <c r="T51">
        <v>0</v>
      </c>
      <c r="U51">
        <v>17.600000000000001</v>
      </c>
      <c r="V51">
        <v>92.1</v>
      </c>
      <c r="W51">
        <v>8.6</v>
      </c>
      <c r="X51">
        <v>1057</v>
      </c>
      <c r="Z51">
        <v>8.19</v>
      </c>
      <c r="AA51">
        <v>17.3</v>
      </c>
      <c r="AB51">
        <v>84.3</v>
      </c>
      <c r="AC51">
        <v>7.89</v>
      </c>
      <c r="AD51">
        <v>1051</v>
      </c>
      <c r="AF51">
        <v>8.19</v>
      </c>
      <c r="AG51">
        <f t="shared" si="18"/>
        <v>565.94611513925884</v>
      </c>
      <c r="AH51">
        <v>695.6</v>
      </c>
      <c r="AI51" s="22">
        <v>16.555766600000002</v>
      </c>
      <c r="AJ51" s="22">
        <v>10.8250624</v>
      </c>
      <c r="AK51">
        <v>0.03</v>
      </c>
      <c r="AL51">
        <f t="shared" si="19"/>
        <v>30</v>
      </c>
      <c r="AM51">
        <v>4.0400000000000002E-3</v>
      </c>
      <c r="AN51">
        <v>4.49</v>
      </c>
      <c r="AO51">
        <f t="shared" si="20"/>
        <v>34.49</v>
      </c>
      <c r="AP51">
        <f t="shared" si="21"/>
        <v>5.8728187440104094</v>
      </c>
      <c r="AQ51">
        <v>0.05</v>
      </c>
      <c r="AR51">
        <v>2010</v>
      </c>
      <c r="AS51" s="23">
        <f t="shared" si="22"/>
        <v>497.52475247524745</v>
      </c>
      <c r="AT51" s="23">
        <f t="shared" si="23"/>
        <v>6385.0779510022276</v>
      </c>
      <c r="AU51">
        <v>32.276000000000003</v>
      </c>
      <c r="AV51">
        <f t="shared" si="24"/>
        <v>2687.4271440466277</v>
      </c>
      <c r="AW51">
        <v>28.669</v>
      </c>
      <c r="AX51">
        <f t="shared" si="25"/>
        <v>2387.0940882597838</v>
      </c>
      <c r="AY51">
        <v>924.25723541151604</v>
      </c>
      <c r="AZ51">
        <v>35.529411120594602</v>
      </c>
      <c r="BA51">
        <v>0.60027550133154095</v>
      </c>
      <c r="BB51">
        <v>198.02645922748999</v>
      </c>
      <c r="BC51">
        <v>0.29472052979187402</v>
      </c>
      <c r="BD51">
        <v>3.0613826040760501E-3</v>
      </c>
      <c r="BE51">
        <v>0.32472734974296302</v>
      </c>
      <c r="BF51">
        <v>9.2262470642935899</v>
      </c>
      <c r="BG51">
        <v>0.219028015069065</v>
      </c>
      <c r="BH51">
        <f>VLOOKUP($A51, POM!$1:$1048576, 7, FALSE)</f>
        <v>5.7870754678833283</v>
      </c>
      <c r="BI51">
        <f>VLOOKUP($A51, POM!$1:$1048576, 8, FALSE)</f>
        <v>-27.135507640856531</v>
      </c>
      <c r="BJ51">
        <f>VLOOKUP($A51, POM!$1:$1048576, 9, FALSE)</f>
        <v>33.56162345605501</v>
      </c>
      <c r="BK51">
        <f>VLOOKUP($A51, POM!$1:$1048576, 10, FALSE)</f>
        <v>237.25358023968815</v>
      </c>
      <c r="BL51">
        <f>VLOOKUP($A51, POM!$1:$1048576, 11, FALSE)</f>
        <v>0.55936039093425016</v>
      </c>
      <c r="BM51">
        <f>VLOOKUP($A51, POM!$1:$1048576, 12, FALSE)</f>
        <v>3.9542263373281359</v>
      </c>
      <c r="BN51">
        <f>VLOOKUP($A51, POM!$1:$1048576, 13, FALSE)</f>
        <v>8.2473913687578619</v>
      </c>
      <c r="BO51">
        <f>VLOOKUP(A51, [1]Dugout_fullIsotopeMassBalanceHA!$1:$1048576, 5, FALSE)</f>
        <v>-117.2</v>
      </c>
      <c r="BP51">
        <f>VLOOKUP($A51, [1]Dugout_fullIsotopeMassBalanceHA!$1:$1048576, 6, FALSE)</f>
        <v>-13.3</v>
      </c>
      <c r="BQ51">
        <f>VLOOKUP(A51, Isotopes!$1:$1048576, 38,FALSE)</f>
        <v>0.16636932400000001</v>
      </c>
      <c r="BR51" s="63" t="str">
        <f>VLOOKUP($A51, Isotopes!$1:$1048576, 42, FALSE)</f>
        <v>intermediate</v>
      </c>
      <c r="BS51">
        <f>VLOOKUP(B51, [2]Dugout_master!$1:$1048576, 76, FALSE)</f>
        <v>2.2417832192876799</v>
      </c>
      <c r="BT51" s="60" t="s">
        <v>121</v>
      </c>
      <c r="BZ51">
        <v>1.05312833077133E-3</v>
      </c>
      <c r="CA51">
        <v>0</v>
      </c>
      <c r="CB51" t="e">
        <f>VLOOKUP($A51,Radon!$C$3:$E$19,2,FALSE)</f>
        <v>#N/A</v>
      </c>
      <c r="CC51">
        <v>725</v>
      </c>
      <c r="CD51">
        <v>1050</v>
      </c>
      <c r="CE51">
        <f>VLOOKUP(A51, [3]Sheet1!$1:$1048576, 5, FALSE)</f>
        <v>8.3919970418769349E-2</v>
      </c>
      <c r="CF51">
        <f>VLOOKUP(B51, [4]Dugout_master!$1:$1048576, 38, FALSE)</f>
        <v>59.835271800000001</v>
      </c>
      <c r="CG51">
        <f>VLOOKUP($C51, Flux!$1:$1048576, 4, FALSE)</f>
        <v>41.103200700966397</v>
      </c>
      <c r="CH51">
        <f>VLOOKUP($C51, Flux!$1:$1048576, 12, FALSE)</f>
        <v>0.59318228600927103</v>
      </c>
      <c r="CI51">
        <f>VLOOKUP($C51, Flux!$1:$1048576, 20, FALSE)</f>
        <v>-0.33151479539308398</v>
      </c>
      <c r="CJ51">
        <v>534.76199999999994</v>
      </c>
      <c r="CK51" s="22">
        <f t="shared" si="28"/>
        <v>2.4614590620779606</v>
      </c>
      <c r="CL51" s="22">
        <f t="shared" si="26"/>
        <v>622.67869999999994</v>
      </c>
      <c r="CM51" s="22">
        <f t="shared" si="27"/>
        <v>6485.5608790750957</v>
      </c>
      <c r="CN51" s="22">
        <f t="shared" si="13"/>
        <v>6.4855608790750958</v>
      </c>
      <c r="CO51" s="22">
        <f>VLOOKUP(A51, Alk_Cl_SO4!$1:$1048576, 7, FALSE)</f>
        <v>286.18759155273438</v>
      </c>
      <c r="CP51" s="22">
        <f>VLOOKUP(A51, Alk_Cl_SO4!$1:$1048576,5, FALSE)</f>
        <v>148.06889343261719</v>
      </c>
      <c r="CQ51" s="22">
        <f>VLOOKUP(A51, Alk_Cl_SO4!$1:$1048576,6, FALSE)</f>
        <v>25.670299530029297</v>
      </c>
    </row>
    <row r="52" spans="1:95" x14ac:dyDescent="0.25">
      <c r="A52" t="str">
        <f t="shared" si="15"/>
        <v>62B43291</v>
      </c>
      <c r="B52" s="8" t="s">
        <v>100</v>
      </c>
      <c r="C52" t="str">
        <f t="shared" si="16"/>
        <v>62BJuly</v>
      </c>
      <c r="D52" t="s">
        <v>281</v>
      </c>
      <c r="E52" s="30">
        <v>43291</v>
      </c>
      <c r="F52" s="24">
        <f t="shared" si="17"/>
        <v>191</v>
      </c>
      <c r="G52" s="11">
        <v>11</v>
      </c>
      <c r="H52" s="56">
        <v>0.45</v>
      </c>
      <c r="I52">
        <v>50.330860000000001</v>
      </c>
      <c r="J52">
        <v>-106.50809</v>
      </c>
      <c r="K52">
        <v>21.4</v>
      </c>
      <c r="L52">
        <v>100</v>
      </c>
      <c r="M52">
        <v>2.5</v>
      </c>
      <c r="N52" t="s">
        <v>111</v>
      </c>
      <c r="O52">
        <v>0.68</v>
      </c>
      <c r="P52">
        <v>1.3</v>
      </c>
      <c r="Q52">
        <v>1.5</v>
      </c>
      <c r="R52">
        <v>83.6</v>
      </c>
      <c r="S52">
        <v>0</v>
      </c>
      <c r="T52">
        <v>0</v>
      </c>
      <c r="U52">
        <v>21.5</v>
      </c>
      <c r="V52">
        <v>34.1</v>
      </c>
      <c r="W52">
        <v>2.95</v>
      </c>
      <c r="X52">
        <v>1249</v>
      </c>
      <c r="Y52">
        <v>0.67</v>
      </c>
      <c r="Z52">
        <v>8.69</v>
      </c>
      <c r="AA52">
        <v>21.3</v>
      </c>
      <c r="AB52">
        <v>19.899999999999999</v>
      </c>
      <c r="AC52">
        <v>1.74</v>
      </c>
      <c r="AD52">
        <v>1248</v>
      </c>
      <c r="AE52">
        <v>0.67</v>
      </c>
      <c r="AF52">
        <v>8.61</v>
      </c>
      <c r="AG52">
        <f t="shared" si="18"/>
        <v>674.94577630892547</v>
      </c>
      <c r="AH52">
        <v>701.2</v>
      </c>
      <c r="AI52" s="22">
        <v>10.390253500000002</v>
      </c>
      <c r="AJ52" s="22">
        <v>14.389729000000001</v>
      </c>
      <c r="AK52">
        <v>0.52</v>
      </c>
      <c r="AL52">
        <f t="shared" si="19"/>
        <v>520</v>
      </c>
      <c r="AM52">
        <v>0.11</v>
      </c>
      <c r="AN52">
        <v>227.59</v>
      </c>
      <c r="AO52">
        <f t="shared" si="20"/>
        <v>747.59</v>
      </c>
      <c r="AP52">
        <f t="shared" si="21"/>
        <v>27.342092092595987</v>
      </c>
      <c r="AQ52">
        <v>0.18</v>
      </c>
      <c r="AR52">
        <v>3340</v>
      </c>
      <c r="AS52" s="23">
        <f t="shared" si="22"/>
        <v>30.363636363636363</v>
      </c>
      <c r="AT52" s="23">
        <f t="shared" si="23"/>
        <v>124.79458675688738</v>
      </c>
      <c r="AU52">
        <v>88.757000000000005</v>
      </c>
      <c r="AV52">
        <f t="shared" si="24"/>
        <v>7390.2581182348049</v>
      </c>
      <c r="AW52">
        <v>28.402000000000001</v>
      </c>
      <c r="AX52">
        <f t="shared" si="25"/>
        <v>2364.8626144879267</v>
      </c>
      <c r="AY52">
        <v>646.885495780832</v>
      </c>
      <c r="AZ52">
        <v>22.298628698439298</v>
      </c>
      <c r="BA52">
        <v>1.1517239959502099</v>
      </c>
      <c r="BB52">
        <v>1257.91609021864</v>
      </c>
      <c r="BC52">
        <v>1.73787516154981</v>
      </c>
      <c r="BD52">
        <v>0.27315940178173398</v>
      </c>
      <c r="BE52">
        <v>0.31641432829243399</v>
      </c>
      <c r="BF52">
        <v>8.0015202213048706</v>
      </c>
      <c r="BG52">
        <v>0.120211612444915</v>
      </c>
      <c r="BH52">
        <f>VLOOKUP($A52, POM!$1:$1048576, 7, FALSE)</f>
        <v>6.9583703572293683</v>
      </c>
      <c r="BI52">
        <f>VLOOKUP($A52, POM!$1:$1048576, 8, FALSE)</f>
        <v>-14.761004860803926</v>
      </c>
      <c r="BJ52">
        <f>VLOOKUP($A52, POM!$1:$1048576, 9, FALSE)</f>
        <v>30.787353958575633</v>
      </c>
      <c r="BK52">
        <f>VLOOKUP($A52, POM!$1:$1048576, 10, FALSE)</f>
        <v>424.19748936378483</v>
      </c>
      <c r="BL52">
        <f>VLOOKUP($A52, POM!$1:$1048576, 11, FALSE)</f>
        <v>0.5131225659762606</v>
      </c>
      <c r="BM52">
        <f>VLOOKUP($A52, POM!$1:$1048576, 12, FALSE)</f>
        <v>7.0699581560630804</v>
      </c>
      <c r="BN52">
        <f>VLOOKUP($A52, POM!$1:$1048576, 13, FALSE)</f>
        <v>16.07468675581212</v>
      </c>
      <c r="BO52">
        <f>VLOOKUP(A52, [1]Dugout_fullIsotopeMassBalanceHA!$1:$1048576, 5, FALSE)</f>
        <v>-86.8</v>
      </c>
      <c r="BP52">
        <f>VLOOKUP($A52, [1]Dugout_fullIsotopeMassBalanceHA!$1:$1048576, 6, FALSE)</f>
        <v>-8.02</v>
      </c>
      <c r="BQ52">
        <f>VLOOKUP(A52, Isotopes!$1:$1048576, 38,FALSE)</f>
        <v>0.37128012599999999</v>
      </c>
      <c r="BR52" s="63" t="str">
        <f>VLOOKUP($A52, Isotopes!$1:$1048576, 42, FALSE)</f>
        <v>rain</v>
      </c>
      <c r="BS52">
        <f>VLOOKUP(B52, [2]Dugout_master!$1:$1048576, 76, FALSE)</f>
        <v>3.2613340455503499</v>
      </c>
      <c r="BT52" s="60" t="s">
        <v>151</v>
      </c>
      <c r="BZ52">
        <v>4.3511575159065503E-4</v>
      </c>
      <c r="CA52">
        <v>0</v>
      </c>
      <c r="CB52">
        <f>VLOOKUP($A52,Radon!$C$3:$E$19,2,FALSE)</f>
        <v>2.3082362728011523</v>
      </c>
      <c r="CC52">
        <v>687</v>
      </c>
      <c r="CD52">
        <v>1400</v>
      </c>
      <c r="CE52">
        <f>VLOOKUP(A52, [3]Sheet1!$1:$1048576, 5, FALSE)</f>
        <v>5.6338855283395786E-2</v>
      </c>
      <c r="CF52">
        <f>VLOOKUP(B52, [4]Dugout_master!$1:$1048576, 38, FALSE)</f>
        <v>40.481320250000003</v>
      </c>
      <c r="CG52">
        <f>VLOOKUP($C52, Flux!$1:$1048576, 4, FALSE)</f>
        <v>19.5584641210292</v>
      </c>
      <c r="CH52">
        <f>VLOOKUP($C52, Flux!$1:$1048576, 12, FALSE)</f>
        <v>4.3448703816373397</v>
      </c>
      <c r="CI52">
        <f>VLOOKUP($C52, Flux!$1:$1048576, 20, FALSE)</f>
        <v>-0.818393364273587</v>
      </c>
      <c r="CJ52">
        <v>1561.3260000000002</v>
      </c>
      <c r="CK52" s="22">
        <f t="shared" si="28"/>
        <v>3.0791021128615679</v>
      </c>
      <c r="CL52" s="22">
        <f t="shared" si="26"/>
        <v>735.78589999999997</v>
      </c>
      <c r="CM52" s="22">
        <f t="shared" si="27"/>
        <v>7663.6381626913862</v>
      </c>
      <c r="CN52" s="22">
        <f t="shared" si="13"/>
        <v>7.6636381626913863</v>
      </c>
      <c r="CO52" s="22">
        <f>VLOOKUP(A52, Alk_Cl_SO4!$1:$1048576, 7, FALSE)</f>
        <v>278.88510131835938</v>
      </c>
      <c r="CP52" s="22">
        <f>VLOOKUP(A52, Alk_Cl_SO4!$1:$1048576,5, FALSE)</f>
        <v>483.02911376953125</v>
      </c>
      <c r="CQ52" s="22">
        <f>VLOOKUP(A52, Alk_Cl_SO4!$1:$1048576,6, FALSE)</f>
        <v>21.465000152587891</v>
      </c>
    </row>
    <row r="53" spans="1:95" x14ac:dyDescent="0.25">
      <c r="A53" t="str">
        <f t="shared" si="15"/>
        <v>62B43368</v>
      </c>
      <c r="B53" s="8" t="s">
        <v>100</v>
      </c>
      <c r="C53" t="str">
        <f t="shared" si="16"/>
        <v>62BSeptember</v>
      </c>
      <c r="D53" s="20" t="s">
        <v>283</v>
      </c>
      <c r="E53" s="30">
        <v>43368</v>
      </c>
      <c r="F53" s="24">
        <f t="shared" si="17"/>
        <v>268</v>
      </c>
      <c r="G53" s="11">
        <v>22</v>
      </c>
      <c r="H53" s="56">
        <v>0.4375</v>
      </c>
      <c r="I53">
        <v>50.33081</v>
      </c>
      <c r="J53">
        <v>-106.50790000000001</v>
      </c>
      <c r="K53">
        <v>7.8</v>
      </c>
      <c r="L53">
        <v>75</v>
      </c>
      <c r="M53">
        <v>13</v>
      </c>
      <c r="N53" t="s">
        <v>164</v>
      </c>
      <c r="O53">
        <v>0.11</v>
      </c>
      <c r="P53">
        <v>0.65</v>
      </c>
      <c r="Q53">
        <v>0.65</v>
      </c>
      <c r="R53">
        <v>94.5</v>
      </c>
      <c r="S53">
        <v>0</v>
      </c>
      <c r="T53">
        <v>0</v>
      </c>
      <c r="U53">
        <v>7.3</v>
      </c>
      <c r="V53">
        <v>81.099999999999994</v>
      </c>
      <c r="W53">
        <v>9.5500000000000007</v>
      </c>
      <c r="X53">
        <v>1252</v>
      </c>
      <c r="Y53">
        <v>0.96</v>
      </c>
      <c r="Z53">
        <v>8.74</v>
      </c>
      <c r="AA53">
        <v>7.2</v>
      </c>
      <c r="AB53">
        <v>75.900000000000006</v>
      </c>
      <c r="AC53">
        <v>9.08</v>
      </c>
      <c r="AD53">
        <v>1252</v>
      </c>
      <c r="AE53">
        <v>0.96</v>
      </c>
      <c r="AF53">
        <v>8.7100000000000009</v>
      </c>
      <c r="AG53">
        <f t="shared" si="18"/>
        <v>676.64980444834771</v>
      </c>
      <c r="AH53">
        <v>704.1</v>
      </c>
      <c r="AI53" s="22">
        <v>108.84279664</v>
      </c>
      <c r="AJ53" s="22">
        <v>99.122173159999988</v>
      </c>
      <c r="AK53">
        <v>0.08</v>
      </c>
      <c r="AL53">
        <f t="shared" si="19"/>
        <v>80</v>
      </c>
      <c r="AM53">
        <v>0.01</v>
      </c>
      <c r="AN53">
        <v>15.23</v>
      </c>
      <c r="AO53">
        <f t="shared" si="20"/>
        <v>95.23</v>
      </c>
      <c r="AP53">
        <f t="shared" si="21"/>
        <v>9.7585859631403569</v>
      </c>
      <c r="AQ53">
        <v>0.06</v>
      </c>
      <c r="AR53">
        <v>2910</v>
      </c>
      <c r="AS53" s="23">
        <f t="shared" si="22"/>
        <v>291</v>
      </c>
      <c r="AT53" s="23">
        <f t="shared" si="23"/>
        <v>2193.5653315824034</v>
      </c>
      <c r="AU53">
        <v>109.23399999999999</v>
      </c>
      <c r="AV53">
        <f t="shared" si="24"/>
        <v>9095.2539550374695</v>
      </c>
      <c r="AW53">
        <v>33.408000000000001</v>
      </c>
      <c r="AX53">
        <f t="shared" si="25"/>
        <v>2781.681931723564</v>
      </c>
      <c r="AY53">
        <v>524.31111343773705</v>
      </c>
      <c r="AZ53">
        <v>28.505318449618802</v>
      </c>
      <c r="BA53">
        <v>0.86363021948570096</v>
      </c>
      <c r="BB53">
        <v>314.48273090076799</v>
      </c>
      <c r="BC53">
        <v>0.60221962442999299</v>
      </c>
      <c r="BD53">
        <v>6.4887414188505396E-2</v>
      </c>
      <c r="BE53">
        <v>0.27652124496378899</v>
      </c>
      <c r="BF53">
        <v>11.297145056190301</v>
      </c>
      <c r="BG53">
        <v>0.11770610080774301</v>
      </c>
      <c r="BH53">
        <f>VLOOKUP($A53, POM!$1:$1048576, 7, FALSE)</f>
        <v>7.733016491291318</v>
      </c>
      <c r="BI53">
        <f>VLOOKUP($A53, POM!$1:$1048576, 8, FALSE)</f>
        <v>-25.974241308479932</v>
      </c>
      <c r="BJ53">
        <f>VLOOKUP($A53, POM!$1:$1048576, 9, FALSE)</f>
        <v>69.928115415649714</v>
      </c>
      <c r="BK53">
        <f>VLOOKUP($A53, POM!$1:$1048576, 10, FALSE)</f>
        <v>452.53309870578391</v>
      </c>
      <c r="BL53">
        <f>VLOOKUP($A53, POM!$1:$1048576, 11, FALSE)</f>
        <v>1.1654685902608286</v>
      </c>
      <c r="BM53">
        <f>VLOOKUP($A53, POM!$1:$1048576, 12, FALSE)</f>
        <v>7.5422183117630652</v>
      </c>
      <c r="BN53">
        <f>VLOOKUP($A53, POM!$1:$1048576, 13, FALSE)</f>
        <v>7.5499715484289975</v>
      </c>
      <c r="BO53">
        <f>VLOOKUP(A53, [1]Dugout_fullIsotopeMassBalanceHA!$1:$1048576, 5, FALSE)</f>
        <v>-80.7</v>
      </c>
      <c r="BP53">
        <f>VLOOKUP($A53, [1]Dugout_fullIsotopeMassBalanceHA!$1:$1048576, 6, FALSE)</f>
        <v>-5.61</v>
      </c>
      <c r="BQ53">
        <f>VLOOKUP(A53, Isotopes!$1:$1048576, 38,FALSE)</f>
        <v>0.76534528199999996</v>
      </c>
      <c r="BR53" s="63" t="str">
        <f>VLOOKUP($A53, Isotopes!$1:$1048576, 42, FALSE)</f>
        <v>rain</v>
      </c>
      <c r="BS53">
        <f>VLOOKUP(B53, [2]Dugout_master!$1:$1048576, 76, FALSE)</f>
        <v>3.2613340455503499</v>
      </c>
      <c r="BT53" s="60" t="s">
        <v>165</v>
      </c>
      <c r="BZ53" s="10">
        <v>9.7299999999999993E-5</v>
      </c>
      <c r="CA53">
        <v>0</v>
      </c>
      <c r="CB53" t="e">
        <f>VLOOKUP($A53,Radon!$C$3:$E$19,2,FALSE)</f>
        <v>#N/A</v>
      </c>
      <c r="CC53">
        <v>687</v>
      </c>
      <c r="CD53">
        <v>1400</v>
      </c>
      <c r="CE53">
        <f>VLOOKUP(A53, [3]Sheet1!$1:$1048576, 5, FALSE)</f>
        <v>6.7491362478025396E-2</v>
      </c>
      <c r="CF53">
        <f>VLOOKUP(B53, [4]Dugout_master!$1:$1048576, 38, FALSE)</f>
        <v>40.481320250000003</v>
      </c>
      <c r="CG53">
        <f>VLOOKUP($C53, Flux!$1:$1048576, 4, FALSE)</f>
        <v>8.9922637520904694</v>
      </c>
      <c r="CH53">
        <f>VLOOKUP($C53, Flux!$1:$1048576, 12, FALSE)</f>
        <v>0.87935792963993498</v>
      </c>
      <c r="CI53">
        <f>VLOOKUP($C53, Flux!$1:$1048576, 20, FALSE)</f>
        <v>-2.9520703114810201</v>
      </c>
      <c r="CJ53">
        <v>828.25762500000008</v>
      </c>
      <c r="CK53" s="22">
        <f t="shared" si="28"/>
        <v>1.5395510564307839</v>
      </c>
      <c r="CL53" s="22">
        <f t="shared" si="26"/>
        <v>737.55319999999995</v>
      </c>
      <c r="CM53" s="22">
        <f t="shared" si="27"/>
        <v>7682.0456202478899</v>
      </c>
      <c r="CN53" s="22">
        <f t="shared" si="13"/>
        <v>7.6820456202478899</v>
      </c>
      <c r="CO53" s="22">
        <f>VLOOKUP(A53, Alk_Cl_SO4!$1:$1048576, 7, FALSE)</f>
        <v>411.79849243164063</v>
      </c>
      <c r="CP53" s="22">
        <f>VLOOKUP(A53, Alk_Cl_SO4!$1:$1048576,5, FALSE)</f>
        <v>598.15277099609375</v>
      </c>
      <c r="CQ53" s="22">
        <f>VLOOKUP(A53, Alk_Cl_SO4!$1:$1048576,6, FALSE)</f>
        <v>25.115200042724609</v>
      </c>
    </row>
    <row r="54" spans="1:95" x14ac:dyDescent="0.25">
      <c r="A54" s="22" t="str">
        <f t="shared" si="15"/>
        <v>14A43216</v>
      </c>
      <c r="B54" s="64" t="s">
        <v>83</v>
      </c>
      <c r="C54" s="22" t="str">
        <f t="shared" si="16"/>
        <v>14AApril</v>
      </c>
      <c r="D54" s="22" t="s">
        <v>278</v>
      </c>
      <c r="E54" s="65">
        <v>43216</v>
      </c>
      <c r="F54" s="66">
        <f t="shared" si="17"/>
        <v>116</v>
      </c>
      <c r="G54" s="67">
        <v>1</v>
      </c>
      <c r="H54" s="68">
        <v>0.625</v>
      </c>
      <c r="I54" s="22">
        <v>51.04645</v>
      </c>
      <c r="J54" s="22">
        <v>-104.65152</v>
      </c>
      <c r="K54" s="22">
        <v>19.600000000000001</v>
      </c>
      <c r="L54" s="22">
        <v>0</v>
      </c>
      <c r="M54" s="22">
        <v>44.7</v>
      </c>
      <c r="N54" s="22" t="s">
        <v>81</v>
      </c>
      <c r="O54" s="22">
        <v>0.27</v>
      </c>
      <c r="P54" s="22">
        <v>5.48</v>
      </c>
      <c r="Q54" s="22">
        <v>0.5</v>
      </c>
      <c r="R54" s="22">
        <v>84.8</v>
      </c>
      <c r="S54" s="22">
        <v>0</v>
      </c>
      <c r="T54" s="22">
        <v>0</v>
      </c>
      <c r="U54" s="22">
        <v>10.199999999999999</v>
      </c>
      <c r="V54" s="22">
        <v>61</v>
      </c>
      <c r="W54" s="22">
        <v>6.76</v>
      </c>
      <c r="X54" s="22">
        <v>1283</v>
      </c>
      <c r="Y54" s="22">
        <v>0.91</v>
      </c>
      <c r="Z54" s="22">
        <v>7.81</v>
      </c>
      <c r="AA54" s="22">
        <v>10</v>
      </c>
      <c r="AB54" s="22">
        <v>58</v>
      </c>
      <c r="AC54" s="22">
        <v>6.43</v>
      </c>
      <c r="AD54" s="22">
        <v>1289</v>
      </c>
      <c r="AE54" s="22">
        <v>0.92</v>
      </c>
      <c r="AF54" s="22">
        <v>7.84</v>
      </c>
      <c r="AG54" s="22">
        <f t="shared" si="18"/>
        <v>694.25973055357554</v>
      </c>
      <c r="AH54" s="22">
        <v>711.9</v>
      </c>
      <c r="AI54" s="22">
        <v>6.122370666666666</v>
      </c>
      <c r="AJ54" s="22">
        <v>13.739385166666668</v>
      </c>
      <c r="AK54" s="22">
        <v>2.58</v>
      </c>
      <c r="AL54" s="22">
        <f t="shared" si="19"/>
        <v>2580</v>
      </c>
      <c r="AM54" s="22">
        <v>1.73</v>
      </c>
      <c r="AN54" s="22">
        <v>562.04999999999995</v>
      </c>
      <c r="AO54" s="22">
        <f t="shared" si="20"/>
        <v>3142.05</v>
      </c>
      <c r="AP54" s="22">
        <f t="shared" si="21"/>
        <v>56.05399182930686</v>
      </c>
      <c r="AQ54" s="22">
        <v>1.81</v>
      </c>
      <c r="AR54" s="22">
        <v>5570</v>
      </c>
      <c r="AS54" s="69">
        <f t="shared" si="22"/>
        <v>3.2196531791907517</v>
      </c>
      <c r="AT54" s="69">
        <f t="shared" si="23"/>
        <v>41.444711324615255</v>
      </c>
      <c r="AU54" s="22">
        <v>28.434999999999999</v>
      </c>
      <c r="AV54" s="22">
        <f t="shared" si="24"/>
        <v>2367.6103247293922</v>
      </c>
      <c r="AW54" s="22">
        <v>23.294</v>
      </c>
      <c r="AX54" s="22">
        <f t="shared" si="25"/>
        <v>1939.5503746877603</v>
      </c>
      <c r="AY54" s="22">
        <v>1607.9674014192101</v>
      </c>
      <c r="AZ54" s="22">
        <v>79.912342466265599</v>
      </c>
      <c r="BA54" s="22">
        <v>0.47372237085081997</v>
      </c>
      <c r="BB54" s="22">
        <v>41.640434379443398</v>
      </c>
      <c r="BC54" s="22">
        <v>7.4825063706577294E-2</v>
      </c>
      <c r="BD54" s="22">
        <v>1.1106079927376499E-3</v>
      </c>
      <c r="BE54" s="22">
        <v>2.2116782712214298</v>
      </c>
      <c r="BF54" s="22">
        <v>82.159618726083806</v>
      </c>
      <c r="BG54" s="22">
        <v>2.1561642430586798</v>
      </c>
      <c r="BH54" s="22">
        <f>VLOOKUP($A54, POM!$1:$1048576, 7, FALSE)</f>
        <v>1.0396160925038997</v>
      </c>
      <c r="BI54" s="22">
        <f>VLOOKUP($A54, POM!$1:$1048576, 8, FALSE)</f>
        <v>-29.069777186019039</v>
      </c>
      <c r="BJ54" s="22">
        <f>VLOOKUP($A54, POM!$1:$1048576, 9, FALSE)</f>
        <v>52.321531306069865</v>
      </c>
      <c r="BK54" s="22">
        <f>VLOOKUP($A54, POM!$1:$1048576, 10, FALSE)</f>
        <v>302.58700973635911</v>
      </c>
      <c r="BL54" s="22">
        <f>VLOOKUP($A54, POM!$1:$1048576, 11, FALSE)</f>
        <v>0.8720255217678311</v>
      </c>
      <c r="BM54" s="22">
        <f>VLOOKUP($A54, POM!$1:$1048576, 12, FALSE)</f>
        <v>5.0431168289393185</v>
      </c>
      <c r="BN54" s="22">
        <f>VLOOKUP($A54, POM!$1:$1048576, 13, FALSE)</f>
        <v>6.7470918609142148</v>
      </c>
      <c r="BO54" s="22">
        <f>VLOOKUP($A54, [1]Dugout_fullIsotopeMassBalanceHA!$1:$1048576, 5, FALSE)</f>
        <v>-164.5</v>
      </c>
      <c r="BP54" s="22">
        <f>VLOOKUP($A54, [1]Dugout_fullIsotopeMassBalanceHA!$1:$1048576, 6, FALSE)</f>
        <v>-21.37</v>
      </c>
      <c r="BQ54" s="22">
        <f>VLOOKUP(A54, Isotopes!$1:$1048576, 38,FALSE)</f>
        <v>-9.143956E-3</v>
      </c>
      <c r="BR54" s="70" t="str">
        <f>VLOOKUP($A54, Isotopes!$1:$1048576, 42, FALSE)</f>
        <v>snow</v>
      </c>
      <c r="BS54" s="22">
        <f>VLOOKUP(B54, [2]Dugout_master!$1:$1048576, 76, FALSE)</f>
        <v>2.1976219509654298</v>
      </c>
      <c r="BT54" s="71" t="s">
        <v>84</v>
      </c>
      <c r="BU54" s="22"/>
      <c r="BV54" s="22"/>
      <c r="BW54" s="22"/>
      <c r="BX54" s="22"/>
      <c r="BY54" s="22"/>
      <c r="BZ54" s="22">
        <v>3.5008507267681398E-4</v>
      </c>
      <c r="CA54" s="22">
        <v>3.5008507267681398E-4</v>
      </c>
      <c r="CB54" s="22" t="e">
        <f>VLOOKUP($A54,Radon!$C$3:$E$19,2,FALSE)</f>
        <v>#N/A</v>
      </c>
      <c r="CC54" s="22">
        <v>548</v>
      </c>
      <c r="CD54" s="22">
        <v>1000</v>
      </c>
      <c r="CE54" s="22" t="e">
        <f>VLOOKUP(A54, [3]Sheet1!$1:$1048576, 5, FALSE)</f>
        <v>#N/A</v>
      </c>
      <c r="CF54" s="22">
        <f>VLOOKUP(B54, [4]Dugout_master!$1:$1048576, 38, FALSE)</f>
        <v>13.138942965</v>
      </c>
      <c r="CG54" s="22">
        <f>VLOOKUP($C54, Flux!$1:$1048576, 4, FALSE)</f>
        <v>93.814614176547494</v>
      </c>
      <c r="CH54" s="22">
        <f>VLOOKUP($C54, Flux!$1:$1048576, 12, FALSE)</f>
        <v>0.118174625575189</v>
      </c>
      <c r="CI54" s="22">
        <f>VLOOKUP($C54, Flux!$1:$1048576, 20, FALSE)</f>
        <v>105.74393830548399</v>
      </c>
      <c r="CJ54" s="22"/>
      <c r="CK54" s="22">
        <f t="shared" si="28"/>
        <v>15.357669446892</v>
      </c>
      <c r="CL54" s="22">
        <f t="shared" si="26"/>
        <v>755.81529999999998</v>
      </c>
      <c r="CM54" s="22">
        <f t="shared" si="27"/>
        <v>7872.2560149984374</v>
      </c>
      <c r="CN54" s="22">
        <f t="shared" si="13"/>
        <v>7.8722560149984373</v>
      </c>
      <c r="CO54" s="22">
        <f>VLOOKUP(A54, Alk_Cl_SO4!$1:$1048576, 7, FALSE)</f>
        <v>1288.8890380859375</v>
      </c>
      <c r="CP54" s="22">
        <f>VLOOKUP(A54, Alk_Cl_SO4!$1:$1048576,5, FALSE)</f>
        <v>110.86440277099609</v>
      </c>
      <c r="CQ54" s="22">
        <f>VLOOKUP(A54, Alk_Cl_SO4!$1:$1048576,6, FALSE)</f>
        <v>22.536300659179688</v>
      </c>
    </row>
    <row r="55" spans="1:95" x14ac:dyDescent="0.25">
      <c r="A55" t="str">
        <f t="shared" si="15"/>
        <v>66A43263</v>
      </c>
      <c r="B55" s="8" t="s">
        <v>73</v>
      </c>
      <c r="C55" t="str">
        <f t="shared" si="16"/>
        <v>66AJune</v>
      </c>
      <c r="D55" t="s">
        <v>280</v>
      </c>
      <c r="E55" s="30">
        <v>43263</v>
      </c>
      <c r="F55" s="24">
        <f t="shared" si="17"/>
        <v>163</v>
      </c>
      <c r="G55" s="11">
        <v>7</v>
      </c>
      <c r="H55" s="56">
        <v>0.51388888888888895</v>
      </c>
      <c r="I55">
        <v>50.125250000000001</v>
      </c>
      <c r="J55">
        <v>-103.86214</v>
      </c>
      <c r="K55">
        <v>19.399999999999999</v>
      </c>
      <c r="L55">
        <v>0</v>
      </c>
      <c r="M55">
        <v>15.2</v>
      </c>
      <c r="N55" t="s">
        <v>111</v>
      </c>
      <c r="O55">
        <v>1.1200000000000001</v>
      </c>
      <c r="P55">
        <v>2.9</v>
      </c>
      <c r="Q55">
        <v>3</v>
      </c>
      <c r="R55">
        <v>95.5</v>
      </c>
      <c r="S55">
        <v>0</v>
      </c>
      <c r="T55">
        <v>0</v>
      </c>
      <c r="U55">
        <v>17.8</v>
      </c>
      <c r="V55">
        <v>46.9</v>
      </c>
      <c r="W55">
        <v>4.46</v>
      </c>
      <c r="X55">
        <v>1301</v>
      </c>
      <c r="Y55">
        <v>0.76</v>
      </c>
      <c r="Z55">
        <v>7.75</v>
      </c>
      <c r="AA55">
        <v>9.1</v>
      </c>
      <c r="AB55">
        <v>0.6</v>
      </c>
      <c r="AC55">
        <v>0.06</v>
      </c>
      <c r="AD55">
        <v>1179</v>
      </c>
      <c r="AE55">
        <v>0.85</v>
      </c>
      <c r="AF55">
        <v>7.58</v>
      </c>
      <c r="AG55">
        <f t="shared" si="18"/>
        <v>704.48621713227419</v>
      </c>
      <c r="AH55">
        <v>704.5</v>
      </c>
      <c r="AI55" s="22">
        <v>3.2955000038461528</v>
      </c>
      <c r="AJ55" s="22">
        <v>2.0561602653846149</v>
      </c>
      <c r="AK55">
        <v>0.14000000000000001</v>
      </c>
      <c r="AL55">
        <f t="shared" si="19"/>
        <v>140</v>
      </c>
      <c r="AM55">
        <v>0.12</v>
      </c>
      <c r="AN55">
        <v>9.23</v>
      </c>
      <c r="AO55">
        <f t="shared" si="20"/>
        <v>149.22999999999999</v>
      </c>
      <c r="AP55">
        <f t="shared" si="21"/>
        <v>12.215973149937748</v>
      </c>
      <c r="AQ55">
        <v>0.16</v>
      </c>
      <c r="AR55">
        <v>2100</v>
      </c>
      <c r="AS55" s="23">
        <f t="shared" si="22"/>
        <v>17.5</v>
      </c>
      <c r="AT55" s="23">
        <f t="shared" si="23"/>
        <v>3069.5557963163596</v>
      </c>
      <c r="AU55">
        <v>55.633000000000003</v>
      </c>
      <c r="AV55">
        <f t="shared" si="24"/>
        <v>4632.2231473771853</v>
      </c>
      <c r="AW55">
        <v>28.332000000000001</v>
      </c>
      <c r="AX55">
        <f t="shared" si="25"/>
        <v>2359.0341382181514</v>
      </c>
      <c r="AY55">
        <v>4563.5088400183104</v>
      </c>
      <c r="AZ55">
        <v>176.11294146591601</v>
      </c>
      <c r="BA55">
        <v>1.7299049910647399</v>
      </c>
      <c r="BB55">
        <v>85.007908264863701</v>
      </c>
      <c r="BC55">
        <v>0.127123744688173</v>
      </c>
      <c r="BD55">
        <v>8.7509004328394698E-4</v>
      </c>
      <c r="BE55">
        <v>0.23187879247771701</v>
      </c>
      <c r="BF55">
        <v>6.5997929870490397</v>
      </c>
      <c r="BG55">
        <v>4.33868182277043E-2</v>
      </c>
      <c r="BH55">
        <f>VLOOKUP($A55, POM!$1:$1048576, 7, FALSE)</f>
        <v>2.0130345012623527</v>
      </c>
      <c r="BI55">
        <f>VLOOKUP($A55, POM!$1:$1048576, 8, FALSE)</f>
        <v>-34.297719275520329</v>
      </c>
      <c r="BJ55">
        <f>VLOOKUP($A55, POM!$1:$1048576, 9, FALSE)</f>
        <v>32.589199096113788</v>
      </c>
      <c r="BK55">
        <f>VLOOKUP($A55, POM!$1:$1048576, 10, FALSE)</f>
        <v>166.75449042202536</v>
      </c>
      <c r="BL55">
        <f>VLOOKUP($A55, POM!$1:$1048576, 11, FALSE)</f>
        <v>0.54315331826856317</v>
      </c>
      <c r="BM55">
        <f>VLOOKUP($A55, POM!$1:$1048576, 12, FALSE)</f>
        <v>2.7792415070337562</v>
      </c>
      <c r="BN55">
        <f>VLOOKUP($A55, POM!$1:$1048576, 13, FALSE)</f>
        <v>5.9696743365369285</v>
      </c>
      <c r="BO55">
        <f>VLOOKUP(A55, [1]Dugout_fullIsotopeMassBalanceHA!$1:$1048576, 5, FALSE)</f>
        <v>-70.900000000000006</v>
      </c>
      <c r="BP55">
        <f>VLOOKUP($A55, [1]Dugout_fullIsotopeMassBalanceHA!$1:$1048576, 6, FALSE)</f>
        <v>-8.3000000000000007</v>
      </c>
      <c r="BQ55">
        <f>VLOOKUP(A55, Isotopes!$1:$1048576, 38,FALSE)</f>
        <v>7.6052962000000002E-2</v>
      </c>
      <c r="BR55" s="63" t="str">
        <f>VLOOKUP($A55, Isotopes!$1:$1048576, 42, FALSE)</f>
        <v>rain</v>
      </c>
      <c r="BS55">
        <f>VLOOKUP(B55, [2]Dugout_master!$1:$1048576, 76, FALSE)</f>
        <v>2.51393365897012</v>
      </c>
      <c r="BT55" s="60" t="s">
        <v>135</v>
      </c>
      <c r="BZ55">
        <v>6.3249854265450701E-3</v>
      </c>
      <c r="CA55">
        <v>3.5541410722641001E-4</v>
      </c>
      <c r="CB55" t="e">
        <f>VLOOKUP($A55,Radon!$C$3:$E$19,2,FALSE)</f>
        <v>#N/A</v>
      </c>
      <c r="CC55">
        <v>606</v>
      </c>
      <c r="CD55">
        <v>570</v>
      </c>
      <c r="CE55">
        <f>VLOOKUP(A55, [3]Sheet1!$1:$1048576, 5, FALSE)</f>
        <v>9.3089354833907734E-2</v>
      </c>
      <c r="CF55">
        <f>VLOOKUP(B55, [4]Dugout_master!$1:$1048576, 38, FALSE)</f>
        <v>29.948678900000001</v>
      </c>
      <c r="CG55">
        <f>VLOOKUP($C55, Flux!$1:$1048576, 4, FALSE)</f>
        <v>332.34311398371898</v>
      </c>
      <c r="CH55">
        <f>VLOOKUP($C55, Flux!$1:$1048576, 12, FALSE)</f>
        <v>0.274524600160373</v>
      </c>
      <c r="CI55">
        <f>VLOOKUP($C55, Flux!$1:$1048576, 20, FALSE)</f>
        <v>-5.6733283215013799</v>
      </c>
      <c r="CJ55">
        <v>1188.942</v>
      </c>
      <c r="CK55" s="22">
        <f t="shared" si="28"/>
        <v>10.764784183102416</v>
      </c>
      <c r="CL55" s="22">
        <f t="shared" si="26"/>
        <v>766.41909999999996</v>
      </c>
      <c r="CM55" s="22">
        <f t="shared" si="27"/>
        <v>7982.7007603374641</v>
      </c>
      <c r="CN55" s="22">
        <f t="shared" si="13"/>
        <v>7.9827007603374645</v>
      </c>
      <c r="CO55" s="22" t="e">
        <f>VLOOKUP(A55, Alk_Cl_SO4!$1:$1048576, 7, FALSE)</f>
        <v>#N/A</v>
      </c>
      <c r="CP55" s="22" t="e">
        <f>VLOOKUP(A55, Alk_Cl_SO4!$1:$1048576,5, FALSE)</f>
        <v>#N/A</v>
      </c>
      <c r="CQ55" s="22" t="e">
        <f>VLOOKUP(A55, Alk_Cl_SO4!$1:$1048576,6, FALSE)</f>
        <v>#N/A</v>
      </c>
    </row>
    <row r="56" spans="1:95" x14ac:dyDescent="0.25">
      <c r="A56" s="22" t="str">
        <f t="shared" si="15"/>
        <v>32B43221</v>
      </c>
      <c r="B56" s="64" t="s">
        <v>71</v>
      </c>
      <c r="C56" s="22" t="str">
        <f t="shared" si="16"/>
        <v>32BApril</v>
      </c>
      <c r="D56" s="22" t="s">
        <v>278</v>
      </c>
      <c r="E56" s="65">
        <v>43221</v>
      </c>
      <c r="F56" s="66">
        <f t="shared" si="17"/>
        <v>121</v>
      </c>
      <c r="G56" s="67">
        <v>1</v>
      </c>
      <c r="H56" s="68">
        <v>0.41666666666666669</v>
      </c>
      <c r="I56" s="22">
        <v>50.443460000000002</v>
      </c>
      <c r="J56" s="22">
        <v>-103.65918000000001</v>
      </c>
      <c r="K56" s="22">
        <v>9</v>
      </c>
      <c r="L56" s="22">
        <v>0</v>
      </c>
      <c r="M56" s="22">
        <v>2.1</v>
      </c>
      <c r="N56" s="22" t="s">
        <v>67</v>
      </c>
      <c r="O56" s="22">
        <v>0.34</v>
      </c>
      <c r="P56" s="22">
        <v>2.4</v>
      </c>
      <c r="Q56" s="22">
        <v>2.4</v>
      </c>
      <c r="R56" s="22">
        <v>101.7</v>
      </c>
      <c r="S56" s="22">
        <v>0</v>
      </c>
      <c r="T56" s="22">
        <v>0</v>
      </c>
      <c r="U56" s="22">
        <v>7.5</v>
      </c>
      <c r="V56" s="22">
        <v>127.9</v>
      </c>
      <c r="W56" s="22">
        <v>15.29</v>
      </c>
      <c r="X56" s="22">
        <v>1319</v>
      </c>
      <c r="Y56" s="22">
        <v>0.66</v>
      </c>
      <c r="Z56" s="22">
        <v>9.02</v>
      </c>
      <c r="AA56" s="22">
        <v>2.8</v>
      </c>
      <c r="AB56" s="22">
        <v>1.3</v>
      </c>
      <c r="AC56" s="22">
        <v>0.17</v>
      </c>
      <c r="AD56" s="22">
        <v>3649</v>
      </c>
      <c r="AE56" s="22">
        <v>1.97</v>
      </c>
      <c r="AF56" s="22">
        <v>7.71</v>
      </c>
      <c r="AG56" s="22">
        <f t="shared" si="18"/>
        <v>714.71370865989752</v>
      </c>
      <c r="AH56" s="22">
        <v>703.78</v>
      </c>
      <c r="AI56" s="22">
        <v>211.19671166666666</v>
      </c>
      <c r="AJ56" s="22">
        <v>182.60235916666667</v>
      </c>
      <c r="AK56" s="22">
        <v>0.13</v>
      </c>
      <c r="AL56" s="22">
        <f t="shared" si="19"/>
        <v>130</v>
      </c>
      <c r="AM56" s="22">
        <v>1.22</v>
      </c>
      <c r="AN56" s="22">
        <v>384.09</v>
      </c>
      <c r="AO56" s="22">
        <f t="shared" si="20"/>
        <v>514.08999999999992</v>
      </c>
      <c r="AP56" s="22">
        <f t="shared" si="21"/>
        <v>22.673552875542022</v>
      </c>
      <c r="AQ56" s="22">
        <v>1.31</v>
      </c>
      <c r="AR56" s="22">
        <v>2410</v>
      </c>
      <c r="AS56" s="69">
        <f t="shared" si="22"/>
        <v>1.9754098360655739</v>
      </c>
      <c r="AT56" s="69">
        <f t="shared" si="23"/>
        <v>55.408888541748027</v>
      </c>
      <c r="AU56" s="22">
        <v>40.771999999999998</v>
      </c>
      <c r="AV56" s="22">
        <f t="shared" si="24"/>
        <v>3394.8376353039134</v>
      </c>
      <c r="AW56" s="22">
        <v>21.282</v>
      </c>
      <c r="AX56" s="22">
        <f t="shared" si="25"/>
        <v>1772.0233139050792</v>
      </c>
      <c r="AY56" s="22">
        <v>212.60114374839301</v>
      </c>
      <c r="AZ56" s="22">
        <v>11.4866983694294</v>
      </c>
      <c r="BA56" s="22">
        <v>0.52699378738896296</v>
      </c>
      <c r="BB56" s="22">
        <v>1022.2029556648999</v>
      </c>
      <c r="BC56" s="22">
        <v>1.9497276596130699</v>
      </c>
      <c r="BD56" s="22">
        <v>2.7480287486088498E-2</v>
      </c>
      <c r="BE56" s="22">
        <v>0.69254252153709595</v>
      </c>
      <c r="BF56" s="22">
        <v>28.123807845866502</v>
      </c>
      <c r="BG56" s="22">
        <v>0.82330704453982795</v>
      </c>
      <c r="BH56" s="22">
        <f>VLOOKUP($A56, POM!$1:$1048576, 7, FALSE)</f>
        <v>13.510635523952452</v>
      </c>
      <c r="BI56" s="22">
        <f>VLOOKUP($A56, POM!$1:$1048576, 8, FALSE)</f>
        <v>-32.99084875239982</v>
      </c>
      <c r="BJ56" s="22">
        <f>VLOOKUP($A56, POM!$1:$1048576, 9, FALSE)</f>
        <v>87.215205612756122</v>
      </c>
      <c r="BK56" s="22">
        <f>VLOOKUP($A56, POM!$1:$1048576, 10, FALSE)</f>
        <v>392.58367039162334</v>
      </c>
      <c r="BL56" s="22">
        <f>VLOOKUP($A56, POM!$1:$1048576, 11, FALSE)</f>
        <v>1.453586760212602</v>
      </c>
      <c r="BM56" s="22">
        <f>VLOOKUP($A56, POM!$1:$1048576, 12, FALSE)</f>
        <v>6.5430611731937232</v>
      </c>
      <c r="BN56" s="22">
        <f>VLOOKUP($A56, POM!$1:$1048576, 13, FALSE)</f>
        <v>5.2515416194417748</v>
      </c>
      <c r="BO56" s="22">
        <f>VLOOKUP(A56, [1]Dugout_fullIsotopeMassBalanceHA!$1:$1048576, 5, FALSE)</f>
        <v>-99</v>
      </c>
      <c r="BP56" s="22">
        <f>VLOOKUP($A56, [1]Dugout_fullIsotopeMassBalanceHA!$1:$1048576, 6, FALSE)</f>
        <v>-11.04</v>
      </c>
      <c r="BQ56" s="22">
        <f>VLOOKUP(A56, Isotopes!$1:$1048576, 38,FALSE)</f>
        <v>0.16945227800000001</v>
      </c>
      <c r="BR56" s="70" t="str">
        <f>VLOOKUP($A56, Isotopes!$1:$1048576, 42, FALSE)</f>
        <v>rain</v>
      </c>
      <c r="BS56" s="22">
        <f>VLOOKUP(B56, [2]Dugout_master!$1:$1048576, 76, FALSE)</f>
        <v>2.3780715396237602</v>
      </c>
      <c r="BT56" s="71" t="s">
        <v>72</v>
      </c>
      <c r="BU56" s="22"/>
      <c r="BV56" s="22"/>
      <c r="BW56" s="22"/>
      <c r="BX56" s="22"/>
      <c r="BY56" s="22"/>
      <c r="BZ56" s="22">
        <v>8.4890272712005396E-4</v>
      </c>
      <c r="CA56" s="22">
        <v>-2.05688390655289E-4</v>
      </c>
      <c r="CB56" s="22" t="e">
        <f>VLOOKUP($A56,Radon!$C$3:$E$19,2,FALSE)</f>
        <v>#N/A</v>
      </c>
      <c r="CC56" s="22">
        <v>624</v>
      </c>
      <c r="CD56" s="22">
        <v>800</v>
      </c>
      <c r="CE56" s="22">
        <f>VLOOKUP(A56, [3]Sheet1!$1:$1048576, 5, FALSE)</f>
        <v>0.16750707766114725</v>
      </c>
      <c r="CF56" s="22">
        <f>VLOOKUP(B56, [4]Dugout_master!$1:$1048576, 38, FALSE)</f>
        <v>5.1676714400000003</v>
      </c>
      <c r="CG56" s="22">
        <f>VLOOKUP($C56, Flux!$1:$1048576, 4, FALSE)</f>
        <v>-14.7414243140234</v>
      </c>
      <c r="CH56" s="22">
        <f>VLOOKUP($C56, Flux!$1:$1048576, 12, FALSE)</f>
        <v>2.8834035405257499</v>
      </c>
      <c r="CI56" s="22">
        <f>VLOOKUP($C56, Flux!$1:$1048576, 20, FALSE)</f>
        <v>19.834820195166401</v>
      </c>
      <c r="CJ56" s="22">
        <v>1318.752</v>
      </c>
      <c r="CK56" s="22">
        <f t="shared" si="28"/>
        <v>7.5198816480048407</v>
      </c>
      <c r="CL56" s="22">
        <f t="shared" si="26"/>
        <v>777.02289999999994</v>
      </c>
      <c r="CM56" s="22">
        <f t="shared" si="27"/>
        <v>8093.1455056764917</v>
      </c>
      <c r="CN56" s="22">
        <f t="shared" si="13"/>
        <v>8.0931455056764925</v>
      </c>
      <c r="CO56" s="22">
        <f>VLOOKUP(A56, Alk_Cl_SO4!$1:$1048576, 7, FALSE)</f>
        <v>440.73721313476563</v>
      </c>
      <c r="CP56" s="22">
        <f>VLOOKUP(A56, Alk_Cl_SO4!$1:$1048576,5, FALSE)</f>
        <v>188.11199951171875</v>
      </c>
      <c r="CQ56" s="22">
        <f>VLOOKUP(A56, Alk_Cl_SO4!$1:$1048576,6, FALSE)</f>
        <v>29.970100402832031</v>
      </c>
    </row>
    <row r="57" spans="1:95" x14ac:dyDescent="0.25">
      <c r="A57" s="22" t="str">
        <f t="shared" si="15"/>
        <v>32A43221</v>
      </c>
      <c r="B57" s="64" t="s">
        <v>66</v>
      </c>
      <c r="C57" s="22" t="str">
        <f t="shared" si="16"/>
        <v>32AApril</v>
      </c>
      <c r="D57" s="22" t="s">
        <v>278</v>
      </c>
      <c r="E57" s="65">
        <v>43221</v>
      </c>
      <c r="F57" s="66">
        <f t="shared" si="17"/>
        <v>121</v>
      </c>
      <c r="G57" s="67">
        <v>1</v>
      </c>
      <c r="H57" s="68">
        <v>0.55555555555555558</v>
      </c>
      <c r="I57" s="22">
        <v>50.439120000000003</v>
      </c>
      <c r="J57" s="22">
        <v>-103.67136000000001</v>
      </c>
      <c r="K57" s="22">
        <v>15</v>
      </c>
      <c r="L57" s="22">
        <v>30</v>
      </c>
      <c r="M57" s="22"/>
      <c r="N57" s="22" t="s">
        <v>67</v>
      </c>
      <c r="O57" s="22">
        <v>0.56000000000000005</v>
      </c>
      <c r="P57" s="22">
        <v>2.6</v>
      </c>
      <c r="Q57" s="22">
        <v>2.5</v>
      </c>
      <c r="R57" s="22">
        <v>92.9</v>
      </c>
      <c r="S57" s="22">
        <v>0</v>
      </c>
      <c r="T57" s="22">
        <v>0</v>
      </c>
      <c r="U57" s="22">
        <v>11.6</v>
      </c>
      <c r="V57" s="22">
        <v>68.3</v>
      </c>
      <c r="W57" s="22">
        <v>7.29</v>
      </c>
      <c r="X57" s="22">
        <v>1400</v>
      </c>
      <c r="Y57" s="22">
        <v>0.71</v>
      </c>
      <c r="Z57" s="22">
        <v>8.01</v>
      </c>
      <c r="AA57" s="22">
        <v>2.7</v>
      </c>
      <c r="AB57" s="22">
        <v>1</v>
      </c>
      <c r="AC57" s="22">
        <v>0.13</v>
      </c>
      <c r="AD57" s="22">
        <v>4509</v>
      </c>
      <c r="AE57" s="22">
        <v>2.66</v>
      </c>
      <c r="AF57" s="22">
        <v>8.09</v>
      </c>
      <c r="AG57" s="22">
        <f t="shared" si="18"/>
        <v>760.74985125408205</v>
      </c>
      <c r="AH57" s="22">
        <v>704.7</v>
      </c>
      <c r="AI57" s="22">
        <v>8.9505276666666624</v>
      </c>
      <c r="AJ57" s="22">
        <v>13.585727333333333</v>
      </c>
      <c r="AK57" s="22">
        <v>0.73</v>
      </c>
      <c r="AL57" s="22">
        <f t="shared" si="19"/>
        <v>730</v>
      </c>
      <c r="AM57" s="22">
        <v>0.62</v>
      </c>
      <c r="AN57" s="22">
        <v>525.42999999999995</v>
      </c>
      <c r="AO57" s="22">
        <f t="shared" si="20"/>
        <v>1255.4299999999998</v>
      </c>
      <c r="AP57" s="22">
        <f t="shared" si="21"/>
        <v>35.432047640518881</v>
      </c>
      <c r="AQ57" s="22">
        <v>0.7</v>
      </c>
      <c r="AR57" s="22">
        <v>3550</v>
      </c>
      <c r="AS57" s="69">
        <f t="shared" si="22"/>
        <v>5.725806451612903</v>
      </c>
      <c r="AT57" s="69">
        <f t="shared" si="23"/>
        <v>49.527054031935755</v>
      </c>
      <c r="AU57" s="22">
        <v>41.662999999999997</v>
      </c>
      <c r="AV57" s="22">
        <f t="shared" si="24"/>
        <v>3469.0258118234801</v>
      </c>
      <c r="AW57" s="22">
        <v>26.023</v>
      </c>
      <c r="AX57" s="22">
        <f t="shared" si="25"/>
        <v>2166.7776852622815</v>
      </c>
      <c r="AY57" s="22">
        <v>1891.67082326797</v>
      </c>
      <c r="AZ57" s="22">
        <v>88.864723835205396</v>
      </c>
      <c r="BA57" s="22">
        <v>0.43106675606892503</v>
      </c>
      <c r="BB57" s="22">
        <v>298.21521522703102</v>
      </c>
      <c r="BC57" s="22">
        <v>0.51315347662736699</v>
      </c>
      <c r="BD57" s="22">
        <v>8.1450591507076509E-3</v>
      </c>
      <c r="BE57" s="22">
        <v>0.40654410876717001</v>
      </c>
      <c r="BF57" s="22">
        <v>14.243022472040201</v>
      </c>
      <c r="BG57" s="22">
        <v>0.381066121043237</v>
      </c>
      <c r="BH57" s="22">
        <f>VLOOKUP($A57, POM!$1:$1048576, 7, FALSE)</f>
        <v>-2.6264359672195101</v>
      </c>
      <c r="BI57" s="22">
        <f>VLOOKUP($A57, POM!$1:$1048576, 8, FALSE)</f>
        <v>-36.858454595914296</v>
      </c>
      <c r="BJ57" s="22">
        <f>VLOOKUP($A57, POM!$1:$1048576, 9, FALSE)</f>
        <v>53.336975985952208</v>
      </c>
      <c r="BK57" s="22">
        <f>VLOOKUP($A57, POM!$1:$1048576, 10, FALSE)</f>
        <v>259.65012088341939</v>
      </c>
      <c r="BL57" s="22">
        <f>VLOOKUP($A57, POM!$1:$1048576, 11, FALSE)</f>
        <v>0.88894959976587018</v>
      </c>
      <c r="BM57" s="22">
        <f>VLOOKUP($A57, POM!$1:$1048576, 12, FALSE)</f>
        <v>4.3275020147236569</v>
      </c>
      <c r="BN57" s="22">
        <f>VLOOKUP($A57, POM!$1:$1048576, 13, FALSE)</f>
        <v>5.6794584888059614</v>
      </c>
      <c r="BO57" s="22">
        <f>VLOOKUP(A57, [1]Dugout_fullIsotopeMassBalanceHA!$1:$1048576, 5, FALSE)</f>
        <v>-102.4</v>
      </c>
      <c r="BP57" s="22">
        <f>VLOOKUP($A57, [1]Dugout_fullIsotopeMassBalanceHA!$1:$1048576, 6, FALSE)</f>
        <v>-11.64</v>
      </c>
      <c r="BQ57" s="22">
        <f>VLOOKUP(A57, Isotopes!$1:$1048576, 38,FALSE)</f>
        <v>0.148746079</v>
      </c>
      <c r="BR57" s="70" t="str">
        <f>VLOOKUP($A57, Isotopes!$1:$1048576, 42, FALSE)</f>
        <v>rain</v>
      </c>
      <c r="BS57" s="22">
        <f>VLOOKUP(B57, [2]Dugout_master!$1:$1048576, 76, FALSE)</f>
        <v>2.8509843793910199</v>
      </c>
      <c r="BT57" s="71" t="s">
        <v>68</v>
      </c>
      <c r="BU57" s="22"/>
      <c r="BV57" s="22"/>
      <c r="BW57" s="22"/>
      <c r="BX57" s="22"/>
      <c r="BY57" s="22"/>
      <c r="BZ57" s="22">
        <v>6.3467854776627303E-3</v>
      </c>
      <c r="CA57" s="22">
        <v>-2.55504503827923E-4</v>
      </c>
      <c r="CB57" s="22" t="e">
        <f>VLOOKUP($A57,Radon!$C$3:$E$19,2,FALSE)</f>
        <v>#N/A</v>
      </c>
      <c r="CC57" s="22">
        <v>609</v>
      </c>
      <c r="CD57" s="22">
        <v>650</v>
      </c>
      <c r="CE57" s="22">
        <f>VLOOKUP(A57, [3]Sheet1!$1:$1048576, 5, FALSE)</f>
        <v>4.71947469078456E-2</v>
      </c>
      <c r="CF57" s="22">
        <f>VLOOKUP(B57, [4]Dugout_master!$1:$1048576, 38, FALSE)</f>
        <v>106.27075601999999</v>
      </c>
      <c r="CG57" s="22">
        <f>VLOOKUP($C57, Flux!$1:$1048576, 4, FALSE)</f>
        <v>115.708300083035</v>
      </c>
      <c r="CH57" s="22">
        <f>VLOOKUP($C57, Flux!$1:$1048576, 12, FALSE)</f>
        <v>0.89054727260231903</v>
      </c>
      <c r="CI57" s="22">
        <f>VLOOKUP($C57, Flux!$1:$1048576, 20, FALSE)</f>
        <v>4.2651980997846799</v>
      </c>
      <c r="CJ57" s="22">
        <v>960.12799999999993</v>
      </c>
      <c r="CK57" s="22">
        <f t="shared" si="28"/>
        <v>9.0377729557673661</v>
      </c>
      <c r="CL57" s="22">
        <f t="shared" si="26"/>
        <v>824.7399999999999</v>
      </c>
      <c r="CM57" s="22">
        <f t="shared" si="27"/>
        <v>8590.1468597021139</v>
      </c>
      <c r="CN57" s="22">
        <f t="shared" si="13"/>
        <v>8.5901468597021147</v>
      </c>
      <c r="CO57" s="22">
        <f>VLOOKUP(A57, Alk_Cl_SO4!$1:$1048576, 7, FALSE)</f>
        <v>474.73431396484375</v>
      </c>
      <c r="CP57" s="22">
        <f>VLOOKUP(A57, Alk_Cl_SO4!$1:$1048576,5, FALSE)</f>
        <v>193.71800231933594</v>
      </c>
      <c r="CQ57" s="22">
        <f>VLOOKUP(A57, Alk_Cl_SO4!$1:$1048576,6, FALSE)</f>
        <v>29.659599304199219</v>
      </c>
    </row>
    <row r="58" spans="1:95" x14ac:dyDescent="0.25">
      <c r="A58" t="str">
        <f t="shared" si="15"/>
        <v>32B43370</v>
      </c>
      <c r="B58" s="8" t="s">
        <v>71</v>
      </c>
      <c r="C58" t="str">
        <f t="shared" si="16"/>
        <v>32BSeptember</v>
      </c>
      <c r="D58" s="20" t="s">
        <v>283</v>
      </c>
      <c r="E58" s="30">
        <v>43370</v>
      </c>
      <c r="F58" s="24">
        <f t="shared" si="17"/>
        <v>270</v>
      </c>
      <c r="G58" s="11">
        <v>22</v>
      </c>
      <c r="H58" s="56">
        <v>0.49305555555555558</v>
      </c>
      <c r="I58">
        <v>50.443489999999997</v>
      </c>
      <c r="J58">
        <v>-104.65913999999999</v>
      </c>
      <c r="K58">
        <v>6.4</v>
      </c>
      <c r="L58">
        <v>95</v>
      </c>
      <c r="M58">
        <v>2.9</v>
      </c>
      <c r="N58" t="s">
        <v>67</v>
      </c>
      <c r="O58">
        <v>0.56000000000000005</v>
      </c>
      <c r="P58">
        <v>1.3</v>
      </c>
      <c r="Q58">
        <v>1.25</v>
      </c>
      <c r="R58">
        <v>90.1</v>
      </c>
      <c r="S58">
        <v>0</v>
      </c>
      <c r="T58">
        <v>0</v>
      </c>
      <c r="U58">
        <v>6.7</v>
      </c>
      <c r="V58">
        <v>96.1</v>
      </c>
      <c r="W58">
        <v>11.67</v>
      </c>
      <c r="X58">
        <v>1411</v>
      </c>
      <c r="Y58">
        <v>1.1100000000000001</v>
      </c>
      <c r="Z58">
        <v>8.7200000000000006</v>
      </c>
      <c r="AA58">
        <v>6.3</v>
      </c>
      <c r="AB58">
        <v>71.599999999999994</v>
      </c>
      <c r="AC58">
        <v>8.76</v>
      </c>
      <c r="AD58">
        <v>1400</v>
      </c>
      <c r="AE58">
        <v>1.1200000000000001</v>
      </c>
      <c r="AF58">
        <v>8.59</v>
      </c>
      <c r="AG58">
        <f t="shared" si="18"/>
        <v>767.00324119280856</v>
      </c>
      <c r="AH58">
        <v>709.1</v>
      </c>
      <c r="AI58">
        <v>93.961181550000006</v>
      </c>
      <c r="AJ58">
        <v>90.021008824999996</v>
      </c>
      <c r="AK58">
        <v>0.12</v>
      </c>
      <c r="AL58">
        <f t="shared" si="19"/>
        <v>120</v>
      </c>
      <c r="AM58">
        <v>0.52</v>
      </c>
      <c r="AN58">
        <v>6.4</v>
      </c>
      <c r="AO58">
        <f t="shared" si="20"/>
        <v>126.4</v>
      </c>
      <c r="AP58">
        <f t="shared" si="21"/>
        <v>11.242775458044157</v>
      </c>
      <c r="AQ58">
        <v>0.57999999999999996</v>
      </c>
      <c r="AR58">
        <v>2540</v>
      </c>
      <c r="AS58" s="23">
        <f t="shared" si="22"/>
        <v>4.8846153846153841</v>
      </c>
      <c r="AT58" s="23">
        <f t="shared" si="23"/>
        <v>4498.59375</v>
      </c>
      <c r="AU58">
        <v>55.542999999999999</v>
      </c>
      <c r="AV58">
        <f t="shared" si="24"/>
        <v>4624.7293921731889</v>
      </c>
      <c r="AW58">
        <v>28.791</v>
      </c>
      <c r="AX58">
        <f t="shared" si="25"/>
        <v>2397.2522897585345</v>
      </c>
      <c r="AY58">
        <v>361.67503010462002</v>
      </c>
      <c r="AZ58">
        <v>20.2000234861924</v>
      </c>
      <c r="BA58">
        <v>2.1072783790737901</v>
      </c>
      <c r="BB58">
        <v>81.627168172292599</v>
      </c>
      <c r="BC58">
        <v>0.159623305055134</v>
      </c>
      <c r="BD58">
        <v>1.0180814374321299E-2</v>
      </c>
      <c r="BE58">
        <v>0.52042793069401205</v>
      </c>
      <c r="BF58">
        <v>21.881664775347801</v>
      </c>
      <c r="BG58">
        <v>1.3635490383467199</v>
      </c>
      <c r="BH58">
        <f>VLOOKUP($A58, POM!$1:$1048576, 7, FALSE)</f>
        <v>7.8782032504787178</v>
      </c>
      <c r="BI58">
        <f>VLOOKUP($A58, POM!$1:$1048576, 8, FALSE)</f>
        <v>-40.897416436816521</v>
      </c>
      <c r="BJ58">
        <f>VLOOKUP($A58, POM!$1:$1048576, 9, FALSE)</f>
        <v>74.723944467463909</v>
      </c>
      <c r="BK58">
        <f>VLOOKUP($A58, POM!$1:$1048576, 10, FALSE)</f>
        <v>425.96796612066532</v>
      </c>
      <c r="BL58">
        <f>VLOOKUP($A58, POM!$1:$1048576, 11, FALSE)</f>
        <v>1.2453990744577319</v>
      </c>
      <c r="BM58">
        <f>VLOOKUP($A58, POM!$1:$1048576, 12, FALSE)</f>
        <v>7.099466102011089</v>
      </c>
      <c r="BN58">
        <f>VLOOKUP($A58, POM!$1:$1048576, 13, FALSE)</f>
        <v>6.6506476696658092</v>
      </c>
      <c r="BO58">
        <f>VLOOKUP(A58, [1]Dugout_fullIsotopeMassBalanceHA!$1:$1048576, 5, FALSE)</f>
        <v>-67.599999999999994</v>
      </c>
      <c r="BP58">
        <f>VLOOKUP($A58, [1]Dugout_fullIsotopeMassBalanceHA!$1:$1048576, 6, FALSE)</f>
        <v>-3.64</v>
      </c>
      <c r="BQ58">
        <f>VLOOKUP(A58, Isotopes!$1:$1048576, 38,FALSE)</f>
        <v>1.2421407259999999</v>
      </c>
      <c r="BR58" s="63" t="str">
        <f>VLOOKUP($A58, Isotopes!$1:$1048576, 42, FALSE)</f>
        <v>rain</v>
      </c>
      <c r="BS58">
        <f>VLOOKUP(B58, [2]Dugout_master!$1:$1048576, 76, FALSE)</f>
        <v>2.3780715396237602</v>
      </c>
      <c r="BZ58">
        <v>2.91429E-4</v>
      </c>
      <c r="CA58">
        <v>0</v>
      </c>
      <c r="CB58" t="e">
        <f>VLOOKUP($A58,Radon!$C$3:$E$19,2,FALSE)</f>
        <v>#N/A</v>
      </c>
      <c r="CC58">
        <v>624</v>
      </c>
      <c r="CD58">
        <v>800</v>
      </c>
      <c r="CE58">
        <f>VLOOKUP(A58, [3]Sheet1!$1:$1048576, 5, FALSE)</f>
        <v>5.994156029452808E-2</v>
      </c>
      <c r="CF58">
        <f>VLOOKUP(B58, [4]Dugout_master!$1:$1048576, 38, FALSE)</f>
        <v>5.1676714400000003</v>
      </c>
      <c r="CG58">
        <f>VLOOKUP($C58, Flux!$1:$1048576, 4, FALSE)</f>
        <v>-3.38431262439821</v>
      </c>
      <c r="CH58">
        <f>VLOOKUP($C58, Flux!$1:$1048576, 12, FALSE)</f>
        <v>0.223053895097651</v>
      </c>
      <c r="CI58">
        <f>VLOOKUP($C58, Flux!$1:$1048576, 20, FALSE)</f>
        <v>10.400327609457699</v>
      </c>
      <c r="CJ58">
        <v>822.86099999999999</v>
      </c>
      <c r="CK58" s="22">
        <f t="shared" si="28"/>
        <v>4.0732692260026218</v>
      </c>
      <c r="CL58" s="22">
        <f t="shared" si="26"/>
        <v>831.22009999999989</v>
      </c>
      <c r="CM58" s="22">
        <f t="shared" si="27"/>
        <v>8657.6408707426308</v>
      </c>
      <c r="CN58" s="22">
        <f t="shared" si="13"/>
        <v>8.6576408707426307</v>
      </c>
      <c r="CO58" s="22">
        <f>VLOOKUP(A58, Alk_Cl_SO4!$1:$1048576, 7, FALSE)</f>
        <v>900.3489990234375</v>
      </c>
      <c r="CP58" s="22">
        <f>VLOOKUP(A58, Alk_Cl_SO4!$1:$1048576,5, FALSE)</f>
        <v>285.61679077148438</v>
      </c>
      <c r="CQ58" s="22">
        <f>VLOOKUP(A58, Alk_Cl_SO4!$1:$1048576,6, FALSE)</f>
        <v>41.467201232910156</v>
      </c>
    </row>
    <row r="59" spans="1:95" x14ac:dyDescent="0.25">
      <c r="A59" t="str">
        <f t="shared" si="15"/>
        <v>32B43243</v>
      </c>
      <c r="B59" s="8" t="s">
        <v>71</v>
      </c>
      <c r="C59" t="str">
        <f t="shared" si="16"/>
        <v>32BMay</v>
      </c>
      <c r="D59" t="s">
        <v>279</v>
      </c>
      <c r="E59" s="30">
        <v>43243</v>
      </c>
      <c r="F59" s="24">
        <f t="shared" si="17"/>
        <v>143</v>
      </c>
      <c r="G59" s="11">
        <v>3</v>
      </c>
      <c r="H59" s="56">
        <v>0.45833333333333331</v>
      </c>
      <c r="I59">
        <v>50.443469999999998</v>
      </c>
      <c r="J59">
        <v>-103.65919</v>
      </c>
      <c r="K59">
        <v>26.3</v>
      </c>
      <c r="L59">
        <v>15</v>
      </c>
      <c r="M59">
        <v>5.9</v>
      </c>
      <c r="N59" t="s">
        <v>132</v>
      </c>
      <c r="O59">
        <v>0.78</v>
      </c>
      <c r="P59">
        <v>1.6</v>
      </c>
      <c r="Q59">
        <v>1.5</v>
      </c>
      <c r="R59">
        <v>88.7</v>
      </c>
      <c r="S59">
        <v>0</v>
      </c>
      <c r="T59">
        <v>0</v>
      </c>
      <c r="U59">
        <v>20.3</v>
      </c>
      <c r="V59">
        <v>129.4</v>
      </c>
      <c r="W59">
        <v>11.64</v>
      </c>
      <c r="X59">
        <v>1504</v>
      </c>
      <c r="Y59">
        <v>0.85</v>
      </c>
      <c r="Z59">
        <v>8.9</v>
      </c>
      <c r="AA59">
        <v>13</v>
      </c>
      <c r="AB59">
        <v>68.599999999999994</v>
      </c>
      <c r="AC59">
        <v>7.11</v>
      </c>
      <c r="AD59">
        <v>1274</v>
      </c>
      <c r="AE59">
        <v>0.84</v>
      </c>
      <c r="AF59">
        <v>8.57</v>
      </c>
      <c r="AG59">
        <f t="shared" si="18"/>
        <v>819.88778701016508</v>
      </c>
      <c r="AH59">
        <v>705.9</v>
      </c>
      <c r="AI59">
        <v>105.40508125000001</v>
      </c>
      <c r="AJ59">
        <v>32.347031250000001</v>
      </c>
      <c r="AK59">
        <v>0.12</v>
      </c>
      <c r="AL59">
        <f t="shared" si="19"/>
        <v>120</v>
      </c>
      <c r="AM59">
        <v>1.1100000000000001</v>
      </c>
      <c r="AN59">
        <v>73.78</v>
      </c>
      <c r="AO59">
        <f t="shared" si="20"/>
        <v>193.78</v>
      </c>
      <c r="AP59">
        <f t="shared" si="21"/>
        <v>13.920488497175665</v>
      </c>
      <c r="AQ59">
        <v>1.1599999999999999</v>
      </c>
      <c r="AR59">
        <v>2180</v>
      </c>
      <c r="AS59" s="23">
        <f t="shared" si="22"/>
        <v>1.9639639639639639</v>
      </c>
      <c r="AT59" s="23">
        <f t="shared" si="23"/>
        <v>316.11547844944431</v>
      </c>
      <c r="AU59">
        <v>52.508000000000003</v>
      </c>
      <c r="AV59">
        <f t="shared" si="24"/>
        <v>4372.0233139050797</v>
      </c>
      <c r="AW59">
        <v>23.323</v>
      </c>
      <c r="AX59">
        <f t="shared" si="25"/>
        <v>1941.9650291423814</v>
      </c>
      <c r="AY59">
        <v>258.92564523348699</v>
      </c>
      <c r="AZ59">
        <v>9.2897685144411497</v>
      </c>
      <c r="BA59">
        <v>0.115720784587209</v>
      </c>
      <c r="BB59">
        <v>77.872434678696905</v>
      </c>
      <c r="BC59">
        <v>0.110718103842207</v>
      </c>
      <c r="BD59">
        <v>4.5291064419332302E-3</v>
      </c>
      <c r="BE59">
        <v>0.31224155279632898</v>
      </c>
      <c r="BF59">
        <v>8.23352598888148</v>
      </c>
      <c r="BG59">
        <v>1.15936054028049E-2</v>
      </c>
      <c r="BH59" t="e">
        <f>VLOOKUP($A59, POM!$1:$1048576, 7, FALSE)</f>
        <v>#N/A</v>
      </c>
      <c r="BI59" t="e">
        <f>VLOOKUP($A59, POM!$1:$1048576, 8, FALSE)</f>
        <v>#N/A</v>
      </c>
      <c r="BJ59" t="e">
        <f>VLOOKUP($A59, POM!$1:$1048576, 9, FALSE)</f>
        <v>#N/A</v>
      </c>
      <c r="BK59" t="e">
        <f>VLOOKUP($A59, POM!$1:$1048576, 10, FALSE)</f>
        <v>#N/A</v>
      </c>
      <c r="BL59" t="e">
        <f>VLOOKUP($A59, POM!$1:$1048576, 11, FALSE)</f>
        <v>#N/A</v>
      </c>
      <c r="BM59" t="e">
        <f>VLOOKUP($A59, POM!$1:$1048576, 12, FALSE)</f>
        <v>#N/A</v>
      </c>
      <c r="BN59" t="e">
        <f>VLOOKUP($A59, POM!$1:$1048576, 13, FALSE)</f>
        <v>#N/A</v>
      </c>
      <c r="BO59">
        <f>VLOOKUP(A59, [1]Dugout_fullIsotopeMassBalanceHA!$1:$1048576, 5, FALSE)</f>
        <v>-86.5</v>
      </c>
      <c r="BP59">
        <f>VLOOKUP($A59, [1]Dugout_fullIsotopeMassBalanceHA!$1:$1048576, 6, FALSE)</f>
        <v>-8.89</v>
      </c>
      <c r="BQ59">
        <f>VLOOKUP(A59, Isotopes!$1:$1048576, 38,FALSE)</f>
        <v>0.25009198700000002</v>
      </c>
      <c r="BR59" s="63" t="str">
        <f>VLOOKUP($A59, Isotopes!$1:$1048576, 42, FALSE)</f>
        <v>rain</v>
      </c>
      <c r="BS59">
        <f>VLOOKUP(B59, [2]Dugout_master!$1:$1048576, 76, FALSE)</f>
        <v>2.3780715396237602</v>
      </c>
      <c r="BT59" s="60" t="s">
        <v>134</v>
      </c>
      <c r="BZ59">
        <v>1.1142755164920399E-2</v>
      </c>
      <c r="CA59">
        <v>6.04193711719196E-3</v>
      </c>
      <c r="CB59" t="e">
        <f>VLOOKUP($A59,Radon!$C$3:$E$19,2,FALSE)</f>
        <v>#N/A</v>
      </c>
      <c r="CC59">
        <v>624</v>
      </c>
      <c r="CD59">
        <v>800</v>
      </c>
      <c r="CE59">
        <f>VLOOKUP(A59, [3]Sheet1!$1:$1048576, 5, FALSE)</f>
        <v>9.9377301694469664E-2</v>
      </c>
      <c r="CF59">
        <f>VLOOKUP(B59, [4]Dugout_master!$1:$1048576, 38, FALSE)</f>
        <v>5.1676714400000003</v>
      </c>
      <c r="CG59">
        <f>VLOOKUP($C59, Flux!$1:$1048576, 4, FALSE)</f>
        <v>-11.9482654720815</v>
      </c>
      <c r="CH59">
        <f>VLOOKUP($C59, Flux!$1:$1048576, 12, FALSE)</f>
        <v>0.24021605878081201</v>
      </c>
      <c r="CI59">
        <f>VLOOKUP($C59, Flux!$1:$1048576, 20, FALSE)</f>
        <v>-1.0619629859791699</v>
      </c>
      <c r="CJ59">
        <v>975.16800000000001</v>
      </c>
      <c r="CK59" s="22">
        <f t="shared" si="28"/>
        <v>5.0132544320032277</v>
      </c>
      <c r="CL59" s="22">
        <f t="shared" si="26"/>
        <v>886.00639999999999</v>
      </c>
      <c r="CM59" s="22">
        <f t="shared" si="27"/>
        <v>9228.2720549942696</v>
      </c>
      <c r="CN59" s="22">
        <f t="shared" si="13"/>
        <v>9.2282720549942692</v>
      </c>
      <c r="CO59" s="22">
        <f>VLOOKUP(A59, Alk_Cl_SO4!$1:$1048576, 7, FALSE)</f>
        <v>640.64300537109375</v>
      </c>
      <c r="CP59" s="22">
        <f>VLOOKUP(A59, Alk_Cl_SO4!$1:$1048576,5, FALSE)</f>
        <v>278.40908813476563</v>
      </c>
      <c r="CQ59" s="22">
        <f>VLOOKUP(A59, Alk_Cl_SO4!$1:$1048576,6, FALSE)</f>
        <v>28.595399856567383</v>
      </c>
    </row>
    <row r="60" spans="1:95" x14ac:dyDescent="0.25">
      <c r="A60" s="22" t="str">
        <f t="shared" si="15"/>
        <v>32C43221</v>
      </c>
      <c r="B60" s="64" t="s">
        <v>69</v>
      </c>
      <c r="C60" s="22" t="str">
        <f t="shared" si="16"/>
        <v>32CApril</v>
      </c>
      <c r="D60" s="22" t="s">
        <v>278</v>
      </c>
      <c r="E60" s="65">
        <v>43221</v>
      </c>
      <c r="F60" s="66">
        <f t="shared" si="17"/>
        <v>121</v>
      </c>
      <c r="G60" s="67">
        <v>1</v>
      </c>
      <c r="H60" s="68">
        <v>0.49305555555555558</v>
      </c>
      <c r="I60" s="22">
        <v>50.441679999999998</v>
      </c>
      <c r="J60" s="22">
        <v>-103.67525000000001</v>
      </c>
      <c r="K60" s="22">
        <v>14</v>
      </c>
      <c r="L60" s="22">
        <v>0</v>
      </c>
      <c r="M60" s="22"/>
      <c r="N60" s="22" t="s">
        <v>67</v>
      </c>
      <c r="O60" s="22">
        <v>0.52</v>
      </c>
      <c r="P60" s="22">
        <v>2.5</v>
      </c>
      <c r="Q60" s="22">
        <v>2.2999999999999998</v>
      </c>
      <c r="R60" s="22">
        <v>90.7</v>
      </c>
      <c r="S60" s="22">
        <v>0</v>
      </c>
      <c r="T60" s="22">
        <v>0</v>
      </c>
      <c r="U60" s="22">
        <v>7.3</v>
      </c>
      <c r="V60" s="22">
        <v>148</v>
      </c>
      <c r="W60" s="22">
        <v>17.53</v>
      </c>
      <c r="X60" s="22">
        <v>1567</v>
      </c>
      <c r="Y60" s="22">
        <v>0.79</v>
      </c>
      <c r="Z60" s="22">
        <v>8.99</v>
      </c>
      <c r="AA60" s="22">
        <v>3.3</v>
      </c>
      <c r="AB60" s="22">
        <v>1.2</v>
      </c>
      <c r="AC60" s="22">
        <v>0.15</v>
      </c>
      <c r="AD60" s="22">
        <v>7805</v>
      </c>
      <c r="AE60" s="22">
        <v>4.28</v>
      </c>
      <c r="AF60" s="22">
        <v>7.84</v>
      </c>
      <c r="AG60" s="22">
        <f t="shared" si="18"/>
        <v>855.7280101461422</v>
      </c>
      <c r="AH60" s="22">
        <v>705.2</v>
      </c>
      <c r="AI60" s="22">
        <v>209.57527356666668</v>
      </c>
      <c r="AJ60" s="22">
        <v>173.35014235</v>
      </c>
      <c r="AK60" s="22">
        <v>0.12</v>
      </c>
      <c r="AL60" s="22">
        <f t="shared" si="19"/>
        <v>120</v>
      </c>
      <c r="AM60" s="22">
        <v>0.32</v>
      </c>
      <c r="AN60" s="22">
        <v>248.76</v>
      </c>
      <c r="AO60" s="22">
        <f t="shared" si="20"/>
        <v>368.76</v>
      </c>
      <c r="AP60" s="22">
        <f t="shared" si="21"/>
        <v>19.203124745728232</v>
      </c>
      <c r="AQ60" s="22">
        <v>0.36</v>
      </c>
      <c r="AR60" s="22">
        <v>1790</v>
      </c>
      <c r="AS60" s="69">
        <f t="shared" si="22"/>
        <v>5.59375</v>
      </c>
      <c r="AT60" s="69">
        <f t="shared" si="23"/>
        <v>68.338961247789044</v>
      </c>
      <c r="AU60" s="22">
        <v>29.199000000000002</v>
      </c>
      <c r="AV60" s="22">
        <f t="shared" si="24"/>
        <v>2431.2239800166531</v>
      </c>
      <c r="AW60" s="22">
        <v>17</v>
      </c>
      <c r="AX60" s="22">
        <f t="shared" si="25"/>
        <v>1415.4870940882597</v>
      </c>
      <c r="AY60" s="22">
        <v>179.057365999301</v>
      </c>
      <c r="AZ60" s="22">
        <v>9.7565429716060592</v>
      </c>
      <c r="BA60" s="22">
        <v>0.56375111668484801</v>
      </c>
      <c r="BB60" s="22">
        <v>118.151339325414</v>
      </c>
      <c r="BC60" s="22">
        <v>0.22681197352607499</v>
      </c>
      <c r="BD60" s="22">
        <v>5.0388931604639902E-3</v>
      </c>
      <c r="BE60" s="22">
        <v>0.41247549581763199</v>
      </c>
      <c r="BF60" s="22">
        <v>16.896373604812201</v>
      </c>
      <c r="BG60" s="22">
        <v>0.45680604968853999</v>
      </c>
      <c r="BH60" s="22">
        <f>VLOOKUP($A60, POM!$1:$1048576, 7, FALSE)</f>
        <v>10.921527790745346</v>
      </c>
      <c r="BI60" s="22">
        <f>VLOOKUP($A60, POM!$1:$1048576, 8, FALSE)</f>
        <v>-30.856085274219218</v>
      </c>
      <c r="BJ60" s="22">
        <f>VLOOKUP($A60, POM!$1:$1048576, 9, FALSE)</f>
        <v>85.522315585575527</v>
      </c>
      <c r="BK60" s="22">
        <f>VLOOKUP($A60, POM!$1:$1048576, 10, FALSE)</f>
        <v>368.14752852388165</v>
      </c>
      <c r="BL60" s="22">
        <f>VLOOKUP($A60, POM!$1:$1048576, 11, FALSE)</f>
        <v>1.4253719264262588</v>
      </c>
      <c r="BM60" s="22">
        <f>VLOOKUP($A60, POM!$1:$1048576, 12, FALSE)</f>
        <v>6.1357921420646946</v>
      </c>
      <c r="BN60" s="22">
        <f>VLOOKUP($A60, POM!$1:$1048576, 13, FALSE)</f>
        <v>5.0221447700951911</v>
      </c>
      <c r="BO60" s="22">
        <f>VLOOKUP(A60, [1]Dugout_fullIsotopeMassBalanceHA!$1:$1048576, 5, FALSE)</f>
        <v>-103.1</v>
      </c>
      <c r="BP60" s="22">
        <f>VLOOKUP($A60, [1]Dugout_fullIsotopeMassBalanceHA!$1:$1048576, 6, FALSE)</f>
        <v>-11.95</v>
      </c>
      <c r="BQ60" s="22">
        <f>VLOOKUP(A60, Isotopes!$1:$1048576, 38,FALSE)</f>
        <v>0.12362655</v>
      </c>
      <c r="BR60" s="70" t="str">
        <f>VLOOKUP($A60, Isotopes!$1:$1048576, 42, FALSE)</f>
        <v>rain</v>
      </c>
      <c r="BS60" s="22">
        <f>VLOOKUP(B60, [2]Dugout_master!$1:$1048576, 76, FALSE)</f>
        <v>2.9788395389366298</v>
      </c>
      <c r="BT60" s="71" t="s">
        <v>70</v>
      </c>
      <c r="BU60" s="22"/>
      <c r="BV60" s="22"/>
      <c r="BW60" s="22"/>
      <c r="BX60" s="22"/>
      <c r="BY60" s="22"/>
      <c r="BZ60" s="22">
        <v>9.2970277211602901E-4</v>
      </c>
      <c r="CA60" s="73">
        <v>-2.6147618806615899E-5</v>
      </c>
      <c r="CB60" s="22" t="e">
        <f>VLOOKUP($A60,Radon!$C$3:$E$19,2,FALSE)</f>
        <v>#N/A</v>
      </c>
      <c r="CC60" s="22">
        <v>609</v>
      </c>
      <c r="CD60" s="22">
        <v>600</v>
      </c>
      <c r="CE60" s="22">
        <f>VLOOKUP(A60, [3]Sheet1!$1:$1048576, 5, FALSE)</f>
        <v>0.11939768437067658</v>
      </c>
      <c r="CF60" s="22">
        <f>VLOOKUP(B60, [4]Dugout_master!$1:$1048576, 38, FALSE)</f>
        <v>96.575564220000004</v>
      </c>
      <c r="CG60" s="22">
        <f>VLOOKUP($C60, Flux!$1:$1048576, 4, FALSE)</f>
        <v>-17.3028439114136</v>
      </c>
      <c r="CH60" s="22">
        <f>VLOOKUP($C60, Flux!$1:$1048576, 12, FALSE)</f>
        <v>0.32811204178283498</v>
      </c>
      <c r="CI60" s="22">
        <f>VLOOKUP($C60, Flux!$1:$1048576, 20, FALSE)</f>
        <v>4.4889282288681898</v>
      </c>
      <c r="CJ60" s="22">
        <v>2409.375</v>
      </c>
      <c r="CK60" s="22">
        <f t="shared" si="28"/>
        <v>9.0450118619785869</v>
      </c>
      <c r="CL60" s="22">
        <f t="shared" si="26"/>
        <v>923.11969999999997</v>
      </c>
      <c r="CM60" s="22">
        <f t="shared" si="27"/>
        <v>9614.8286636808662</v>
      </c>
      <c r="CN60" s="22">
        <f t="shared" si="13"/>
        <v>9.614828663680866</v>
      </c>
      <c r="CO60" s="22">
        <f>VLOOKUP(A60, Alk_Cl_SO4!$1:$1048576, 7, FALSE)</f>
        <v>578.6553955078125</v>
      </c>
      <c r="CP60" s="22">
        <f>VLOOKUP(A60, Alk_Cl_SO4!$1:$1048576,5, FALSE)</f>
        <v>140.86109924316406</v>
      </c>
      <c r="CQ60" s="22">
        <f>VLOOKUP(A60, Alk_Cl_SO4!$1:$1048576,6, FALSE)</f>
        <v>31.588899612426758</v>
      </c>
    </row>
    <row r="61" spans="1:95" s="14" customFormat="1" x14ac:dyDescent="0.25">
      <c r="A61" t="str">
        <f t="shared" si="15"/>
        <v>66B43367</v>
      </c>
      <c r="B61" s="8" t="s">
        <v>78</v>
      </c>
      <c r="C61" t="str">
        <f t="shared" si="16"/>
        <v>66BSeptember</v>
      </c>
      <c r="D61" s="20" t="s">
        <v>283</v>
      </c>
      <c r="E61" s="30">
        <v>43367</v>
      </c>
      <c r="F61" s="24">
        <f t="shared" si="17"/>
        <v>267</v>
      </c>
      <c r="G61" s="11">
        <v>22</v>
      </c>
      <c r="H61" s="56">
        <v>0.40625</v>
      </c>
      <c r="I61"/>
      <c r="J61"/>
      <c r="K61">
        <v>5.9</v>
      </c>
      <c r="L61">
        <v>100</v>
      </c>
      <c r="M61">
        <v>9.9</v>
      </c>
      <c r="N61" t="s">
        <v>132</v>
      </c>
      <c r="O61">
        <v>0.35</v>
      </c>
      <c r="P61">
        <v>2.5</v>
      </c>
      <c r="Q61">
        <v>2.5</v>
      </c>
      <c r="R61">
        <v>58</v>
      </c>
      <c r="S61">
        <v>0</v>
      </c>
      <c r="T61">
        <v>0</v>
      </c>
      <c r="U61">
        <v>6</v>
      </c>
      <c r="V61">
        <v>94</v>
      </c>
      <c r="W61">
        <v>11.69</v>
      </c>
      <c r="X61">
        <v>1568</v>
      </c>
      <c r="Y61">
        <v>1.27</v>
      </c>
      <c r="Z61">
        <v>7.96</v>
      </c>
      <c r="AA61">
        <v>5.6</v>
      </c>
      <c r="AB61">
        <v>86.2</v>
      </c>
      <c r="AC61">
        <v>10.74</v>
      </c>
      <c r="AD61">
        <v>1557</v>
      </c>
      <c r="AE61">
        <v>1.27</v>
      </c>
      <c r="AF61">
        <v>8.11</v>
      </c>
      <c r="AG61">
        <f t="shared" si="18"/>
        <v>856.2970015537984</v>
      </c>
      <c r="AH61">
        <v>706.9</v>
      </c>
      <c r="AI61" s="22">
        <v>35.415396799999996</v>
      </c>
      <c r="AJ61" s="22">
        <v>33.847598574999992</v>
      </c>
      <c r="AK61">
        <v>0.08</v>
      </c>
      <c r="AL61">
        <f t="shared" si="19"/>
        <v>80</v>
      </c>
      <c r="AM61">
        <v>3.5599999999999998E-3</v>
      </c>
      <c r="AN61">
        <v>31.89</v>
      </c>
      <c r="AO61">
        <f t="shared" si="20"/>
        <v>111.89</v>
      </c>
      <c r="AP61">
        <f t="shared" si="21"/>
        <v>10.577806956075536</v>
      </c>
      <c r="AQ61">
        <v>0.04</v>
      </c>
      <c r="AR61">
        <v>2340</v>
      </c>
      <c r="AS61" s="23">
        <f t="shared" si="22"/>
        <v>657.30337078651689</v>
      </c>
      <c r="AT61" s="23">
        <f t="shared" si="23"/>
        <v>1000.4390090937598</v>
      </c>
      <c r="AU61">
        <v>66.078999999999994</v>
      </c>
      <c r="AV61">
        <f t="shared" si="24"/>
        <v>5501.9983347210655</v>
      </c>
      <c r="AW61">
        <v>31.904</v>
      </c>
      <c r="AX61">
        <f t="shared" si="25"/>
        <v>2656.4529558701083</v>
      </c>
      <c r="AY61">
        <v>984.70842507033603</v>
      </c>
      <c r="AZ61">
        <v>56.119451601620803</v>
      </c>
      <c r="BA61">
        <v>3.46811305521567</v>
      </c>
      <c r="BB61">
        <v>239.33017505484099</v>
      </c>
      <c r="BC61">
        <v>0.47422672491363099</v>
      </c>
      <c r="BD61">
        <v>5.7297318275625203E-2</v>
      </c>
      <c r="BE61">
        <v>0.29072335000657001</v>
      </c>
      <c r="BF61">
        <v>12.5019903166011</v>
      </c>
      <c r="BG61">
        <v>0.11100108048436</v>
      </c>
      <c r="BH61">
        <f>VLOOKUP($A61, POM!$1:$1048576, 7, FALSE)</f>
        <v>3.2344201497134693</v>
      </c>
      <c r="BI61">
        <f>VLOOKUP($A61, POM!$1:$1048576, 8, FALSE)</f>
        <v>-37.411713153743428</v>
      </c>
      <c r="BJ61">
        <f>VLOOKUP($A61, POM!$1:$1048576, 9, FALSE)</f>
        <v>57.012436189631103</v>
      </c>
      <c r="BK61">
        <f>VLOOKUP($A61, POM!$1:$1048576, 10, FALSE)</f>
        <v>318.3554348749866</v>
      </c>
      <c r="BL61">
        <f>VLOOKUP($A61, POM!$1:$1048576, 11, FALSE)</f>
        <v>0.95020726982718517</v>
      </c>
      <c r="BM61">
        <f>VLOOKUP($A61, POM!$1:$1048576, 12, FALSE)</f>
        <v>5.3059239145831105</v>
      </c>
      <c r="BN61">
        <f>VLOOKUP($A61, POM!$1:$1048576, 13, FALSE)</f>
        <v>6.5146255596838918</v>
      </c>
      <c r="BO61">
        <f>VLOOKUP(A61, [1]Dugout_fullIsotopeMassBalanceHA!$1:$1048576, 5, FALSE)</f>
        <v>-67.599999999999994</v>
      </c>
      <c r="BP61">
        <f>VLOOKUP($A61, [1]Dugout_fullIsotopeMassBalanceHA!$1:$1048576, 6, FALSE)</f>
        <v>-5.69</v>
      </c>
      <c r="BQ61">
        <f>VLOOKUP(A61, Isotopes!$1:$1048576, 38,FALSE)</f>
        <v>0.39928839900000002</v>
      </c>
      <c r="BR61" s="63" t="str">
        <f>VLOOKUP($A61, Isotopes!$1:$1048576, 42, FALSE)</f>
        <v>rain</v>
      </c>
      <c r="BS61">
        <f>VLOOKUP(B61, [2]Dugout_master!$1:$1048576, 76, FALSE)</f>
        <v>0.65081554923046403</v>
      </c>
      <c r="BT61" s="60"/>
      <c r="BU61"/>
      <c r="BV61"/>
      <c r="BW61"/>
      <c r="BX61"/>
      <c r="BY61"/>
      <c r="BZ61">
        <v>1.70154E-4</v>
      </c>
      <c r="CA61">
        <v>0</v>
      </c>
      <c r="CB61" t="e">
        <f>VLOOKUP($A61,Radon!$C$3:$E$19,2,FALSE)</f>
        <v>#N/A</v>
      </c>
      <c r="CC61">
        <v>606</v>
      </c>
      <c r="CD61">
        <v>1000</v>
      </c>
      <c r="CE61">
        <f>VLOOKUP(A61, [3]Sheet1!$1:$1048576, 5, FALSE)</f>
        <v>4.2814489001999752E-2</v>
      </c>
      <c r="CF61">
        <f>VLOOKUP(B61, [4]Dugout_master!$1:$1048576, 38, FALSE)</f>
        <v>33.676241040000001</v>
      </c>
      <c r="CG61">
        <f>VLOOKUP($C61, Flux!$1:$1048576, 4, FALSE)</f>
        <v>43.7298727159924</v>
      </c>
      <c r="CH61">
        <f>VLOOKUP($C61, Flux!$1:$1048576, 12, FALSE)</f>
        <v>0.65320613855079501</v>
      </c>
      <c r="CI61">
        <f>VLOOKUP($C61, Flux!$1:$1048576, 20, FALSE)</f>
        <v>-2.16242931558395</v>
      </c>
      <c r="CJ61">
        <v>2766.875</v>
      </c>
      <c r="CK61" s="22">
        <f t="shared" si="28"/>
        <v>7.0062360615383206</v>
      </c>
      <c r="CL61" s="22">
        <f t="shared" si="26"/>
        <v>923.70879999999988</v>
      </c>
      <c r="CM61" s="22">
        <f t="shared" si="27"/>
        <v>9620.9644828663659</v>
      </c>
      <c r="CN61" s="22">
        <f t="shared" si="13"/>
        <v>9.6209644828663663</v>
      </c>
      <c r="CO61" s="22">
        <f>VLOOKUP(A61, Alk_Cl_SO4!$1:$1048576, 7, FALSE)</f>
        <v>946.59136962890625</v>
      </c>
      <c r="CP61" s="22">
        <f>VLOOKUP(A61, Alk_Cl_SO4!$1:$1048576,5, FALSE)</f>
        <v>341.47689819335938</v>
      </c>
      <c r="CQ61" s="22">
        <f>VLOOKUP(A61, Alk_Cl_SO4!$1:$1048576,6, FALSE)</f>
        <v>43.560901641845703</v>
      </c>
    </row>
    <row r="62" spans="1:95" x14ac:dyDescent="0.25">
      <c r="A62" t="str">
        <f t="shared" si="15"/>
        <v>32A43243</v>
      </c>
      <c r="B62" s="8" t="s">
        <v>66</v>
      </c>
      <c r="C62" t="str">
        <f t="shared" si="16"/>
        <v>32AMay</v>
      </c>
      <c r="D62" t="s">
        <v>279</v>
      </c>
      <c r="E62" s="30">
        <v>43243</v>
      </c>
      <c r="F62" s="24">
        <f t="shared" si="17"/>
        <v>143</v>
      </c>
      <c r="G62" s="11">
        <v>3</v>
      </c>
      <c r="H62" s="56">
        <v>0.41666666666666669</v>
      </c>
      <c r="I62">
        <v>50.439210000000003</v>
      </c>
      <c r="J62">
        <v>-103.67125</v>
      </c>
      <c r="K62">
        <v>26.6</v>
      </c>
      <c r="L62">
        <v>90</v>
      </c>
      <c r="M62">
        <v>2.8</v>
      </c>
      <c r="N62" t="s">
        <v>132</v>
      </c>
      <c r="O62">
        <v>0.41</v>
      </c>
      <c r="P62">
        <v>2.6</v>
      </c>
      <c r="Q62">
        <v>2.25</v>
      </c>
      <c r="R62">
        <v>103.5</v>
      </c>
      <c r="S62">
        <v>0</v>
      </c>
      <c r="T62">
        <v>0</v>
      </c>
      <c r="U62">
        <v>18.7</v>
      </c>
      <c r="V62">
        <v>113.4</v>
      </c>
      <c r="W62">
        <v>10.68</v>
      </c>
      <c r="X62">
        <v>1623</v>
      </c>
      <c r="Y62">
        <v>0.95</v>
      </c>
      <c r="Z62">
        <v>8.8800000000000008</v>
      </c>
      <c r="AA62">
        <v>6.8</v>
      </c>
      <c r="AB62">
        <v>1.5</v>
      </c>
      <c r="AC62">
        <v>0.18</v>
      </c>
      <c r="AD62">
        <v>3115</v>
      </c>
      <c r="AE62">
        <v>2.59</v>
      </c>
      <c r="AF62">
        <v>7.62</v>
      </c>
      <c r="AG62">
        <f t="shared" si="18"/>
        <v>887.59629008185857</v>
      </c>
      <c r="AH62">
        <v>707.1</v>
      </c>
      <c r="AI62">
        <v>49.529897553750011</v>
      </c>
      <c r="AJ62">
        <v>34.520243148333336</v>
      </c>
      <c r="AK62">
        <v>0.04</v>
      </c>
      <c r="AL62">
        <f t="shared" si="19"/>
        <v>40</v>
      </c>
      <c r="AM62">
        <v>0.39</v>
      </c>
      <c r="AN62">
        <v>13.14</v>
      </c>
      <c r="AO62">
        <f t="shared" si="20"/>
        <v>53.14</v>
      </c>
      <c r="AP62">
        <f t="shared" si="21"/>
        <v>7.2897187874430385</v>
      </c>
      <c r="AQ62">
        <v>0.47</v>
      </c>
      <c r="AR62">
        <v>2230</v>
      </c>
      <c r="AS62" s="23">
        <f t="shared" si="22"/>
        <v>5.7179487179487181</v>
      </c>
      <c r="AT62" s="23">
        <f t="shared" si="23"/>
        <v>2281.2785388127854</v>
      </c>
      <c r="AU62">
        <v>52.526000000000003</v>
      </c>
      <c r="AV62">
        <f t="shared" si="24"/>
        <v>4373.5220649458788</v>
      </c>
      <c r="AW62">
        <v>29.975999999999999</v>
      </c>
      <c r="AX62">
        <f t="shared" si="25"/>
        <v>2495.9200666111574</v>
      </c>
      <c r="AY62">
        <v>265.20753666333201</v>
      </c>
      <c r="AZ62">
        <v>9.9830811216978397</v>
      </c>
      <c r="BA62">
        <v>0.32732623576800501</v>
      </c>
      <c r="BB62">
        <v>83.347947676671595</v>
      </c>
      <c r="BC62">
        <v>0.12250698468898299</v>
      </c>
      <c r="BD62">
        <v>3.15704013344608E-3</v>
      </c>
      <c r="BE62">
        <v>0.305207856981766</v>
      </c>
      <c r="BF62">
        <v>8.4652761823969396</v>
      </c>
      <c r="BG62">
        <v>0.24464233885618999</v>
      </c>
      <c r="BH62">
        <f>VLOOKUP($A62, POM!$1:$1048576, 7, FALSE)</f>
        <v>5.1644479828030345</v>
      </c>
      <c r="BI62">
        <f>VLOOKUP($A62, POM!$1:$1048576, 8, FALSE)</f>
        <v>-32.575901527569982</v>
      </c>
      <c r="BJ62">
        <f>VLOOKUP($A62, POM!$1:$1048576, 9, FALSE)</f>
        <v>44.85066947013793</v>
      </c>
      <c r="BK62">
        <f>VLOOKUP($A62, POM!$1:$1048576, 10, FALSE)</f>
        <v>397.56311541416716</v>
      </c>
      <c r="BL62">
        <f>VLOOKUP($A62, POM!$1:$1048576, 11, FALSE)</f>
        <v>0.74751115783563227</v>
      </c>
      <c r="BM62">
        <f>VLOOKUP($A62, POM!$1:$1048576, 12, FALSE)</f>
        <v>6.6260519235694533</v>
      </c>
      <c r="BN62">
        <f>VLOOKUP($A62, POM!$1:$1048576, 13, FALSE)</f>
        <v>10.341509728381659</v>
      </c>
      <c r="BO62">
        <f>VLOOKUP(A62, [1]Dugout_fullIsotopeMassBalanceHA!$1:$1048576, 5, FALSE)</f>
        <v>-57</v>
      </c>
      <c r="BP62">
        <f>VLOOKUP($A62, [1]Dugout_fullIsotopeMassBalanceHA!$1:$1048576, 6, FALSE)</f>
        <v>-7.39</v>
      </c>
      <c r="BQ62">
        <f>VLOOKUP(A62, Isotopes!$1:$1048576, 38,FALSE)</f>
        <v>-3.6120380000000001E-3</v>
      </c>
      <c r="BR62" s="63" t="str">
        <f>VLOOKUP($A62, Isotopes!$1:$1048576, 42, FALSE)</f>
        <v>rain</v>
      </c>
      <c r="BS62">
        <f>VLOOKUP(B62, [2]Dugout_master!$1:$1048576, 76, FALSE)</f>
        <v>2.8509843793910199</v>
      </c>
      <c r="BT62" s="60" t="s">
        <v>133</v>
      </c>
      <c r="BZ62">
        <v>1.0804518004157101E-2</v>
      </c>
      <c r="CA62">
        <v>3.6736147268027299E-3</v>
      </c>
      <c r="CB62" t="e">
        <f>VLOOKUP($A62,Radon!$C$3:$E$19,2,FALSE)</f>
        <v>#N/A</v>
      </c>
      <c r="CC62">
        <v>609</v>
      </c>
      <c r="CD62">
        <v>650</v>
      </c>
      <c r="CE62">
        <f>VLOOKUP(A62, [3]Sheet1!$1:$1048576, 5, FALSE)</f>
        <v>9.4595314508473347E-2</v>
      </c>
      <c r="CF62">
        <f>VLOOKUP(B62, [4]Dugout_master!$1:$1048576, 38, FALSE)</f>
        <v>106.27075601999999</v>
      </c>
      <c r="CG62">
        <f>VLOOKUP($C62, Flux!$1:$1048576, 4, FALSE)</f>
        <v>-11.3652604092897</v>
      </c>
      <c r="CH62">
        <f>VLOOKUP($C62, Flux!$1:$1048576, 12, FALSE)</f>
        <v>0.252523966884585</v>
      </c>
      <c r="CI62">
        <f>VLOOKUP($C62, Flux!$1:$1048576, 20, FALSE)</f>
        <v>-1.4643884409261001</v>
      </c>
      <c r="CJ62">
        <v>960.12799999999993</v>
      </c>
      <c r="CK62" s="22">
        <f t="shared" si="28"/>
        <v>9.0377729557673661</v>
      </c>
      <c r="CL62" s="22">
        <f t="shared" si="26"/>
        <v>956.10929999999996</v>
      </c>
      <c r="CM62" s="22">
        <f t="shared" si="27"/>
        <v>9958.4345380689483</v>
      </c>
      <c r="CN62" s="22">
        <f t="shared" si="13"/>
        <v>9.9584345380689481</v>
      </c>
      <c r="CO62" s="22">
        <f>VLOOKUP(A62, Alk_Cl_SO4!$1:$1048576, 7, FALSE)</f>
        <v>1148.2220458984375</v>
      </c>
      <c r="CP62" s="22">
        <f>VLOOKUP(A62, Alk_Cl_SO4!$1:$1048576,5, FALSE)</f>
        <v>271.36099243164063</v>
      </c>
      <c r="CQ62" s="22">
        <f>VLOOKUP(A62, Alk_Cl_SO4!$1:$1048576,6, FALSE)</f>
        <v>39.970100402832031</v>
      </c>
    </row>
    <row r="63" spans="1:95" x14ac:dyDescent="0.25">
      <c r="A63" t="str">
        <f t="shared" si="15"/>
        <v>32C43237</v>
      </c>
      <c r="B63" s="8" t="s">
        <v>69</v>
      </c>
      <c r="C63" t="str">
        <f t="shared" si="16"/>
        <v>32CMay</v>
      </c>
      <c r="D63" t="s">
        <v>279</v>
      </c>
      <c r="E63" s="30">
        <v>43237</v>
      </c>
      <c r="F63" s="24">
        <f t="shared" si="17"/>
        <v>137</v>
      </c>
      <c r="G63" s="11">
        <v>3</v>
      </c>
      <c r="H63" s="56">
        <v>0.47916666666666669</v>
      </c>
      <c r="I63">
        <v>50.441609999999997</v>
      </c>
      <c r="J63">
        <v>-103.67532</v>
      </c>
      <c r="K63">
        <v>15.3</v>
      </c>
      <c r="L63">
        <v>100</v>
      </c>
      <c r="M63">
        <v>23.4</v>
      </c>
      <c r="N63" t="s">
        <v>120</v>
      </c>
      <c r="O63">
        <v>0.37</v>
      </c>
      <c r="P63">
        <v>2.1</v>
      </c>
      <c r="Q63">
        <v>2</v>
      </c>
      <c r="R63">
        <v>93.8</v>
      </c>
      <c r="S63">
        <v>0</v>
      </c>
      <c r="T63">
        <v>0</v>
      </c>
      <c r="U63">
        <v>13.4</v>
      </c>
      <c r="V63">
        <v>75.3</v>
      </c>
      <c r="W63">
        <v>7.81</v>
      </c>
      <c r="X63">
        <v>1668</v>
      </c>
      <c r="Y63">
        <v>1.1000000000000001</v>
      </c>
      <c r="Z63">
        <v>8.6</v>
      </c>
      <c r="AA63">
        <v>13.3</v>
      </c>
      <c r="AB63">
        <v>75.900000000000006</v>
      </c>
      <c r="AC63">
        <v>7.83</v>
      </c>
      <c r="AD63">
        <v>1671</v>
      </c>
      <c r="AE63">
        <v>1.24</v>
      </c>
      <c r="AF63">
        <v>8.43</v>
      </c>
      <c r="AG63">
        <f t="shared" si="18"/>
        <v>913.21175236481349</v>
      </c>
      <c r="AH63">
        <v>709.2</v>
      </c>
      <c r="AI63">
        <v>50.213260222222218</v>
      </c>
      <c r="AJ63">
        <v>18.559670333333329</v>
      </c>
      <c r="AK63">
        <v>0.06</v>
      </c>
      <c r="AL63">
        <f t="shared" si="19"/>
        <v>60</v>
      </c>
      <c r="AM63">
        <v>0.25</v>
      </c>
      <c r="AN63">
        <v>4.16</v>
      </c>
      <c r="AO63">
        <f t="shared" si="20"/>
        <v>64.16</v>
      </c>
      <c r="AP63">
        <f t="shared" si="21"/>
        <v>8.0099937578003146</v>
      </c>
      <c r="AQ63">
        <v>0.33</v>
      </c>
      <c r="AR63">
        <v>1790</v>
      </c>
      <c r="AS63" s="23">
        <f t="shared" si="22"/>
        <v>7.16</v>
      </c>
      <c r="AT63" s="23">
        <f t="shared" si="23"/>
        <v>5198.076923076922</v>
      </c>
      <c r="AU63">
        <v>43.125999999999998</v>
      </c>
      <c r="AV63">
        <f t="shared" si="24"/>
        <v>3590.8409658617816</v>
      </c>
      <c r="AW63">
        <v>21.623999999999999</v>
      </c>
      <c r="AX63">
        <f t="shared" si="25"/>
        <v>1800.4995836802664</v>
      </c>
      <c r="AY63">
        <v>414.54470134017498</v>
      </c>
      <c r="AZ63">
        <v>18.427901093254299</v>
      </c>
      <c r="BA63">
        <v>0.567437885927352</v>
      </c>
      <c r="BB63">
        <v>63.763183022143302</v>
      </c>
      <c r="BC63">
        <v>0.105441741138462</v>
      </c>
      <c r="BD63">
        <v>5.9324950281520503E-2</v>
      </c>
      <c r="BE63">
        <v>0.31474553459729898</v>
      </c>
      <c r="BF63">
        <v>10.4021104955472</v>
      </c>
      <c r="BG63">
        <v>0.28968782967537299</v>
      </c>
      <c r="BH63">
        <f>VLOOKUP($A63, POM!$1:$1048576, 7, FALSE)</f>
        <v>7.727377104851568</v>
      </c>
      <c r="BI63">
        <f>VLOOKUP($A63, POM!$1:$1048576, 8, FALSE)</f>
        <v>-28.222394721945072</v>
      </c>
      <c r="BJ63">
        <f>VLOOKUP($A63, POM!$1:$1048576, 9, FALSE)</f>
        <v>58.540944444405184</v>
      </c>
      <c r="BK63">
        <f>VLOOKUP($A63, POM!$1:$1048576, 10, FALSE)</f>
        <v>241.61801427650738</v>
      </c>
      <c r="BL63">
        <f>VLOOKUP($A63, POM!$1:$1048576, 11, FALSE)</f>
        <v>0.97568240740675316</v>
      </c>
      <c r="BM63">
        <f>VLOOKUP($A63, POM!$1:$1048576, 12, FALSE)</f>
        <v>4.0269669046084564</v>
      </c>
      <c r="BN63">
        <f>VLOOKUP($A63, POM!$1:$1048576, 13, FALSE)</f>
        <v>4.8152226787234929</v>
      </c>
      <c r="BO63">
        <f>VLOOKUP(A63, [1]Dugout_fullIsotopeMassBalanceHA!$1:$1048576, 5, FALSE)</f>
        <v>-100.4</v>
      </c>
      <c r="BP63">
        <f>VLOOKUP($A63, [1]Dugout_fullIsotopeMassBalanceHA!$1:$1048576, 6, FALSE)</f>
        <v>-10.45</v>
      </c>
      <c r="BQ63">
        <f>VLOOKUP(A63, Isotopes!$1:$1048576, 38,FALSE)</f>
        <v>0.27760270999999997</v>
      </c>
      <c r="BR63" s="63" t="str">
        <f>VLOOKUP($A63, Isotopes!$1:$1048576, 42, FALSE)</f>
        <v>rain</v>
      </c>
      <c r="BS63">
        <f>VLOOKUP(B63, [2]Dugout_master!$1:$1048576, 76, FALSE)</f>
        <v>2.9788395389366298</v>
      </c>
      <c r="BT63" s="60" t="s">
        <v>126</v>
      </c>
      <c r="BZ63">
        <v>2.5677570905649098E-4</v>
      </c>
      <c r="CA63">
        <v>0</v>
      </c>
      <c r="CB63" t="e">
        <f>VLOOKUP($A63,Radon!$C$3:$E$19,2,FALSE)</f>
        <v>#N/A</v>
      </c>
      <c r="CC63">
        <v>609</v>
      </c>
      <c r="CD63">
        <v>600</v>
      </c>
      <c r="CE63">
        <f>VLOOKUP(A63, [3]Sheet1!$1:$1048576, 5, FALSE)</f>
        <v>6.4459730587670211E-2</v>
      </c>
      <c r="CF63">
        <f>VLOOKUP(B63, [4]Dugout_master!$1:$1048576, 38, FALSE)</f>
        <v>96.575564220000004</v>
      </c>
      <c r="CG63">
        <f>VLOOKUP($C63, Flux!$1:$1048576, 4, FALSE)</f>
        <v>0.66845566490995001</v>
      </c>
      <c r="CH63">
        <f>VLOOKUP($C63, Flux!$1:$1048576, 12, FALSE)</f>
        <v>0.179673795296276</v>
      </c>
      <c r="CI63">
        <f>VLOOKUP($C63, Flux!$1:$1048576, 20, FALSE)</f>
        <v>-0.89767455861998402</v>
      </c>
      <c r="CJ63">
        <v>2103.0030000000002</v>
      </c>
      <c r="CK63" s="22">
        <f t="shared" si="28"/>
        <v>7.5978099640620131</v>
      </c>
      <c r="CL63" s="22">
        <f t="shared" si="26"/>
        <v>982.61879999999996</v>
      </c>
      <c r="CM63" s="22">
        <f t="shared" si="27"/>
        <v>10234.546401416519</v>
      </c>
      <c r="CN63" s="22">
        <f t="shared" si="13"/>
        <v>10.23454640141652</v>
      </c>
      <c r="CO63" s="22">
        <f>VLOOKUP(A63, Alk_Cl_SO4!$1:$1048576, 7, FALSE)</f>
        <v>952.07861328125</v>
      </c>
      <c r="CP63" s="22">
        <f>VLOOKUP(A63, Alk_Cl_SO4!$1:$1048576,5, FALSE)</f>
        <v>220.34660339355469</v>
      </c>
      <c r="CQ63" s="22">
        <f>VLOOKUP(A63, Alk_Cl_SO4!$1:$1048576,6, FALSE)</f>
        <v>43.985801696777344</v>
      </c>
    </row>
    <row r="64" spans="1:95" s="14" customFormat="1" x14ac:dyDescent="0.25">
      <c r="A64" s="22" t="str">
        <f t="shared" si="15"/>
        <v>61B43223</v>
      </c>
      <c r="B64" s="64" t="s">
        <v>109</v>
      </c>
      <c r="C64" s="22" t="str">
        <f t="shared" si="16"/>
        <v>61BApril</v>
      </c>
      <c r="D64" s="22" t="s">
        <v>278</v>
      </c>
      <c r="E64" s="65">
        <v>43223</v>
      </c>
      <c r="F64" s="66">
        <f t="shared" si="17"/>
        <v>123</v>
      </c>
      <c r="G64" s="67">
        <v>1</v>
      </c>
      <c r="H64" s="68">
        <v>0.78125</v>
      </c>
      <c r="I64" s="22">
        <v>50.239939999999997</v>
      </c>
      <c r="J64" s="22">
        <v>-105.9978</v>
      </c>
      <c r="K64" s="22">
        <v>18.399999999999999</v>
      </c>
      <c r="L64" s="22">
        <v>10</v>
      </c>
      <c r="M64" s="22">
        <v>17.399999999999999</v>
      </c>
      <c r="N64" s="22" t="s">
        <v>101</v>
      </c>
      <c r="O64" s="22">
        <v>0.66</v>
      </c>
      <c r="P64" s="22">
        <v>0.9</v>
      </c>
      <c r="Q64" s="22">
        <v>0.75</v>
      </c>
      <c r="R64" s="22">
        <v>94.3</v>
      </c>
      <c r="S64" s="22">
        <v>0</v>
      </c>
      <c r="T64" s="22">
        <v>0</v>
      </c>
      <c r="U64" s="22">
        <v>14</v>
      </c>
      <c r="V64" s="22">
        <v>91.6</v>
      </c>
      <c r="W64" s="22">
        <v>9.3000000000000007</v>
      </c>
      <c r="X64" s="22">
        <v>1684</v>
      </c>
      <c r="Y64" s="22">
        <v>1.1000000000000001</v>
      </c>
      <c r="Z64" s="22">
        <v>8.2100000000000009</v>
      </c>
      <c r="AA64" s="22">
        <v>13.9</v>
      </c>
      <c r="AB64" s="22">
        <v>86.9</v>
      </c>
      <c r="AC64" s="22">
        <v>9.06</v>
      </c>
      <c r="AD64" s="22">
        <v>1700</v>
      </c>
      <c r="AE64" s="22">
        <v>1.1100000000000001</v>
      </c>
      <c r="AF64" s="22">
        <v>8.16</v>
      </c>
      <c r="AG64" s="22">
        <f t="shared" si="18"/>
        <v>922.32097975529769</v>
      </c>
      <c r="AH64" s="22">
        <v>698.5</v>
      </c>
      <c r="AI64" s="22">
        <v>18.971243383333334</v>
      </c>
      <c r="AJ64" s="22">
        <v>15.609216533333335</v>
      </c>
      <c r="AK64" s="22">
        <v>0.03</v>
      </c>
      <c r="AL64" s="22">
        <f t="shared" si="19"/>
        <v>30</v>
      </c>
      <c r="AM64" s="22">
        <v>9.1199999999999996E-3</v>
      </c>
      <c r="AN64" s="22">
        <v>363.8</v>
      </c>
      <c r="AO64" s="22">
        <f t="shared" si="20"/>
        <v>393.8</v>
      </c>
      <c r="AP64" s="22">
        <f t="shared" si="21"/>
        <v>19.844394674567425</v>
      </c>
      <c r="AQ64" s="22">
        <v>0.02</v>
      </c>
      <c r="AR64" s="22">
        <v>1610</v>
      </c>
      <c r="AS64" s="69">
        <f t="shared" si="22"/>
        <v>176.53508771929828</v>
      </c>
      <c r="AT64" s="69">
        <f t="shared" si="23"/>
        <v>44.895547003848264</v>
      </c>
      <c r="AU64" s="22">
        <v>24.097999999999999</v>
      </c>
      <c r="AV64" s="22">
        <f t="shared" si="24"/>
        <v>2006.4945878434637</v>
      </c>
      <c r="AW64" s="22">
        <v>16.332999999999998</v>
      </c>
      <c r="AX64" s="22">
        <f t="shared" si="25"/>
        <v>1359.9500416319731</v>
      </c>
      <c r="AY64" s="22">
        <v>697.98600630344697</v>
      </c>
      <c r="AZ64" s="22">
        <v>29.990329049132399</v>
      </c>
      <c r="BA64" s="22">
        <v>4.1818875191225899</v>
      </c>
      <c r="BB64" s="22">
        <v>27.0492582480361</v>
      </c>
      <c r="BC64" s="22">
        <v>4.34774405654745E-2</v>
      </c>
      <c r="BD64" s="22">
        <v>1.3726272130645501E-2</v>
      </c>
      <c r="BE64" s="22">
        <v>0.41378712552896801</v>
      </c>
      <c r="BF64" s="22">
        <v>13.197631305982799</v>
      </c>
      <c r="BG64" s="22">
        <v>0.99022076590216501</v>
      </c>
      <c r="BH64" s="22">
        <f>VLOOKUP($A64, POM!$1:$1048576, 7, FALSE)</f>
        <v>5.4083260908731576</v>
      </c>
      <c r="BI64" s="22">
        <f>VLOOKUP($A64, POM!$1:$1048576, 8, FALSE)</f>
        <v>-25.567090450475632</v>
      </c>
      <c r="BJ64" s="22">
        <f>VLOOKUP($A64, POM!$1:$1048576, 9, FALSE)</f>
        <v>66.90461110322741</v>
      </c>
      <c r="BK64" s="22">
        <f>VLOOKUP($A64, POM!$1:$1048576, 10, FALSE)</f>
        <v>530.96006377922674</v>
      </c>
      <c r="BL64" s="22">
        <f>VLOOKUP($A64, POM!$1:$1048576, 11, FALSE)</f>
        <v>1.1150768517204568</v>
      </c>
      <c r="BM64" s="22">
        <f>VLOOKUP($A64, POM!$1:$1048576, 12, FALSE)</f>
        <v>8.8493343963204456</v>
      </c>
      <c r="BN64" s="22">
        <f>VLOOKUP($A64, POM!$1:$1048576, 13, FALSE)</f>
        <v>9.2587550772348699</v>
      </c>
      <c r="BO64" s="22">
        <f>VLOOKUP(A64, [1]Dugout_fullIsotopeMassBalanceHA!$1:$1048576, 5, FALSE)</f>
        <v>-101.9</v>
      </c>
      <c r="BP64" s="22">
        <f>VLOOKUP($A64, [1]Dugout_fullIsotopeMassBalanceHA!$1:$1048576, 6, FALSE)</f>
        <v>-9.98</v>
      </c>
      <c r="BQ64" s="22">
        <f>VLOOKUP(A64, Isotopes!$1:$1048576, 38,FALSE)</f>
        <v>0.35882803499999999</v>
      </c>
      <c r="BR64" s="70" t="str">
        <f>VLOOKUP($A64, Isotopes!$1:$1048576, 42, FALSE)</f>
        <v>intermediate</v>
      </c>
      <c r="BS64" s="22">
        <f>VLOOKUP(B64, [2]Dugout_master!$1:$1048576, 76, FALSE)</f>
        <v>3.39125698784978</v>
      </c>
      <c r="BT64" s="71" t="s">
        <v>110</v>
      </c>
      <c r="BU64" s="22"/>
      <c r="BV64" s="22"/>
      <c r="BW64" s="22"/>
      <c r="BX64" s="22"/>
      <c r="BY64" s="22"/>
      <c r="BZ64" s="22">
        <v>5.4229366517235503E-4</v>
      </c>
      <c r="CA64" s="22">
        <v>0</v>
      </c>
      <c r="CB64" s="22" t="e">
        <f>VLOOKUP($A64,Radon!$C$3:$E$19,2,FALSE)</f>
        <v>#N/A</v>
      </c>
      <c r="CC64" s="22">
        <v>716</v>
      </c>
      <c r="CD64" s="22">
        <v>1150</v>
      </c>
      <c r="CE64" s="22">
        <f>VLOOKUP(A64, [3]Sheet1!$1:$1048576, 5, FALSE)</f>
        <v>0.1022952819363961</v>
      </c>
      <c r="CF64" s="22">
        <f>VLOOKUP(B64, [4]Dugout_master!$1:$1048576, 38, FALSE)</f>
        <v>2.3857776199999998</v>
      </c>
      <c r="CG64" s="22">
        <f>VLOOKUP($C64, Flux!$1:$1048576, 4, FALSE)</f>
        <v>22.754530755822699</v>
      </c>
      <c r="CH64" s="22">
        <f>VLOOKUP($C64, Flux!$1:$1048576, 12, FALSE)</f>
        <v>7.8828095733249601E-2</v>
      </c>
      <c r="CI64" s="22">
        <f>VLOOKUP($C64, Flux!$1:$1048576, 20, FALSE)</f>
        <v>4.6700825965366901</v>
      </c>
      <c r="CJ64" s="22"/>
      <c r="CK64" s="22">
        <f t="shared" si="28"/>
        <v>2.3520055734184182</v>
      </c>
      <c r="CL64" s="22">
        <f t="shared" si="26"/>
        <v>992.04439999999988</v>
      </c>
      <c r="CM64" s="22">
        <f t="shared" si="27"/>
        <v>10332.719508384542</v>
      </c>
      <c r="CN64" s="22">
        <f t="shared" si="13"/>
        <v>10.332719508384542</v>
      </c>
      <c r="CO64" s="22">
        <f>VLOOKUP(A64, Alk_Cl_SO4!$1:$1048576, 7, FALSE)</f>
        <v>1511.7569580078125</v>
      </c>
      <c r="CP64" s="22">
        <f>VLOOKUP(A64, Alk_Cl_SO4!$1:$1048576,5, FALSE)</f>
        <v>100.64550018310547</v>
      </c>
      <c r="CQ64" s="22">
        <f>VLOOKUP(A64, Alk_Cl_SO4!$1:$1048576,6, FALSE)</f>
        <v>38.771198272705078</v>
      </c>
    </row>
    <row r="65" spans="1:95" x14ac:dyDescent="0.25">
      <c r="A65" t="str">
        <f t="shared" si="15"/>
        <v>66A43290</v>
      </c>
      <c r="B65" s="8" t="s">
        <v>73</v>
      </c>
      <c r="C65" t="str">
        <f t="shared" si="16"/>
        <v>66AJuly</v>
      </c>
      <c r="D65" t="s">
        <v>281</v>
      </c>
      <c r="E65" s="30">
        <v>43290</v>
      </c>
      <c r="F65" s="24">
        <f t="shared" si="17"/>
        <v>190</v>
      </c>
      <c r="G65" s="11">
        <v>11</v>
      </c>
      <c r="I65">
        <v>50.128120000000003</v>
      </c>
      <c r="J65">
        <v>-103.86219</v>
      </c>
      <c r="K65">
        <v>27.3</v>
      </c>
      <c r="L65">
        <v>0</v>
      </c>
      <c r="M65">
        <v>2.4</v>
      </c>
      <c r="N65" t="s">
        <v>115</v>
      </c>
      <c r="O65">
        <v>0.2</v>
      </c>
      <c r="P65">
        <v>2.7</v>
      </c>
      <c r="Q65">
        <v>2.4500000000000002</v>
      </c>
      <c r="R65">
        <v>92.7</v>
      </c>
      <c r="S65">
        <v>0</v>
      </c>
      <c r="T65">
        <v>0</v>
      </c>
      <c r="U65">
        <v>24.8</v>
      </c>
      <c r="V65">
        <v>180.5</v>
      </c>
      <c r="W65">
        <v>14.79</v>
      </c>
      <c r="X65">
        <v>1695</v>
      </c>
      <c r="Y65">
        <v>0.85</v>
      </c>
      <c r="Z65">
        <v>8.9</v>
      </c>
      <c r="AA65">
        <v>10.3</v>
      </c>
      <c r="AB65">
        <v>0.7</v>
      </c>
      <c r="AC65">
        <v>7.0000000000000007E-2</v>
      </c>
      <c r="AD65">
        <v>1294</v>
      </c>
      <c r="AE65">
        <v>0.92</v>
      </c>
      <c r="AF65">
        <v>7.35</v>
      </c>
      <c r="AG65">
        <f t="shared" si="18"/>
        <v>928.58403218772389</v>
      </c>
      <c r="AH65">
        <v>713.5</v>
      </c>
      <c r="AI65" s="22">
        <v>86.533635840000017</v>
      </c>
      <c r="AJ65" s="22">
        <v>82.660529960000005</v>
      </c>
      <c r="AK65">
        <v>0.05</v>
      </c>
      <c r="AL65">
        <f t="shared" si="19"/>
        <v>50</v>
      </c>
      <c r="AM65">
        <v>0.01</v>
      </c>
      <c r="AN65">
        <v>67.97</v>
      </c>
      <c r="AO65">
        <f t="shared" si="20"/>
        <v>117.97</v>
      </c>
      <c r="AP65">
        <f t="shared" si="21"/>
        <v>10.861399541495562</v>
      </c>
      <c r="AQ65">
        <v>0.06</v>
      </c>
      <c r="AR65">
        <v>2500</v>
      </c>
      <c r="AS65" s="23">
        <f t="shared" si="22"/>
        <v>250</v>
      </c>
      <c r="AT65" s="23">
        <f t="shared" si="23"/>
        <v>489.30410475209652</v>
      </c>
      <c r="AU65">
        <v>64.694000000000003</v>
      </c>
      <c r="AV65">
        <f t="shared" si="24"/>
        <v>5386.6777685262277</v>
      </c>
      <c r="AW65">
        <v>33.258000000000003</v>
      </c>
      <c r="AX65">
        <f t="shared" si="25"/>
        <v>2769.192339716903</v>
      </c>
      <c r="AY65">
        <v>527.09784371395801</v>
      </c>
      <c r="AZ65">
        <v>16.845095786218199</v>
      </c>
      <c r="BA65">
        <v>9.9814471668424901E-2</v>
      </c>
      <c r="BB65">
        <v>385.387190805888</v>
      </c>
      <c r="BC65">
        <v>0.50838337677874001</v>
      </c>
      <c r="BD65">
        <v>6.6242919225515898E-3</v>
      </c>
      <c r="BE65">
        <v>0.21420094758307201</v>
      </c>
      <c r="BF65">
        <v>5.0017080331793897</v>
      </c>
      <c r="BG65">
        <v>2.0535016982993901E-2</v>
      </c>
      <c r="BH65">
        <f>VLOOKUP($A65, POM!$1:$1048576, 7, FALSE)</f>
        <v>-0.75767188609047453</v>
      </c>
      <c r="BI65">
        <f>VLOOKUP($A65, POM!$1:$1048576, 8, FALSE)</f>
        <v>-30.743030498039825</v>
      </c>
      <c r="BJ65">
        <f>VLOOKUP($A65, POM!$1:$1048576, 9, FALSE)</f>
        <v>61.500437629492417</v>
      </c>
      <c r="BK65">
        <f>VLOOKUP($A65, POM!$1:$1048576, 10, FALSE)</f>
        <v>357.98078066013625</v>
      </c>
      <c r="BL65">
        <f>VLOOKUP($A65, POM!$1:$1048576, 11, FALSE)</f>
        <v>1.0250072938248735</v>
      </c>
      <c r="BM65">
        <f>VLOOKUP($A65, POM!$1:$1048576, 12, FALSE)</f>
        <v>5.9663463443356042</v>
      </c>
      <c r="BN65">
        <f>VLOOKUP($A65, POM!$1:$1048576, 13, FALSE)</f>
        <v>6.7909149951026002</v>
      </c>
      <c r="BO65">
        <f>VLOOKUP(A65, [1]Dugout_fullIsotopeMassBalanceHA!$1:$1048576, 5, FALSE)</f>
        <v>-95</v>
      </c>
      <c r="BP65">
        <f>VLOOKUP($A65, [1]Dugout_fullIsotopeMassBalanceHA!$1:$1048576, 6, FALSE)</f>
        <v>-11.08</v>
      </c>
      <c r="BQ65">
        <f>VLOOKUP(A65, Isotopes!$1:$1048576, 38,FALSE)</f>
        <v>0.105894618</v>
      </c>
      <c r="BR65" s="63" t="str">
        <f>VLOOKUP($A65, Isotopes!$1:$1048576, 42, FALSE)</f>
        <v>rain</v>
      </c>
      <c r="BS65">
        <f>VLOOKUP(B65, [2]Dugout_master!$1:$1048576, 76, FALSE)</f>
        <v>2.51393365897012</v>
      </c>
      <c r="BT65" s="60" t="s">
        <v>152</v>
      </c>
      <c r="BZ65">
        <v>1.37101089452223E-2</v>
      </c>
      <c r="CA65">
        <v>5.8947637500739204E-3</v>
      </c>
      <c r="CB65" t="e">
        <f>VLOOKUP($A65,Radon!$C$3:$E$19,2,FALSE)</f>
        <v>#N/A</v>
      </c>
      <c r="CC65">
        <v>606</v>
      </c>
      <c r="CD65">
        <v>570</v>
      </c>
      <c r="CE65">
        <f>VLOOKUP(A65, [3]Sheet1!$1:$1048576, 5, FALSE)</f>
        <v>6.9599274716455675E-2</v>
      </c>
      <c r="CF65">
        <f>VLOOKUP(B65, [4]Dugout_master!$1:$1048576, 38, FALSE)</f>
        <v>29.948678900000001</v>
      </c>
      <c r="CG65">
        <f>VLOOKUP($C65, Flux!$1:$1048576, 4, FALSE)</f>
        <v>10.1619741308504</v>
      </c>
      <c r="CH65">
        <f>VLOOKUP($C65, Flux!$1:$1048576, 12, FALSE)</f>
        <v>1.3999461943426701</v>
      </c>
      <c r="CI65">
        <f>VLOOKUP($C65, Flux!$1:$1048576, 20, FALSE)</f>
        <v>-6.9341616919688702</v>
      </c>
      <c r="CJ65">
        <v>1142.4240000000002</v>
      </c>
      <c r="CK65" s="22">
        <f t="shared" si="28"/>
        <v>10.022385273922938</v>
      </c>
      <c r="CL65" s="22">
        <f t="shared" si="26"/>
        <v>998.52449999999988</v>
      </c>
      <c r="CM65" s="22">
        <f t="shared" si="27"/>
        <v>10400.213519425059</v>
      </c>
      <c r="CN65" s="22">
        <f t="shared" si="13"/>
        <v>10.400213519425058</v>
      </c>
      <c r="CO65" s="22">
        <f>VLOOKUP(A65, Alk_Cl_SO4!$1:$1048576, 7, FALSE)</f>
        <v>956.94439697265625</v>
      </c>
      <c r="CP65" s="22">
        <f>VLOOKUP(A65, Alk_Cl_SO4!$1:$1048576,5, FALSE)</f>
        <v>334.076904296875</v>
      </c>
      <c r="CQ65" s="22">
        <f>VLOOKUP(A65, Alk_Cl_SO4!$1:$1048576,6, FALSE)</f>
        <v>31.478799819946289</v>
      </c>
    </row>
    <row r="66" spans="1:95" x14ac:dyDescent="0.25">
      <c r="A66" s="14" t="str">
        <f t="shared" ref="A66:A90" si="29">B66&amp;E66</f>
        <v>66B43290</v>
      </c>
      <c r="B66" s="13" t="s">
        <v>78</v>
      </c>
      <c r="C66" t="str">
        <f t="shared" ref="C66:C90" si="30">B66&amp;D66</f>
        <v>66BJuly</v>
      </c>
      <c r="D66" t="s">
        <v>281</v>
      </c>
      <c r="E66" s="52">
        <v>43290</v>
      </c>
      <c r="F66" s="24">
        <f t="shared" ref="F66:F90" si="31">E66-DATE(YEAR(E66),1,0)</f>
        <v>190</v>
      </c>
      <c r="G66" s="15">
        <v>11</v>
      </c>
      <c r="H66" s="57">
        <v>0.40972222222222227</v>
      </c>
      <c r="I66" s="14">
        <v>51.049160000000001</v>
      </c>
      <c r="J66" s="14">
        <v>-104.65125999999999</v>
      </c>
      <c r="K66" s="14">
        <v>23.9</v>
      </c>
      <c r="L66" s="14">
        <v>20</v>
      </c>
      <c r="M66" s="14">
        <v>10.199999999999999</v>
      </c>
      <c r="N66" s="14" t="s">
        <v>115</v>
      </c>
      <c r="O66" s="14">
        <v>0.81</v>
      </c>
      <c r="P66" s="14">
        <v>3.3</v>
      </c>
      <c r="Q66" s="14">
        <v>3</v>
      </c>
      <c r="R66" s="14">
        <v>108.2</v>
      </c>
      <c r="S66" s="14">
        <v>0</v>
      </c>
      <c r="T66" s="14">
        <v>0</v>
      </c>
      <c r="U66" s="14">
        <v>21.8</v>
      </c>
      <c r="V66" s="14">
        <v>78.3</v>
      </c>
      <c r="W66" s="14">
        <v>6.68</v>
      </c>
      <c r="X66" s="14">
        <v>1734</v>
      </c>
      <c r="Y66" s="14">
        <v>0.94</v>
      </c>
      <c r="Z66" s="14">
        <v>9.06</v>
      </c>
      <c r="AA66" s="14">
        <v>9.3000000000000007</v>
      </c>
      <c r="AB66" s="14">
        <v>1</v>
      </c>
      <c r="AC66" s="14">
        <v>0.15</v>
      </c>
      <c r="AD66" s="14">
        <v>3135</v>
      </c>
      <c r="AE66" s="14">
        <v>2.48</v>
      </c>
      <c r="AF66" s="14">
        <v>7.33</v>
      </c>
      <c r="AG66" s="14">
        <f t="shared" ref="AG66:AG90" si="32">IF(X66&gt;717.5,(-0.000000000005886729*X66^3)+(0.000001573823009374*X66^2)+( 0.564100864596031*X66)-32.0598990943585, (- 0.00000003351240016*X66^3)+(0.000049948901244919*X66^2)+( 0.500944688449521*X66)-0.00823364899058809)</f>
        <v>950.79241016480955</v>
      </c>
      <c r="AH66" s="14">
        <v>714.4</v>
      </c>
      <c r="AI66" s="22">
        <v>16.213398777999998</v>
      </c>
      <c r="AJ66" s="22">
        <v>13.546186691999999</v>
      </c>
      <c r="AK66">
        <v>0.08</v>
      </c>
      <c r="AL66">
        <f t="shared" ref="AL66:AL90" si="33">AK66*1000</f>
        <v>80</v>
      </c>
      <c r="AM66">
        <v>0.01</v>
      </c>
      <c r="AN66">
        <v>7.12</v>
      </c>
      <c r="AO66">
        <f t="shared" ref="AO66:AO90" si="34">AL66+AN66</f>
        <v>87.12</v>
      </c>
      <c r="AP66">
        <f t="shared" ref="AP66:AP90" si="35">SQRT(AO66)</f>
        <v>9.3338095116624284</v>
      </c>
      <c r="AQ66">
        <v>0.03</v>
      </c>
      <c r="AR66">
        <v>2070</v>
      </c>
      <c r="AS66" s="23">
        <f t="shared" ref="AS66:AS90" si="36">(AR66/1000)/AM66</f>
        <v>206.99999999999997</v>
      </c>
      <c r="AT66" s="23">
        <f t="shared" ref="AT66:AT90" si="37">AW66/(AN66/1000)</f>
        <v>4241.2921348314603</v>
      </c>
      <c r="AU66">
        <v>48.716999999999999</v>
      </c>
      <c r="AV66">
        <f t="shared" ref="AV66:AV90" si="38">(AU66/12.01)*1000</f>
        <v>4056.3696919233971</v>
      </c>
      <c r="AW66">
        <v>30.198</v>
      </c>
      <c r="AX66">
        <f t="shared" ref="AX66:AX90" si="39">(AW66/12.01)*1000</f>
        <v>2514.4046627810158</v>
      </c>
      <c r="AY66">
        <v>192.349703043608</v>
      </c>
      <c r="AZ66" s="14">
        <v>6.68439306995257</v>
      </c>
      <c r="BA66" s="14">
        <v>0.81635532924118503</v>
      </c>
      <c r="BB66" s="14">
        <v>366.04082736354502</v>
      </c>
      <c r="BC66" s="14">
        <v>0.51085064242349898</v>
      </c>
      <c r="BD66" s="14">
        <v>4.7869962919397997E-2</v>
      </c>
      <c r="BE66" s="14">
        <v>0.25869954754570101</v>
      </c>
      <c r="BF66" s="14">
        <v>6.5952615394013296</v>
      </c>
      <c r="BG66" s="14">
        <v>1.8751585327653399E-2</v>
      </c>
      <c r="BH66">
        <f>VLOOKUP($A66, POM!$1:$1048576, 7, FALSE)</f>
        <v>2.2036771504666657</v>
      </c>
      <c r="BI66">
        <f>VLOOKUP($A66, POM!$1:$1048576, 8, FALSE)</f>
        <v>-28.577263875736723</v>
      </c>
      <c r="BJ66">
        <f>VLOOKUP($A66, POM!$1:$1048576, 9, FALSE)</f>
        <v>36.606918790548825</v>
      </c>
      <c r="BK66">
        <f>VLOOKUP($A66, POM!$1:$1048576, 10, FALSE)</f>
        <v>199.92731492748217</v>
      </c>
      <c r="BL66">
        <f>VLOOKUP($A66, POM!$1:$1048576, 11, FALSE)</f>
        <v>0.6101153131758138</v>
      </c>
      <c r="BM66">
        <f>VLOOKUP($A66, POM!$1:$1048576, 12, FALSE)</f>
        <v>3.3321219154580368</v>
      </c>
      <c r="BN66">
        <f>VLOOKUP($A66, POM!$1:$1048576, 13, FALSE)</f>
        <v>6.3717062727028164</v>
      </c>
      <c r="BO66">
        <f>VLOOKUP(A66, [1]Dugout_fullIsotopeMassBalanceHA!$1:$1048576, 5, FALSE)</f>
        <v>-59.8</v>
      </c>
      <c r="BP66">
        <f>VLOOKUP($A66, [1]Dugout_fullIsotopeMassBalanceHA!$1:$1048576, 6, FALSE)</f>
        <v>-6.65</v>
      </c>
      <c r="BQ66">
        <f>VLOOKUP(A66, Isotopes!$1:$1048576, 38,FALSE)</f>
        <v>0.10098749999999999</v>
      </c>
      <c r="BR66" s="63" t="str">
        <f>VLOOKUP($A66, Isotopes!$1:$1048576, 42, FALSE)</f>
        <v>rain</v>
      </c>
      <c r="BS66">
        <f>VLOOKUP(B66, [2]Dugout_master!$1:$1048576, 76, FALSE)</f>
        <v>0.65081554923046403</v>
      </c>
      <c r="BT66" s="60" t="s">
        <v>154</v>
      </c>
      <c r="BZ66">
        <v>1.35295234641933E-2</v>
      </c>
      <c r="CA66">
        <v>4.4114781572796897E-4</v>
      </c>
      <c r="CB66" s="14">
        <f>VLOOKUP($A66,Radon!$C$3:$E$19,2,FALSE)</f>
        <v>5.7736856685356353</v>
      </c>
      <c r="CC66">
        <v>606</v>
      </c>
      <c r="CD66">
        <v>1000</v>
      </c>
      <c r="CE66">
        <f>VLOOKUP(A66, [3]Sheet1!$1:$1048576, 5, FALSE)</f>
        <v>7.6581917734954583E-2</v>
      </c>
      <c r="CF66">
        <f>VLOOKUP(B66, [4]Dugout_master!$1:$1048576, 38, FALSE)</f>
        <v>33.676241040000001</v>
      </c>
      <c r="CG66">
        <f>VLOOKUP($C66, Flux!$1:$1048576, 4, FALSE)</f>
        <v>-17.674823698885099</v>
      </c>
      <c r="CH66">
        <f>VLOOKUP($C66, Flux!$1:$1048576, 12, FALSE)</f>
        <v>1.27118444212565</v>
      </c>
      <c r="CI66">
        <f>VLOOKUP($C66, Flux!$1:$1048576, 20, FALSE)</f>
        <v>-4.2367800721965896</v>
      </c>
      <c r="CJ66">
        <v>3365.5709999999995</v>
      </c>
      <c r="CK66" s="22">
        <f t="shared" si="28"/>
        <v>9.2482316012305823</v>
      </c>
      <c r="CL66" s="22">
        <f t="shared" ref="CL66:CL90" si="40">0.5891*X66</f>
        <v>1021.4993999999999</v>
      </c>
      <c r="CM66" s="22">
        <f t="shared" ref="CM66:CM90" si="41">CL66/1000/96.01*1000000</f>
        <v>10639.510467659617</v>
      </c>
      <c r="CN66" s="22">
        <f t="shared" si="13"/>
        <v>10.639510467659617</v>
      </c>
      <c r="CO66" s="22">
        <f>VLOOKUP(A66, Alk_Cl_SO4!$1:$1048576, 7, FALSE)</f>
        <v>1120.6669921875</v>
      </c>
      <c r="CP66" s="22">
        <f>VLOOKUP(A66, Alk_Cl_SO4!$1:$1048576,5, FALSE)</f>
        <v>280.97869873046875</v>
      </c>
      <c r="CQ66" s="22">
        <f>VLOOKUP(A66, Alk_Cl_SO4!$1:$1048576,6, FALSE)</f>
        <v>34.967899322509766</v>
      </c>
    </row>
    <row r="67" spans="1:95" x14ac:dyDescent="0.25">
      <c r="A67" t="str">
        <f t="shared" si="29"/>
        <v>32B43293</v>
      </c>
      <c r="B67" s="8" t="s">
        <v>71</v>
      </c>
      <c r="C67" t="str">
        <f t="shared" si="30"/>
        <v>32BJuly</v>
      </c>
      <c r="D67" t="s">
        <v>281</v>
      </c>
      <c r="E67" s="30">
        <v>43293</v>
      </c>
      <c r="F67" s="24">
        <f t="shared" si="31"/>
        <v>193</v>
      </c>
      <c r="G67" s="11">
        <v>11</v>
      </c>
      <c r="H67" s="56">
        <v>0.47083333333333338</v>
      </c>
      <c r="I67">
        <v>50.443460000000002</v>
      </c>
      <c r="J67">
        <v>-103.65916</v>
      </c>
      <c r="K67">
        <v>26.5</v>
      </c>
      <c r="L67">
        <v>10</v>
      </c>
      <c r="M67">
        <v>6.9</v>
      </c>
      <c r="N67" t="s">
        <v>132</v>
      </c>
      <c r="O67">
        <v>0.57999999999999996</v>
      </c>
      <c r="P67">
        <v>2.2000000000000002</v>
      </c>
      <c r="Q67">
        <v>2</v>
      </c>
      <c r="R67">
        <v>88</v>
      </c>
      <c r="S67">
        <v>0</v>
      </c>
      <c r="T67">
        <v>0</v>
      </c>
      <c r="U67">
        <v>22.5</v>
      </c>
      <c r="V67">
        <v>78.599999999999994</v>
      </c>
      <c r="W67">
        <v>6.76</v>
      </c>
      <c r="X67">
        <v>1758</v>
      </c>
      <c r="Y67">
        <v>0.94</v>
      </c>
      <c r="Z67">
        <v>8.99</v>
      </c>
      <c r="AA67">
        <v>19.100000000000001</v>
      </c>
      <c r="AB67">
        <v>0.8</v>
      </c>
      <c r="AC67">
        <v>7.0000000000000007E-2</v>
      </c>
      <c r="AD67">
        <v>1704</v>
      </c>
      <c r="AE67">
        <v>0.96</v>
      </c>
      <c r="AF67">
        <v>8.42</v>
      </c>
      <c r="AG67">
        <f t="shared" si="32"/>
        <v>964.46143775683629</v>
      </c>
      <c r="AH67">
        <v>706.9</v>
      </c>
      <c r="AI67">
        <v>18.603312349999999</v>
      </c>
      <c r="AJ67">
        <v>16.792386749999999</v>
      </c>
      <c r="AK67">
        <v>7.0000000000000007E-2</v>
      </c>
      <c r="AL67">
        <f t="shared" si="33"/>
        <v>70</v>
      </c>
      <c r="AM67">
        <v>0.54</v>
      </c>
      <c r="AN67">
        <v>7.36</v>
      </c>
      <c r="AO67">
        <f t="shared" si="34"/>
        <v>77.36</v>
      </c>
      <c r="AP67">
        <f t="shared" si="35"/>
        <v>8.7954533709184091</v>
      </c>
      <c r="AQ67">
        <v>0.57999999999999996</v>
      </c>
      <c r="AR67">
        <v>2080</v>
      </c>
      <c r="AS67" s="23">
        <f t="shared" si="36"/>
        <v>3.8518518518518516</v>
      </c>
      <c r="AT67" s="23">
        <f t="shared" si="37"/>
        <v>3224.8641304347825</v>
      </c>
      <c r="AU67">
        <v>50.302999999999997</v>
      </c>
      <c r="AV67">
        <f t="shared" si="38"/>
        <v>4188.42631140716</v>
      </c>
      <c r="AW67">
        <v>23.734999999999999</v>
      </c>
      <c r="AX67">
        <f t="shared" si="39"/>
        <v>1976.2697751873438</v>
      </c>
      <c r="AY67">
        <v>287.32573607247099</v>
      </c>
      <c r="AZ67">
        <v>9.6865856940034494</v>
      </c>
      <c r="BA67">
        <v>1.3552157518366199</v>
      </c>
      <c r="BB67">
        <v>414.98001667061499</v>
      </c>
      <c r="BC67">
        <v>0.565420315250175</v>
      </c>
      <c r="BD67">
        <v>8.0422179239014499E-2</v>
      </c>
      <c r="BE67">
        <v>0.275256365035916</v>
      </c>
      <c r="BF67">
        <v>6.8013759200503499</v>
      </c>
      <c r="BG67">
        <v>2.0804009139992901E-2</v>
      </c>
      <c r="BH67">
        <f>VLOOKUP($A67, POM!$1:$1048576, 7, FALSE)</f>
        <v>8.882388947035361</v>
      </c>
      <c r="BI67">
        <f>VLOOKUP($A67, POM!$1:$1048576, 8, FALSE)</f>
        <v>-30.694685588215375</v>
      </c>
      <c r="BJ67">
        <f>VLOOKUP($A67, POM!$1:$1048576, 9, FALSE)</f>
        <v>43.063871018113744</v>
      </c>
      <c r="BK67">
        <f>VLOOKUP($A67, POM!$1:$1048576, 10, FALSE)</f>
        <v>271.13753007612178</v>
      </c>
      <c r="BL67">
        <f>VLOOKUP($A67, POM!$1:$1048576, 11, FALSE)</f>
        <v>0.71773118363522903</v>
      </c>
      <c r="BM67">
        <f>VLOOKUP($A67, POM!$1:$1048576, 12, FALSE)</f>
        <v>4.5189588346020297</v>
      </c>
      <c r="BN67">
        <f>VLOOKUP($A67, POM!$1:$1048576, 13, FALSE)</f>
        <v>7.3455337605178812</v>
      </c>
      <c r="BO67">
        <f>VLOOKUP(A67, [1]Dugout_fullIsotopeMassBalanceHA!$1:$1048576, 5, FALSE)</f>
        <v>-72.5</v>
      </c>
      <c r="BP67">
        <f>VLOOKUP($A67, [1]Dugout_fullIsotopeMassBalanceHA!$1:$1048576, 6, FALSE)</f>
        <v>-6.06</v>
      </c>
      <c r="BQ67">
        <f>VLOOKUP(A67, Isotopes!$1:$1048576, 38,FALSE)</f>
        <v>0.46395407799999999</v>
      </c>
      <c r="BR67" s="63" t="str">
        <f>VLOOKUP($A67, Isotopes!$1:$1048576, 42, FALSE)</f>
        <v>rain</v>
      </c>
      <c r="BS67">
        <f>VLOOKUP(B67, [2]Dugout_master!$1:$1048576, 76, FALSE)</f>
        <v>2.3780715396237602</v>
      </c>
      <c r="BZ67">
        <v>5.3301895889067098E-3</v>
      </c>
      <c r="CA67">
        <v>1.28716715965029E-3</v>
      </c>
      <c r="CB67">
        <f>VLOOKUP($A67,Radon!$C$3:$E$19,2,FALSE)</f>
        <v>3.4084859756876158</v>
      </c>
      <c r="CC67">
        <v>624</v>
      </c>
      <c r="CD67">
        <v>800</v>
      </c>
      <c r="CE67">
        <f>VLOOKUP(A67, [3]Sheet1!$1:$1048576, 5, FALSE)</f>
        <v>0.12144547479391601</v>
      </c>
      <c r="CF67">
        <f>VLOOKUP(B67, [4]Dugout_master!$1:$1048576, 38, FALSE)</f>
        <v>5.1676714400000003</v>
      </c>
      <c r="CG67">
        <f>VLOOKUP($C67, Flux!$1:$1048576, 4, FALSE)</f>
        <v>-9.7507087970451405</v>
      </c>
      <c r="CH67">
        <f>VLOOKUP($C67, Flux!$1:$1048576, 12, FALSE)</f>
        <v>1.4504535989913201</v>
      </c>
      <c r="CI67">
        <f>VLOOKUP($C67, Flux!$1:$1048576, 20, FALSE)</f>
        <v>-3.2339166481884298</v>
      </c>
      <c r="CJ67">
        <v>1241.0640000000003</v>
      </c>
      <c r="CK67" s="22">
        <f t="shared" si="28"/>
        <v>6.8932248440044379</v>
      </c>
      <c r="CL67" s="22">
        <f t="shared" si="40"/>
        <v>1035.6378</v>
      </c>
      <c r="CM67" s="22">
        <f t="shared" si="41"/>
        <v>10786.770128111655</v>
      </c>
      <c r="CN67" s="22">
        <f t="shared" ref="CN67:CN90" si="42">CM67/1000</f>
        <v>10.786770128111655</v>
      </c>
      <c r="CO67" s="22">
        <f>VLOOKUP(A67, Alk_Cl_SO4!$1:$1048576, 7, FALSE)</f>
        <v>682.561279296875</v>
      </c>
      <c r="CP67" s="22">
        <f>VLOOKUP(A67, Alk_Cl_SO4!$1:$1048576,5, FALSE)</f>
        <v>283.41439819335938</v>
      </c>
      <c r="CQ67" s="22">
        <f>VLOOKUP(A67, Alk_Cl_SO4!$1:$1048576,6, FALSE)</f>
        <v>34.772701263427734</v>
      </c>
    </row>
    <row r="68" spans="1:95" s="14" customFormat="1" x14ac:dyDescent="0.25">
      <c r="A68" s="22" t="str">
        <f t="shared" si="29"/>
        <v>62E43223</v>
      </c>
      <c r="B68" s="64" t="s">
        <v>105</v>
      </c>
      <c r="C68" s="22" t="str">
        <f t="shared" si="30"/>
        <v>62EApril</v>
      </c>
      <c r="D68" s="22" t="s">
        <v>278</v>
      </c>
      <c r="E68" s="65">
        <v>43223</v>
      </c>
      <c r="F68" s="66">
        <f t="shared" si="31"/>
        <v>123</v>
      </c>
      <c r="G68" s="67">
        <v>1</v>
      </c>
      <c r="H68" s="68">
        <v>0.5625</v>
      </c>
      <c r="I68" s="22">
        <v>50.310479999999998</v>
      </c>
      <c r="J68" s="22">
        <v>-106.42418000000001</v>
      </c>
      <c r="K68" s="22">
        <v>18.8</v>
      </c>
      <c r="L68" s="22">
        <v>0</v>
      </c>
      <c r="M68" s="22">
        <v>14.3</v>
      </c>
      <c r="N68" s="22" t="s">
        <v>101</v>
      </c>
      <c r="O68" s="22">
        <v>0.53</v>
      </c>
      <c r="P68" s="22">
        <v>0.8</v>
      </c>
      <c r="Q68" s="22">
        <v>0.8</v>
      </c>
      <c r="R68" s="22">
        <v>92.3</v>
      </c>
      <c r="S68" s="22">
        <v>0</v>
      </c>
      <c r="T68" s="22">
        <v>0</v>
      </c>
      <c r="U68" s="22">
        <v>13.1</v>
      </c>
      <c r="V68" s="22">
        <v>128.4</v>
      </c>
      <c r="W68" s="22">
        <v>13.38</v>
      </c>
      <c r="X68" s="22">
        <v>1784</v>
      </c>
      <c r="Y68" s="22">
        <v>1.19</v>
      </c>
      <c r="Z68" s="22">
        <v>9.57</v>
      </c>
      <c r="AA68" s="22">
        <v>13.4</v>
      </c>
      <c r="AB68" s="22">
        <v>127</v>
      </c>
      <c r="AC68" s="22">
        <v>13.52</v>
      </c>
      <c r="AD68" s="22">
        <v>1794</v>
      </c>
      <c r="AE68" s="22">
        <v>1.19</v>
      </c>
      <c r="AF68" s="22">
        <v>9.65</v>
      </c>
      <c r="AG68" s="22">
        <f t="shared" si="32"/>
        <v>979.27155657554715</v>
      </c>
      <c r="AH68" s="22">
        <v>698.4</v>
      </c>
      <c r="AI68" s="20">
        <v>13.554308193333334</v>
      </c>
      <c r="AJ68" s="20">
        <v>13.229021506666667</v>
      </c>
      <c r="AK68" s="22">
        <v>0.14000000000000001</v>
      </c>
      <c r="AL68" s="22">
        <f t="shared" si="33"/>
        <v>140</v>
      </c>
      <c r="AM68" s="22">
        <v>0.53</v>
      </c>
      <c r="AN68" s="22">
        <v>4</v>
      </c>
      <c r="AO68" s="22">
        <f t="shared" si="34"/>
        <v>144</v>
      </c>
      <c r="AP68" s="22">
        <f t="shared" si="35"/>
        <v>12</v>
      </c>
      <c r="AQ68" s="22">
        <v>0.6</v>
      </c>
      <c r="AR68" s="22">
        <v>2960</v>
      </c>
      <c r="AS68" s="69">
        <f t="shared" si="36"/>
        <v>5.5849056603773581</v>
      </c>
      <c r="AT68" s="69">
        <f t="shared" si="37"/>
        <v>8546.75</v>
      </c>
      <c r="AU68" s="22">
        <v>34.146000000000001</v>
      </c>
      <c r="AV68" s="22">
        <f t="shared" si="38"/>
        <v>2843.1307243963365</v>
      </c>
      <c r="AW68" s="22">
        <v>34.186999999999998</v>
      </c>
      <c r="AX68" s="22">
        <f t="shared" si="39"/>
        <v>2846.5445462114903</v>
      </c>
      <c r="AY68" s="22">
        <v>59.207847505976403</v>
      </c>
      <c r="AZ68" s="22">
        <v>2.6175266919418401</v>
      </c>
      <c r="BA68" s="22">
        <v>0.14511466965404601</v>
      </c>
      <c r="BB68" s="22">
        <v>37.560505367306398</v>
      </c>
      <c r="BC68" s="22">
        <v>6.1605165738145798E-2</v>
      </c>
      <c r="BD68" s="22">
        <v>6.1738647067113004E-4</v>
      </c>
      <c r="BE68" s="22">
        <v>0.81653627930676498</v>
      </c>
      <c r="BF68" s="22">
        <v>26.833802070192899</v>
      </c>
      <c r="BG68" s="22">
        <v>0.76090884454142604</v>
      </c>
      <c r="BH68" s="22">
        <f>VLOOKUP($A68, POM!$1:$1048576, 7, FALSE)</f>
        <v>19.980219903889413</v>
      </c>
      <c r="BI68" s="22">
        <f>VLOOKUP($A68, POM!$1:$1048576, 8, FALSE)</f>
        <v>-25.739118882794006</v>
      </c>
      <c r="BJ68" s="22">
        <f>VLOOKUP($A68, POM!$1:$1048576, 9, FALSE)</f>
        <v>31.369404103100273</v>
      </c>
      <c r="BK68" s="22">
        <f>VLOOKUP($A68, POM!$1:$1048576, 10, FALSE)</f>
        <v>279.11095360659107</v>
      </c>
      <c r="BL68" s="22">
        <f>VLOOKUP($A68, POM!$1:$1048576, 11, FALSE)</f>
        <v>0.52282340171833785</v>
      </c>
      <c r="BM68" s="22">
        <f>VLOOKUP($A68, POM!$1:$1048576, 12, FALSE)</f>
        <v>4.6518492267765179</v>
      </c>
      <c r="BN68" s="22">
        <f>VLOOKUP($A68, POM!$1:$1048576, 13, FALSE)</f>
        <v>10.380479170217134</v>
      </c>
      <c r="BO68" s="22">
        <f>VLOOKUP(A68, [1]Dugout_fullIsotopeMassBalanceHA!$1:$1048576, 5, FALSE)</f>
        <v>-113.3</v>
      </c>
      <c r="BP68" s="22">
        <f>VLOOKUP($A68, [1]Dugout_fullIsotopeMassBalanceHA!$1:$1048576, 6, FALSE)</f>
        <v>-11.7</v>
      </c>
      <c r="BQ68" s="22">
        <f>VLOOKUP(A68, Isotopes!$1:$1048576, 38,FALSE)</f>
        <v>0.30927544299999998</v>
      </c>
      <c r="BR68" s="70" t="str">
        <f>VLOOKUP($A68, Isotopes!$1:$1048576, 42, FALSE)</f>
        <v>intermediate</v>
      </c>
      <c r="BS68" s="22">
        <f>VLOOKUP(B68, [2]Dugout_master!$1:$1048576, 76, FALSE)</f>
        <v>6.3305854179764003</v>
      </c>
      <c r="BT68" s="71" t="s">
        <v>106</v>
      </c>
      <c r="BU68" s="22"/>
      <c r="BV68" s="22"/>
      <c r="BW68" s="22"/>
      <c r="BX68" s="22"/>
      <c r="BY68" s="22"/>
      <c r="BZ68" s="22">
        <v>-2.5193493249845399E-4</v>
      </c>
      <c r="CA68" s="22">
        <v>-1.02225128692819E-3</v>
      </c>
      <c r="CB68" s="22" t="e">
        <f>VLOOKUP($A68,Radon!$C$3:$E$19,2,FALSE)</f>
        <v>#N/A</v>
      </c>
      <c r="CC68" s="20">
        <v>704</v>
      </c>
      <c r="CD68" s="20">
        <v>700</v>
      </c>
      <c r="CE68" s="22">
        <f>VLOOKUP(A68, [3]Sheet1!$1:$1048576, 5, FALSE)</f>
        <v>0.2148008356022679</v>
      </c>
      <c r="CF68" s="22">
        <f>VLOOKUP(B68, [4]Dugout_master!$1:$1048576, 38, FALSE)</f>
        <v>11.699751600000001</v>
      </c>
      <c r="CG68" s="22">
        <f>VLOOKUP($C68, Flux!$1:$1048576, 4, FALSE)</f>
        <v>-26.906749410521499</v>
      </c>
      <c r="CH68" s="22">
        <f>VLOOKUP($C68, Flux!$1:$1048576, 12, FALSE)</f>
        <v>0.112031311371675</v>
      </c>
      <c r="CI68" s="22">
        <f>VLOOKUP($C68, Flux!$1:$1048576, 20, FALSE)</f>
        <v>27.140903556635902</v>
      </c>
      <c r="CJ68" s="22"/>
      <c r="CK68" s="22">
        <f t="shared" si="28"/>
        <v>2.6796972110402968</v>
      </c>
      <c r="CL68" s="22">
        <f t="shared" si="40"/>
        <v>1050.9543999999999</v>
      </c>
      <c r="CM68" s="22">
        <f t="shared" si="41"/>
        <v>10946.301426934693</v>
      </c>
      <c r="CN68" s="22">
        <f t="shared" si="42"/>
        <v>10.946301426934694</v>
      </c>
      <c r="CO68" s="22">
        <f>VLOOKUP(A68, Alk_Cl_SO4!$1:$1048576, 7, FALSE)</f>
        <v>939.7725830078125</v>
      </c>
      <c r="CP68" s="22">
        <f>VLOOKUP(A68, Alk_Cl_SO4!$1:$1048576,5, FALSE)</f>
        <v>202.72770690917969</v>
      </c>
      <c r="CQ68" s="22">
        <f>VLOOKUP(A68, Alk_Cl_SO4!$1:$1048576,6, FALSE)</f>
        <v>128.24540710449219</v>
      </c>
    </row>
    <row r="69" spans="1:95" s="17" customFormat="1" x14ac:dyDescent="0.25">
      <c r="A69" s="14" t="str">
        <f t="shared" si="29"/>
        <v>66A43321</v>
      </c>
      <c r="B69" s="13" t="s">
        <v>73</v>
      </c>
      <c r="C69" t="str">
        <f t="shared" si="30"/>
        <v>66AAugust</v>
      </c>
      <c r="D69" s="20" t="s">
        <v>282</v>
      </c>
      <c r="E69" s="52">
        <v>43321</v>
      </c>
      <c r="F69" s="24">
        <f t="shared" si="31"/>
        <v>221</v>
      </c>
      <c r="G69" s="15">
        <v>15</v>
      </c>
      <c r="H69" s="57">
        <v>0.48888888888888887</v>
      </c>
      <c r="I69" s="14">
        <v>50.12717</v>
      </c>
      <c r="J69" s="14">
        <v>-103.86216</v>
      </c>
      <c r="K69" s="14">
        <v>31.7</v>
      </c>
      <c r="L69" s="14">
        <v>0</v>
      </c>
      <c r="M69" s="14">
        <v>0.9</v>
      </c>
      <c r="N69" s="14" t="s">
        <v>155</v>
      </c>
      <c r="O69" s="14">
        <v>1.65</v>
      </c>
      <c r="P69" s="14">
        <v>2.6</v>
      </c>
      <c r="Q69" s="14">
        <v>2.5</v>
      </c>
      <c r="R69" s="14">
        <v>98.9</v>
      </c>
      <c r="S69" s="14">
        <v>0</v>
      </c>
      <c r="T69" s="14">
        <v>0</v>
      </c>
      <c r="U69" s="14">
        <v>23</v>
      </c>
      <c r="V69" s="14">
        <v>55.3</v>
      </c>
      <c r="W69" s="14">
        <v>4.76</v>
      </c>
      <c r="X69" s="14">
        <v>1789</v>
      </c>
      <c r="Y69" s="14">
        <v>0.94</v>
      </c>
      <c r="Z69" s="14">
        <v>8.09</v>
      </c>
      <c r="AA69" s="14">
        <v>9.4</v>
      </c>
      <c r="AB69" s="14">
        <v>0.4</v>
      </c>
      <c r="AC69" s="14">
        <v>7.0000000000000007E-2</v>
      </c>
      <c r="AD69" s="14">
        <v>2601</v>
      </c>
      <c r="AE69" s="14">
        <v>1.93</v>
      </c>
      <c r="AF69" s="14">
        <v>7.4</v>
      </c>
      <c r="AG69" s="14">
        <f t="shared" si="32"/>
        <v>982.11989542670892</v>
      </c>
      <c r="AH69" s="14">
        <v>710.5</v>
      </c>
      <c r="AI69" s="22">
        <v>9.4615753333333323</v>
      </c>
      <c r="AJ69" s="22">
        <v>8.5645971666666654</v>
      </c>
      <c r="AK69">
        <v>0.11</v>
      </c>
      <c r="AL69">
        <f t="shared" si="33"/>
        <v>110</v>
      </c>
      <c r="AM69">
        <v>0.01</v>
      </c>
      <c r="AN69">
        <v>11.14</v>
      </c>
      <c r="AO69">
        <f t="shared" si="34"/>
        <v>121.14</v>
      </c>
      <c r="AP69">
        <f t="shared" si="35"/>
        <v>11.006361796706484</v>
      </c>
      <c r="AQ69">
        <v>0.04</v>
      </c>
      <c r="AR69">
        <v>2370</v>
      </c>
      <c r="AS69" s="23">
        <f t="shared" si="36"/>
        <v>237</v>
      </c>
      <c r="AT69" s="23">
        <f t="shared" si="37"/>
        <v>3014.0035906642729</v>
      </c>
      <c r="AU69">
        <v>71.534000000000006</v>
      </c>
      <c r="AV69">
        <f t="shared" si="38"/>
        <v>5956.2031640299756</v>
      </c>
      <c r="AW69">
        <v>33.576000000000001</v>
      </c>
      <c r="AX69">
        <f t="shared" si="39"/>
        <v>2795.6702747710242</v>
      </c>
      <c r="AY69">
        <v>2267.31048660947</v>
      </c>
      <c r="AZ69" s="14">
        <v>75.759169106086802</v>
      </c>
      <c r="BA69" s="14">
        <v>3.7207925814492802</v>
      </c>
      <c r="BB69" s="14">
        <v>273.86196243028002</v>
      </c>
      <c r="BC69" s="14">
        <v>0.37151063488463598</v>
      </c>
      <c r="BD69" s="14">
        <v>1.41002542658209E-2</v>
      </c>
      <c r="BE69" s="14">
        <v>0.19376247163893501</v>
      </c>
      <c r="BF69" s="14">
        <v>4.74214354975578</v>
      </c>
      <c r="BG69" s="14">
        <v>0.39040231473503001</v>
      </c>
      <c r="BH69">
        <f>VLOOKUP($A69, POM!$1:$1048576, 7, FALSE)</f>
        <v>2.7879330885817062</v>
      </c>
      <c r="BI69">
        <f>VLOOKUP($A69, POM!$1:$1048576, 8, FALSE)</f>
        <v>-35.398205183014767</v>
      </c>
      <c r="BJ69">
        <f>VLOOKUP($A69, POM!$1:$1048576, 9, FALSE)</f>
        <v>55.352890533798714</v>
      </c>
      <c r="BK69">
        <f>VLOOKUP($A69, POM!$1:$1048576, 10, FALSE)</f>
        <v>297.1439600372297</v>
      </c>
      <c r="BL69">
        <f>VLOOKUP($A69, POM!$1:$1048576, 11, FALSE)</f>
        <v>0.92254817556331192</v>
      </c>
      <c r="BM69">
        <f>VLOOKUP($A69, POM!$1:$1048576, 12, FALSE)</f>
        <v>4.9523993339538288</v>
      </c>
      <c r="BN69">
        <f>VLOOKUP($A69, POM!$1:$1048576, 13, FALSE)</f>
        <v>6.2628699248342059</v>
      </c>
      <c r="BO69">
        <f>VLOOKUP(A69, [1]Dugout_fullIsotopeMassBalanceHA!$1:$1048576, 5, FALSE)</f>
        <v>-74.7</v>
      </c>
      <c r="BP69">
        <f>VLOOKUP($A69, [1]Dugout_fullIsotopeMassBalanceHA!$1:$1048576, 6, FALSE)</f>
        <v>-8.0399999999999991</v>
      </c>
      <c r="BQ69">
        <f>VLOOKUP(A69, Isotopes!$1:$1048576, 38,FALSE)</f>
        <v>0.15950059999999999</v>
      </c>
      <c r="BR69" s="63" t="str">
        <f>VLOOKUP($A69, Isotopes!$1:$1048576, 42, FALSE)</f>
        <v>rain</v>
      </c>
      <c r="BS69">
        <f>VLOOKUP(B69, [2]Dugout_master!$1:$1048576, 76, FALSE)</f>
        <v>2.51393365897012</v>
      </c>
      <c r="BT69" s="60" t="s">
        <v>156</v>
      </c>
      <c r="BU69"/>
      <c r="BV69"/>
      <c r="BW69"/>
      <c r="BX69"/>
      <c r="BY69"/>
      <c r="BZ69">
        <v>1.3140603000000001E-2</v>
      </c>
      <c r="CA69">
        <v>2.5683013558297101E-3</v>
      </c>
      <c r="CB69" s="14">
        <f>VLOOKUP($A69,Radon!$C$3:$E$19,2,FALSE)</f>
        <v>5.6676217662884314</v>
      </c>
      <c r="CC69">
        <v>606</v>
      </c>
      <c r="CD69">
        <v>570</v>
      </c>
      <c r="CE69">
        <f>VLOOKUP(A69, [3]Sheet1!$1:$1048576, 5, FALSE)</f>
        <v>6.1737224773778451E-2</v>
      </c>
      <c r="CF69">
        <f>VLOOKUP(B69, [4]Dugout_master!$1:$1048576, 38, FALSE)</f>
        <v>29.948678900000001</v>
      </c>
      <c r="CG69">
        <f>VLOOKUP($C69, Flux!$1:$1048576, 4, FALSE)</f>
        <v>154.00423767995099</v>
      </c>
      <c r="CH69">
        <f>VLOOKUP($C69, Flux!$1:$1048576, 12, FALSE)</f>
        <v>0.96460529815582596</v>
      </c>
      <c r="CI69">
        <f>VLOOKUP($C69, Flux!$1:$1048576, 20, FALSE)</f>
        <v>-8.05577388993715</v>
      </c>
      <c r="CJ69">
        <v>1117.4279999999999</v>
      </c>
      <c r="CK69" s="22">
        <f t="shared" ref="CK69:CK90" si="43">50*P69*SQRT(3.14159)/(SQRT(CD69))</f>
        <v>9.6511858193331985</v>
      </c>
      <c r="CL69" s="22">
        <f t="shared" si="40"/>
        <v>1053.8998999999999</v>
      </c>
      <c r="CM69" s="22">
        <f t="shared" si="41"/>
        <v>10976.980522862199</v>
      </c>
      <c r="CN69" s="22">
        <f t="shared" si="42"/>
        <v>10.976980522862199</v>
      </c>
      <c r="CO69" s="22">
        <f>VLOOKUP(A69, Alk_Cl_SO4!$1:$1048576, 7, FALSE)</f>
        <v>634.0391845703125</v>
      </c>
      <c r="CP69" s="22">
        <f>VLOOKUP(A69, Alk_Cl_SO4!$1:$1048576,5, FALSE)</f>
        <v>350.48660278320313</v>
      </c>
      <c r="CQ69" s="22">
        <f>VLOOKUP(A69, Alk_Cl_SO4!$1:$1048576,6, FALSE)</f>
        <v>32.317001342773438</v>
      </c>
    </row>
    <row r="70" spans="1:95" s="20" customFormat="1" x14ac:dyDescent="0.25">
      <c r="A70" t="str">
        <f t="shared" si="29"/>
        <v>66B43234</v>
      </c>
      <c r="B70" s="8" t="s">
        <v>78</v>
      </c>
      <c r="C70" t="str">
        <f t="shared" si="30"/>
        <v>66BMay</v>
      </c>
      <c r="D70" t="s">
        <v>279</v>
      </c>
      <c r="E70" s="30">
        <v>43234</v>
      </c>
      <c r="F70" s="24">
        <f t="shared" si="31"/>
        <v>134</v>
      </c>
      <c r="G70" s="11">
        <v>3</v>
      </c>
      <c r="H70" s="56">
        <v>0.47916666666666669</v>
      </c>
      <c r="I70">
        <v>50.131909999999998</v>
      </c>
      <c r="J70">
        <v>-103.84151</v>
      </c>
      <c r="K70">
        <v>21.5</v>
      </c>
      <c r="L70">
        <v>0</v>
      </c>
      <c r="M70">
        <v>13.5</v>
      </c>
      <c r="N70" t="s">
        <v>115</v>
      </c>
      <c r="O70">
        <v>0.53</v>
      </c>
      <c r="P70">
        <v>1.6</v>
      </c>
      <c r="Q70">
        <v>1</v>
      </c>
      <c r="R70">
        <v>88.3</v>
      </c>
      <c r="S70">
        <v>0</v>
      </c>
      <c r="T70">
        <v>0</v>
      </c>
      <c r="U70">
        <v>14.4</v>
      </c>
      <c r="V70">
        <v>96.5</v>
      </c>
      <c r="W70">
        <v>9.6199999999999992</v>
      </c>
      <c r="X70">
        <v>1841</v>
      </c>
      <c r="Y70">
        <v>1.19</v>
      </c>
      <c r="Z70">
        <v>8.6999999999999993</v>
      </c>
      <c r="AA70">
        <v>13.7</v>
      </c>
      <c r="AB70">
        <v>90.5</v>
      </c>
      <c r="AC70">
        <v>9.27</v>
      </c>
      <c r="AD70">
        <v>1813</v>
      </c>
      <c r="AE70">
        <v>1.19</v>
      </c>
      <c r="AF70">
        <v>8.66</v>
      </c>
      <c r="AG70">
        <f t="shared" si="32"/>
        <v>1011.7471898252867</v>
      </c>
      <c r="AH70">
        <v>710.6</v>
      </c>
      <c r="AI70" s="22">
        <v>22.188877760000004</v>
      </c>
      <c r="AJ70" s="22">
        <v>15.212687940000002</v>
      </c>
      <c r="AK70">
        <v>7.0000000000000007E-2</v>
      </c>
      <c r="AL70">
        <f t="shared" si="33"/>
        <v>70</v>
      </c>
      <c r="AM70">
        <v>7.5100000000000002E-3</v>
      </c>
      <c r="AN70">
        <v>7</v>
      </c>
      <c r="AO70">
        <f t="shared" si="34"/>
        <v>77</v>
      </c>
      <c r="AP70">
        <f t="shared" si="35"/>
        <v>8.7749643873921226</v>
      </c>
      <c r="AQ70">
        <v>0.04</v>
      </c>
      <c r="AR70">
        <v>1860</v>
      </c>
      <c r="AS70" s="23">
        <f t="shared" si="36"/>
        <v>247.66977363515315</v>
      </c>
      <c r="AT70" s="23">
        <f t="shared" si="37"/>
        <v>4154.2857142857138</v>
      </c>
      <c r="AU70">
        <v>64.131</v>
      </c>
      <c r="AV70">
        <f t="shared" si="38"/>
        <v>5339.8001665278935</v>
      </c>
      <c r="AW70">
        <v>29.08</v>
      </c>
      <c r="AX70">
        <f t="shared" si="39"/>
        <v>2421.3155703580351</v>
      </c>
      <c r="AY70">
        <v>469.258782344054</v>
      </c>
      <c r="AZ70">
        <v>20.220021455068999</v>
      </c>
      <c r="BA70">
        <v>0.21812570803498699</v>
      </c>
      <c r="BB70">
        <v>44.588817091953601</v>
      </c>
      <c r="BC70">
        <v>7.2096804418394195E-2</v>
      </c>
      <c r="BD70">
        <v>6.3485179570966599E-4</v>
      </c>
      <c r="BE70">
        <v>0.32239733551141098</v>
      </c>
      <c r="BF70">
        <v>10.315296268301999</v>
      </c>
      <c r="BG70">
        <v>1.72575417200393E-2</v>
      </c>
      <c r="BH70" t="e">
        <f>VLOOKUP($A70, POM!$1:$1048576, 7, FALSE)</f>
        <v>#N/A</v>
      </c>
      <c r="BI70" t="e">
        <f>VLOOKUP($A70, POM!$1:$1048576, 8, FALSE)</f>
        <v>#N/A</v>
      </c>
      <c r="BJ70" t="e">
        <f>VLOOKUP($A70, POM!$1:$1048576, 9, FALSE)</f>
        <v>#N/A</v>
      </c>
      <c r="BK70" t="e">
        <f>VLOOKUP($A70, POM!$1:$1048576, 10, FALSE)</f>
        <v>#N/A</v>
      </c>
      <c r="BL70" t="e">
        <f>VLOOKUP($A70, POM!$1:$1048576, 11, FALSE)</f>
        <v>#N/A</v>
      </c>
      <c r="BM70" t="e">
        <f>VLOOKUP($A70, POM!$1:$1048576, 12, FALSE)</f>
        <v>#N/A</v>
      </c>
      <c r="BN70" t="e">
        <f>VLOOKUP($A70, POM!$1:$1048576, 13, FALSE)</f>
        <v>#N/A</v>
      </c>
      <c r="BO70">
        <f>VLOOKUP(A70, [1]Dugout_fullIsotopeMassBalanceHA!$1:$1048576, 5, FALSE)</f>
        <v>-111.5</v>
      </c>
      <c r="BP70">
        <f>VLOOKUP($A70, [1]Dugout_fullIsotopeMassBalanceHA!$1:$1048576, 6, FALSE)</f>
        <v>-12.72</v>
      </c>
      <c r="BQ70">
        <f>VLOOKUP(A70, Isotopes!$1:$1048576, 38,FALSE)</f>
        <v>0.15573052700000001</v>
      </c>
      <c r="BR70" s="63" t="str">
        <f>VLOOKUP($A70, Isotopes!$1:$1048576, 42, FALSE)</f>
        <v>intermediate</v>
      </c>
      <c r="BS70">
        <f>VLOOKUP(B70, [2]Dugout_master!$1:$1048576, 76, FALSE)</f>
        <v>0.65081554923046403</v>
      </c>
      <c r="BT70" s="60" t="s">
        <v>118</v>
      </c>
      <c r="BU70"/>
      <c r="BV70"/>
      <c r="BW70"/>
      <c r="BX70"/>
      <c r="BY70"/>
      <c r="BZ70">
        <v>1.63401633466294E-3</v>
      </c>
      <c r="CA70">
        <v>2.8061202715151499E-4</v>
      </c>
      <c r="CB70" t="e">
        <f>VLOOKUP($A70,Radon!$C$3:$E$19,2,FALSE)</f>
        <v>#N/A</v>
      </c>
      <c r="CC70">
        <v>606</v>
      </c>
      <c r="CD70">
        <v>1000</v>
      </c>
      <c r="CE70" t="e">
        <f>VLOOKUP(A70, [3]Sheet1!$1:$1048576, 5, FALSE)</f>
        <v>#N/A</v>
      </c>
      <c r="CF70">
        <f>VLOOKUP(B70, [4]Dugout_master!$1:$1048576, 38, FALSE)</f>
        <v>33.676241040000001</v>
      </c>
      <c r="CG70">
        <f>VLOOKUP($C70, Flux!$1:$1048576, 4, FALSE)</f>
        <v>5.0124957635064096</v>
      </c>
      <c r="CH70">
        <f>VLOOKUP($C70, Flux!$1:$1048576, 12, FALSE)</f>
        <v>0.125690572847554</v>
      </c>
      <c r="CI70">
        <f>VLOOKUP($C70, Flux!$1:$1048576, 20, FALSE)</f>
        <v>-0.465524053236404</v>
      </c>
      <c r="CJ70">
        <v>1934.528</v>
      </c>
      <c r="CK70" s="22">
        <f t="shared" si="43"/>
        <v>4.4839910793845261</v>
      </c>
      <c r="CL70" s="22">
        <f t="shared" si="40"/>
        <v>1084.5330999999999</v>
      </c>
      <c r="CM70" s="22">
        <f t="shared" si="41"/>
        <v>11296.043120508277</v>
      </c>
      <c r="CN70" s="22">
        <f t="shared" si="42"/>
        <v>11.296043120508276</v>
      </c>
      <c r="CO70" s="22">
        <f>VLOOKUP(A70, Alk_Cl_SO4!$1:$1048576, 7, FALSE)</f>
        <v>1067.573974609375</v>
      </c>
      <c r="CP70" s="22">
        <f>VLOOKUP(A70, Alk_Cl_SO4!$1:$1048576,5, FALSE)</f>
        <v>316.44989013671875</v>
      </c>
      <c r="CQ70" s="22">
        <f>VLOOKUP(A70, Alk_Cl_SO4!$1:$1048576,6, FALSE)</f>
        <v>43.4114990234375</v>
      </c>
    </row>
    <row r="71" spans="1:95" s="14" customFormat="1" x14ac:dyDescent="0.25">
      <c r="A71" t="str">
        <f t="shared" si="29"/>
        <v>32A43370</v>
      </c>
      <c r="B71" s="8" t="s">
        <v>66</v>
      </c>
      <c r="C71" t="str">
        <f t="shared" si="30"/>
        <v>32ASeptember</v>
      </c>
      <c r="D71" s="20" t="s">
        <v>283</v>
      </c>
      <c r="E71" s="30">
        <v>43370</v>
      </c>
      <c r="F71" s="24">
        <f t="shared" si="31"/>
        <v>270</v>
      </c>
      <c r="G71" s="11">
        <v>22</v>
      </c>
      <c r="H71" s="56">
        <v>0.45416666666666666</v>
      </c>
      <c r="I71">
        <v>50.439129999999999</v>
      </c>
      <c r="J71">
        <v>-103.6713</v>
      </c>
      <c r="K71">
        <v>7.5</v>
      </c>
      <c r="L71">
        <v>95</v>
      </c>
      <c r="M71">
        <v>5.9</v>
      </c>
      <c r="N71" t="s">
        <v>67</v>
      </c>
      <c r="O71">
        <v>0.2</v>
      </c>
      <c r="P71">
        <v>1.5</v>
      </c>
      <c r="Q71">
        <v>1.5</v>
      </c>
      <c r="R71">
        <v>80.3</v>
      </c>
      <c r="S71">
        <v>0</v>
      </c>
      <c r="T71">
        <v>0</v>
      </c>
      <c r="U71">
        <v>6.5</v>
      </c>
      <c r="V71">
        <v>7.4</v>
      </c>
      <c r="W71">
        <v>0.87</v>
      </c>
      <c r="X71">
        <v>1890</v>
      </c>
      <c r="Y71">
        <v>1.35</v>
      </c>
      <c r="Z71">
        <v>8.82</v>
      </c>
      <c r="AA71">
        <v>6.3</v>
      </c>
      <c r="AB71">
        <v>1.4</v>
      </c>
      <c r="AC71">
        <v>0.15</v>
      </c>
      <c r="AD71">
        <v>1681</v>
      </c>
      <c r="AE71">
        <v>1.35</v>
      </c>
      <c r="AF71">
        <v>8.85</v>
      </c>
      <c r="AG71">
        <f t="shared" si="32"/>
        <v>1039.672845272916</v>
      </c>
      <c r="AH71">
        <v>710</v>
      </c>
      <c r="AI71">
        <v>41.036105366666675</v>
      </c>
      <c r="AJ71">
        <v>18.728344800000002</v>
      </c>
      <c r="AK71">
        <v>2.0099999999999998</v>
      </c>
      <c r="AL71">
        <f t="shared" si="33"/>
        <v>2009.9999999999998</v>
      </c>
      <c r="AM71">
        <v>0.72</v>
      </c>
      <c r="AN71">
        <v>17.3</v>
      </c>
      <c r="AO71">
        <f t="shared" si="34"/>
        <v>2027.2999999999997</v>
      </c>
      <c r="AP71">
        <f t="shared" si="35"/>
        <v>45.025548303157841</v>
      </c>
      <c r="AQ71">
        <v>0.8</v>
      </c>
      <c r="AR71">
        <v>5640</v>
      </c>
      <c r="AS71" s="23">
        <f t="shared" si="36"/>
        <v>7.833333333333333</v>
      </c>
      <c r="AT71" s="23">
        <f t="shared" si="37"/>
        <v>2203.8728323699424</v>
      </c>
      <c r="AU71">
        <v>77.766999999999996</v>
      </c>
      <c r="AV71">
        <f t="shared" si="38"/>
        <v>6475.1873438800994</v>
      </c>
      <c r="AW71">
        <v>38.127000000000002</v>
      </c>
      <c r="AX71">
        <f t="shared" si="39"/>
        <v>3174.6044962531228</v>
      </c>
      <c r="AY71">
        <v>343.22911213455598</v>
      </c>
      <c r="AZ71">
        <v>19.274691046649501</v>
      </c>
      <c r="BA71">
        <v>0.807934246128999</v>
      </c>
      <c r="BB71">
        <v>1077.3942418044301</v>
      </c>
      <c r="BC71">
        <v>2.1123081374624602</v>
      </c>
      <c r="BD71">
        <v>0.230851090652546</v>
      </c>
      <c r="BE71">
        <v>0.28192875580701399</v>
      </c>
      <c r="BF71">
        <v>11.940671572216299</v>
      </c>
      <c r="BG71">
        <v>0.17958451843772399</v>
      </c>
      <c r="BH71">
        <f>VLOOKUP($A71, POM!$1:$1048576, 7, FALSE)</f>
        <v>2.7908553200361546</v>
      </c>
      <c r="BI71">
        <f>VLOOKUP($A71, POM!$1:$1048576, 8, FALSE)</f>
        <v>-23.481577348427827</v>
      </c>
      <c r="BJ71">
        <f>VLOOKUP($A71, POM!$1:$1048576, 9, FALSE)</f>
        <v>22.817367163894001</v>
      </c>
      <c r="BK71">
        <f>VLOOKUP($A71, POM!$1:$1048576, 10, FALSE)</f>
        <v>180.24075944169957</v>
      </c>
      <c r="BL71">
        <f>VLOOKUP($A71, POM!$1:$1048576, 11, FALSE)</f>
        <v>0.38028945273156672</v>
      </c>
      <c r="BM71">
        <f>VLOOKUP($A71, POM!$1:$1048576, 12, FALSE)</f>
        <v>3.0040126573616597</v>
      </c>
      <c r="BN71">
        <f>VLOOKUP($A71, POM!$1:$1048576, 13, FALSE)</f>
        <v>9.2158260199302386</v>
      </c>
      <c r="BO71">
        <f>VLOOKUP(A71, [1]Dugout_fullIsotopeMassBalanceHA!$1:$1048576, 5, FALSE)</f>
        <v>-72.7</v>
      </c>
      <c r="BP71">
        <f>VLOOKUP($A71, [1]Dugout_fullIsotopeMassBalanceHA!$1:$1048576, 6, FALSE)</f>
        <v>-4.96</v>
      </c>
      <c r="BQ71">
        <f>VLOOKUP(A71, Isotopes!$1:$1048576, 38,FALSE)</f>
        <v>0.83545774299999997</v>
      </c>
      <c r="BR71" s="63" t="str">
        <f>VLOOKUP($A71, Isotopes!$1:$1048576, 42, FALSE)</f>
        <v>rain</v>
      </c>
      <c r="BS71">
        <f>VLOOKUP(B71, [2]Dugout_master!$1:$1048576, 76, FALSE)</f>
        <v>2.8509843793910199</v>
      </c>
      <c r="BT71" s="60"/>
      <c r="BU71"/>
      <c r="BV71"/>
      <c r="BW71"/>
      <c r="BX71"/>
      <c r="BY71"/>
      <c r="BZ71" s="10">
        <v>7.4300000000000004E-5</v>
      </c>
      <c r="CA71">
        <v>0</v>
      </c>
      <c r="CB71" t="e">
        <f>VLOOKUP($A71,Radon!$C$3:$E$19,2,FALSE)</f>
        <v>#N/A</v>
      </c>
      <c r="CC71">
        <v>609</v>
      </c>
      <c r="CD71">
        <v>650</v>
      </c>
      <c r="CE71">
        <f>VLOOKUP(A71, [3]Sheet1!$1:$1048576, 5, FALSE)</f>
        <v>0.10166465509779278</v>
      </c>
      <c r="CF71">
        <f>VLOOKUP(B71, [4]Dugout_master!$1:$1048576, 38, FALSE)</f>
        <v>106.27075601999999</v>
      </c>
      <c r="CG71">
        <f>VLOOKUP($C71, Flux!$1:$1048576, 4, FALSE)</f>
        <v>-4.7772454106192903</v>
      </c>
      <c r="CH71">
        <f>VLOOKUP($C71, Flux!$1:$1048576, 12, FALSE)</f>
        <v>2.9809121575174098</v>
      </c>
      <c r="CI71">
        <f>VLOOKUP($C71, Flux!$1:$1048576, 20, FALSE)</f>
        <v>-2.65867793415353</v>
      </c>
      <c r="CJ71">
        <v>657.375</v>
      </c>
      <c r="CK71" s="22">
        <f t="shared" si="43"/>
        <v>5.2140997821734807</v>
      </c>
      <c r="CL71" s="22">
        <f t="shared" si="40"/>
        <v>1113.3989999999999</v>
      </c>
      <c r="CM71" s="22">
        <f t="shared" si="41"/>
        <v>11596.698260597852</v>
      </c>
      <c r="CN71" s="22">
        <f t="shared" si="42"/>
        <v>11.596698260597853</v>
      </c>
      <c r="CO71" s="22">
        <f>VLOOKUP(A71, Alk_Cl_SO4!$1:$1048576, 7, FALSE)</f>
        <v>1200.6719970703125</v>
      </c>
      <c r="CP71" s="22">
        <f>VLOOKUP(A71, Alk_Cl_SO4!$1:$1048576,5, FALSE)</f>
        <v>403.94400024414063</v>
      </c>
      <c r="CQ71" s="22">
        <f>VLOOKUP(A71, Alk_Cl_SO4!$1:$1048576,6, FALSE)</f>
        <v>61.071300506591797</v>
      </c>
    </row>
    <row r="72" spans="1:95" x14ac:dyDescent="0.25">
      <c r="A72" t="str">
        <f t="shared" si="29"/>
        <v>32A43293</v>
      </c>
      <c r="B72" s="8" t="s">
        <v>66</v>
      </c>
      <c r="C72" t="str">
        <f t="shared" si="30"/>
        <v>32AJuly</v>
      </c>
      <c r="D72" t="s">
        <v>281</v>
      </c>
      <c r="E72" s="30">
        <v>43293</v>
      </c>
      <c r="F72" s="24">
        <f t="shared" si="31"/>
        <v>193</v>
      </c>
      <c r="G72" s="11">
        <v>11</v>
      </c>
      <c r="H72" s="56">
        <v>0.43055555555555558</v>
      </c>
      <c r="I72">
        <v>50.439259999999997</v>
      </c>
      <c r="J72">
        <v>-103.67131999999999</v>
      </c>
      <c r="K72">
        <v>24.1</v>
      </c>
      <c r="L72">
        <v>0</v>
      </c>
      <c r="M72">
        <v>6.2</v>
      </c>
      <c r="N72" t="s">
        <v>132</v>
      </c>
      <c r="O72">
        <v>0.86</v>
      </c>
      <c r="P72">
        <v>2.6</v>
      </c>
      <c r="Q72">
        <v>2.5</v>
      </c>
      <c r="R72">
        <v>94.4</v>
      </c>
      <c r="S72">
        <v>0</v>
      </c>
      <c r="T72">
        <v>0</v>
      </c>
      <c r="U72">
        <v>22.2</v>
      </c>
      <c r="V72">
        <v>95.1</v>
      </c>
      <c r="W72">
        <v>8.25</v>
      </c>
      <c r="X72">
        <v>1951</v>
      </c>
      <c r="Y72">
        <v>1.06</v>
      </c>
      <c r="Z72">
        <v>8.7200000000000006</v>
      </c>
      <c r="AA72">
        <v>11.9</v>
      </c>
      <c r="AB72">
        <v>0.5</v>
      </c>
      <c r="AC72">
        <v>0.05</v>
      </c>
      <c r="AD72">
        <v>3877</v>
      </c>
      <c r="AE72">
        <v>2.79</v>
      </c>
      <c r="AF72">
        <v>7.15</v>
      </c>
      <c r="AG72">
        <f t="shared" si="32"/>
        <v>1074.447772662204</v>
      </c>
      <c r="AH72">
        <v>707.8</v>
      </c>
      <c r="AI72">
        <v>14.629769609999999</v>
      </c>
      <c r="AJ72">
        <v>13.595891839999998</v>
      </c>
      <c r="AK72">
        <v>0.11</v>
      </c>
      <c r="AL72">
        <f t="shared" si="33"/>
        <v>110</v>
      </c>
      <c r="AM72">
        <v>0.51</v>
      </c>
      <c r="AN72">
        <v>16.68</v>
      </c>
      <c r="AO72">
        <f t="shared" si="34"/>
        <v>126.68</v>
      </c>
      <c r="AP72">
        <f t="shared" si="35"/>
        <v>11.255221010713207</v>
      </c>
      <c r="AQ72">
        <v>0.56999999999999995</v>
      </c>
      <c r="AR72">
        <v>2380</v>
      </c>
      <c r="AS72" s="23">
        <f t="shared" si="36"/>
        <v>4.6666666666666661</v>
      </c>
      <c r="AT72" s="23">
        <f t="shared" si="37"/>
        <v>1687.230215827338</v>
      </c>
      <c r="AU72">
        <v>63.357999999999997</v>
      </c>
      <c r="AV72">
        <f t="shared" si="38"/>
        <v>5275.4371357202326</v>
      </c>
      <c r="AW72">
        <v>28.143000000000001</v>
      </c>
      <c r="AX72">
        <f t="shared" si="39"/>
        <v>2343.2972522897585</v>
      </c>
      <c r="AY72">
        <v>472.92108834060701</v>
      </c>
      <c r="AZ72">
        <v>16.081656334002901</v>
      </c>
      <c r="BA72">
        <v>0.85742954310820096</v>
      </c>
      <c r="BB72">
        <v>176.269206673372</v>
      </c>
      <c r="BC72">
        <v>0.241501012562198</v>
      </c>
      <c r="BD72">
        <v>9.58539422592509E-3</v>
      </c>
      <c r="BE72">
        <v>0.27416509725434701</v>
      </c>
      <c r="BF72">
        <v>6.8384670806850298</v>
      </c>
      <c r="BG72">
        <v>1.8833791490484302E-2</v>
      </c>
      <c r="BH72">
        <f>VLOOKUP($A72, POM!$1:$1048576, 7, FALSE)</f>
        <v>3.2894025899926822</v>
      </c>
      <c r="BI72">
        <f>VLOOKUP($A72, POM!$1:$1048576, 8, FALSE)</f>
        <v>-33.579101320872901</v>
      </c>
      <c r="BJ72">
        <f>VLOOKUP($A72, POM!$1:$1048576, 9, FALSE)</f>
        <v>41.294707806546128</v>
      </c>
      <c r="BK72">
        <f>VLOOKUP($A72, POM!$1:$1048576, 10, FALSE)</f>
        <v>225.18541797042414</v>
      </c>
      <c r="BL72">
        <f>VLOOKUP($A72, POM!$1:$1048576, 11, FALSE)</f>
        <v>0.68824513010910227</v>
      </c>
      <c r="BM72">
        <f>VLOOKUP($A72, POM!$1:$1048576, 12, FALSE)</f>
        <v>3.7530902995070696</v>
      </c>
      <c r="BN72">
        <f>VLOOKUP($A72, POM!$1:$1048576, 13, FALSE)</f>
        <v>6.3619852257157392</v>
      </c>
      <c r="BO72">
        <f>VLOOKUP(A72, [1]Dugout_fullIsotopeMassBalanceHA!$1:$1048576, 5, FALSE)</f>
        <v>-80.3</v>
      </c>
      <c r="BP72">
        <f>VLOOKUP($A72, [1]Dugout_fullIsotopeMassBalanceHA!$1:$1048576, 6, FALSE)</f>
        <v>-7.08</v>
      </c>
      <c r="BQ72">
        <f>VLOOKUP(A72, Isotopes!$1:$1048576, 38,FALSE)</f>
        <v>0.44892010900000001</v>
      </c>
      <c r="BR72" s="63" t="str">
        <f>VLOOKUP($A72, Isotopes!$1:$1048576, 42, FALSE)</f>
        <v>rain</v>
      </c>
      <c r="BS72">
        <f>VLOOKUP(B72, [2]Dugout_master!$1:$1048576, 76, FALSE)</f>
        <v>2.8509843793910199</v>
      </c>
      <c r="BT72" s="60" t="s">
        <v>142</v>
      </c>
      <c r="BZ72">
        <v>2.6852751746165599E-2</v>
      </c>
      <c r="CA72">
        <v>1.3414598320464499E-3</v>
      </c>
      <c r="CB72">
        <f>VLOOKUP($A72,Radon!$C$3:$E$19,2,FALSE)</f>
        <v>3.1454270352285922</v>
      </c>
      <c r="CC72">
        <v>609</v>
      </c>
      <c r="CD72">
        <v>650</v>
      </c>
      <c r="CE72">
        <f>VLOOKUP(A72, [3]Sheet1!$1:$1048576, 5, FALSE)</f>
        <v>8.0522757480302062E-2</v>
      </c>
      <c r="CF72">
        <f>VLOOKUP(B72, [4]Dugout_master!$1:$1048576, 38, FALSE)</f>
        <v>106.27075601999999</v>
      </c>
      <c r="CG72">
        <f>VLOOKUP($C72, Flux!$1:$1048576, 4, FALSE)</f>
        <v>5.4822670580450001</v>
      </c>
      <c r="CH72">
        <f>VLOOKUP($C72, Flux!$1:$1048576, 12, FALSE)</f>
        <v>0.60978559619722295</v>
      </c>
      <c r="CI72">
        <f>VLOOKUP($C72, Flux!$1:$1048576, 20, FALSE)</f>
        <v>-3.2961795614324698</v>
      </c>
      <c r="CJ72">
        <v>960.12799999999993</v>
      </c>
      <c r="CK72" s="22">
        <f t="shared" si="43"/>
        <v>9.0377729557673661</v>
      </c>
      <c r="CL72" s="22">
        <f t="shared" si="40"/>
        <v>1149.3340999999998</v>
      </c>
      <c r="CM72" s="22">
        <f t="shared" si="41"/>
        <v>11970.983230913445</v>
      </c>
      <c r="CN72" s="22">
        <f t="shared" si="42"/>
        <v>11.970983230913445</v>
      </c>
      <c r="CO72" s="22">
        <f>VLOOKUP(A72, Alk_Cl_SO4!$1:$1048576, 7, FALSE)</f>
        <v>771.51470947265625</v>
      </c>
      <c r="CP72" s="22">
        <f>VLOOKUP(A72, Alk_Cl_SO4!$1:$1048576,5, FALSE)</f>
        <v>335.47039794921875</v>
      </c>
      <c r="CQ72" s="22">
        <f>VLOOKUP(A72, Alk_Cl_SO4!$1:$1048576,6, FALSE)</f>
        <v>42.028800964355469</v>
      </c>
    </row>
    <row r="73" spans="1:95" x14ac:dyDescent="0.25">
      <c r="A73" t="str">
        <f t="shared" si="29"/>
        <v>66A43367</v>
      </c>
      <c r="B73" s="8" t="s">
        <v>73</v>
      </c>
      <c r="C73" t="str">
        <f t="shared" si="30"/>
        <v>66ASeptember</v>
      </c>
      <c r="D73" s="20" t="s">
        <v>283</v>
      </c>
      <c r="E73" s="30">
        <v>43367</v>
      </c>
      <c r="F73" s="24">
        <f t="shared" si="31"/>
        <v>267</v>
      </c>
      <c r="G73" s="11">
        <v>22</v>
      </c>
      <c r="H73" s="56">
        <v>0.48888888888888887</v>
      </c>
      <c r="I73">
        <v>50.125329999999998</v>
      </c>
      <c r="J73">
        <v>-103.86203</v>
      </c>
      <c r="K73">
        <v>5.9</v>
      </c>
      <c r="L73">
        <v>100</v>
      </c>
      <c r="M73">
        <v>4.2</v>
      </c>
      <c r="N73" t="s">
        <v>132</v>
      </c>
      <c r="O73">
        <v>1.03</v>
      </c>
      <c r="P73">
        <v>2.4</v>
      </c>
      <c r="Q73">
        <v>2.5</v>
      </c>
      <c r="R73">
        <v>94.1</v>
      </c>
      <c r="S73">
        <v>0</v>
      </c>
      <c r="T73">
        <v>0</v>
      </c>
      <c r="U73">
        <v>6.5</v>
      </c>
      <c r="V73">
        <v>46.2</v>
      </c>
      <c r="W73">
        <v>5.32</v>
      </c>
      <c r="X73">
        <v>1994</v>
      </c>
      <c r="Y73">
        <v>1.02</v>
      </c>
      <c r="Z73">
        <v>7.93</v>
      </c>
      <c r="AA73">
        <v>8.9</v>
      </c>
      <c r="AB73">
        <v>3.1</v>
      </c>
      <c r="AC73">
        <v>0.35</v>
      </c>
      <c r="AD73">
        <v>5626</v>
      </c>
      <c r="AE73">
        <v>3.08</v>
      </c>
      <c r="AF73">
        <v>7.26</v>
      </c>
      <c r="AG73">
        <f t="shared" si="32"/>
        <v>1098.9681305952527</v>
      </c>
      <c r="AH73">
        <v>707.6</v>
      </c>
      <c r="AI73" s="22">
        <v>29.692724119999998</v>
      </c>
      <c r="AJ73" s="22">
        <v>23.130247529999998</v>
      </c>
      <c r="AK73">
        <v>0.73</v>
      </c>
      <c r="AL73">
        <f t="shared" si="33"/>
        <v>730</v>
      </c>
      <c r="AM73">
        <v>0.05</v>
      </c>
      <c r="AN73">
        <v>17.350000000000001</v>
      </c>
      <c r="AO73">
        <f t="shared" si="34"/>
        <v>747.35</v>
      </c>
      <c r="AP73">
        <f t="shared" si="35"/>
        <v>27.33770290276782</v>
      </c>
      <c r="AQ73">
        <v>0.08</v>
      </c>
      <c r="AR73">
        <v>2950</v>
      </c>
      <c r="AS73" s="23">
        <f t="shared" si="36"/>
        <v>59</v>
      </c>
      <c r="AT73" s="23">
        <f t="shared" si="37"/>
        <v>1699.0201729106627</v>
      </c>
      <c r="AU73">
        <v>79.828999999999994</v>
      </c>
      <c r="AV73">
        <f t="shared" si="38"/>
        <v>6646.8776019983343</v>
      </c>
      <c r="AW73">
        <v>29.478000000000002</v>
      </c>
      <c r="AX73">
        <f t="shared" si="39"/>
        <v>2454.4546211490424</v>
      </c>
      <c r="AY73">
        <v>2413.5760693449001</v>
      </c>
      <c r="AZ73">
        <v>135.61814505794601</v>
      </c>
      <c r="BA73">
        <v>0.68448412330772102</v>
      </c>
      <c r="BB73">
        <v>141.71659913785999</v>
      </c>
      <c r="BC73">
        <v>0.27840244417162202</v>
      </c>
      <c r="BD73">
        <v>5.1824005964711296E-3</v>
      </c>
      <c r="BE73">
        <v>0.21277962474181</v>
      </c>
      <c r="BF73">
        <v>9.0007892053801299</v>
      </c>
      <c r="BG73">
        <v>6.2706861281669399E-2</v>
      </c>
      <c r="BH73">
        <f>VLOOKUP($A73, POM!$1:$1048576, 7, FALSE)</f>
        <v>-0.94595255247446985</v>
      </c>
      <c r="BI73">
        <f>VLOOKUP($A73, POM!$1:$1048576, 8, FALSE)</f>
        <v>-35.945666400643113</v>
      </c>
      <c r="BJ73">
        <f>VLOOKUP($A73, POM!$1:$1048576, 9, FALSE)</f>
        <v>50.516400566570873</v>
      </c>
      <c r="BK73">
        <f>VLOOKUP($A73, POM!$1:$1048576, 10, FALSE)</f>
        <v>226.20378663527922</v>
      </c>
      <c r="BL73">
        <f>VLOOKUP($A73, POM!$1:$1048576, 11, FALSE)</f>
        <v>0.84194000944284797</v>
      </c>
      <c r="BM73">
        <f>VLOOKUP($A73, POM!$1:$1048576, 12, FALSE)</f>
        <v>3.7700631105879872</v>
      </c>
      <c r="BN73">
        <f>VLOOKUP($A73, POM!$1:$1048576, 13, FALSE)</f>
        <v>5.2241334454022299</v>
      </c>
      <c r="BO73">
        <f>VLOOKUP(A73, [1]Dugout_fullIsotopeMassBalanceHA!$1:$1048576, 5, FALSE)</f>
        <v>-63.2</v>
      </c>
      <c r="BP73">
        <f>VLOOKUP($A73, [1]Dugout_fullIsotopeMassBalanceHA!$1:$1048576, 6, FALSE)</f>
        <v>-4.9400000000000004</v>
      </c>
      <c r="BQ73">
        <f>VLOOKUP(A73, Isotopes!$1:$1048576, 38,FALSE)</f>
        <v>0.44510316599999999</v>
      </c>
      <c r="BR73" s="63" t="str">
        <f>VLOOKUP($A73, Isotopes!$1:$1048576, 42, FALSE)</f>
        <v>rain</v>
      </c>
      <c r="BS73">
        <f>VLOOKUP(B73, [2]Dugout_master!$1:$1048576, 76, FALSE)</f>
        <v>2.51393365897012</v>
      </c>
      <c r="BT73" s="60" t="s">
        <v>166</v>
      </c>
      <c r="BZ73" s="10">
        <v>7.7200000000000006E-5</v>
      </c>
      <c r="CA73">
        <v>-2.634829E-3</v>
      </c>
      <c r="CB73" t="e">
        <f>VLOOKUP($A73,Radon!$C$3:$E$19,2,FALSE)</f>
        <v>#N/A</v>
      </c>
      <c r="CC73">
        <v>606</v>
      </c>
      <c r="CD73">
        <v>570</v>
      </c>
      <c r="CE73">
        <f>VLOOKUP(A73, [3]Sheet1!$1:$1048576, 5, FALSE)</f>
        <v>8.863407230583116E-2</v>
      </c>
      <c r="CF73">
        <f>VLOOKUP(B73, [4]Dugout_master!$1:$1048576, 38, FALSE)</f>
        <v>29.948678900000001</v>
      </c>
      <c r="CG73">
        <f>VLOOKUP($C73, Flux!$1:$1048576, 4, FALSE)</f>
        <v>152.70230989215401</v>
      </c>
      <c r="CH73">
        <f>VLOOKUP($C73, Flux!$1:$1048576, 12, FALSE)</f>
        <v>0.38957765680505402</v>
      </c>
      <c r="CI73">
        <f>VLOOKUP($C73, Flux!$1:$1048576, 20, FALSE)</f>
        <v>-6.4322530320814204</v>
      </c>
      <c r="CJ73">
        <v>1063.8719999999998</v>
      </c>
      <c r="CK73" s="22">
        <f t="shared" si="43"/>
        <v>8.9087869101537223</v>
      </c>
      <c r="CL73" s="22">
        <f t="shared" si="40"/>
        <v>1174.6653999999999</v>
      </c>
      <c r="CM73" s="22">
        <f t="shared" si="41"/>
        <v>12234.823455890009</v>
      </c>
      <c r="CN73" s="22">
        <f t="shared" si="42"/>
        <v>12.234823455890009</v>
      </c>
      <c r="CO73" s="22">
        <f>VLOOKUP(A73, Alk_Cl_SO4!$1:$1048576, 7, FALSE)</f>
        <v>641.3209228515625</v>
      </c>
      <c r="CP73" s="22">
        <f>VLOOKUP(A73, Alk_Cl_SO4!$1:$1048576,5, FALSE)</f>
        <v>395.33480834960938</v>
      </c>
      <c r="CQ73" s="22">
        <f>VLOOKUP(A73, Alk_Cl_SO4!$1:$1048576,6, FALSE)</f>
        <v>35.671001434326172</v>
      </c>
    </row>
    <row r="74" spans="1:95" x14ac:dyDescent="0.25">
      <c r="A74" t="str">
        <f t="shared" si="29"/>
        <v>56A43236</v>
      </c>
      <c r="B74" s="8" t="s">
        <v>89</v>
      </c>
      <c r="C74" t="str">
        <f t="shared" si="30"/>
        <v>56AMay</v>
      </c>
      <c r="D74" t="s">
        <v>279</v>
      </c>
      <c r="E74" s="30">
        <v>43236</v>
      </c>
      <c r="F74" s="24">
        <f t="shared" si="31"/>
        <v>136</v>
      </c>
      <c r="G74" s="11">
        <v>3</v>
      </c>
      <c r="H74" s="56">
        <v>0.47569444444444442</v>
      </c>
      <c r="I74">
        <v>49.98368</v>
      </c>
      <c r="J74">
        <v>-105.28643</v>
      </c>
      <c r="K74">
        <v>23.6</v>
      </c>
      <c r="L74">
        <v>0</v>
      </c>
      <c r="M74">
        <v>13.6</v>
      </c>
      <c r="N74" t="s">
        <v>111</v>
      </c>
      <c r="O74">
        <v>0.41</v>
      </c>
      <c r="P74">
        <v>3</v>
      </c>
      <c r="Q74">
        <v>2.75</v>
      </c>
      <c r="R74">
        <v>90.5</v>
      </c>
      <c r="S74">
        <v>0</v>
      </c>
      <c r="T74">
        <v>0</v>
      </c>
      <c r="U74">
        <v>16</v>
      </c>
      <c r="V74">
        <v>96.8</v>
      </c>
      <c r="W74">
        <v>9.34</v>
      </c>
      <c r="X74">
        <v>2147</v>
      </c>
      <c r="Y74">
        <v>1.35</v>
      </c>
      <c r="Z74">
        <v>8.73</v>
      </c>
      <c r="AA74">
        <v>1.7</v>
      </c>
      <c r="AB74">
        <v>7.7</v>
      </c>
      <c r="AC74">
        <v>1.02</v>
      </c>
      <c r="AD74">
        <v>6146</v>
      </c>
      <c r="AE74">
        <v>6.17</v>
      </c>
      <c r="AF74">
        <v>7.94</v>
      </c>
      <c r="AG74">
        <f t="shared" si="32"/>
        <v>1186.2611059424896</v>
      </c>
      <c r="AH74">
        <v>697.5</v>
      </c>
      <c r="AI74" s="22">
        <v>15.12386414</v>
      </c>
      <c r="AJ74" s="22">
        <v>9.0979359599999992</v>
      </c>
      <c r="AK74">
        <v>0.04</v>
      </c>
      <c r="AL74">
        <f t="shared" si="33"/>
        <v>40</v>
      </c>
      <c r="AM74">
        <v>0.12</v>
      </c>
      <c r="AN74">
        <v>11.32</v>
      </c>
      <c r="AO74">
        <f t="shared" si="34"/>
        <v>51.32</v>
      </c>
      <c r="AP74">
        <f t="shared" si="35"/>
        <v>7.1637978754289264</v>
      </c>
      <c r="AQ74">
        <v>0.14000000000000001</v>
      </c>
      <c r="AR74">
        <v>1620</v>
      </c>
      <c r="AS74" s="23">
        <f t="shared" si="36"/>
        <v>13.500000000000002</v>
      </c>
      <c r="AT74" s="23">
        <f t="shared" si="37"/>
        <v>1951.0600706713778</v>
      </c>
      <c r="AU74">
        <v>36.095999999999997</v>
      </c>
      <c r="AV74">
        <f t="shared" si="38"/>
        <v>3005.4954204829305</v>
      </c>
      <c r="AW74">
        <v>22.085999999999999</v>
      </c>
      <c r="AX74">
        <f t="shared" si="39"/>
        <v>1838.9675270607827</v>
      </c>
      <c r="AY74">
        <v>290.81424499474002</v>
      </c>
      <c r="AZ74">
        <v>11.672761660111499</v>
      </c>
      <c r="BA74">
        <v>0.26150978415415199</v>
      </c>
      <c r="BB74">
        <v>5.1418754948823802</v>
      </c>
      <c r="BC74">
        <v>7.8524482250599496E-3</v>
      </c>
      <c r="BD74">
        <v>7.9719795174289405E-4</v>
      </c>
      <c r="BE74">
        <v>0.38079938327313201</v>
      </c>
      <c r="BF74">
        <v>11.3310059868175</v>
      </c>
      <c r="BG74">
        <v>0.123458391743675</v>
      </c>
      <c r="BH74">
        <f>VLOOKUP($A74, POM!$1:$1048576, 7, FALSE)</f>
        <v>6.9255050623054171</v>
      </c>
      <c r="BI74">
        <f>VLOOKUP($A74, POM!$1:$1048576, 8, FALSE)</f>
        <v>-33.963896211135413</v>
      </c>
      <c r="BJ74">
        <f>VLOOKUP($A74, POM!$1:$1048576, 9, FALSE)</f>
        <v>47.947783839891379</v>
      </c>
      <c r="BK74">
        <f>VLOOKUP($A74, POM!$1:$1048576, 10, FALSE)</f>
        <v>393.75976228516191</v>
      </c>
      <c r="BL74">
        <f>VLOOKUP($A74, POM!$1:$1048576, 11, FALSE)</f>
        <v>0.79912973066485637</v>
      </c>
      <c r="BM74">
        <f>VLOOKUP($A74, POM!$1:$1048576, 12, FALSE)</f>
        <v>6.5626627047526993</v>
      </c>
      <c r="BN74">
        <f>VLOOKUP($A74, POM!$1:$1048576, 13, FALSE)</f>
        <v>9.580972310768006</v>
      </c>
      <c r="BO74" t="e">
        <f>VLOOKUP(A74, [1]Dugout_fullIsotopeMassBalanceHA!$1:$1048576, 5, FALSE)</f>
        <v>#N/A</v>
      </c>
      <c r="BP74" t="e">
        <f>VLOOKUP($A74, [1]Dugout_fullIsotopeMassBalanceHA!$1:$1048576, 6, FALSE)</f>
        <v>#N/A</v>
      </c>
      <c r="BQ74" t="e">
        <f>VLOOKUP(A74, Isotopes!$1:$1048576, 38,FALSE)</f>
        <v>#N/A</v>
      </c>
      <c r="BR74" s="63" t="e">
        <f>VLOOKUP($A74, Isotopes!$1:$1048576, 42, FALSE)</f>
        <v>#N/A</v>
      </c>
      <c r="BS74">
        <f>VLOOKUP(B74, [2]Dugout_master!$1:$1048576, 76, FALSE)</f>
        <v>1.55197112047834</v>
      </c>
      <c r="BT74" s="60" t="s">
        <v>124</v>
      </c>
      <c r="BZ74">
        <v>1.36879602985938E-2</v>
      </c>
      <c r="CA74">
        <v>-5.4057583446525596E-4</v>
      </c>
      <c r="CB74" t="e">
        <f>VLOOKUP($A74,Radon!$C$3:$E$19,2,FALSE)</f>
        <v>#N/A</v>
      </c>
      <c r="CC74">
        <v>708</v>
      </c>
      <c r="CD74">
        <v>610</v>
      </c>
      <c r="CE74">
        <f>VLOOKUP(A74, [3]Sheet1!$1:$1048576, 5, FALSE)</f>
        <v>7.7720532473141937E-2</v>
      </c>
      <c r="CF74">
        <f>VLOOKUP(B74, [4]Dugout_master!$1:$1048576, 38, FALSE)</f>
        <v>3.4942912800000001</v>
      </c>
      <c r="CG74">
        <f>VLOOKUP($C74, Flux!$1:$1048576, 4, FALSE)</f>
        <v>-9.0227980408885209</v>
      </c>
      <c r="CH74">
        <f>VLOOKUP($C74, Flux!$1:$1048576, 12, FALSE)</f>
        <v>9.6774643600774993E-3</v>
      </c>
      <c r="CI74">
        <f>VLOOKUP($C74, Flux!$1:$1048576, 20, FALSE)</f>
        <v>2.8327584233112102</v>
      </c>
      <c r="CJ74">
        <v>1762.5</v>
      </c>
      <c r="CK74" s="22">
        <f t="shared" si="43"/>
        <v>10.764679264712495</v>
      </c>
      <c r="CL74" s="22">
        <f t="shared" si="40"/>
        <v>1264.7976999999998</v>
      </c>
      <c r="CM74" s="22">
        <f t="shared" si="41"/>
        <v>13173.603791271742</v>
      </c>
      <c r="CN74" s="22">
        <f t="shared" si="42"/>
        <v>13.173603791271741</v>
      </c>
      <c r="CO74" s="22">
        <f>VLOOKUP(A74, Alk_Cl_SO4!$1:$1048576, 7, FALSE)</f>
        <v>1160.927978515625</v>
      </c>
      <c r="CP74" s="22">
        <f>VLOOKUP(A74, Alk_Cl_SO4!$1:$1048576,5, FALSE)</f>
        <v>178.10130310058594</v>
      </c>
      <c r="CQ74" s="22">
        <f>VLOOKUP(A74, Alk_Cl_SO4!$1:$1048576,6, FALSE)</f>
        <v>58.824501037597656</v>
      </c>
    </row>
    <row r="75" spans="1:95" x14ac:dyDescent="0.25">
      <c r="A75" t="str">
        <f t="shared" si="29"/>
        <v>32C43370</v>
      </c>
      <c r="B75" s="8" t="s">
        <v>69</v>
      </c>
      <c r="C75" t="str">
        <f t="shared" si="30"/>
        <v>32CSeptember</v>
      </c>
      <c r="D75" s="20" t="s">
        <v>283</v>
      </c>
      <c r="E75" s="30">
        <v>43370</v>
      </c>
      <c r="F75" s="24">
        <f t="shared" si="31"/>
        <v>270</v>
      </c>
      <c r="G75" s="11">
        <v>22</v>
      </c>
      <c r="H75" s="56">
        <v>0.41597222222222219</v>
      </c>
      <c r="I75">
        <v>50.441569999999999</v>
      </c>
      <c r="J75">
        <v>-103.67523</v>
      </c>
      <c r="K75">
        <v>3.5</v>
      </c>
      <c r="L75">
        <v>100</v>
      </c>
      <c r="M75">
        <v>13.4</v>
      </c>
      <c r="N75" t="s">
        <v>67</v>
      </c>
      <c r="O75">
        <v>1.6</v>
      </c>
      <c r="P75">
        <v>1.7</v>
      </c>
      <c r="Q75">
        <v>1.5</v>
      </c>
      <c r="R75">
        <v>119.8</v>
      </c>
      <c r="S75">
        <v>0</v>
      </c>
      <c r="T75">
        <v>0</v>
      </c>
      <c r="U75">
        <v>6.4</v>
      </c>
      <c r="V75">
        <v>78.099999999999994</v>
      </c>
      <c r="W75">
        <v>9.51</v>
      </c>
      <c r="X75">
        <v>2199</v>
      </c>
      <c r="Y75">
        <v>1.79</v>
      </c>
      <c r="Z75">
        <v>8.98</v>
      </c>
      <c r="AA75">
        <v>6.3</v>
      </c>
      <c r="AB75">
        <v>71.099999999999994</v>
      </c>
      <c r="AC75">
        <v>8.67</v>
      </c>
      <c r="AD75">
        <v>2177</v>
      </c>
      <c r="AE75">
        <v>1.77</v>
      </c>
      <c r="AF75">
        <v>8.99</v>
      </c>
      <c r="AG75">
        <f t="shared" si="32"/>
        <v>1215.9456858163321</v>
      </c>
      <c r="AH75">
        <v>709.9</v>
      </c>
      <c r="AI75">
        <v>7.284688687500001</v>
      </c>
      <c r="AJ75">
        <v>5.4171354374999998</v>
      </c>
      <c r="AK75">
        <v>0.08</v>
      </c>
      <c r="AL75">
        <f t="shared" si="33"/>
        <v>80</v>
      </c>
      <c r="AM75">
        <v>0.06</v>
      </c>
      <c r="AN75">
        <v>12.58</v>
      </c>
      <c r="AO75">
        <f t="shared" si="34"/>
        <v>92.58</v>
      </c>
      <c r="AP75">
        <f t="shared" si="35"/>
        <v>9.6218501339399385</v>
      </c>
      <c r="AQ75">
        <v>0.13</v>
      </c>
      <c r="AR75">
        <v>2830</v>
      </c>
      <c r="AS75" s="23">
        <f t="shared" si="36"/>
        <v>47.166666666666671</v>
      </c>
      <c r="AT75" s="23">
        <f t="shared" si="37"/>
        <v>2493.8791732909381</v>
      </c>
      <c r="AU75">
        <v>46.540999999999997</v>
      </c>
      <c r="AV75">
        <f t="shared" si="38"/>
        <v>3875.1873438800999</v>
      </c>
      <c r="AW75">
        <v>31.373000000000001</v>
      </c>
      <c r="AX75">
        <f t="shared" si="39"/>
        <v>2612.2398001665279</v>
      </c>
      <c r="AY75">
        <v>171.06100211906801</v>
      </c>
      <c r="AZ75">
        <v>9.5721473925625205</v>
      </c>
      <c r="BA75">
        <v>2.8060876756047399</v>
      </c>
      <c r="BB75">
        <v>56.768898405346498</v>
      </c>
      <c r="BC75">
        <v>0.11052615722162</v>
      </c>
      <c r="BD75">
        <v>2.1969752945308899E-2</v>
      </c>
      <c r="BE75">
        <v>0.283649276809679</v>
      </c>
      <c r="BF75">
        <v>12.023149799743701</v>
      </c>
      <c r="BG75">
        <v>9.7938870303050304E-3</v>
      </c>
      <c r="BH75" t="e">
        <f>VLOOKUP($A75, POM!$1:$1048576, 7, FALSE)</f>
        <v>#N/A</v>
      </c>
      <c r="BI75" t="e">
        <f>VLOOKUP($A75, POM!$1:$1048576, 8, FALSE)</f>
        <v>#N/A</v>
      </c>
      <c r="BJ75" t="e">
        <f>VLOOKUP($A75, POM!$1:$1048576, 9, FALSE)</f>
        <v>#N/A</v>
      </c>
      <c r="BK75" t="e">
        <f>VLOOKUP($A75, POM!$1:$1048576, 10, FALSE)</f>
        <v>#N/A</v>
      </c>
      <c r="BL75" t="e">
        <f>VLOOKUP($A75, POM!$1:$1048576, 11, FALSE)</f>
        <v>#N/A</v>
      </c>
      <c r="BM75" t="e">
        <f>VLOOKUP($A75, POM!$1:$1048576, 12, FALSE)</f>
        <v>#N/A</v>
      </c>
      <c r="BN75" t="e">
        <f>VLOOKUP($A75, POM!$1:$1048576, 13, FALSE)</f>
        <v>#N/A</v>
      </c>
      <c r="BO75">
        <f>VLOOKUP(A75, [1]Dugout_fullIsotopeMassBalanceHA!$1:$1048576, 5, FALSE)</f>
        <v>-62</v>
      </c>
      <c r="BP75">
        <f>VLOOKUP($A75, [1]Dugout_fullIsotopeMassBalanceHA!$1:$1048576, 6, FALSE)</f>
        <v>-3.48</v>
      </c>
      <c r="BQ75">
        <f>VLOOKUP(A75, Isotopes!$1:$1048576, 38,FALSE)</f>
        <v>0.92504866399999996</v>
      </c>
      <c r="BR75" s="63" t="str">
        <f>VLOOKUP($A75, Isotopes!$1:$1048576, 42, FALSE)</f>
        <v>rain</v>
      </c>
      <c r="BS75">
        <f>VLOOKUP(B75, [2]Dugout_master!$1:$1048576, 76, FALSE)</f>
        <v>2.9788395389366298</v>
      </c>
      <c r="BT75" s="60" t="s">
        <v>158</v>
      </c>
      <c r="BZ75" s="10">
        <v>7.1400000000000001E-5</v>
      </c>
      <c r="CA75">
        <v>0</v>
      </c>
      <c r="CB75" t="e">
        <f>VLOOKUP($A75,Radon!$C$3:$E$19,2,FALSE)</f>
        <v>#N/A</v>
      </c>
      <c r="CC75">
        <v>609</v>
      </c>
      <c r="CD75">
        <v>600</v>
      </c>
      <c r="CE75">
        <f>VLOOKUP(A75, [3]Sheet1!$1:$1048576, 5, FALSE)</f>
        <v>8.9879119019358439E-2</v>
      </c>
      <c r="CF75">
        <f>VLOOKUP(B75, [4]Dugout_master!$1:$1048576, 38, FALSE)</f>
        <v>96.575564220000004</v>
      </c>
      <c r="CG75">
        <f>VLOOKUP($C75, Flux!$1:$1048576, 4, FALSE)</f>
        <v>-17.7290623805095</v>
      </c>
      <c r="CH75">
        <f>VLOOKUP($C75, Flux!$1:$1048576, 12, FALSE)</f>
        <v>0.15100241431782499</v>
      </c>
      <c r="CI75">
        <f>VLOOKUP($C75, Flux!$1:$1048576, 20, FALSE)</f>
        <v>-2.555269780368</v>
      </c>
      <c r="CJ75">
        <v>1768.1189999999999</v>
      </c>
      <c r="CK75" s="22">
        <f t="shared" si="43"/>
        <v>6.1506080661454385</v>
      </c>
      <c r="CL75" s="22">
        <f t="shared" si="40"/>
        <v>1295.4308999999998</v>
      </c>
      <c r="CM75" s="22">
        <f t="shared" si="41"/>
        <v>13492.66638891782</v>
      </c>
      <c r="CN75" s="22">
        <f t="shared" si="42"/>
        <v>13.49266638891782</v>
      </c>
      <c r="CO75" s="22">
        <f>VLOOKUP(A75, Alk_Cl_SO4!$1:$1048576, 7, FALSE)</f>
        <v>1445.7919921875</v>
      </c>
      <c r="CP75" s="22">
        <f>VLOOKUP(A75, Alk_Cl_SO4!$1:$1048576,5, FALSE)</f>
        <v>279.00970458984375</v>
      </c>
      <c r="CQ75" s="22">
        <f>VLOOKUP(A75, Alk_Cl_SO4!$1:$1048576,6, FALSE)</f>
        <v>73.477500915527344</v>
      </c>
    </row>
    <row r="76" spans="1:95" x14ac:dyDescent="0.25">
      <c r="A76" t="str">
        <f t="shared" si="29"/>
        <v>62E43235</v>
      </c>
      <c r="B76" s="8" t="s">
        <v>105</v>
      </c>
      <c r="C76" t="str">
        <f t="shared" si="30"/>
        <v>62EMay</v>
      </c>
      <c r="D76" t="s">
        <v>279</v>
      </c>
      <c r="E76" s="30">
        <v>43235</v>
      </c>
      <c r="F76" s="24">
        <f t="shared" si="31"/>
        <v>135</v>
      </c>
      <c r="G76" s="11">
        <v>3</v>
      </c>
      <c r="H76" s="56">
        <v>0.57291666666666663</v>
      </c>
      <c r="I76">
        <v>50.31962</v>
      </c>
      <c r="J76">
        <v>-106.42397</v>
      </c>
      <c r="K76">
        <v>29.8</v>
      </c>
      <c r="L76">
        <v>40</v>
      </c>
      <c r="M76">
        <v>17.899999999999999</v>
      </c>
      <c r="N76" t="s">
        <v>111</v>
      </c>
      <c r="O76">
        <v>1.77</v>
      </c>
      <c r="P76">
        <v>2.2000000000000002</v>
      </c>
      <c r="Q76">
        <v>2.25</v>
      </c>
      <c r="R76">
        <v>102</v>
      </c>
      <c r="S76">
        <v>0</v>
      </c>
      <c r="T76">
        <v>0</v>
      </c>
      <c r="U76">
        <v>16.5</v>
      </c>
      <c r="V76">
        <v>81.099999999999994</v>
      </c>
      <c r="W76">
        <v>7.87</v>
      </c>
      <c r="X76">
        <v>2236</v>
      </c>
      <c r="Y76">
        <v>1.39</v>
      </c>
      <c r="Z76">
        <v>8.91</v>
      </c>
      <c r="AA76">
        <v>8.4</v>
      </c>
      <c r="AB76">
        <v>0.9</v>
      </c>
      <c r="AC76">
        <v>0.1</v>
      </c>
      <c r="AD76">
        <v>5748</v>
      </c>
      <c r="AE76">
        <v>4.6100000000000003</v>
      </c>
      <c r="AF76">
        <v>7.84</v>
      </c>
      <c r="AG76">
        <f t="shared" si="32"/>
        <v>1237.0724611182907</v>
      </c>
      <c r="AH76">
        <v>695</v>
      </c>
      <c r="AI76" s="22">
        <v>1.9021938000000005</v>
      </c>
      <c r="AJ76" s="22">
        <v>0.24108436666666677</v>
      </c>
      <c r="AK76">
        <v>0.2</v>
      </c>
      <c r="AL76">
        <f t="shared" si="33"/>
        <v>200</v>
      </c>
      <c r="AM76">
        <v>0.62</v>
      </c>
      <c r="AN76">
        <v>30.97</v>
      </c>
      <c r="AO76">
        <f t="shared" si="34"/>
        <v>230.97</v>
      </c>
      <c r="AP76">
        <f t="shared" si="35"/>
        <v>15.197697193983041</v>
      </c>
      <c r="AQ76">
        <v>0.69</v>
      </c>
      <c r="AR76">
        <v>3550</v>
      </c>
      <c r="AS76" s="23">
        <f t="shared" si="36"/>
        <v>5.725806451612903</v>
      </c>
      <c r="AT76" s="23">
        <f t="shared" si="37"/>
        <v>1282.9512431385212</v>
      </c>
      <c r="AU76">
        <v>45.921999999999997</v>
      </c>
      <c r="AV76">
        <f t="shared" si="38"/>
        <v>3823.6469608659445</v>
      </c>
      <c r="AW76">
        <v>39.732999999999997</v>
      </c>
      <c r="AX76">
        <f t="shared" si="39"/>
        <v>3308.3263946711072</v>
      </c>
      <c r="AY76">
        <v>268.25200279030702</v>
      </c>
      <c r="AZ76">
        <v>10.558181643682</v>
      </c>
      <c r="BA76">
        <v>0.90403565567474997</v>
      </c>
      <c r="BB76">
        <v>55.568863735712299</v>
      </c>
      <c r="BC76">
        <v>8.3578252779877293E-2</v>
      </c>
      <c r="BD76">
        <v>8.6442593660648395E-3</v>
      </c>
      <c r="BE76">
        <v>0.49589098684802402</v>
      </c>
      <c r="BF76">
        <v>14.461843977147799</v>
      </c>
      <c r="BG76">
        <v>0.55633644120078396</v>
      </c>
      <c r="BH76">
        <f>VLOOKUP($A76, POM!$1:$1048576, 7, FALSE)</f>
        <v>17.418679592952383</v>
      </c>
      <c r="BI76">
        <f>VLOOKUP($A76, POM!$1:$1048576, 8, FALSE)</f>
        <v>-26.909171539827831</v>
      </c>
      <c r="BJ76">
        <f>VLOOKUP($A76, POM!$1:$1048576, 9, FALSE)</f>
        <v>62.39659341218335</v>
      </c>
      <c r="BK76">
        <f>VLOOKUP($A76, POM!$1:$1048576, 10, FALSE)</f>
        <v>415.40219749549465</v>
      </c>
      <c r="BL76">
        <f>VLOOKUP($A76, POM!$1:$1048576, 11, FALSE)</f>
        <v>1.0399432235363892</v>
      </c>
      <c r="BM76">
        <f>VLOOKUP($A76, POM!$1:$1048576, 12, FALSE)</f>
        <v>6.9233699582582444</v>
      </c>
      <c r="BN76">
        <f>VLOOKUP($A76, POM!$1:$1048576, 13, FALSE)</f>
        <v>7.767024937990425</v>
      </c>
      <c r="BO76">
        <f>VLOOKUP(A76, [1]Dugout_fullIsotopeMassBalanceHA!$1:$1048576, 5, FALSE)</f>
        <v>-109.3</v>
      </c>
      <c r="BP76">
        <f>VLOOKUP($A76, [1]Dugout_fullIsotopeMassBalanceHA!$1:$1048576, 6, FALSE)</f>
        <v>-10.6</v>
      </c>
      <c r="BQ76">
        <f>VLOOKUP(A76, Isotopes!$1:$1048576, 38,FALSE)</f>
        <v>0.40825009600000001</v>
      </c>
      <c r="BR76" s="63" t="str">
        <f>VLOOKUP($A76, Isotopes!$1:$1048576, 42, FALSE)</f>
        <v>intermediate</v>
      </c>
      <c r="BS76">
        <f>VLOOKUP(B76, [2]Dugout_master!$1:$1048576, 76, FALSE)</f>
        <v>6.3305854179764003</v>
      </c>
      <c r="BT76" s="60" t="s">
        <v>112</v>
      </c>
      <c r="BZ76">
        <v>1.36713804235179E-2</v>
      </c>
      <c r="CA76">
        <v>0</v>
      </c>
      <c r="CB76" t="e">
        <f>VLOOKUP($A76,Radon!$C$3:$E$19,2,FALSE)</f>
        <v>#N/A</v>
      </c>
      <c r="CC76" s="14">
        <v>704</v>
      </c>
      <c r="CD76">
        <v>700</v>
      </c>
      <c r="CE76">
        <f>VLOOKUP(A76, [3]Sheet1!$1:$1048576, 5, FALSE)</f>
        <v>1.0332975382408072</v>
      </c>
      <c r="CF76">
        <f>VLOOKUP(B76, [4]Dugout_master!$1:$1048576, 38, FALSE)</f>
        <v>11.699751600000001</v>
      </c>
      <c r="CG76">
        <f>VLOOKUP($C76, Flux!$1:$1048576, 4, FALSE)</f>
        <v>-10.769175214009501</v>
      </c>
      <c r="CH76">
        <f>VLOOKUP($C76, Flux!$1:$1048576, 12, FALSE)</f>
        <v>0.15812016339510401</v>
      </c>
      <c r="CI76">
        <f>VLOOKUP($C76, Flux!$1:$1048576, 20, FALSE)</f>
        <v>9.3009476116426999</v>
      </c>
      <c r="CJ76">
        <v>6054.4440000000004</v>
      </c>
      <c r="CK76" s="22">
        <f t="shared" si="43"/>
        <v>7.3691673303608161</v>
      </c>
      <c r="CL76" s="22">
        <f t="shared" si="40"/>
        <v>1317.2275999999999</v>
      </c>
      <c r="CM76" s="22">
        <f t="shared" si="41"/>
        <v>13719.691698781375</v>
      </c>
      <c r="CN76" s="22">
        <f t="shared" si="42"/>
        <v>13.719691698781375</v>
      </c>
      <c r="CO76" s="22">
        <f>VLOOKUP(A76, Alk_Cl_SO4!$1:$1048576, 7, FALSE)</f>
        <v>1106.9620361328125</v>
      </c>
      <c r="CP76" s="22">
        <f>VLOOKUP(A76, Alk_Cl_SO4!$1:$1048576,5, FALSE)</f>
        <v>240.96879577636719</v>
      </c>
      <c r="CQ76" s="22">
        <f>VLOOKUP(A76, Alk_Cl_SO4!$1:$1048576,6, FALSE)</f>
        <v>162.08250427246094</v>
      </c>
    </row>
    <row r="77" spans="1:95" x14ac:dyDescent="0.25">
      <c r="A77" t="str">
        <f t="shared" si="29"/>
        <v>14A43238</v>
      </c>
      <c r="B77" s="8" t="s">
        <v>83</v>
      </c>
      <c r="C77" t="str">
        <f t="shared" si="30"/>
        <v>14AMay</v>
      </c>
      <c r="D77" t="s">
        <v>279</v>
      </c>
      <c r="E77" s="30">
        <v>43238</v>
      </c>
      <c r="F77" s="24">
        <f t="shared" si="31"/>
        <v>138</v>
      </c>
      <c r="G77" s="11">
        <v>3</v>
      </c>
      <c r="H77" s="56">
        <v>0.44791666666666669</v>
      </c>
      <c r="I77">
        <v>51.046419999999998</v>
      </c>
      <c r="J77">
        <v>-104.65146</v>
      </c>
      <c r="K77">
        <v>14.8</v>
      </c>
      <c r="L77">
        <v>0</v>
      </c>
      <c r="M77">
        <v>7.9</v>
      </c>
      <c r="N77" t="s">
        <v>120</v>
      </c>
      <c r="O77">
        <v>0.55000000000000004</v>
      </c>
      <c r="P77">
        <v>2.6</v>
      </c>
      <c r="Q77">
        <v>2</v>
      </c>
      <c r="R77">
        <v>110</v>
      </c>
      <c r="S77">
        <v>0</v>
      </c>
      <c r="T77">
        <v>0</v>
      </c>
      <c r="U77">
        <v>11.3</v>
      </c>
      <c r="V77">
        <v>68.599999999999994</v>
      </c>
      <c r="W77">
        <v>7.37</v>
      </c>
      <c r="X77">
        <v>2417</v>
      </c>
      <c r="Y77">
        <v>1.73</v>
      </c>
      <c r="Z77">
        <v>8.92</v>
      </c>
      <c r="AA77">
        <v>11.2</v>
      </c>
      <c r="AB77">
        <v>63.8</v>
      </c>
      <c r="AC77">
        <v>6.95</v>
      </c>
      <c r="AD77">
        <v>2413</v>
      </c>
      <c r="AE77">
        <v>1.73</v>
      </c>
      <c r="AF77">
        <v>8.91</v>
      </c>
      <c r="AG77">
        <f t="shared" si="32"/>
        <v>1340.4828702554232</v>
      </c>
      <c r="AH77">
        <v>719.6</v>
      </c>
      <c r="AI77">
        <v>75.339048000000005</v>
      </c>
      <c r="AJ77">
        <v>62.660340500000004</v>
      </c>
      <c r="AK77">
        <v>0.24</v>
      </c>
      <c r="AL77">
        <f t="shared" si="33"/>
        <v>240</v>
      </c>
      <c r="AM77">
        <v>1.77</v>
      </c>
      <c r="AN77">
        <v>9.02</v>
      </c>
      <c r="AO77">
        <f t="shared" si="34"/>
        <v>249.02</v>
      </c>
      <c r="AP77">
        <f t="shared" si="35"/>
        <v>15.780367549585149</v>
      </c>
      <c r="AQ77">
        <v>1.9</v>
      </c>
      <c r="AR77">
        <v>3550</v>
      </c>
      <c r="AS77" s="23">
        <f t="shared" si="36"/>
        <v>2.0056497175141241</v>
      </c>
      <c r="AT77" s="23">
        <f t="shared" si="37"/>
        <v>4233.0376940133037</v>
      </c>
      <c r="AU77">
        <v>56.927999999999997</v>
      </c>
      <c r="AV77">
        <f t="shared" si="38"/>
        <v>4740.0499583680266</v>
      </c>
      <c r="AW77">
        <v>38.182000000000002</v>
      </c>
      <c r="AX77">
        <f t="shared" si="39"/>
        <v>3179.1840133222317</v>
      </c>
      <c r="AY77">
        <v>222.48078883855899</v>
      </c>
      <c r="AZ77">
        <v>10.6587546967547</v>
      </c>
      <c r="BA77">
        <v>0.53883728558743405</v>
      </c>
      <c r="BB77">
        <v>47.331167505435999</v>
      </c>
      <c r="BC77">
        <v>8.2516861205707906E-2</v>
      </c>
      <c r="BD77">
        <v>1.4060089221680199E-3</v>
      </c>
      <c r="BE77">
        <v>0.27298654654127003</v>
      </c>
      <c r="BF77">
        <v>9.8066716850307394</v>
      </c>
      <c r="BG77">
        <v>0.305508616073214</v>
      </c>
      <c r="BH77">
        <f>VLOOKUP($A77, POM!$1:$1048576, 7, FALSE)</f>
        <v>6.5677217636562748</v>
      </c>
      <c r="BI77">
        <f>VLOOKUP($A77, POM!$1:$1048576, 8, FALSE)</f>
        <v>-32.964291099536844</v>
      </c>
      <c r="BJ77">
        <f>VLOOKUP($A77, POM!$1:$1048576, 9, FALSE)</f>
        <v>51.571684057024768</v>
      </c>
      <c r="BK77">
        <f>VLOOKUP($A77, POM!$1:$1048576, 10, FALSE)</f>
        <v>279.95358850594403</v>
      </c>
      <c r="BL77">
        <f>VLOOKUP($A77, POM!$1:$1048576, 11, FALSE)</f>
        <v>0.85952806761707956</v>
      </c>
      <c r="BM77">
        <f>VLOOKUP($A77, POM!$1:$1048576, 12, FALSE)</f>
        <v>4.6658931417657339</v>
      </c>
      <c r="BN77">
        <f>VLOOKUP($A77, POM!$1:$1048576, 13, FALSE)</f>
        <v>6.3331753828797499</v>
      </c>
      <c r="BO77">
        <f>VLOOKUP(A77, [1]Dugout_fullIsotopeMassBalanceHA!$1:$1048576, 5, FALSE)</f>
        <v>-107.1</v>
      </c>
      <c r="BP77">
        <f>VLOOKUP($A77, [1]Dugout_fullIsotopeMassBalanceHA!$1:$1048576, 6, FALSE)</f>
        <v>-10.83</v>
      </c>
      <c r="BQ77">
        <f>VLOOKUP(A77, Isotopes!$1:$1048576, 38,FALSE)</f>
        <v>0.35168619200000001</v>
      </c>
      <c r="BR77" s="63" t="str">
        <f>VLOOKUP($A77, Isotopes!$1:$1048576, 42, FALSE)</f>
        <v>intermediate</v>
      </c>
      <c r="BS77">
        <f>VLOOKUP(B77, [2]Dugout_master!$1:$1048576, 76, FALSE)</f>
        <v>2.1976219509654298</v>
      </c>
      <c r="BT77" s="60" t="s">
        <v>131</v>
      </c>
      <c r="BZ77">
        <v>2.04749630727448E-4</v>
      </c>
      <c r="CA77">
        <v>0</v>
      </c>
      <c r="CB77" t="e">
        <f>VLOOKUP($A77,Radon!$C$3:$E$19,2,FALSE)</f>
        <v>#N/A</v>
      </c>
      <c r="CC77">
        <v>548</v>
      </c>
      <c r="CD77">
        <v>1000</v>
      </c>
      <c r="CE77">
        <f>VLOOKUP(A77, [3]Sheet1!$1:$1048576, 5, FALSE)</f>
        <v>7.0366212423249128E-2</v>
      </c>
      <c r="CF77">
        <f>VLOOKUP(B77, [4]Dugout_master!$1:$1048576, 38, FALSE)</f>
        <v>13.138942965</v>
      </c>
      <c r="CG77">
        <f>VLOOKUP($C77, Flux!$1:$1048576, 4, FALSE)</f>
        <v>-14.416008806439899</v>
      </c>
      <c r="CH77">
        <f>VLOOKUP($C77, Flux!$1:$1048576, 12, FALSE)</f>
        <v>0.128845450273079</v>
      </c>
      <c r="CI77">
        <f>VLOOKUP($C77, Flux!$1:$1048576, 20, FALSE)</f>
        <v>-3.2725735855402598</v>
      </c>
      <c r="CJ77">
        <v>3622.7880000000005</v>
      </c>
      <c r="CK77" s="22">
        <f t="shared" si="43"/>
        <v>7.2864855039998542</v>
      </c>
      <c r="CL77" s="22">
        <f t="shared" si="40"/>
        <v>1423.8546999999999</v>
      </c>
      <c r="CM77" s="22">
        <f t="shared" si="41"/>
        <v>14830.274971357148</v>
      </c>
      <c r="CN77" s="22">
        <f t="shared" si="42"/>
        <v>14.830274971357149</v>
      </c>
      <c r="CO77" s="22">
        <f>VLOOKUP(A77, Alk_Cl_SO4!$1:$1048576, 7, FALSE)</f>
        <v>1408.491943359375</v>
      </c>
      <c r="CP77" s="22">
        <f>VLOOKUP(A77, Alk_Cl_SO4!$1:$1048576,5, FALSE)</f>
        <v>301.03338623046875</v>
      </c>
      <c r="CQ77" s="22">
        <f>VLOOKUP(A77, Alk_Cl_SO4!$1:$1048576,6, FALSE)</f>
        <v>48.766300201416016</v>
      </c>
    </row>
    <row r="78" spans="1:95" x14ac:dyDescent="0.25">
      <c r="A78" t="str">
        <f t="shared" si="29"/>
        <v>56B43236</v>
      </c>
      <c r="B78" s="8" t="s">
        <v>86</v>
      </c>
      <c r="C78" t="str">
        <f t="shared" si="30"/>
        <v>56BMay</v>
      </c>
      <c r="D78" t="s">
        <v>279</v>
      </c>
      <c r="E78" s="30">
        <v>43236</v>
      </c>
      <c r="F78" s="24">
        <f t="shared" si="31"/>
        <v>136</v>
      </c>
      <c r="G78" s="11">
        <v>3</v>
      </c>
      <c r="H78" s="56">
        <v>0.42708333333333331</v>
      </c>
      <c r="I78">
        <v>49.982849999999999</v>
      </c>
      <c r="J78">
        <v>-105.30256</v>
      </c>
      <c r="K78">
        <v>21.7</v>
      </c>
      <c r="L78">
        <v>1</v>
      </c>
      <c r="M78">
        <v>18.2</v>
      </c>
      <c r="N78" t="s">
        <v>111</v>
      </c>
      <c r="O78">
        <v>0.76</v>
      </c>
      <c r="P78">
        <v>2.9</v>
      </c>
      <c r="Q78">
        <v>2.7</v>
      </c>
      <c r="R78">
        <v>84.9</v>
      </c>
      <c r="S78">
        <v>0</v>
      </c>
      <c r="T78">
        <v>0</v>
      </c>
      <c r="U78">
        <v>15.2</v>
      </c>
      <c r="V78">
        <v>88.9</v>
      </c>
      <c r="W78">
        <v>8.8699999999999992</v>
      </c>
      <c r="X78">
        <v>2426</v>
      </c>
      <c r="Y78">
        <v>1.57</v>
      </c>
      <c r="Z78">
        <v>8.61</v>
      </c>
      <c r="AA78">
        <v>5.0999999999999996</v>
      </c>
      <c r="AB78">
        <v>1</v>
      </c>
      <c r="AC78">
        <v>0.12</v>
      </c>
      <c r="AD78">
        <v>8274</v>
      </c>
      <c r="AE78">
        <v>7.65</v>
      </c>
      <c r="AF78">
        <v>7.78</v>
      </c>
      <c r="AG78">
        <f t="shared" si="32"/>
        <v>1345.6274442788776</v>
      </c>
      <c r="AH78">
        <v>698</v>
      </c>
      <c r="AI78" s="22">
        <v>21.774336285714291</v>
      </c>
      <c r="AJ78" s="22">
        <v>15.746524285714289</v>
      </c>
      <c r="AK78">
        <v>0.06</v>
      </c>
      <c r="AL78">
        <f t="shared" si="33"/>
        <v>60</v>
      </c>
      <c r="AM78">
        <v>0.36</v>
      </c>
      <c r="AN78">
        <v>6.06</v>
      </c>
      <c r="AO78">
        <f t="shared" si="34"/>
        <v>66.06</v>
      </c>
      <c r="AP78">
        <f t="shared" si="35"/>
        <v>8.1277303104864398</v>
      </c>
      <c r="AQ78">
        <v>0.42</v>
      </c>
      <c r="AR78">
        <v>2340</v>
      </c>
      <c r="AS78" s="23">
        <f t="shared" si="36"/>
        <v>6.5</v>
      </c>
      <c r="AT78" s="23">
        <f t="shared" si="37"/>
        <v>5251.1551155115512</v>
      </c>
      <c r="AU78">
        <v>56.128</v>
      </c>
      <c r="AV78">
        <f t="shared" si="38"/>
        <v>4673.4388009991671</v>
      </c>
      <c r="AW78">
        <v>31.821999999999999</v>
      </c>
      <c r="AX78">
        <f t="shared" si="39"/>
        <v>2649.6253122398002</v>
      </c>
      <c r="AY78">
        <v>481.66518949209501</v>
      </c>
      <c r="AZ78">
        <v>19.775892225866599</v>
      </c>
      <c r="BA78">
        <v>1.42327073270257</v>
      </c>
      <c r="BB78">
        <v>16.3598541882394</v>
      </c>
      <c r="BC78">
        <v>2.5345137266049499E-2</v>
      </c>
      <c r="BD78">
        <v>1.35536881428028E-2</v>
      </c>
      <c r="BE78">
        <v>0.30658615114391502</v>
      </c>
      <c r="BF78">
        <v>9.3601092545215998</v>
      </c>
      <c r="BG78">
        <v>0.32441699755011</v>
      </c>
      <c r="BH78">
        <f>VLOOKUP($A78, POM!$1:$1048576, 7, FALSE)</f>
        <v>5.4768299889286851</v>
      </c>
      <c r="BI78">
        <f>VLOOKUP($A78, POM!$1:$1048576, 8, FALSE)</f>
        <v>-31.110172782648149</v>
      </c>
      <c r="BJ78">
        <f>VLOOKUP($A78, POM!$1:$1048576, 9, FALSE)</f>
        <v>64.570247863816689</v>
      </c>
      <c r="BK78">
        <f>VLOOKUP($A78, POM!$1:$1048576, 10, FALSE)</f>
        <v>479.40347728340777</v>
      </c>
      <c r="BL78">
        <f>VLOOKUP($A78, POM!$1:$1048576, 11, FALSE)</f>
        <v>1.0761707977302784</v>
      </c>
      <c r="BM78">
        <f>VLOOKUP($A78, POM!$1:$1048576, 12, FALSE)</f>
        <v>7.990057954723464</v>
      </c>
      <c r="BN78">
        <f>VLOOKUP($A78, POM!$1:$1048576, 13, FALSE)</f>
        <v>8.6619468769928698</v>
      </c>
      <c r="BO78">
        <f>VLOOKUP(A78, [1]Dugout_fullIsotopeMassBalanceHA!$1:$1048576, 5, FALSE)</f>
        <v>-125</v>
      </c>
      <c r="BP78">
        <f>VLOOKUP($A78, [1]Dugout_fullIsotopeMassBalanceHA!$1:$1048576, 6, FALSE)</f>
        <v>-14.31</v>
      </c>
      <c r="BQ78">
        <f>VLOOKUP(A78, Isotopes!$1:$1048576, 38,FALSE)</f>
        <v>0.16469057500000001</v>
      </c>
      <c r="BR78" s="63" t="str">
        <f>VLOOKUP($A78, Isotopes!$1:$1048576, 42, FALSE)</f>
        <v>intermediate</v>
      </c>
      <c r="BS78">
        <f>VLOOKUP(B78, [2]Dugout_master!$1:$1048576, 76, FALSE)</f>
        <v>1.5643722704959799</v>
      </c>
      <c r="BT78" s="60" t="s">
        <v>125</v>
      </c>
      <c r="BZ78">
        <v>1.5328233991596199E-2</v>
      </c>
      <c r="CA78">
        <v>0</v>
      </c>
      <c r="CB78" t="e">
        <f>VLOOKUP($A78,Radon!$C$3:$E$19,2,FALSE)</f>
        <v>#N/A</v>
      </c>
      <c r="CC78">
        <v>702</v>
      </c>
      <c r="CD78">
        <v>13500</v>
      </c>
      <c r="CE78">
        <f>VLOOKUP(A78, [3]Sheet1!$1:$1048576, 5, FALSE)</f>
        <v>9.322312932877215E-2</v>
      </c>
      <c r="CF78">
        <f>VLOOKUP(B78, [4]Dugout_master!$1:$1048576, 38, FALSE)</f>
        <v>46.786295129999999</v>
      </c>
      <c r="CG78">
        <f>VLOOKUP($C78, Flux!$1:$1048576, 4, FALSE)</f>
        <v>5.8822932739360203</v>
      </c>
      <c r="CH78">
        <f>VLOOKUP($C78, Flux!$1:$1048576, 12, FALSE)</f>
        <v>4.2059184791019701E-2</v>
      </c>
      <c r="CI78">
        <f>VLOOKUP($C78, Flux!$1:$1048576, 20, FALSE)</f>
        <v>-1.3457024327414799</v>
      </c>
      <c r="CJ78">
        <v>35387.772000000004</v>
      </c>
      <c r="CK78" s="22">
        <f t="shared" si="43"/>
        <v>2.211952878575183</v>
      </c>
      <c r="CL78" s="22">
        <f t="shared" si="40"/>
        <v>1429.1565999999998</v>
      </c>
      <c r="CM78" s="22">
        <f t="shared" si="41"/>
        <v>14885.49734402666</v>
      </c>
      <c r="CN78" s="22">
        <f t="shared" si="42"/>
        <v>14.88549734402666</v>
      </c>
      <c r="CO78" s="22">
        <f>VLOOKUP(A78, Alk_Cl_SO4!$1:$1048576, 7, FALSE)</f>
        <v>1379.3580322265625</v>
      </c>
      <c r="CP78" s="22">
        <f>VLOOKUP(A78, Alk_Cl_SO4!$1:$1048576,5, FALSE)</f>
        <v>281.81271362304688</v>
      </c>
      <c r="CQ78" s="22">
        <f>VLOOKUP(A78, Alk_Cl_SO4!$1:$1048576,6, FALSE)</f>
        <v>47.301498413085938</v>
      </c>
    </row>
    <row r="79" spans="1:95" x14ac:dyDescent="0.25">
      <c r="A79" t="str">
        <f t="shared" si="29"/>
        <v>32C43293</v>
      </c>
      <c r="B79" s="8" t="s">
        <v>69</v>
      </c>
      <c r="C79" t="str">
        <f t="shared" si="30"/>
        <v>32CJuly</v>
      </c>
      <c r="D79" t="s">
        <v>281</v>
      </c>
      <c r="E79" s="30">
        <v>43293</v>
      </c>
      <c r="F79" s="24">
        <f t="shared" si="31"/>
        <v>193</v>
      </c>
      <c r="G79" s="11">
        <v>11</v>
      </c>
      <c r="H79" s="56">
        <v>0.39305555555555555</v>
      </c>
      <c r="I79">
        <v>50.441699999999997</v>
      </c>
      <c r="J79">
        <v>-103.67534000000001</v>
      </c>
      <c r="K79">
        <v>21.8</v>
      </c>
      <c r="L79">
        <v>0</v>
      </c>
      <c r="M79">
        <v>10.199999999999999</v>
      </c>
      <c r="N79" t="s">
        <v>132</v>
      </c>
      <c r="O79">
        <v>1.2</v>
      </c>
      <c r="P79">
        <v>2</v>
      </c>
      <c r="Q79">
        <v>2</v>
      </c>
      <c r="R79">
        <v>91.1</v>
      </c>
      <c r="S79">
        <v>0</v>
      </c>
      <c r="T79">
        <v>0</v>
      </c>
      <c r="U79">
        <v>21.4</v>
      </c>
      <c r="V79">
        <v>77.3</v>
      </c>
      <c r="W79">
        <v>6.79</v>
      </c>
      <c r="X79">
        <v>2513</v>
      </c>
      <c r="Y79">
        <v>1.4</v>
      </c>
      <c r="Z79">
        <v>9.0299999999999994</v>
      </c>
      <c r="AA79">
        <v>20.6</v>
      </c>
      <c r="AB79">
        <v>31.8</v>
      </c>
      <c r="AC79">
        <v>2.94</v>
      </c>
      <c r="AD79">
        <v>2489</v>
      </c>
      <c r="AE79">
        <v>1.4</v>
      </c>
      <c r="AF79">
        <v>8.91</v>
      </c>
      <c r="AG79">
        <f t="shared" si="32"/>
        <v>1395.371109410572</v>
      </c>
      <c r="AH79">
        <v>707.8</v>
      </c>
      <c r="AI79">
        <v>7.961483246666667</v>
      </c>
      <c r="AJ79">
        <v>7.9526676866666666</v>
      </c>
      <c r="AK79">
        <v>0.06</v>
      </c>
      <c r="AL79">
        <f t="shared" si="33"/>
        <v>60</v>
      </c>
      <c r="AM79">
        <v>0.16</v>
      </c>
      <c r="AN79">
        <v>196.63</v>
      </c>
      <c r="AO79">
        <f t="shared" si="34"/>
        <v>256.63</v>
      </c>
      <c r="AP79">
        <f t="shared" si="35"/>
        <v>16.019675402454322</v>
      </c>
      <c r="AQ79">
        <v>0.21</v>
      </c>
      <c r="AR79">
        <v>2390</v>
      </c>
      <c r="AS79" s="23">
        <f t="shared" si="36"/>
        <v>14.9375</v>
      </c>
      <c r="AT79" s="23">
        <f t="shared" si="37"/>
        <v>124.73172964451</v>
      </c>
      <c r="AU79">
        <v>45.866999999999997</v>
      </c>
      <c r="AV79">
        <f t="shared" si="38"/>
        <v>3819.0674437968355</v>
      </c>
      <c r="AW79">
        <v>24.526</v>
      </c>
      <c r="AX79">
        <f t="shared" si="39"/>
        <v>2042.1315570358036</v>
      </c>
      <c r="AY79">
        <v>214.23114896410101</v>
      </c>
      <c r="AZ79">
        <v>7.4237114414588401</v>
      </c>
      <c r="BA79">
        <v>1.1329205475164901</v>
      </c>
      <c r="BB79">
        <v>368.07471117606798</v>
      </c>
      <c r="BC79">
        <v>0.50950203723072895</v>
      </c>
      <c r="BD79">
        <v>9.3758052313280493E-2</v>
      </c>
      <c r="BE79">
        <v>0.27109368972509301</v>
      </c>
      <c r="BF79">
        <v>6.9108114672248204</v>
      </c>
      <c r="BG79">
        <v>6.6335656864386805E-2</v>
      </c>
      <c r="BH79">
        <f>VLOOKUP($A79, POM!$1:$1048576, 7, FALSE)</f>
        <v>2.1319855103203098</v>
      </c>
      <c r="BI79">
        <f>VLOOKUP($A79, POM!$1:$1048576, 8, FALSE)</f>
        <v>-25.867079156039246</v>
      </c>
      <c r="BJ79">
        <f>VLOOKUP($A79, POM!$1:$1048576, 9, FALSE)</f>
        <v>35.548692281201014</v>
      </c>
      <c r="BK79">
        <f>VLOOKUP($A79, POM!$1:$1048576, 10, FALSE)</f>
        <v>137.96563636357945</v>
      </c>
      <c r="BL79">
        <f>VLOOKUP($A79, POM!$1:$1048576, 11, FALSE)</f>
        <v>0.59247820468668355</v>
      </c>
      <c r="BM79">
        <f>VLOOKUP($A79, POM!$1:$1048576, 12, FALSE)</f>
        <v>2.2994272727263243</v>
      </c>
      <c r="BN79">
        <f>VLOOKUP($A79, POM!$1:$1048576, 13, FALSE)</f>
        <v>4.5278714563562747</v>
      </c>
      <c r="BO79">
        <f>VLOOKUP(A79, [1]Dugout_fullIsotopeMassBalanceHA!$1:$1048576, 5, FALSE)</f>
        <v>-72.599999999999994</v>
      </c>
      <c r="BP79">
        <f>VLOOKUP($A79, [1]Dugout_fullIsotopeMassBalanceHA!$1:$1048576, 6, FALSE)</f>
        <v>-5.95</v>
      </c>
      <c r="BQ79">
        <f>VLOOKUP(A79, Isotopes!$1:$1048576, 38,FALSE)</f>
        <v>0.49433696700000002</v>
      </c>
      <c r="BR79" s="63" t="str">
        <f>VLOOKUP($A79, Isotopes!$1:$1048576, 42, FALSE)</f>
        <v>rain</v>
      </c>
      <c r="BS79">
        <f>VLOOKUP(B79, [2]Dugout_master!$1:$1048576, 76, FALSE)</f>
        <v>2.9788395389366298</v>
      </c>
      <c r="BZ79">
        <v>1.28716715965029E-3</v>
      </c>
      <c r="CA79">
        <v>4.3309708903641601E-4</v>
      </c>
      <c r="CB79" t="e">
        <f>VLOOKUP($A79,Radon!$C$3:$E$19,2,FALSE)</f>
        <v>#N/A</v>
      </c>
      <c r="CC79">
        <v>609</v>
      </c>
      <c r="CD79">
        <v>600</v>
      </c>
      <c r="CE79">
        <f>VLOOKUP(A79, [3]Sheet1!$1:$1048576, 5, FALSE)</f>
        <v>9.3656475803910608E-2</v>
      </c>
      <c r="CF79">
        <f>VLOOKUP(B79, [4]Dugout_master!$1:$1048576, 38, FALSE)</f>
        <v>96.575564220000004</v>
      </c>
      <c r="CG79">
        <f>VLOOKUP($C79, Flux!$1:$1048576, 4, FALSE)</f>
        <v>-15.610826667284099</v>
      </c>
      <c r="CH79">
        <f>VLOOKUP($C79, Flux!$1:$1048576, 12, FALSE)</f>
        <v>1.25765830679224</v>
      </c>
      <c r="CI79">
        <f>VLOOKUP($C79, Flux!$1:$1048576, 20, FALSE)</f>
        <v>-3.4594913495734101</v>
      </c>
      <c r="CJ79">
        <v>2022</v>
      </c>
      <c r="CK79" s="22">
        <f t="shared" si="43"/>
        <v>7.2360094895828686</v>
      </c>
      <c r="CL79" s="22">
        <f t="shared" si="40"/>
        <v>1480.4082999999998</v>
      </c>
      <c r="CM79" s="22">
        <f t="shared" si="41"/>
        <v>15419.313613165294</v>
      </c>
      <c r="CN79" s="22">
        <f t="shared" si="42"/>
        <v>15.419313613165293</v>
      </c>
      <c r="CO79" s="22">
        <f>VLOOKUP(A79, Alk_Cl_SO4!$1:$1048576, 7, FALSE)</f>
        <v>1284.7650146484375</v>
      </c>
      <c r="CP79" s="22">
        <f>VLOOKUP(A79, Alk_Cl_SO4!$1:$1048576,5, FALSE)</f>
        <v>267.79769897460938</v>
      </c>
      <c r="CQ79" s="22">
        <f>VLOOKUP(A79, Alk_Cl_SO4!$1:$1048576,6, FALSE)</f>
        <v>49.932701110839844</v>
      </c>
    </row>
    <row r="80" spans="1:95" x14ac:dyDescent="0.25">
      <c r="A80" t="str">
        <f t="shared" si="29"/>
        <v>61B43235</v>
      </c>
      <c r="B80" s="8" t="s">
        <v>109</v>
      </c>
      <c r="C80" t="str">
        <f t="shared" si="30"/>
        <v>61BMay</v>
      </c>
      <c r="D80" t="s">
        <v>279</v>
      </c>
      <c r="E80" s="30">
        <v>43235</v>
      </c>
      <c r="F80" s="24">
        <f t="shared" si="31"/>
        <v>135</v>
      </c>
      <c r="G80" s="11">
        <v>3</v>
      </c>
      <c r="H80" s="56">
        <v>0.47916666666666669</v>
      </c>
      <c r="I80">
        <v>50.240119999999997</v>
      </c>
      <c r="J80">
        <v>-105.99751999999999</v>
      </c>
      <c r="K80">
        <v>27.3</v>
      </c>
      <c r="L80">
        <v>0</v>
      </c>
      <c r="M80">
        <v>24.4</v>
      </c>
      <c r="N80" t="s">
        <v>120</v>
      </c>
      <c r="O80">
        <v>0.36</v>
      </c>
      <c r="P80">
        <v>0.8</v>
      </c>
      <c r="Q80">
        <v>0.75</v>
      </c>
      <c r="R80">
        <v>99</v>
      </c>
      <c r="S80">
        <v>0</v>
      </c>
      <c r="T80">
        <v>0</v>
      </c>
      <c r="U80">
        <v>16.5</v>
      </c>
      <c r="V80">
        <v>86.8</v>
      </c>
      <c r="W80">
        <v>7.55</v>
      </c>
      <c r="X80">
        <v>2682</v>
      </c>
      <c r="Z80">
        <v>7.93</v>
      </c>
      <c r="AA80">
        <v>16.3</v>
      </c>
      <c r="AB80">
        <v>74.099999999999994</v>
      </c>
      <c r="AC80">
        <v>7.15</v>
      </c>
      <c r="AD80">
        <v>2679</v>
      </c>
      <c r="AF80">
        <v>7.96</v>
      </c>
      <c r="AG80">
        <f t="shared" si="32"/>
        <v>1492.0657572807081</v>
      </c>
      <c r="AH80">
        <v>696.2</v>
      </c>
      <c r="AI80" s="22">
        <v>7.0129905000000026</v>
      </c>
      <c r="AJ80" s="22">
        <v>7.6150888333333331</v>
      </c>
      <c r="AK80">
        <v>0.14000000000000001</v>
      </c>
      <c r="AL80">
        <f t="shared" si="33"/>
        <v>140</v>
      </c>
      <c r="AM80">
        <v>7.6899999999999998E-3</v>
      </c>
      <c r="AN80">
        <v>50.29</v>
      </c>
      <c r="AO80">
        <f t="shared" si="34"/>
        <v>190.29</v>
      </c>
      <c r="AP80">
        <f t="shared" si="35"/>
        <v>13.794564146793475</v>
      </c>
      <c r="AQ80">
        <v>0.02</v>
      </c>
      <c r="AR80">
        <v>1470</v>
      </c>
      <c r="AS80" s="23">
        <f t="shared" si="36"/>
        <v>191.15734720416125</v>
      </c>
      <c r="AT80" s="23">
        <f t="shared" si="37"/>
        <v>353.25114336846292</v>
      </c>
      <c r="AU80">
        <v>29.373000000000001</v>
      </c>
      <c r="AV80">
        <f t="shared" si="38"/>
        <v>2445.7119067443796</v>
      </c>
      <c r="AW80">
        <v>17.765000000000001</v>
      </c>
      <c r="AX80">
        <f t="shared" si="39"/>
        <v>1479.1840133222315</v>
      </c>
      <c r="AY80">
        <v>1283.33115894194</v>
      </c>
      <c r="AZ80">
        <v>51.068052153012303</v>
      </c>
      <c r="BA80">
        <v>0.44642262081199202</v>
      </c>
      <c r="BB80">
        <v>53.203219783631198</v>
      </c>
      <c r="BC80">
        <v>8.1155771397045898E-2</v>
      </c>
      <c r="BD80">
        <v>3.95747642821144E-3</v>
      </c>
      <c r="BE80">
        <v>0.41707225413822102</v>
      </c>
      <c r="BF80">
        <v>12.2876560051164</v>
      </c>
      <c r="BG80">
        <v>4.3929520029475998E-2</v>
      </c>
      <c r="BH80">
        <f>VLOOKUP($A80, POM!$1:$1048576, 7, FALSE)</f>
        <v>6.7433074144417819</v>
      </c>
      <c r="BI80">
        <f>VLOOKUP($A80, POM!$1:$1048576, 8, FALSE)</f>
        <v>-21.110529676157348</v>
      </c>
      <c r="BJ80">
        <f>VLOOKUP($A80, POM!$1:$1048576, 9, FALSE)</f>
        <v>30.253352383591285</v>
      </c>
      <c r="BK80">
        <f>VLOOKUP($A80, POM!$1:$1048576, 10, FALSE)</f>
        <v>365.6669061357174</v>
      </c>
      <c r="BL80">
        <f>VLOOKUP($A80, POM!$1:$1048576, 11, FALSE)</f>
        <v>0.50422253972652142</v>
      </c>
      <c r="BM80">
        <f>VLOOKUP($A80, POM!$1:$1048576, 12, FALSE)</f>
        <v>6.0944484355952904</v>
      </c>
      <c r="BN80">
        <f>VLOOKUP($A80, POM!$1:$1048576, 13, FALSE)</f>
        <v>14.101293142080163</v>
      </c>
      <c r="BO80">
        <f>VLOOKUP(A80, [1]Dugout_fullIsotopeMassBalanceHA!$1:$1048576, 5, FALSE)</f>
        <v>-97.4</v>
      </c>
      <c r="BP80">
        <f>VLOOKUP($A80, [1]Dugout_fullIsotopeMassBalanceHA!$1:$1048576, 6, FALSE)</f>
        <v>-9.07</v>
      </c>
      <c r="BQ80">
        <f>VLOOKUP(A80, Isotopes!$1:$1048576, 38,FALSE)</f>
        <v>0.42173023100000001</v>
      </c>
      <c r="BR80" s="63" t="str">
        <f>VLOOKUP($A80, Isotopes!$1:$1048576, 42, FALSE)</f>
        <v>intermediate</v>
      </c>
      <c r="BS80">
        <f>VLOOKUP(B80, [2]Dugout_master!$1:$1048576, 76, FALSE)</f>
        <v>3.39125698784978</v>
      </c>
      <c r="BT80" s="60" t="s">
        <v>121</v>
      </c>
      <c r="BZ80">
        <v>6.5548819406325198E-4</v>
      </c>
      <c r="CA80">
        <v>0</v>
      </c>
      <c r="CB80" t="e">
        <f>VLOOKUP($A80,Radon!$C$3:$E$19,2,FALSE)</f>
        <v>#N/A</v>
      </c>
      <c r="CC80">
        <v>716</v>
      </c>
      <c r="CD80">
        <v>1150</v>
      </c>
      <c r="CE80">
        <f>VLOOKUP(A80, [3]Sheet1!$1:$1048576, 5, FALSE)</f>
        <v>8.1238960296032656E-2</v>
      </c>
      <c r="CF80">
        <f>VLOOKUP(B80, [4]Dugout_master!$1:$1048576, 38, FALSE)</f>
        <v>2.3857776199999998</v>
      </c>
      <c r="CG80">
        <f>VLOOKUP($C80, Flux!$1:$1048576, 4, FALSE)</f>
        <v>69.305836207634002</v>
      </c>
      <c r="CH80">
        <f>VLOOKUP($C80, Flux!$1:$1048576, 12, FALSE)</f>
        <v>0.153302343875244</v>
      </c>
      <c r="CI80">
        <f>VLOOKUP($C80, Flux!$1:$1048576, 20, FALSE)</f>
        <v>4.9170740659794898</v>
      </c>
      <c r="CJ80">
        <v>1045.376</v>
      </c>
      <c r="CK80" s="22">
        <f t="shared" si="43"/>
        <v>2.090671620816372</v>
      </c>
      <c r="CL80" s="22">
        <f t="shared" si="40"/>
        <v>1579.9661999999998</v>
      </c>
      <c r="CM80" s="22">
        <f t="shared" si="41"/>
        <v>16456.267055515047</v>
      </c>
      <c r="CN80" s="22">
        <f t="shared" si="42"/>
        <v>16.456267055515045</v>
      </c>
      <c r="CO80" s="22">
        <f>VLOOKUP(A80, Alk_Cl_SO4!$1:$1048576, 7, FALSE)</f>
        <v>1316.612060546875</v>
      </c>
      <c r="CP80" s="22">
        <f>VLOOKUP(A80, Alk_Cl_SO4!$1:$1048576,5, FALSE)</f>
        <v>149.27020263671875</v>
      </c>
      <c r="CQ80" s="22">
        <f>VLOOKUP(A80, Alk_Cl_SO4!$1:$1048576,6, FALSE)</f>
        <v>41.394298553466797</v>
      </c>
    </row>
    <row r="81" spans="1:95" x14ac:dyDescent="0.25">
      <c r="A81" t="str">
        <f t="shared" si="29"/>
        <v>62E43368</v>
      </c>
      <c r="B81" s="8" t="s">
        <v>105</v>
      </c>
      <c r="C81" t="str">
        <f t="shared" si="30"/>
        <v>62ESeptember</v>
      </c>
      <c r="D81" s="20" t="s">
        <v>283</v>
      </c>
      <c r="E81" s="30">
        <v>43368</v>
      </c>
      <c r="F81" s="24">
        <f t="shared" si="31"/>
        <v>268</v>
      </c>
      <c r="G81" s="11">
        <v>22</v>
      </c>
      <c r="H81" s="56">
        <v>0.53125</v>
      </c>
      <c r="I81">
        <v>50.310600000000001</v>
      </c>
      <c r="J81">
        <v>-106.42401</v>
      </c>
      <c r="K81">
        <v>10</v>
      </c>
      <c r="L81">
        <v>30</v>
      </c>
      <c r="M81">
        <v>8.6999999999999993</v>
      </c>
      <c r="N81" t="s">
        <v>164</v>
      </c>
      <c r="O81">
        <v>0.56000000000000005</v>
      </c>
      <c r="P81">
        <v>1.7</v>
      </c>
      <c r="Q81">
        <v>1.7</v>
      </c>
      <c r="R81">
        <v>98.6</v>
      </c>
      <c r="S81">
        <v>0</v>
      </c>
      <c r="T81">
        <v>0</v>
      </c>
      <c r="U81">
        <v>8.1999999999999993</v>
      </c>
      <c r="V81">
        <v>74.8</v>
      </c>
      <c r="W81">
        <v>8.6</v>
      </c>
      <c r="X81">
        <v>3424</v>
      </c>
      <c r="Y81">
        <v>2.71</v>
      </c>
      <c r="Z81">
        <v>8.2799999999999994</v>
      </c>
      <c r="AA81">
        <v>6.4</v>
      </c>
      <c r="AB81">
        <v>49.4</v>
      </c>
      <c r="AC81">
        <v>6.02</v>
      </c>
      <c r="AD81">
        <v>3253</v>
      </c>
      <c r="AE81">
        <v>2.71</v>
      </c>
      <c r="AF81">
        <v>8.24</v>
      </c>
      <c r="AG81">
        <f t="shared" si="32"/>
        <v>1917.6363034020128</v>
      </c>
      <c r="AH81">
        <v>703.3</v>
      </c>
      <c r="AI81" s="20">
        <v>18.157019500000001</v>
      </c>
      <c r="AJ81" s="20">
        <v>12.460322666666666</v>
      </c>
      <c r="AK81">
        <v>3.56</v>
      </c>
      <c r="AL81">
        <f t="shared" si="33"/>
        <v>3560</v>
      </c>
      <c r="AM81">
        <v>1.1599999999999999</v>
      </c>
      <c r="AN81">
        <v>184.14</v>
      </c>
      <c r="AO81">
        <f t="shared" si="34"/>
        <v>3744.14</v>
      </c>
      <c r="AP81">
        <f t="shared" si="35"/>
        <v>61.18937816320738</v>
      </c>
      <c r="AQ81">
        <v>1.36</v>
      </c>
      <c r="AR81">
        <v>9200</v>
      </c>
      <c r="AS81" s="23">
        <f t="shared" si="36"/>
        <v>7.931034482758621</v>
      </c>
      <c r="AT81" s="23">
        <f t="shared" si="37"/>
        <v>361.35549038774849</v>
      </c>
      <c r="AU81">
        <v>99.96</v>
      </c>
      <c r="AV81">
        <f t="shared" si="38"/>
        <v>8323.0641132389665</v>
      </c>
      <c r="AW81">
        <v>66.540000000000006</v>
      </c>
      <c r="AX81">
        <f t="shared" si="39"/>
        <v>5540.3830141548715</v>
      </c>
      <c r="AY81">
        <v>1519.32061448135</v>
      </c>
      <c r="AZ81">
        <v>77.383747484632394</v>
      </c>
      <c r="BA81">
        <v>0.42093197291835799</v>
      </c>
      <c r="BB81">
        <v>194.781847430422</v>
      </c>
      <c r="BC81">
        <v>0.34831721825989398</v>
      </c>
      <c r="BD81">
        <v>4.2843356466801801E-3</v>
      </c>
      <c r="BE81">
        <v>0.66503879678064204</v>
      </c>
      <c r="BF81">
        <v>25.950203556045299</v>
      </c>
      <c r="BG81">
        <v>1.77033356884827</v>
      </c>
      <c r="BH81">
        <f>VLOOKUP($A81, POM!$1:$1048576, 7, FALSE)</f>
        <v>12.92454632496081</v>
      </c>
      <c r="BI81">
        <f>VLOOKUP($A81, POM!$1:$1048576, 8, FALSE)</f>
        <v>-30.564725803650543</v>
      </c>
      <c r="BJ81">
        <f>VLOOKUP($A81, POM!$1:$1048576, 9, FALSE)</f>
        <v>31.972240783714103</v>
      </c>
      <c r="BK81">
        <f>VLOOKUP($A81, POM!$1:$1048576, 10, FALSE)</f>
        <v>210.55121478971267</v>
      </c>
      <c r="BL81">
        <f>VLOOKUP($A81, POM!$1:$1048576, 11, FALSE)</f>
        <v>0.53287067972856839</v>
      </c>
      <c r="BM81">
        <f>VLOOKUP($A81, POM!$1:$1048576, 12, FALSE)</f>
        <v>3.5091869131618783</v>
      </c>
      <c r="BN81">
        <f>VLOOKUP($A81, POM!$1:$1048576, 13, FALSE)</f>
        <v>7.6830111965895194</v>
      </c>
      <c r="BO81">
        <f>VLOOKUP(A81, [1]Dugout_fullIsotopeMassBalanceHA!$1:$1048576, 5, FALSE)</f>
        <v>-70.7</v>
      </c>
      <c r="BP81">
        <f>VLOOKUP($A81, [1]Dugout_fullIsotopeMassBalanceHA!$1:$1048576, 6, FALSE)</f>
        <v>-4.24</v>
      </c>
      <c r="BQ81">
        <f>VLOOKUP(A81, Isotopes!$1:$1048576, 38,FALSE)</f>
        <v>0.81962083100000005</v>
      </c>
      <c r="BR81" s="63" t="str">
        <f>VLOOKUP($A81, Isotopes!$1:$1048576, 42, FALSE)</f>
        <v>rain</v>
      </c>
      <c r="BS81">
        <f>VLOOKUP(B81, [2]Dugout_master!$1:$1048576, 76, FALSE)</f>
        <v>6.3305854179764003</v>
      </c>
      <c r="BZ81">
        <v>1.0125970000000001E-3</v>
      </c>
      <c r="CA81">
        <v>-3.49711E-4</v>
      </c>
      <c r="CB81" t="e">
        <f>VLOOKUP($A81,Radon!$C$3:$E$19,2,FALSE)</f>
        <v>#N/A</v>
      </c>
      <c r="CC81" s="14">
        <v>704</v>
      </c>
      <c r="CD81">
        <v>700</v>
      </c>
      <c r="CE81">
        <f>VLOOKUP(A81, [3]Sheet1!$1:$1048576, 5, FALSE)</f>
        <v>0.10987922667495828</v>
      </c>
      <c r="CF81">
        <f>VLOOKUP(B81, [4]Dugout_master!$1:$1048576, 38, FALSE)</f>
        <v>11.699751600000001</v>
      </c>
      <c r="CG81">
        <f>VLOOKUP($C81, Flux!$1:$1048576, 4, FALSE)</f>
        <v>82.260299354724594</v>
      </c>
      <c r="CH81">
        <f>VLOOKUP($C81, Flux!$1:$1048576, 12, FALSE)</f>
        <v>0.52647018848861404</v>
      </c>
      <c r="CI81">
        <f>VLOOKUP($C81, Flux!$1:$1048576, 20, FALSE)</f>
        <v>18.152818469969901</v>
      </c>
      <c r="CJ81">
        <v>4827.8640000000014</v>
      </c>
      <c r="CK81" s="22">
        <f t="shared" si="43"/>
        <v>5.6943565734606301</v>
      </c>
      <c r="CL81" s="22">
        <f t="shared" si="40"/>
        <v>2017.0783999999999</v>
      </c>
      <c r="CM81" s="22">
        <f t="shared" si="41"/>
        <v>21009.044891157169</v>
      </c>
      <c r="CN81" s="22">
        <f t="shared" si="42"/>
        <v>21.009044891157171</v>
      </c>
      <c r="CO81" s="22">
        <f>VLOOKUP(A81, Alk_Cl_SO4!$1:$1048576, 7, FALSE)</f>
        <v>1579.22900390625</v>
      </c>
      <c r="CP81" s="22">
        <f>VLOOKUP(A81, Alk_Cl_SO4!$1:$1048576,5, FALSE)</f>
        <v>518.66741943359375</v>
      </c>
      <c r="CQ81" s="22">
        <f>VLOOKUP(A81, Alk_Cl_SO4!$1:$1048576,6, FALSE)</f>
        <v>402.20260620117188</v>
      </c>
    </row>
    <row r="82" spans="1:95" x14ac:dyDescent="0.25">
      <c r="A82" t="str">
        <f t="shared" si="29"/>
        <v>14A43371</v>
      </c>
      <c r="B82" s="8" t="s">
        <v>83</v>
      </c>
      <c r="C82" t="str">
        <f t="shared" si="30"/>
        <v>14ASeptember</v>
      </c>
      <c r="D82" s="20" t="s">
        <v>283</v>
      </c>
      <c r="E82" s="30">
        <v>43371</v>
      </c>
      <c r="F82" s="24">
        <f t="shared" si="31"/>
        <v>271</v>
      </c>
      <c r="G82" s="11">
        <v>22</v>
      </c>
      <c r="H82" s="56">
        <v>0.45624999999999999</v>
      </c>
      <c r="I82">
        <v>51.046439999999997</v>
      </c>
      <c r="J82">
        <v>-104.65128</v>
      </c>
      <c r="K82">
        <v>5.4</v>
      </c>
      <c r="L82">
        <v>5</v>
      </c>
      <c r="M82">
        <v>11.5</v>
      </c>
      <c r="N82" t="s">
        <v>167</v>
      </c>
      <c r="O82">
        <v>0.37</v>
      </c>
      <c r="P82">
        <v>3.2</v>
      </c>
      <c r="Q82">
        <v>3</v>
      </c>
      <c r="R82">
        <v>101.3</v>
      </c>
      <c r="S82">
        <v>0</v>
      </c>
      <c r="T82">
        <v>0</v>
      </c>
      <c r="U82">
        <v>6</v>
      </c>
      <c r="V82">
        <v>81.2</v>
      </c>
      <c r="W82">
        <v>9.5500000000000007</v>
      </c>
      <c r="X82">
        <v>3562</v>
      </c>
      <c r="Y82">
        <v>3.01</v>
      </c>
      <c r="Z82">
        <v>8.6199999999999992</v>
      </c>
      <c r="AA82">
        <v>6</v>
      </c>
      <c r="AB82">
        <v>66.599999999999994</v>
      </c>
      <c r="AC82">
        <v>8.08</v>
      </c>
      <c r="AD82">
        <v>3561</v>
      </c>
      <c r="AE82">
        <v>3.02</v>
      </c>
      <c r="AF82">
        <v>8.68</v>
      </c>
      <c r="AG82">
        <f t="shared" si="32"/>
        <v>1996.9697560022221</v>
      </c>
      <c r="AH82">
        <v>719.9</v>
      </c>
      <c r="AI82">
        <v>124.99190071999999</v>
      </c>
      <c r="AJ82">
        <v>116.69433017999998</v>
      </c>
      <c r="AK82">
        <v>0.65</v>
      </c>
      <c r="AL82">
        <f t="shared" si="33"/>
        <v>650</v>
      </c>
      <c r="AM82">
        <v>1.82</v>
      </c>
      <c r="AN82">
        <v>82.43</v>
      </c>
      <c r="AO82">
        <f t="shared" si="34"/>
        <v>732.43000000000006</v>
      </c>
      <c r="AP82">
        <f t="shared" si="35"/>
        <v>27.063443978917391</v>
      </c>
      <c r="AQ82">
        <v>1.83</v>
      </c>
      <c r="AR82">
        <v>5820</v>
      </c>
      <c r="AS82" s="23">
        <f t="shared" si="36"/>
        <v>3.197802197802198</v>
      </c>
      <c r="AT82" s="23">
        <f t="shared" si="37"/>
        <v>647.57976464879289</v>
      </c>
      <c r="AU82">
        <v>99.941999999999993</v>
      </c>
      <c r="AV82">
        <f t="shared" si="38"/>
        <v>8321.5653621981673</v>
      </c>
      <c r="AW82">
        <v>53.38</v>
      </c>
      <c r="AX82">
        <f t="shared" si="39"/>
        <v>4444.6294754371356</v>
      </c>
      <c r="AY82">
        <v>510.29026334033102</v>
      </c>
      <c r="AZ82">
        <v>28.515603812786299</v>
      </c>
      <c r="BA82">
        <v>0.54910817575071202</v>
      </c>
      <c r="BB82">
        <v>99.6833347743557</v>
      </c>
      <c r="BC82">
        <v>0.191051930941052</v>
      </c>
      <c r="BD82">
        <v>2.5555677700863201E-3</v>
      </c>
      <c r="BE82">
        <v>0.35589449443655002</v>
      </c>
      <c r="BF82">
        <v>15.4100514151343</v>
      </c>
      <c r="BG82">
        <v>0.14533304384235901</v>
      </c>
      <c r="BH82">
        <f>VLOOKUP($A82, POM!$1:$1048576, 7, FALSE)</f>
        <v>4.5674212047052354</v>
      </c>
      <c r="BI82">
        <f>VLOOKUP($A82, POM!$1:$1048576, 8, FALSE)</f>
        <v>-33.864711696413053</v>
      </c>
      <c r="BJ82">
        <f>VLOOKUP($A82, POM!$1:$1048576, 9, FALSE)</f>
        <v>45.75778612170442</v>
      </c>
      <c r="BK82">
        <f>VLOOKUP($A82, POM!$1:$1048576, 10, FALSE)</f>
        <v>238.60549982495178</v>
      </c>
      <c r="BL82">
        <f>VLOOKUP($A82, POM!$1:$1048576, 11, FALSE)</f>
        <v>0.76262976869507371</v>
      </c>
      <c r="BM82">
        <f>VLOOKUP($A82, POM!$1:$1048576, 12, FALSE)</f>
        <v>3.9767583304158634</v>
      </c>
      <c r="BN82">
        <f>VLOOKUP($A82, POM!$1:$1048576, 13, FALSE)</f>
        <v>6.0836221924877822</v>
      </c>
      <c r="BO82">
        <f>VLOOKUP(A82, [1]Dugout_fullIsotopeMassBalanceHA!$1:$1048576, 5, FALSE)</f>
        <v>-65.099999999999994</v>
      </c>
      <c r="BP82">
        <f>VLOOKUP($A82, [1]Dugout_fullIsotopeMassBalanceHA!$1:$1048576, 6, FALSE)</f>
        <v>-4.5999999999999996</v>
      </c>
      <c r="BQ82">
        <f>VLOOKUP(A82, Isotopes!$1:$1048576, 38,FALSE)</f>
        <v>0.60564914199999997</v>
      </c>
      <c r="BR82" s="63" t="str">
        <f>VLOOKUP($A82, Isotopes!$1:$1048576, 42, FALSE)</f>
        <v>rain</v>
      </c>
      <c r="BS82">
        <f>VLOOKUP(B82, [2]Dugout_master!$1:$1048576, 76, FALSE)</f>
        <v>2.1976219509654298</v>
      </c>
      <c r="CB82" t="e">
        <f>VLOOKUP($A82,Radon!$C$3:$E$19,2,FALSE)</f>
        <v>#N/A</v>
      </c>
      <c r="CC82">
        <v>548</v>
      </c>
      <c r="CD82">
        <v>1000</v>
      </c>
      <c r="CE82">
        <f>VLOOKUP(A82, [3]Sheet1!$1:$1048576, 5, FALSE)</f>
        <v>8.5167686824589334E-2</v>
      </c>
      <c r="CF82">
        <f>VLOOKUP(B82, [4]Dugout_master!$1:$1048576, 38, FALSE)</f>
        <v>13.138942965</v>
      </c>
      <c r="CG82">
        <f>VLOOKUP($C82, Flux!$1:$1048576, 4, FALSE)</f>
        <v>7.7229395412951796</v>
      </c>
      <c r="CH82">
        <f>VLOOKUP($C82, Flux!$1:$1048576, 12, FALSE)</f>
        <v>0.25812604272560702</v>
      </c>
      <c r="CI82">
        <f>VLOOKUP($C82, Flux!$1:$1048576, 20, FALSE)</f>
        <v>1.3860393048763699</v>
      </c>
      <c r="CJ82">
        <v>4230.1440000000002</v>
      </c>
      <c r="CK82" s="22">
        <f t="shared" si="43"/>
        <v>8.9679821587690522</v>
      </c>
      <c r="CL82" s="22">
        <f t="shared" si="40"/>
        <v>2098.3741999999997</v>
      </c>
      <c r="CM82" s="22">
        <f t="shared" si="41"/>
        <v>21855.787938756377</v>
      </c>
      <c r="CN82" s="22">
        <f t="shared" si="42"/>
        <v>21.855787938756379</v>
      </c>
      <c r="CO82" s="22">
        <f>VLOOKUP(A82, Alk_Cl_SO4!$1:$1048576, 7, FALSE)</f>
        <v>1946.363037109375</v>
      </c>
      <c r="CP82" s="22">
        <f>VLOOKUP(A82, Alk_Cl_SO4!$1:$1048576,5, FALSE)</f>
        <v>551.903076171875</v>
      </c>
      <c r="CQ82" s="22">
        <f>VLOOKUP(A82, Alk_Cl_SO4!$1:$1048576,6, FALSE)</f>
        <v>86.003097534179688</v>
      </c>
    </row>
    <row r="83" spans="1:95" x14ac:dyDescent="0.25">
      <c r="A83" t="str">
        <f t="shared" si="29"/>
        <v>56A43292</v>
      </c>
      <c r="B83" s="8" t="s">
        <v>89</v>
      </c>
      <c r="C83" t="str">
        <f t="shared" si="30"/>
        <v>56AJuly</v>
      </c>
      <c r="D83" t="s">
        <v>281</v>
      </c>
      <c r="E83" s="30">
        <v>43292</v>
      </c>
      <c r="F83" s="24">
        <f t="shared" si="31"/>
        <v>192</v>
      </c>
      <c r="G83" s="11">
        <v>11</v>
      </c>
      <c r="H83" s="56">
        <v>0.52777777777777779</v>
      </c>
      <c r="I83">
        <v>49.983640000000001</v>
      </c>
      <c r="J83">
        <v>-105.28637999999999</v>
      </c>
      <c r="K83">
        <v>20.100000000000001</v>
      </c>
      <c r="L83">
        <v>80</v>
      </c>
      <c r="M83">
        <v>29.2</v>
      </c>
      <c r="N83" t="s">
        <v>146</v>
      </c>
      <c r="O83">
        <v>0.74</v>
      </c>
      <c r="P83">
        <v>3</v>
      </c>
      <c r="Q83">
        <v>3</v>
      </c>
      <c r="R83">
        <v>95.5</v>
      </c>
      <c r="S83">
        <v>0</v>
      </c>
      <c r="T83">
        <v>0</v>
      </c>
      <c r="U83">
        <v>21.8</v>
      </c>
      <c r="V83">
        <v>90.8</v>
      </c>
      <c r="W83">
        <v>7.81</v>
      </c>
      <c r="X83">
        <v>3640</v>
      </c>
      <c r="Y83">
        <v>2.0499999999999998</v>
      </c>
      <c r="Z83">
        <v>8.6199999999999992</v>
      </c>
      <c r="AA83">
        <v>7.4</v>
      </c>
      <c r="AB83">
        <v>2.6</v>
      </c>
      <c r="AC83">
        <v>0.28000000000000003</v>
      </c>
      <c r="AD83">
        <v>7927</v>
      </c>
      <c r="AE83">
        <v>6.2</v>
      </c>
      <c r="AF83">
        <v>7.71</v>
      </c>
      <c r="AG83">
        <f t="shared" si="32"/>
        <v>2041.8358650116033</v>
      </c>
      <c r="AH83">
        <v>697.8</v>
      </c>
      <c r="AI83" s="22">
        <v>7.4065460916666677</v>
      </c>
      <c r="AJ83" s="22">
        <v>6.4249945750000013</v>
      </c>
      <c r="AK83">
        <v>0.06</v>
      </c>
      <c r="AL83">
        <f t="shared" si="33"/>
        <v>60</v>
      </c>
      <c r="AM83">
        <v>0.01</v>
      </c>
      <c r="AN83">
        <v>7.51</v>
      </c>
      <c r="AO83">
        <f t="shared" si="34"/>
        <v>67.510000000000005</v>
      </c>
      <c r="AP83">
        <f t="shared" si="35"/>
        <v>8.2164469206585888</v>
      </c>
      <c r="AQ83">
        <v>0.05</v>
      </c>
      <c r="AR83">
        <v>1860</v>
      </c>
      <c r="AS83" s="23">
        <f t="shared" si="36"/>
        <v>186</v>
      </c>
      <c r="AT83" s="23">
        <f t="shared" si="37"/>
        <v>3147.9360852197069</v>
      </c>
      <c r="AU83">
        <v>46.621000000000002</v>
      </c>
      <c r="AV83">
        <f t="shared" si="38"/>
        <v>3881.848459616986</v>
      </c>
      <c r="AW83">
        <v>23.640999999999998</v>
      </c>
      <c r="AX83">
        <f t="shared" si="39"/>
        <v>1968.442964196503</v>
      </c>
      <c r="AY83">
        <v>360.14319791635199</v>
      </c>
      <c r="AZ83">
        <v>12.0397968760256</v>
      </c>
      <c r="BA83">
        <v>0.23689005171583899</v>
      </c>
      <c r="BB83">
        <v>31.270816156164202</v>
      </c>
      <c r="BC83">
        <v>4.1760562224130701E-2</v>
      </c>
      <c r="BD83">
        <v>1.9345002733893599E-2</v>
      </c>
      <c r="BE83">
        <v>0.28863518790123599</v>
      </c>
      <c r="BF83">
        <v>7.1405130358533198</v>
      </c>
      <c r="BG83">
        <v>0.27893993166242098</v>
      </c>
      <c r="BH83">
        <f>VLOOKUP($A83, POM!$1:$1048576, 7, FALSE)</f>
        <v>1.6384358840873019</v>
      </c>
      <c r="BI83">
        <f>VLOOKUP($A83, POM!$1:$1048576, 8, FALSE)</f>
        <v>-30.206101653475841</v>
      </c>
      <c r="BJ83">
        <f>VLOOKUP($A83, POM!$1:$1048576, 9, FALSE)</f>
        <v>33.473097428889496</v>
      </c>
      <c r="BK83">
        <f>VLOOKUP($A83, POM!$1:$1048576, 10, FALSE)</f>
        <v>145.85053151693774</v>
      </c>
      <c r="BL83">
        <f>VLOOKUP($A83, POM!$1:$1048576, 11, FALSE)</f>
        <v>0.55788495714815822</v>
      </c>
      <c r="BM83">
        <f>VLOOKUP($A83, POM!$1:$1048576, 12, FALSE)</f>
        <v>2.4308421919489622</v>
      </c>
      <c r="BN83">
        <f>VLOOKUP($A83, POM!$1:$1048576, 13, FALSE)</f>
        <v>5.0834540722714516</v>
      </c>
      <c r="BO83">
        <f>VLOOKUP(A83, [1]Dugout_fullIsotopeMassBalanceHA!$1:$1048576, 5, FALSE)</f>
        <v>-87.1</v>
      </c>
      <c r="BP83">
        <f>VLOOKUP($A83, [1]Dugout_fullIsotopeMassBalanceHA!$1:$1048576, 6, FALSE)</f>
        <v>-8.24</v>
      </c>
      <c r="BQ83">
        <f>VLOOKUP(A83, Isotopes!$1:$1048576, 38,FALSE)</f>
        <v>0.34739847600000001</v>
      </c>
      <c r="BR83" s="63" t="str">
        <f>VLOOKUP($A83, Isotopes!$1:$1048576, 42, FALSE)</f>
        <v>rain</v>
      </c>
      <c r="BS83">
        <f>VLOOKUP(B83, [2]Dugout_master!$1:$1048576, 76, FALSE)</f>
        <v>1.55197112047834</v>
      </c>
      <c r="BZ83">
        <v>1.8981254436871799E-2</v>
      </c>
      <c r="CA83">
        <v>0</v>
      </c>
      <c r="CB83">
        <f>VLOOKUP($A83,Radon!$C$3:$E$19,2,FALSE)</f>
        <v>2.5183802835521374</v>
      </c>
      <c r="CC83">
        <v>708</v>
      </c>
      <c r="CD83">
        <v>610</v>
      </c>
      <c r="CE83">
        <f>VLOOKUP(A83, [3]Sheet1!$1:$1048576, 5, FALSE)</f>
        <v>0.12193558745127668</v>
      </c>
      <c r="CF83">
        <f>VLOOKUP(B83, [4]Dugout_master!$1:$1048576, 38, FALSE)</f>
        <v>3.4942912800000001</v>
      </c>
      <c r="CG83">
        <f>VLOOKUP($C83, Flux!$1:$1048576, 4, FALSE)</f>
        <v>-3.6538356688965901</v>
      </c>
      <c r="CH83">
        <f>VLOOKUP($C83, Flux!$1:$1048576, 12, FALSE)</f>
        <v>0.10081246284036501</v>
      </c>
      <c r="CI83">
        <f>VLOOKUP($C83, Flux!$1:$1048576, 20, FALSE)</f>
        <v>-2.3982593035898798</v>
      </c>
      <c r="CJ83">
        <v>1762.5</v>
      </c>
      <c r="CK83" s="22">
        <f t="shared" si="43"/>
        <v>10.764679264712495</v>
      </c>
      <c r="CL83" s="22">
        <f t="shared" si="40"/>
        <v>2144.3240000000001</v>
      </c>
      <c r="CM83" s="22">
        <f t="shared" si="41"/>
        <v>22334.381835225497</v>
      </c>
      <c r="CN83" s="22">
        <f t="shared" si="42"/>
        <v>22.334381835225496</v>
      </c>
      <c r="CO83" s="22">
        <f>VLOOKUP(A83, Alk_Cl_SO4!$1:$1048576, 7, FALSE)</f>
        <v>1356.10302734375</v>
      </c>
      <c r="CP83" s="22">
        <f>VLOOKUP(A83, Alk_Cl_SO4!$1:$1048576,5, FALSE)</f>
        <v>258.38751220703125</v>
      </c>
      <c r="CQ83" s="22">
        <f>VLOOKUP(A83, Alk_Cl_SO4!$1:$1048576,6, FALSE)</f>
        <v>109.96720123291016</v>
      </c>
    </row>
    <row r="84" spans="1:95" x14ac:dyDescent="0.25">
      <c r="A84" t="str">
        <f t="shared" si="29"/>
        <v>62E43297</v>
      </c>
      <c r="B84" s="8" t="s">
        <v>105</v>
      </c>
      <c r="C84" t="str">
        <f t="shared" si="30"/>
        <v>62EJuly</v>
      </c>
      <c r="D84" t="s">
        <v>281</v>
      </c>
      <c r="E84" s="30">
        <v>43297</v>
      </c>
      <c r="F84" s="24">
        <f t="shared" si="31"/>
        <v>197</v>
      </c>
      <c r="G84" s="11">
        <v>11</v>
      </c>
      <c r="H84" s="56">
        <v>0.43194444444444446</v>
      </c>
      <c r="I84">
        <v>50.310200000000002</v>
      </c>
      <c r="J84">
        <v>-106.42397</v>
      </c>
      <c r="K84">
        <v>20.3</v>
      </c>
      <c r="L84">
        <v>15</v>
      </c>
      <c r="M84">
        <v>14</v>
      </c>
      <c r="N84" t="s">
        <v>132</v>
      </c>
      <c r="O84">
        <v>1.0900000000000001</v>
      </c>
      <c r="P84">
        <v>2.1</v>
      </c>
      <c r="Q84">
        <v>2</v>
      </c>
      <c r="R84">
        <v>77.8</v>
      </c>
      <c r="S84">
        <v>0</v>
      </c>
      <c r="T84">
        <v>0</v>
      </c>
      <c r="U84">
        <v>21.3</v>
      </c>
      <c r="V84">
        <v>60.5</v>
      </c>
      <c r="W84">
        <v>5.31</v>
      </c>
      <c r="X84">
        <v>3707</v>
      </c>
      <c r="Y84">
        <v>2.12</v>
      </c>
      <c r="Z84">
        <v>8.09</v>
      </c>
      <c r="AA84">
        <v>20</v>
      </c>
      <c r="AB84">
        <v>25.1</v>
      </c>
      <c r="AC84">
        <v>2.2599999999999998</v>
      </c>
      <c r="AD84">
        <v>3607</v>
      </c>
      <c r="AE84">
        <v>2.12</v>
      </c>
      <c r="AF84">
        <v>8.14</v>
      </c>
      <c r="AG84">
        <f t="shared" si="32"/>
        <v>2080.3893680471033</v>
      </c>
      <c r="AH84">
        <v>704.3</v>
      </c>
      <c r="AI84" s="20">
        <v>9.8432566933333341</v>
      </c>
      <c r="AJ84" s="20">
        <v>9.618551506666666</v>
      </c>
      <c r="AK84">
        <v>0.16</v>
      </c>
      <c r="AL84">
        <f t="shared" si="33"/>
        <v>160</v>
      </c>
      <c r="AM84">
        <v>1.0900000000000001</v>
      </c>
      <c r="AN84">
        <v>1010</v>
      </c>
      <c r="AO84">
        <f t="shared" si="34"/>
        <v>1170</v>
      </c>
      <c r="AP84">
        <f t="shared" si="35"/>
        <v>34.205262752974143</v>
      </c>
      <c r="AQ84">
        <v>1.2</v>
      </c>
      <c r="AR84">
        <v>6400</v>
      </c>
      <c r="AS84" s="23">
        <f t="shared" si="36"/>
        <v>5.8715596330275233</v>
      </c>
      <c r="AT84" s="23">
        <f t="shared" si="37"/>
        <v>52.347524752475252</v>
      </c>
      <c r="AU84">
        <v>76.173000000000002</v>
      </c>
      <c r="AV84">
        <f t="shared" si="38"/>
        <v>6342.4646128226486</v>
      </c>
      <c r="AW84">
        <v>52.871000000000002</v>
      </c>
      <c r="AX84">
        <f t="shared" si="39"/>
        <v>4402.2481265611987</v>
      </c>
      <c r="AY84">
        <v>1796.8102634145</v>
      </c>
      <c r="AZ84">
        <v>61.412265916711497</v>
      </c>
      <c r="BA84">
        <v>0.54419678997389997</v>
      </c>
      <c r="BB84">
        <v>707.28634964352898</v>
      </c>
      <c r="BC84">
        <v>0.96086772209056304</v>
      </c>
      <c r="BD84">
        <v>6.8821414496339798E-3</v>
      </c>
      <c r="BE84">
        <v>0.52509614502250401</v>
      </c>
      <c r="BF84">
        <v>13.302892637662399</v>
      </c>
      <c r="BG84">
        <v>1.6745781075058998E-2</v>
      </c>
      <c r="BH84">
        <f>VLOOKUP($A84, POM!$1:$1048576, 7, FALSE)</f>
        <v>14.347382421506232</v>
      </c>
      <c r="BI84">
        <f>VLOOKUP($A84, POM!$1:$1048576, 8, FALSE)</f>
        <v>-33.330454447627517</v>
      </c>
      <c r="BJ84">
        <f>VLOOKUP($A84, POM!$1:$1048576, 9, FALSE)</f>
        <v>57.802773571732722</v>
      </c>
      <c r="BK84">
        <f>VLOOKUP($A84, POM!$1:$1048576, 10, FALSE)</f>
        <v>365.19362330290107</v>
      </c>
      <c r="BL84">
        <f>VLOOKUP($A84, POM!$1:$1048576, 11, FALSE)</f>
        <v>0.96337955952887866</v>
      </c>
      <c r="BM84">
        <f>VLOOKUP($A84, POM!$1:$1048576, 12, FALSE)</f>
        <v>6.0865603883816846</v>
      </c>
      <c r="BN84">
        <f>VLOOKUP($A84, POM!$1:$1048576, 13, FALSE)</f>
        <v>7.3709132081349393</v>
      </c>
      <c r="BO84">
        <f>VLOOKUP(A84, [1]Dugout_fullIsotopeMassBalanceHA!$1:$1048576, 5, FALSE)</f>
        <v>-66.900000000000006</v>
      </c>
      <c r="BP84">
        <f>VLOOKUP($A84, [1]Dugout_fullIsotopeMassBalanceHA!$1:$1048576, 6, FALSE)</f>
        <v>-6.15</v>
      </c>
      <c r="BQ84">
        <f>VLOOKUP(A84, Isotopes!$1:$1048576, 38,FALSE)</f>
        <v>0.27288196199999998</v>
      </c>
      <c r="BR84" s="63" t="str">
        <f>VLOOKUP($A84, Isotopes!$1:$1048576, 42, FALSE)</f>
        <v>rain</v>
      </c>
      <c r="BS84">
        <f>VLOOKUP(B84, [2]Dugout_master!$1:$1048576, 76, FALSE)</f>
        <v>6.3305854179764003</v>
      </c>
      <c r="BT84" s="60" t="s">
        <v>142</v>
      </c>
      <c r="BZ84">
        <v>3.3591804519994902E-3</v>
      </c>
      <c r="CA84">
        <v>4.0648181713105698E-4</v>
      </c>
      <c r="CB84">
        <f>VLOOKUP($A84,Radon!$C$3:$E$19,2,FALSE)</f>
        <v>2.0151986607268295</v>
      </c>
      <c r="CC84" s="14">
        <v>704</v>
      </c>
      <c r="CD84">
        <v>700</v>
      </c>
      <c r="CE84">
        <f>VLOOKUP(A84, [3]Sheet1!$1:$1048576, 5, FALSE)</f>
        <v>0.42352101468562781</v>
      </c>
      <c r="CF84">
        <f>VLOOKUP(B84, [4]Dugout_master!$1:$1048576, 38, FALSE)</f>
        <v>11.699751600000001</v>
      </c>
      <c r="CG84">
        <f>VLOOKUP($C84, Flux!$1:$1048576, 4, FALSE)</f>
        <v>111.24997323177899</v>
      </c>
      <c r="CH84">
        <f>VLOOKUP($C84, Flux!$1:$1048576, 12, FALSE)</f>
        <v>2.37527759794036</v>
      </c>
      <c r="CI84">
        <f>VLOOKUP($C84, Flux!$1:$1048576, 20, FALSE)</f>
        <v>11.2134460964007</v>
      </c>
      <c r="CJ84">
        <v>5815.9080000000013</v>
      </c>
      <c r="CK84" s="22">
        <f t="shared" si="43"/>
        <v>7.0342051789807787</v>
      </c>
      <c r="CL84" s="22">
        <f t="shared" si="40"/>
        <v>2183.7936999999997</v>
      </c>
      <c r="CM84" s="22">
        <f t="shared" si="41"/>
        <v>22745.481720654097</v>
      </c>
      <c r="CN84" s="22">
        <f t="shared" si="42"/>
        <v>22.745481720654098</v>
      </c>
      <c r="CO84" s="22">
        <f>VLOOKUP(A84, Alk_Cl_SO4!$1:$1048576, 7, FALSE)</f>
        <v>1183.6309814453125</v>
      </c>
      <c r="CP84" s="22">
        <f>VLOOKUP(A84, Alk_Cl_SO4!$1:$1048576,5, FALSE)</f>
        <v>405.94619750976563</v>
      </c>
      <c r="CQ84" s="22">
        <f>VLOOKUP(A84, Alk_Cl_SO4!$1:$1048576,6, FALSE)</f>
        <v>335.63861083984375</v>
      </c>
    </row>
    <row r="85" spans="1:95" x14ac:dyDescent="0.25">
      <c r="A85" t="str">
        <f t="shared" si="29"/>
        <v>56B43292</v>
      </c>
      <c r="B85" s="8" t="s">
        <v>86</v>
      </c>
      <c r="C85" t="str">
        <f t="shared" si="30"/>
        <v>56BJuly</v>
      </c>
      <c r="D85" t="s">
        <v>281</v>
      </c>
      <c r="E85" s="30">
        <v>43292</v>
      </c>
      <c r="F85" s="24">
        <f t="shared" si="31"/>
        <v>192</v>
      </c>
      <c r="G85" s="11">
        <v>11</v>
      </c>
      <c r="H85" s="56">
        <v>0.57430555555555551</v>
      </c>
      <c r="I85">
        <v>49.982689999999998</v>
      </c>
      <c r="J85">
        <v>-105.30226999999999</v>
      </c>
      <c r="K85">
        <v>25.8</v>
      </c>
      <c r="L85">
        <v>75</v>
      </c>
      <c r="M85">
        <v>4</v>
      </c>
      <c r="N85" t="s">
        <v>146</v>
      </c>
      <c r="O85">
        <v>0.71</v>
      </c>
      <c r="P85">
        <v>1.6</v>
      </c>
      <c r="Q85">
        <v>1.5</v>
      </c>
      <c r="R85">
        <v>91.4</v>
      </c>
      <c r="S85">
        <v>0</v>
      </c>
      <c r="T85">
        <v>0</v>
      </c>
      <c r="U85">
        <v>22.2</v>
      </c>
      <c r="V85">
        <v>81.2</v>
      </c>
      <c r="W85">
        <v>6.96</v>
      </c>
      <c r="X85">
        <v>3751</v>
      </c>
      <c r="Y85">
        <v>2.1</v>
      </c>
      <c r="Z85">
        <v>8.49</v>
      </c>
      <c r="AA85">
        <v>21.1</v>
      </c>
      <c r="AB85">
        <v>77.7</v>
      </c>
      <c r="AC85">
        <v>6.67</v>
      </c>
      <c r="AD85">
        <v>3752</v>
      </c>
      <c r="AE85">
        <v>2.11</v>
      </c>
      <c r="AF85">
        <v>8.49</v>
      </c>
      <c r="AG85">
        <f t="shared" si="32"/>
        <v>2105.7154539338485</v>
      </c>
      <c r="AH85">
        <v>698.6</v>
      </c>
      <c r="AI85" s="22">
        <v>32.562678781666669</v>
      </c>
      <c r="AJ85" s="22">
        <v>27.655953276666668</v>
      </c>
      <c r="AK85">
        <v>0.08</v>
      </c>
      <c r="AL85">
        <f t="shared" si="33"/>
        <v>80</v>
      </c>
      <c r="AM85">
        <v>0.11</v>
      </c>
      <c r="AN85">
        <v>5.37</v>
      </c>
      <c r="AO85">
        <f t="shared" si="34"/>
        <v>85.37</v>
      </c>
      <c r="AP85">
        <f t="shared" si="35"/>
        <v>9.2395887354362269</v>
      </c>
      <c r="AQ85">
        <v>0.17</v>
      </c>
      <c r="AR85">
        <v>2520</v>
      </c>
      <c r="AS85" s="23">
        <f t="shared" si="36"/>
        <v>22.90909090909091</v>
      </c>
      <c r="AT85" s="23">
        <f t="shared" si="37"/>
        <v>6097.2067039106141</v>
      </c>
      <c r="AU85">
        <v>65.795000000000002</v>
      </c>
      <c r="AV85">
        <f t="shared" si="38"/>
        <v>5478.351373855121</v>
      </c>
      <c r="AW85">
        <v>32.741999999999997</v>
      </c>
      <c r="AX85">
        <f t="shared" si="39"/>
        <v>2726.228143213988</v>
      </c>
      <c r="AY85">
        <v>790.93915858842399</v>
      </c>
      <c r="AZ85">
        <v>26.150175190999999</v>
      </c>
      <c r="BA85">
        <v>0.70636621097743901</v>
      </c>
      <c r="BB85">
        <v>114.135502492173</v>
      </c>
      <c r="BC85">
        <v>0.151238405021106</v>
      </c>
      <c r="BD85">
        <v>9.8984932116751197E-3</v>
      </c>
      <c r="BE85">
        <v>0.239841040621076</v>
      </c>
      <c r="BF85">
        <v>5.8685033062848397</v>
      </c>
      <c r="BG85">
        <v>4.3587444723556301E-2</v>
      </c>
      <c r="BH85">
        <f>VLOOKUP($A85, POM!$1:$1048576, 7, FALSE)</f>
        <v>6.5862454551173073</v>
      </c>
      <c r="BI85">
        <f>VLOOKUP($A85, POM!$1:$1048576, 8, FALSE)</f>
        <v>-30.446555270699111</v>
      </c>
      <c r="BJ85">
        <f>VLOOKUP($A85, POM!$1:$1048576, 9, FALSE)</f>
        <v>43.647426210042298</v>
      </c>
      <c r="BK85">
        <f>VLOOKUP($A85, POM!$1:$1048576, 10, FALSE)</f>
        <v>293.08258373924531</v>
      </c>
      <c r="BL85">
        <f>VLOOKUP($A85, POM!$1:$1048576, 11, FALSE)</f>
        <v>0.72745710350070503</v>
      </c>
      <c r="BM85">
        <f>VLOOKUP($A85, POM!$1:$1048576, 12, FALSE)</f>
        <v>4.8847097289874215</v>
      </c>
      <c r="BN85">
        <f>VLOOKUP($A85, POM!$1:$1048576, 13, FALSE)</f>
        <v>7.8339024936698118</v>
      </c>
      <c r="BO85">
        <f>VLOOKUP(A85, [1]Dugout_fullIsotopeMassBalanceHA!$1:$1048576, 5, FALSE)</f>
        <v>-87</v>
      </c>
      <c r="BP85">
        <f>VLOOKUP($A85, [1]Dugout_fullIsotopeMassBalanceHA!$1:$1048576, 6, FALSE)</f>
        <v>-9.4499999999999993</v>
      </c>
      <c r="BQ85">
        <f>VLOOKUP(A85, Isotopes!$1:$1048576, 38,FALSE)</f>
        <v>0.17167063900000001</v>
      </c>
      <c r="BR85" s="63" t="str">
        <f>VLOOKUP($A85, Isotopes!$1:$1048576, 42, FALSE)</f>
        <v>rain</v>
      </c>
      <c r="BS85">
        <f>VLOOKUP(B85, [2]Dugout_master!$1:$1048576, 76, FALSE)</f>
        <v>1.5643722704959799</v>
      </c>
      <c r="BZ85">
        <v>4.8308746875970901E-3</v>
      </c>
      <c r="CA85">
        <v>0</v>
      </c>
      <c r="CB85">
        <f>VLOOKUP($A85,Radon!$C$3:$E$19,2,FALSE)</f>
        <v>3.5167159371063663</v>
      </c>
      <c r="CC85">
        <v>702</v>
      </c>
      <c r="CD85">
        <v>13500</v>
      </c>
      <c r="CE85" t="e">
        <f>VLOOKUP(A85, [3]Sheet1!$1:$1048576, 5, FALSE)</f>
        <v>#N/A</v>
      </c>
      <c r="CF85">
        <f>VLOOKUP(B85, [4]Dugout_master!$1:$1048576, 38, FALSE)</f>
        <v>46.786295129999999</v>
      </c>
      <c r="CG85">
        <f>VLOOKUP($C85, Flux!$1:$1048576, 4, FALSE)</f>
        <v>30.686986656941801</v>
      </c>
      <c r="CH85">
        <f>VLOOKUP($C85, Flux!$1:$1048576, 12, FALSE)</f>
        <v>0.38305005779632001</v>
      </c>
      <c r="CI85">
        <f>VLOOKUP($C85, Flux!$1:$1048576, 20, FALSE)</f>
        <v>-5.2019963591423402</v>
      </c>
      <c r="CJ85">
        <v>20410.368000000002</v>
      </c>
      <c r="CK85" s="22">
        <f t="shared" si="43"/>
        <v>1.220387795075963</v>
      </c>
      <c r="CL85" s="22">
        <f t="shared" si="40"/>
        <v>2209.7140999999997</v>
      </c>
      <c r="CM85" s="22">
        <f t="shared" si="41"/>
        <v>23015.457764816161</v>
      </c>
      <c r="CN85" s="22">
        <f t="shared" si="42"/>
        <v>23.015457764816162</v>
      </c>
      <c r="CO85" s="22">
        <f>VLOOKUP(A85, Alk_Cl_SO4!$1:$1048576, 7, FALSE)</f>
        <v>2844.445068359375</v>
      </c>
      <c r="CP85" s="22">
        <f>VLOOKUP(A85, Alk_Cl_SO4!$1:$1048576,5, FALSE)</f>
        <v>346.09909057617188</v>
      </c>
      <c r="CQ85" s="22">
        <f>VLOOKUP(A85, Alk_Cl_SO4!$1:$1048576,6, FALSE)</f>
        <v>70.0010986328125</v>
      </c>
    </row>
    <row r="86" spans="1:95" x14ac:dyDescent="0.25">
      <c r="A86" t="str">
        <f t="shared" si="29"/>
        <v>61B43368</v>
      </c>
      <c r="B86" s="8" t="s">
        <v>109</v>
      </c>
      <c r="C86" t="str">
        <f t="shared" si="30"/>
        <v>61BSeptember</v>
      </c>
      <c r="D86" s="20" t="s">
        <v>283</v>
      </c>
      <c r="E86" s="30">
        <v>43368</v>
      </c>
      <c r="F86" s="24">
        <f t="shared" si="31"/>
        <v>268</v>
      </c>
      <c r="G86" s="11">
        <v>22</v>
      </c>
      <c r="H86" s="56">
        <v>0.44444444444444442</v>
      </c>
      <c r="L86">
        <v>98</v>
      </c>
      <c r="M86">
        <v>18</v>
      </c>
      <c r="N86" t="s">
        <v>162</v>
      </c>
      <c r="O86">
        <v>0.23</v>
      </c>
      <c r="P86">
        <v>2</v>
      </c>
      <c r="Q86">
        <v>2</v>
      </c>
      <c r="R86">
        <v>86.5</v>
      </c>
      <c r="S86">
        <v>0</v>
      </c>
      <c r="T86">
        <v>0</v>
      </c>
      <c r="U86">
        <v>6.3</v>
      </c>
      <c r="V86">
        <v>96.1</v>
      </c>
      <c r="W86">
        <v>10.63</v>
      </c>
      <c r="X86">
        <v>3757</v>
      </c>
      <c r="Y86">
        <v>2.82</v>
      </c>
      <c r="Z86">
        <v>8.2200000000000006</v>
      </c>
      <c r="AA86">
        <v>6.3</v>
      </c>
      <c r="AB86">
        <v>91.2</v>
      </c>
      <c r="AC86">
        <v>10.02</v>
      </c>
      <c r="AD86">
        <v>3777</v>
      </c>
      <c r="AE86">
        <v>2.82</v>
      </c>
      <c r="AF86">
        <v>8.1300000000000008</v>
      </c>
      <c r="AG86">
        <f t="shared" si="32"/>
        <v>2109.1694634412261</v>
      </c>
      <c r="AH86">
        <v>712.9</v>
      </c>
      <c r="AI86" s="22">
        <v>106.61725849999999</v>
      </c>
      <c r="AJ86" s="22">
        <v>81.080068999999995</v>
      </c>
      <c r="AK86">
        <v>0.79</v>
      </c>
      <c r="AL86">
        <f t="shared" si="33"/>
        <v>790</v>
      </c>
      <c r="AM86">
        <v>2.2100000000000002E-3</v>
      </c>
      <c r="AN86">
        <v>141.66</v>
      </c>
      <c r="AO86">
        <f t="shared" si="34"/>
        <v>931.66</v>
      </c>
      <c r="AP86">
        <f t="shared" si="35"/>
        <v>30.523106001847189</v>
      </c>
      <c r="AQ86">
        <v>0.03</v>
      </c>
      <c r="AR86">
        <v>3440</v>
      </c>
      <c r="AS86" s="23">
        <f t="shared" si="36"/>
        <v>1556.5610859728506</v>
      </c>
      <c r="AT86" s="23">
        <f t="shared" si="37"/>
        <v>227.62247635182828</v>
      </c>
      <c r="AU86">
        <v>27.181000000000001</v>
      </c>
      <c r="AV86">
        <f t="shared" si="38"/>
        <v>2263.1973355537052</v>
      </c>
      <c r="AW86">
        <v>32.244999999999997</v>
      </c>
      <c r="AX86">
        <f t="shared" si="39"/>
        <v>2684.8459616985847</v>
      </c>
      <c r="AY86">
        <v>736.89248438750303</v>
      </c>
      <c r="AZ86">
        <v>40.567783528568803</v>
      </c>
      <c r="BA86">
        <v>2.0791571410938698</v>
      </c>
      <c r="BB86">
        <v>48.463419313630403</v>
      </c>
      <c r="BC86">
        <v>9.1947254948035198E-2</v>
      </c>
      <c r="BD86">
        <v>9.7879011157618306E-3</v>
      </c>
      <c r="BE86">
        <v>0.430711580433351</v>
      </c>
      <c r="BF86">
        <v>18.280812561667901</v>
      </c>
      <c r="BG86">
        <v>0.90908346055022204</v>
      </c>
      <c r="BH86">
        <f>VLOOKUP($A86, POM!$1:$1048576, 7, FALSE)</f>
        <v>4.7632235139351105</v>
      </c>
      <c r="BI86">
        <f>VLOOKUP($A86, POM!$1:$1048576, 8, FALSE)</f>
        <v>-23.345101958695793</v>
      </c>
      <c r="BJ86">
        <f>VLOOKUP($A86, POM!$1:$1048576, 9, FALSE)</f>
        <v>46.051964919669835</v>
      </c>
      <c r="BK86">
        <f>VLOOKUP($A86, POM!$1:$1048576, 10, FALSE)</f>
        <v>350.20138212181297</v>
      </c>
      <c r="BL86">
        <f>VLOOKUP($A86, POM!$1:$1048576, 11, FALSE)</f>
        <v>0.76753274866116394</v>
      </c>
      <c r="BM86">
        <f>VLOOKUP($A86, POM!$1:$1048576, 12, FALSE)</f>
        <v>5.8366897020302169</v>
      </c>
      <c r="BN86">
        <f>VLOOKUP($A86, POM!$1:$1048576, 13, FALSE)</f>
        <v>8.8718967769300647</v>
      </c>
      <c r="BO86">
        <f>VLOOKUP(A86, [1]Dugout_fullIsotopeMassBalanceHA!$1:$1048576, 5, FALSE)</f>
        <v>-69.2</v>
      </c>
      <c r="BP86">
        <f>VLOOKUP($A86, [1]Dugout_fullIsotopeMassBalanceHA!$1:$1048576, 6, FALSE)</f>
        <v>-4.43</v>
      </c>
      <c r="BQ86">
        <f>VLOOKUP(A86, Isotopes!$1:$1048576, 38,FALSE)</f>
        <v>0.70685701000000001</v>
      </c>
      <c r="BR86" s="63" t="str">
        <f>VLOOKUP($A86, Isotopes!$1:$1048576, 42, FALSE)</f>
        <v>rain</v>
      </c>
      <c r="BS86">
        <f>VLOOKUP(B86, [2]Dugout_master!$1:$1048576, 76, FALSE)</f>
        <v>3.39125698784978</v>
      </c>
      <c r="BT86" s="60" t="s">
        <v>163</v>
      </c>
      <c r="BZ86">
        <v>0</v>
      </c>
      <c r="CA86">
        <v>0</v>
      </c>
      <c r="CB86">
        <f>VLOOKUP($A86,Radon!$C$3:$E$19,2,FALSE)</f>
        <v>1.7568458950174901</v>
      </c>
      <c r="CC86">
        <v>716</v>
      </c>
      <c r="CD86">
        <v>1150</v>
      </c>
      <c r="CE86" t="e">
        <f>VLOOKUP(A86, [3]Sheet1!$1:$1048576, 5, FALSE)</f>
        <v>#N/A</v>
      </c>
      <c r="CF86">
        <f>VLOOKUP(B86, [4]Dugout_master!$1:$1048576, 38, FALSE)</f>
        <v>2.3857776199999998</v>
      </c>
      <c r="CG86">
        <f>VLOOKUP($C86, Flux!$1:$1048576, 4, FALSE)</f>
        <v>24.452534668714499</v>
      </c>
      <c r="CH86">
        <f>VLOOKUP($C86, Flux!$1:$1048576, 12, FALSE)</f>
        <v>0.12415682077959</v>
      </c>
      <c r="CI86">
        <f>VLOOKUP($C86, Flux!$1:$1048576, 20, FALSE)</f>
        <v>5.4408600962508702</v>
      </c>
      <c r="CJ86">
        <v>2324</v>
      </c>
      <c r="CK86" s="22">
        <f t="shared" si="43"/>
        <v>5.2266790520409296</v>
      </c>
      <c r="CL86" s="22">
        <f t="shared" si="40"/>
        <v>2213.2486999999996</v>
      </c>
      <c r="CM86" s="22">
        <f t="shared" si="41"/>
        <v>23052.27267992917</v>
      </c>
      <c r="CN86" s="22">
        <f t="shared" si="42"/>
        <v>23.052272679929171</v>
      </c>
      <c r="CO86" s="22">
        <f>VLOOKUP(A86, Alk_Cl_SO4!$1:$1048576, 7, FALSE)</f>
        <v>2820.31396484375</v>
      </c>
      <c r="CP86" s="22">
        <f>VLOOKUP(A86, Alk_Cl_SO4!$1:$1048576,5, FALSE)</f>
        <v>150.87190246582031</v>
      </c>
      <c r="CQ86" s="22">
        <f>VLOOKUP(A86, Alk_Cl_SO4!$1:$1048576,6, FALSE)</f>
        <v>120.65920257568359</v>
      </c>
    </row>
    <row r="87" spans="1:95" x14ac:dyDescent="0.25">
      <c r="A87" t="str">
        <f t="shared" si="29"/>
        <v>14A43294</v>
      </c>
      <c r="B87" s="8" t="s">
        <v>83</v>
      </c>
      <c r="C87" t="str">
        <f t="shared" si="30"/>
        <v>14AJuly</v>
      </c>
      <c r="D87" t="s">
        <v>281</v>
      </c>
      <c r="E87" s="30">
        <v>43294</v>
      </c>
      <c r="F87" s="24">
        <f t="shared" si="31"/>
        <v>194</v>
      </c>
      <c r="G87" s="11">
        <v>11</v>
      </c>
      <c r="H87" s="56">
        <v>0.40277777777777773</v>
      </c>
      <c r="I87">
        <v>51.04927</v>
      </c>
      <c r="J87">
        <v>-104.65130000000001</v>
      </c>
      <c r="K87">
        <v>23.3</v>
      </c>
      <c r="L87">
        <v>0</v>
      </c>
      <c r="M87">
        <v>6.2</v>
      </c>
      <c r="N87" t="s">
        <v>115</v>
      </c>
      <c r="O87">
        <v>1.64</v>
      </c>
      <c r="P87">
        <v>4</v>
      </c>
      <c r="Q87">
        <v>3.5</v>
      </c>
      <c r="R87">
        <v>108.7</v>
      </c>
      <c r="S87">
        <v>0</v>
      </c>
      <c r="T87">
        <v>0</v>
      </c>
      <c r="U87">
        <v>21.4</v>
      </c>
      <c r="V87">
        <v>48.3</v>
      </c>
      <c r="W87">
        <v>4.08</v>
      </c>
      <c r="X87">
        <v>4387</v>
      </c>
      <c r="Y87">
        <v>2.48</v>
      </c>
      <c r="Z87">
        <v>8.3000000000000007</v>
      </c>
      <c r="AA87">
        <v>10</v>
      </c>
      <c r="AB87">
        <v>0.5</v>
      </c>
      <c r="AC87">
        <v>0.05</v>
      </c>
      <c r="AD87">
        <v>6276</v>
      </c>
      <c r="AE87">
        <v>4.8600000000000003</v>
      </c>
      <c r="AF87">
        <v>7.93</v>
      </c>
      <c r="AG87">
        <f t="shared" si="32"/>
        <v>2472.4430044472729</v>
      </c>
      <c r="AH87">
        <v>714.4</v>
      </c>
      <c r="AI87">
        <v>2.3893958</v>
      </c>
      <c r="AJ87">
        <v>2.1470605124999995</v>
      </c>
      <c r="AK87">
        <v>0.08</v>
      </c>
      <c r="AL87">
        <f t="shared" si="33"/>
        <v>80</v>
      </c>
      <c r="AM87">
        <v>2.89</v>
      </c>
      <c r="AN87">
        <v>2967.72</v>
      </c>
      <c r="AO87">
        <f t="shared" si="34"/>
        <v>3047.72</v>
      </c>
      <c r="AP87">
        <f t="shared" si="35"/>
        <v>55.206159076682738</v>
      </c>
      <c r="AQ87">
        <v>3.8</v>
      </c>
      <c r="AR87">
        <v>9300</v>
      </c>
      <c r="AS87" s="23">
        <f t="shared" si="36"/>
        <v>3.2179930795847751</v>
      </c>
      <c r="AT87" s="23">
        <f t="shared" si="37"/>
        <v>15.363646166080358</v>
      </c>
      <c r="AU87">
        <v>96.087999999999994</v>
      </c>
      <c r="AV87">
        <f t="shared" si="38"/>
        <v>8000.6661115736879</v>
      </c>
      <c r="AW87">
        <v>45.594999999999999</v>
      </c>
      <c r="AX87">
        <f t="shared" si="39"/>
        <v>3796.4196502914237</v>
      </c>
      <c r="AY87">
        <v>1530.72933976687</v>
      </c>
      <c r="AZ87">
        <v>52.5152995190901</v>
      </c>
      <c r="BA87">
        <v>6.9702826676168099</v>
      </c>
      <c r="BB87">
        <v>188.716064137052</v>
      </c>
      <c r="BC87">
        <v>0.25689324587405898</v>
      </c>
      <c r="BD87">
        <v>5.30824145098358E-2</v>
      </c>
      <c r="BE87">
        <v>6.5837570878349903</v>
      </c>
      <c r="BF87">
        <v>168.32154245123101</v>
      </c>
      <c r="BG87">
        <v>42.347305571731503</v>
      </c>
      <c r="BH87">
        <f>VLOOKUP($A87, POM!$1:$1048576, 7, FALSE)</f>
        <v>10.149181936465581</v>
      </c>
      <c r="BI87">
        <f>VLOOKUP($A87, POM!$1:$1048576, 8, FALSE)</f>
        <v>-32.569892730817777</v>
      </c>
      <c r="BJ87">
        <f>VLOOKUP($A87, POM!$1:$1048576, 9, FALSE)</f>
        <v>29.163458126258284</v>
      </c>
      <c r="BK87">
        <f>VLOOKUP($A87, POM!$1:$1048576, 10, FALSE)</f>
        <v>195.56308375125786</v>
      </c>
      <c r="BL87">
        <f>VLOOKUP($A87, POM!$1:$1048576, 11, FALSE)</f>
        <v>0.48605763543763808</v>
      </c>
      <c r="BM87">
        <f>VLOOKUP($A87, POM!$1:$1048576, 12, FALSE)</f>
        <v>3.2593847291876314</v>
      </c>
      <c r="BN87">
        <f>VLOOKUP($A87, POM!$1:$1048576, 13, FALSE)</f>
        <v>7.8233839778316812</v>
      </c>
      <c r="BO87">
        <f>VLOOKUP(A87, [1]Dugout_fullIsotopeMassBalanceHA!$1:$1048576, 5, FALSE)</f>
        <v>-69.400000000000006</v>
      </c>
      <c r="BP87">
        <f>VLOOKUP($A87, [1]Dugout_fullIsotopeMassBalanceHA!$1:$1048576, 6, FALSE)</f>
        <v>-5.94</v>
      </c>
      <c r="BQ87">
        <f>VLOOKUP(A87, Isotopes!$1:$1048576, 38,FALSE)</f>
        <v>0.39595387700000001</v>
      </c>
      <c r="BR87" s="63" t="str">
        <f>VLOOKUP($A87, Isotopes!$1:$1048576, 42, FALSE)</f>
        <v>rain</v>
      </c>
      <c r="BS87">
        <f>VLOOKUP(B87, [2]Dugout_master!$1:$1048576, 76, FALSE)</f>
        <v>2.1976219509654298</v>
      </c>
      <c r="BT87" s="60" t="s">
        <v>145</v>
      </c>
      <c r="BZ87">
        <v>1.54911897392312E-2</v>
      </c>
      <c r="CA87">
        <v>-2.19553824363231E-3</v>
      </c>
      <c r="CB87" t="e">
        <f>VLOOKUP($A87,Radon!$C$3:$E$19,2,FALSE)</f>
        <v>#N/A</v>
      </c>
      <c r="CC87">
        <v>548</v>
      </c>
      <c r="CD87">
        <v>1000</v>
      </c>
      <c r="CE87">
        <f>VLOOKUP(A87, [3]Sheet1!$1:$1048576, 5, FALSE)</f>
        <v>0</v>
      </c>
      <c r="CF87">
        <f>VLOOKUP(B87, [4]Dugout_master!$1:$1048576, 38, FALSE)</f>
        <v>13.138942965</v>
      </c>
      <c r="CG87">
        <f>VLOOKUP($C87, Flux!$1:$1048576, 4, FALSE)</f>
        <v>90.606489853232503</v>
      </c>
      <c r="CH87">
        <f>VLOOKUP($C87, Flux!$1:$1048576, 12, FALSE)</f>
        <v>0.62808771441218603</v>
      </c>
      <c r="CI87">
        <f>VLOOKUP($C87, Flux!$1:$1048576, 20, FALSE)</f>
        <v>364.93056856531803</v>
      </c>
      <c r="CJ87">
        <v>4920</v>
      </c>
      <c r="CK87" s="22">
        <f t="shared" si="43"/>
        <v>11.209977698461312</v>
      </c>
      <c r="CL87" s="22">
        <f t="shared" si="40"/>
        <v>2584.3816999999999</v>
      </c>
      <c r="CM87" s="22">
        <f t="shared" si="41"/>
        <v>26917.838766795125</v>
      </c>
      <c r="CN87" s="22">
        <f t="shared" si="42"/>
        <v>26.917838766795125</v>
      </c>
      <c r="CO87" s="22">
        <f>VLOOKUP(A87, Alk_Cl_SO4!$1:$1048576, 7, FALSE)</f>
        <v>2501.1640625</v>
      </c>
      <c r="CP87" s="22">
        <f>VLOOKUP(A87, Alk_Cl_SO4!$1:$1048576,5, FALSE)</f>
        <v>524.47357177734375</v>
      </c>
      <c r="CQ87" s="22">
        <f>VLOOKUP(A87, Alk_Cl_SO4!$1:$1048576,6, FALSE)</f>
        <v>69.153396606445313</v>
      </c>
    </row>
    <row r="88" spans="1:95" x14ac:dyDescent="0.25">
      <c r="A88" t="str">
        <f t="shared" si="29"/>
        <v>61B43291</v>
      </c>
      <c r="B88" s="8" t="s">
        <v>109</v>
      </c>
      <c r="C88" t="str">
        <f t="shared" si="30"/>
        <v>61BJuly</v>
      </c>
      <c r="D88" t="s">
        <v>281</v>
      </c>
      <c r="E88" s="30">
        <v>43291</v>
      </c>
      <c r="F88" s="24">
        <f t="shared" si="31"/>
        <v>191</v>
      </c>
      <c r="G88" s="11">
        <v>11</v>
      </c>
      <c r="H88" s="56">
        <v>0.4375</v>
      </c>
      <c r="I88">
        <v>50.240090000000002</v>
      </c>
      <c r="J88">
        <v>-105.9979</v>
      </c>
      <c r="K88">
        <v>22.5</v>
      </c>
      <c r="L88">
        <v>100</v>
      </c>
      <c r="M88">
        <v>5.8</v>
      </c>
      <c r="N88" t="s">
        <v>120</v>
      </c>
      <c r="O88">
        <v>0.46</v>
      </c>
      <c r="P88">
        <v>2.2000000000000002</v>
      </c>
      <c r="Q88">
        <v>2</v>
      </c>
      <c r="R88">
        <v>75.3</v>
      </c>
      <c r="S88">
        <v>0</v>
      </c>
      <c r="T88">
        <v>0</v>
      </c>
      <c r="U88">
        <v>22.4</v>
      </c>
      <c r="V88">
        <v>78.599999999999994</v>
      </c>
      <c r="W88">
        <v>6.57</v>
      </c>
      <c r="X88">
        <v>4638</v>
      </c>
      <c r="Y88">
        <v>2.48</v>
      </c>
      <c r="Z88">
        <v>7.88</v>
      </c>
      <c r="AA88">
        <v>21.5</v>
      </c>
      <c r="AB88">
        <v>22.2</v>
      </c>
      <c r="AC88">
        <v>1.93</v>
      </c>
      <c r="AD88">
        <v>4683</v>
      </c>
      <c r="AE88">
        <v>2.48</v>
      </c>
      <c r="AF88">
        <v>7.51</v>
      </c>
      <c r="AG88">
        <f t="shared" si="32"/>
        <v>2617.5071784187403</v>
      </c>
      <c r="AI88" s="22">
        <v>2.7100974905555555</v>
      </c>
      <c r="AJ88" s="22">
        <v>2.5277579788888884</v>
      </c>
      <c r="AK88">
        <v>0.54</v>
      </c>
      <c r="AL88">
        <f t="shared" si="33"/>
        <v>540</v>
      </c>
      <c r="AM88">
        <v>0.02</v>
      </c>
      <c r="AN88">
        <v>205.55</v>
      </c>
      <c r="AO88">
        <f t="shared" si="34"/>
        <v>745.55</v>
      </c>
      <c r="AP88">
        <f t="shared" si="35"/>
        <v>27.304761489527792</v>
      </c>
      <c r="AQ88">
        <v>0.02</v>
      </c>
      <c r="AR88">
        <v>2650</v>
      </c>
      <c r="AS88" s="23">
        <f t="shared" si="36"/>
        <v>132.5</v>
      </c>
      <c r="AT88" s="23">
        <f t="shared" si="37"/>
        <v>122.63196302602773</v>
      </c>
      <c r="AU88">
        <v>27.981999999999999</v>
      </c>
      <c r="AV88">
        <f t="shared" si="38"/>
        <v>2329.8917568692755</v>
      </c>
      <c r="AW88">
        <v>25.207000000000001</v>
      </c>
      <c r="AX88">
        <f t="shared" si="39"/>
        <v>2098.8343047460448</v>
      </c>
      <c r="AY88">
        <v>1260.6134651986199</v>
      </c>
      <c r="AZ88">
        <v>41.058548165447199</v>
      </c>
      <c r="BA88">
        <v>1.4530892774247499</v>
      </c>
      <c r="BB88">
        <v>148.529962526134</v>
      </c>
      <c r="BC88">
        <v>0.19369441006889301</v>
      </c>
      <c r="BD88">
        <v>1.1034627544593299E-2</v>
      </c>
      <c r="BE88">
        <v>0.61383690081447695</v>
      </c>
      <c r="BF88">
        <v>14.876589236258599</v>
      </c>
      <c r="BG88">
        <v>5.1802829333189297E-2</v>
      </c>
      <c r="BH88">
        <f>VLOOKUP($A88, POM!$1:$1048576, 7, FALSE)</f>
        <v>3.0130152576800606</v>
      </c>
      <c r="BI88">
        <f>VLOOKUP($A88, POM!$1:$1048576, 8, FALSE)</f>
        <v>-19.283988529589259</v>
      </c>
      <c r="BJ88">
        <f>VLOOKUP($A88, POM!$1:$1048576, 9, FALSE)</f>
        <v>30.137709113068677</v>
      </c>
      <c r="BK88">
        <f>VLOOKUP($A88, POM!$1:$1048576, 10, FALSE)</f>
        <v>243.40754945006441</v>
      </c>
      <c r="BL88">
        <f>VLOOKUP($A88, POM!$1:$1048576, 11, FALSE)</f>
        <v>0.50229515188447793</v>
      </c>
      <c r="BM88">
        <f>VLOOKUP($A88, POM!$1:$1048576, 12, FALSE)</f>
        <v>4.0567924908344066</v>
      </c>
      <c r="BN88">
        <f>VLOOKUP($A88, POM!$1:$1048576, 13, FALSE)</f>
        <v>9.4225965647557341</v>
      </c>
      <c r="BO88">
        <f>VLOOKUP(A88, [1]Dugout_fullIsotopeMassBalanceHA!$1:$1048576, 5, FALSE)</f>
        <v>-75.5</v>
      </c>
      <c r="BP88">
        <f>VLOOKUP($A88, [1]Dugout_fullIsotopeMassBalanceHA!$1:$1048576, 6, FALSE)</f>
        <v>-5.99</v>
      </c>
      <c r="BQ88">
        <f>VLOOKUP(A88, Isotopes!$1:$1048576, 38,FALSE)</f>
        <v>0.49994523800000001</v>
      </c>
      <c r="BR88" s="63" t="str">
        <f>VLOOKUP($A88, Isotopes!$1:$1048576, 42, FALSE)</f>
        <v>rain</v>
      </c>
      <c r="BS88">
        <f>VLOOKUP(B88, [2]Dugout_master!$1:$1048576, 76, FALSE)</f>
        <v>3.39125698784978</v>
      </c>
      <c r="BT88" s="60" t="s">
        <v>149</v>
      </c>
      <c r="BZ88">
        <v>2.6650195804861E-3</v>
      </c>
      <c r="CA88">
        <v>0</v>
      </c>
      <c r="CB88" t="e">
        <f>VLOOKUP($A88,Radon!$C$3:$E$19,2,FALSE)</f>
        <v>#N/A</v>
      </c>
      <c r="CC88">
        <v>716</v>
      </c>
      <c r="CD88">
        <v>1150</v>
      </c>
      <c r="CE88">
        <f>VLOOKUP(A88, [3]Sheet1!$1:$1048576, 5, FALSE)</f>
        <v>8.9976512177906073E-2</v>
      </c>
      <c r="CF88">
        <f>VLOOKUP(B88, [4]Dugout_master!$1:$1048576, 38, FALSE)</f>
        <v>2.3857776199999998</v>
      </c>
      <c r="CG88">
        <f>VLOOKUP($C88, Flux!$1:$1048576, 4, FALSE)</f>
        <v>67.568587243252097</v>
      </c>
      <c r="CH88">
        <f>VLOOKUP($C88, Flux!$1:$1048576, 12, FALSE)</f>
        <v>0.49580446444724702</v>
      </c>
      <c r="CI88">
        <f>VLOOKUP($C88, Flux!$1:$1048576, 20, FALSE)</f>
        <v>16.198987167464502</v>
      </c>
      <c r="CJ88">
        <v>2505.1840000000002</v>
      </c>
      <c r="CK88" s="22">
        <f t="shared" si="43"/>
        <v>5.7493469572450238</v>
      </c>
      <c r="CL88" s="22">
        <f t="shared" si="40"/>
        <v>2732.2457999999997</v>
      </c>
      <c r="CM88" s="22">
        <f t="shared" si="41"/>
        <v>28457.929382356</v>
      </c>
      <c r="CN88" s="22">
        <f t="shared" si="42"/>
        <v>28.457929382355999</v>
      </c>
      <c r="CO88" s="22">
        <f>VLOOKUP(A88, Alk_Cl_SO4!$1:$1048576, 7, FALSE)</f>
        <v>1908.0760498046875</v>
      </c>
      <c r="CP88" s="22">
        <f>VLOOKUP(A88, Alk_Cl_SO4!$1:$1048576,5, FALSE)</f>
        <v>153.67500305175781</v>
      </c>
      <c r="CQ88" s="22">
        <f>VLOOKUP(A88, Alk_Cl_SO4!$1:$1048576,6, FALSE)</f>
        <v>88.003196716308594</v>
      </c>
    </row>
    <row r="89" spans="1:95" x14ac:dyDescent="0.25">
      <c r="A89" t="str">
        <f t="shared" si="29"/>
        <v>56B43369</v>
      </c>
      <c r="B89" s="8" t="s">
        <v>86</v>
      </c>
      <c r="C89" t="str">
        <f t="shared" si="30"/>
        <v>56BSeptember</v>
      </c>
      <c r="D89" s="20" t="s">
        <v>283</v>
      </c>
      <c r="E89" s="30">
        <v>43369</v>
      </c>
      <c r="F89" s="24">
        <f t="shared" si="31"/>
        <v>269</v>
      </c>
      <c r="G89" s="11">
        <v>22</v>
      </c>
      <c r="H89" s="56">
        <v>0.4236111111111111</v>
      </c>
      <c r="I89">
        <v>49.982729999999997</v>
      </c>
      <c r="J89">
        <v>-105.30235999999999</v>
      </c>
      <c r="K89">
        <v>12.6</v>
      </c>
      <c r="L89">
        <v>100</v>
      </c>
      <c r="M89">
        <v>4</v>
      </c>
      <c r="N89" t="s">
        <v>159</v>
      </c>
      <c r="O89">
        <v>0.28000000000000003</v>
      </c>
      <c r="P89">
        <v>1.4</v>
      </c>
      <c r="Q89">
        <v>1.4</v>
      </c>
      <c r="R89">
        <v>118.6</v>
      </c>
      <c r="S89">
        <v>0</v>
      </c>
      <c r="T89">
        <v>0</v>
      </c>
      <c r="U89">
        <v>7.1</v>
      </c>
      <c r="V89">
        <v>79.52</v>
      </c>
      <c r="W89">
        <v>9.5</v>
      </c>
      <c r="X89">
        <v>4929</v>
      </c>
      <c r="Y89">
        <v>2.64</v>
      </c>
      <c r="Z89">
        <v>9.3000000000000007</v>
      </c>
      <c r="AA89">
        <v>7</v>
      </c>
      <c r="AB89">
        <v>77.099999999999994</v>
      </c>
      <c r="AC89">
        <v>9.2100000000000009</v>
      </c>
      <c r="AD89">
        <v>4929</v>
      </c>
      <c r="AE89">
        <v>2.64</v>
      </c>
      <c r="AF89">
        <v>9.31</v>
      </c>
      <c r="AG89">
        <f t="shared" si="32"/>
        <v>2785.9244197277999</v>
      </c>
      <c r="AH89">
        <v>698</v>
      </c>
      <c r="AI89" s="22">
        <v>57.565584360000003</v>
      </c>
      <c r="AJ89" s="22">
        <v>50.621114039999995</v>
      </c>
      <c r="AK89">
        <v>0.59</v>
      </c>
      <c r="AL89">
        <f t="shared" si="33"/>
        <v>590</v>
      </c>
      <c r="AM89">
        <v>0.23</v>
      </c>
      <c r="AN89">
        <v>75.17</v>
      </c>
      <c r="AO89">
        <f t="shared" si="34"/>
        <v>665.17</v>
      </c>
      <c r="AP89">
        <f t="shared" si="35"/>
        <v>25.790889864446321</v>
      </c>
      <c r="AQ89">
        <v>0.27</v>
      </c>
      <c r="AR89">
        <v>3640</v>
      </c>
      <c r="AS89" s="23">
        <f t="shared" si="36"/>
        <v>15.826086956521738</v>
      </c>
      <c r="AT89" s="23">
        <f t="shared" si="37"/>
        <v>526.6329652787017</v>
      </c>
      <c r="AU89">
        <v>39.406999999999996</v>
      </c>
      <c r="AV89">
        <f t="shared" si="38"/>
        <v>3281.1823480432972</v>
      </c>
      <c r="AW89">
        <v>39.587000000000003</v>
      </c>
      <c r="AX89">
        <f t="shared" si="39"/>
        <v>3296.169858451291</v>
      </c>
      <c r="AY89">
        <v>68.537253963380806</v>
      </c>
      <c r="AZ89">
        <v>3.6081451629660299</v>
      </c>
      <c r="BA89">
        <v>0.29396530308976898</v>
      </c>
      <c r="BB89">
        <v>24.8111156087963</v>
      </c>
      <c r="BC89">
        <v>4.54281462690969E-2</v>
      </c>
      <c r="BD89">
        <v>1.5005317040361801E-3</v>
      </c>
      <c r="BE89">
        <v>0.27936734484075398</v>
      </c>
      <c r="BF89">
        <v>11.276661587214599</v>
      </c>
      <c r="BG89">
        <v>0.19248215747568301</v>
      </c>
      <c r="BH89">
        <f>VLOOKUP($A89, POM!$1:$1048576, 7, FALSE)</f>
        <v>5.4763988957146568</v>
      </c>
      <c r="BI89">
        <f>VLOOKUP($A89, POM!$1:$1048576, 8, FALSE)</f>
        <v>-25.588733779576209</v>
      </c>
      <c r="BJ89">
        <f>VLOOKUP($A89, POM!$1:$1048576, 9, FALSE)</f>
        <v>39.37710247138979</v>
      </c>
      <c r="BK89">
        <f>VLOOKUP($A89, POM!$1:$1048576, 10, FALSE)</f>
        <v>225.15663504900564</v>
      </c>
      <c r="BL89">
        <f>VLOOKUP($A89, POM!$1:$1048576, 11, FALSE)</f>
        <v>0.65628504118982989</v>
      </c>
      <c r="BM89">
        <f>VLOOKUP($A89, POM!$1:$1048576, 12, FALSE)</f>
        <v>3.7526105841500943</v>
      </c>
      <c r="BN89">
        <f>VLOOKUP($A89, POM!$1:$1048576, 13, FALSE)</f>
        <v>6.6709515023702899</v>
      </c>
      <c r="BO89">
        <f>VLOOKUP(A89, [1]Dugout_fullIsotopeMassBalanceHA!$1:$1048576, 5, FALSE)</f>
        <v>-77.7</v>
      </c>
      <c r="BP89">
        <f>VLOOKUP($A89, [1]Dugout_fullIsotopeMassBalanceHA!$1:$1048576, 6, FALSE)</f>
        <v>-6.5</v>
      </c>
      <c r="BQ89">
        <f>VLOOKUP(A89, Isotopes!$1:$1048576, 38,FALSE)</f>
        <v>0.45740238100000002</v>
      </c>
      <c r="BR89" s="63" t="str">
        <f>VLOOKUP($A89, Isotopes!$1:$1048576, 42, FALSE)</f>
        <v>rain</v>
      </c>
      <c r="BS89">
        <f>VLOOKUP(B89, [2]Dugout_master!$1:$1048576, 76, FALSE)</f>
        <v>1.5643722704959799</v>
      </c>
      <c r="BT89" s="60" t="s">
        <v>161</v>
      </c>
      <c r="BZ89" s="10">
        <v>9.1600000000000004E-5</v>
      </c>
      <c r="CA89">
        <v>0</v>
      </c>
      <c r="CB89" t="e">
        <f>VLOOKUP($A89,Radon!$C$3:$E$19,2,FALSE)</f>
        <v>#N/A</v>
      </c>
      <c r="CC89">
        <v>702</v>
      </c>
      <c r="CD89">
        <v>13500</v>
      </c>
      <c r="CE89">
        <f>VLOOKUP(A89, [3]Sheet1!$1:$1048576, 5, FALSE)</f>
        <v>0.1305982261865295</v>
      </c>
      <c r="CF89">
        <f>VLOOKUP(B89, [4]Dugout_master!$1:$1048576, 38, FALSE)</f>
        <v>46.786295129999999</v>
      </c>
      <c r="CG89">
        <f>VLOOKUP($C89, Flux!$1:$1048576, 4, FALSE)</f>
        <v>-24.654294168798</v>
      </c>
      <c r="CH89">
        <f>VLOOKUP($C89, Flux!$1:$1048576, 12, FALSE)</f>
        <v>6.21777853374142E-2</v>
      </c>
      <c r="CI89">
        <f>VLOOKUP($C89, Flux!$1:$1048576, 20, FALSE)</f>
        <v>-2.73892537241051</v>
      </c>
      <c r="CJ89">
        <v>17979.612000000001</v>
      </c>
      <c r="CK89" s="22">
        <f t="shared" si="43"/>
        <v>1.0678393206914676</v>
      </c>
      <c r="CL89" s="22">
        <f t="shared" si="40"/>
        <v>2903.6738999999998</v>
      </c>
      <c r="CM89" s="22">
        <f t="shared" si="41"/>
        <v>30243.452765336941</v>
      </c>
      <c r="CN89" s="22">
        <f t="shared" si="42"/>
        <v>30.24345276533694</v>
      </c>
      <c r="CO89" s="22">
        <f>VLOOKUP(A89, Alk_Cl_SO4!$1:$1048576, 7, FALSE)</f>
        <v>2473.27197265625</v>
      </c>
      <c r="CP89" s="22">
        <f>VLOOKUP(A89, Alk_Cl_SO4!$1:$1048576,5, FALSE)</f>
        <v>250.17869567871094</v>
      </c>
      <c r="CQ89" s="22">
        <f>VLOOKUP(A89, Alk_Cl_SO4!$1:$1048576,6, FALSE)</f>
        <v>87.36920166015625</v>
      </c>
    </row>
    <row r="90" spans="1:95" x14ac:dyDescent="0.25">
      <c r="A90" t="str">
        <f t="shared" si="29"/>
        <v>56A43369</v>
      </c>
      <c r="B90" s="8" t="s">
        <v>89</v>
      </c>
      <c r="C90" t="str">
        <f t="shared" si="30"/>
        <v>56ASeptember</v>
      </c>
      <c r="D90" s="20" t="s">
        <v>283</v>
      </c>
      <c r="E90" s="30">
        <v>43369</v>
      </c>
      <c r="F90" s="24">
        <f t="shared" si="31"/>
        <v>269</v>
      </c>
      <c r="G90" s="11">
        <v>22</v>
      </c>
      <c r="H90" s="56">
        <v>0.45833333333333331</v>
      </c>
      <c r="I90">
        <v>49.98368</v>
      </c>
      <c r="J90">
        <v>-105.28632</v>
      </c>
      <c r="K90">
        <v>12.9</v>
      </c>
      <c r="L90">
        <v>95</v>
      </c>
      <c r="M90">
        <v>3.3</v>
      </c>
      <c r="N90" t="s">
        <v>159</v>
      </c>
      <c r="O90">
        <v>2.12</v>
      </c>
      <c r="P90">
        <v>2.7</v>
      </c>
      <c r="Q90">
        <v>2.5</v>
      </c>
      <c r="R90">
        <v>90.1</v>
      </c>
      <c r="S90">
        <v>0</v>
      </c>
      <c r="T90">
        <v>0</v>
      </c>
      <c r="U90">
        <v>7.8</v>
      </c>
      <c r="V90">
        <v>80.400000000000006</v>
      </c>
      <c r="W90">
        <v>9.34</v>
      </c>
      <c r="X90">
        <v>5844</v>
      </c>
      <c r="Y90">
        <v>3.17</v>
      </c>
      <c r="Z90">
        <v>8.67</v>
      </c>
      <c r="AA90">
        <v>15.3</v>
      </c>
      <c r="AB90">
        <v>21</v>
      </c>
      <c r="AC90">
        <v>2.02</v>
      </c>
      <c r="AD90">
        <v>10350</v>
      </c>
      <c r="AE90">
        <v>5.84</v>
      </c>
      <c r="AF90">
        <v>7.64</v>
      </c>
      <c r="AG90">
        <f t="shared" si="32"/>
        <v>3317.1203756503178</v>
      </c>
      <c r="AH90">
        <v>697.7</v>
      </c>
      <c r="AI90" s="22">
        <v>4.4630938649999985</v>
      </c>
      <c r="AJ90" s="22">
        <v>2.7225032599999994</v>
      </c>
      <c r="AK90">
        <v>0.04</v>
      </c>
      <c r="AL90">
        <f t="shared" si="33"/>
        <v>40</v>
      </c>
      <c r="AM90">
        <v>9.3299999999999998E-3</v>
      </c>
      <c r="AN90">
        <v>5.86</v>
      </c>
      <c r="AO90">
        <f t="shared" si="34"/>
        <v>45.86</v>
      </c>
      <c r="AP90">
        <f t="shared" si="35"/>
        <v>6.7720011813348053</v>
      </c>
      <c r="AQ90">
        <v>0.04</v>
      </c>
      <c r="AR90">
        <v>2430</v>
      </c>
      <c r="AS90" s="23">
        <f t="shared" si="36"/>
        <v>260.45016077170419</v>
      </c>
      <c r="AT90" s="23">
        <f t="shared" si="37"/>
        <v>5228.1569965870303</v>
      </c>
      <c r="AU90">
        <v>57.595999999999997</v>
      </c>
      <c r="AV90">
        <f t="shared" si="38"/>
        <v>4795.6702747710242</v>
      </c>
      <c r="AW90">
        <v>30.637</v>
      </c>
      <c r="AX90">
        <f t="shared" si="39"/>
        <v>2550.9575353871778</v>
      </c>
      <c r="AY90">
        <v>318.62603066270299</v>
      </c>
      <c r="AZ90">
        <v>16.105272028342199</v>
      </c>
      <c r="BA90">
        <v>0.18619757546635801</v>
      </c>
      <c r="BB90">
        <v>11.2270160177116</v>
      </c>
      <c r="BC90">
        <v>1.9755757677118499E-2</v>
      </c>
      <c r="BD90">
        <v>3.5063978450977098E-4</v>
      </c>
      <c r="BE90">
        <v>0.30797322322910398</v>
      </c>
      <c r="BF90">
        <v>12.063835138196501</v>
      </c>
      <c r="BG90">
        <v>8.3396338121547606E-2</v>
      </c>
      <c r="BH90">
        <f>VLOOKUP($A90, POM!$1:$1048576, 7, FALSE)</f>
        <v>5.1839919371712977</v>
      </c>
      <c r="BI90">
        <f>VLOOKUP($A90, POM!$1:$1048576, 8, FALSE)</f>
        <v>-28.727214515698954</v>
      </c>
      <c r="BJ90">
        <f>VLOOKUP($A90, POM!$1:$1048576, 9, FALSE)</f>
        <v>26.459112199621547</v>
      </c>
      <c r="BK90">
        <f>VLOOKUP($A90, POM!$1:$1048576, 10, FALSE)</f>
        <v>129.13517895694432</v>
      </c>
      <c r="BL90">
        <f>VLOOKUP($A90, POM!$1:$1048576, 11, FALSE)</f>
        <v>0.44098520332702584</v>
      </c>
      <c r="BM90">
        <f>VLOOKUP($A90, POM!$1:$1048576, 12, FALSE)</f>
        <v>2.1522529826157388</v>
      </c>
      <c r="BN90">
        <f>VLOOKUP($A90, POM!$1:$1048576, 13, FALSE)</f>
        <v>5.693982006896535</v>
      </c>
      <c r="BO90">
        <f>VLOOKUP(A90, [1]Dugout_fullIsotopeMassBalanceHA!$1:$1048576, 5, FALSE)</f>
        <v>-77.5</v>
      </c>
      <c r="BP90">
        <f>VLOOKUP($A90, [1]Dugout_fullIsotopeMassBalanceHA!$1:$1048576, 6, FALSE)</f>
        <v>-6.05</v>
      </c>
      <c r="BQ90">
        <f>VLOOKUP(A90, Isotopes!$1:$1048576, 38,FALSE)</f>
        <v>0.555860731</v>
      </c>
      <c r="BR90" s="63" t="str">
        <f>VLOOKUP($A90, Isotopes!$1:$1048576, 42, FALSE)</f>
        <v>rain</v>
      </c>
      <c r="BS90">
        <f>VLOOKUP(B90, [2]Dugout_master!$1:$1048576, 76, FALSE)</f>
        <v>1.55197112047834</v>
      </c>
      <c r="BT90" s="60" t="s">
        <v>160</v>
      </c>
      <c r="BZ90">
        <v>1.11384E-4</v>
      </c>
      <c r="CA90">
        <v>-1.4725123999999999E-2</v>
      </c>
      <c r="CB90" t="e">
        <f>VLOOKUP($A90,Radon!$C$3:$E$19,2,FALSE)</f>
        <v>#N/A</v>
      </c>
      <c r="CC90">
        <v>708</v>
      </c>
      <c r="CD90">
        <v>610</v>
      </c>
      <c r="CE90">
        <f>VLOOKUP(A90, [3]Sheet1!$1:$1048576, 5, FALSE)</f>
        <v>9.919595365637493E-2</v>
      </c>
      <c r="CF90">
        <f>VLOOKUP(B90, [4]Dugout_master!$1:$1048576, 38, FALSE)</f>
        <v>3.4942912800000001</v>
      </c>
      <c r="CG90">
        <f>VLOOKUP($C90, Flux!$1:$1048576, 4, FALSE)</f>
        <v>-6.3095797778363503</v>
      </c>
      <c r="CH90">
        <f>VLOOKUP($C90, Flux!$1:$1048576, 12, FALSE)</f>
        <v>2.5479108212703602E-2</v>
      </c>
      <c r="CI90">
        <f>VLOOKUP($C90, Flux!$1:$1048576, 20, FALSE)</f>
        <v>-1.2086408701106199</v>
      </c>
      <c r="CJ90">
        <v>1658.664</v>
      </c>
      <c r="CK90" s="22">
        <f t="shared" si="43"/>
        <v>9.6882113382412456</v>
      </c>
      <c r="CL90" s="22">
        <f t="shared" si="40"/>
        <v>3442.7003999999997</v>
      </c>
      <c r="CM90" s="22">
        <f t="shared" si="41"/>
        <v>35857.727320070822</v>
      </c>
      <c r="CN90" s="22">
        <f t="shared" si="42"/>
        <v>35.857727320070822</v>
      </c>
      <c r="CO90" s="22">
        <f>VLOOKUP(A90, Alk_Cl_SO4!$1:$1048576, 7, FALSE)</f>
        <v>1845.887939453125</v>
      </c>
      <c r="CP90" s="22">
        <f>VLOOKUP(A90, Alk_Cl_SO4!$1:$1048576,5, FALSE)</f>
        <v>315.84930419921875</v>
      </c>
      <c r="CQ90" s="22">
        <f>VLOOKUP(A90, Alk_Cl_SO4!$1:$1048576,6, FALSE)</f>
        <v>166.122802734375</v>
      </c>
    </row>
  </sheetData>
  <sortState xmlns:xlrd2="http://schemas.microsoft.com/office/spreadsheetml/2017/richdata2" ref="A2:CM90">
    <sortCondition ref="CM1"/>
  </sortState>
  <phoneticPr fontId="7" type="noConversion"/>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21"/>
  <sheetViews>
    <sheetView workbookViewId="0">
      <selection activeCell="K18" sqref="K18"/>
    </sheetView>
  </sheetViews>
  <sheetFormatPr defaultColWidth="8.85546875" defaultRowHeight="15" x14ac:dyDescent="0.25"/>
  <cols>
    <col min="3" max="3" width="10.140625" bestFit="1" customWidth="1"/>
    <col min="4" max="4" width="27.42578125" bestFit="1" customWidth="1"/>
  </cols>
  <sheetData>
    <row r="1" spans="1:6" ht="15.75" thickBot="1" x14ac:dyDescent="0.3">
      <c r="A1" s="36" t="s">
        <v>1</v>
      </c>
      <c r="B1" s="36" t="s">
        <v>294</v>
      </c>
      <c r="C1" s="36" t="s">
        <v>2</v>
      </c>
      <c r="D1" s="36" t="s">
        <v>169</v>
      </c>
      <c r="E1" s="36" t="s">
        <v>468</v>
      </c>
      <c r="F1" s="36" t="s">
        <v>469</v>
      </c>
    </row>
    <row r="2" spans="1:6" ht="15.75" thickTop="1" x14ac:dyDescent="0.25">
      <c r="A2" t="str">
        <f>B2&amp;C2</f>
        <v>2343370</v>
      </c>
      <c r="B2">
        <v>23</v>
      </c>
      <c r="C2" s="7">
        <v>43370</v>
      </c>
      <c r="D2" t="s">
        <v>470</v>
      </c>
      <c r="E2" t="s">
        <v>589</v>
      </c>
      <c r="F2">
        <v>19.244</v>
      </c>
    </row>
    <row r="3" spans="1:6" x14ac:dyDescent="0.25">
      <c r="A3" t="str">
        <f t="shared" ref="A3:A66" si="0">B3&amp;C3</f>
        <v>2343321</v>
      </c>
      <c r="B3">
        <v>23</v>
      </c>
      <c r="C3" s="7">
        <v>43321</v>
      </c>
      <c r="D3" t="s">
        <v>472</v>
      </c>
      <c r="E3" t="s">
        <v>589</v>
      </c>
      <c r="F3">
        <v>19.254999999999999</v>
      </c>
    </row>
    <row r="4" spans="1:6" x14ac:dyDescent="0.25">
      <c r="A4" t="str">
        <f t="shared" si="0"/>
        <v>2343237</v>
      </c>
      <c r="B4">
        <v>23</v>
      </c>
      <c r="C4" s="7">
        <v>43237</v>
      </c>
      <c r="D4" t="s">
        <v>473</v>
      </c>
      <c r="E4" t="s">
        <v>589</v>
      </c>
      <c r="F4">
        <v>11.377000000000001</v>
      </c>
    </row>
    <row r="5" spans="1:6" x14ac:dyDescent="0.25">
      <c r="A5" t="str">
        <f t="shared" si="0"/>
        <v>2343293</v>
      </c>
      <c r="B5">
        <v>23</v>
      </c>
      <c r="C5" s="7">
        <v>43293</v>
      </c>
      <c r="D5" t="s">
        <v>474</v>
      </c>
      <c r="E5" t="s">
        <v>589</v>
      </c>
      <c r="F5">
        <v>15.997</v>
      </c>
    </row>
    <row r="6" spans="1:6" x14ac:dyDescent="0.25">
      <c r="A6" t="str">
        <f t="shared" si="0"/>
        <v>2343262</v>
      </c>
      <c r="B6">
        <v>23</v>
      </c>
      <c r="C6" s="7">
        <v>43262</v>
      </c>
      <c r="D6" t="s">
        <v>475</v>
      </c>
      <c r="E6" t="s">
        <v>589</v>
      </c>
      <c r="F6">
        <v>11.090999999999999</v>
      </c>
    </row>
    <row r="7" spans="1:6" x14ac:dyDescent="0.25">
      <c r="A7" t="str">
        <f t="shared" si="0"/>
        <v>6843294</v>
      </c>
      <c r="B7">
        <v>68</v>
      </c>
      <c r="C7" s="7">
        <v>43294</v>
      </c>
      <c r="D7" t="s">
        <v>476</v>
      </c>
      <c r="E7" t="s">
        <v>589</v>
      </c>
      <c r="F7">
        <v>25.507000000000001</v>
      </c>
    </row>
    <row r="8" spans="1:6" x14ac:dyDescent="0.25">
      <c r="A8" t="str">
        <f t="shared" si="0"/>
        <v>6843238</v>
      </c>
      <c r="B8">
        <v>68</v>
      </c>
      <c r="C8" s="7">
        <v>43238</v>
      </c>
      <c r="D8" t="s">
        <v>477</v>
      </c>
      <c r="E8" t="s">
        <v>589</v>
      </c>
      <c r="F8">
        <v>20.657</v>
      </c>
    </row>
    <row r="9" spans="1:6" x14ac:dyDescent="0.25">
      <c r="A9" t="str">
        <f t="shared" si="0"/>
        <v>6843216</v>
      </c>
      <c r="B9">
        <v>68</v>
      </c>
      <c r="C9" s="7">
        <v>43216</v>
      </c>
      <c r="D9" t="s">
        <v>478</v>
      </c>
      <c r="E9" t="s">
        <v>589</v>
      </c>
      <c r="F9">
        <v>17.09</v>
      </c>
    </row>
    <row r="10" spans="1:6" x14ac:dyDescent="0.25">
      <c r="A10" t="str">
        <f t="shared" si="0"/>
        <v>14A43371</v>
      </c>
      <c r="B10" t="s">
        <v>83</v>
      </c>
      <c r="C10" s="7">
        <v>43371</v>
      </c>
      <c r="D10" t="s">
        <v>479</v>
      </c>
      <c r="E10" t="s">
        <v>589</v>
      </c>
      <c r="F10">
        <v>53.38</v>
      </c>
    </row>
    <row r="11" spans="1:6" x14ac:dyDescent="0.25">
      <c r="A11" t="str">
        <f t="shared" si="0"/>
        <v>14A43238</v>
      </c>
      <c r="B11" t="s">
        <v>83</v>
      </c>
      <c r="C11" s="7">
        <v>43238</v>
      </c>
      <c r="D11" t="s">
        <v>480</v>
      </c>
      <c r="E11" t="s">
        <v>589</v>
      </c>
      <c r="F11">
        <v>38.182000000000002</v>
      </c>
    </row>
    <row r="12" spans="1:6" x14ac:dyDescent="0.25">
      <c r="A12" t="str">
        <f t="shared" si="0"/>
        <v>14A43294</v>
      </c>
      <c r="B12" t="s">
        <v>83</v>
      </c>
      <c r="C12" s="7">
        <v>43294</v>
      </c>
      <c r="D12" t="s">
        <v>481</v>
      </c>
      <c r="E12" t="s">
        <v>589</v>
      </c>
      <c r="F12">
        <v>45.594999999999999</v>
      </c>
    </row>
    <row r="13" spans="1:6" x14ac:dyDescent="0.25">
      <c r="A13" t="str">
        <f t="shared" si="0"/>
        <v>14A43216</v>
      </c>
      <c r="B13" t="s">
        <v>83</v>
      </c>
      <c r="C13" s="7">
        <v>43216</v>
      </c>
      <c r="D13" t="s">
        <v>482</v>
      </c>
      <c r="E13" t="s">
        <v>589</v>
      </c>
      <c r="F13">
        <v>23.294</v>
      </c>
    </row>
    <row r="14" spans="1:6" x14ac:dyDescent="0.25">
      <c r="A14" t="str">
        <f t="shared" si="0"/>
        <v>14A0 Hr</v>
      </c>
      <c r="B14" t="s">
        <v>83</v>
      </c>
      <c r="C14" t="s">
        <v>357</v>
      </c>
      <c r="D14" t="s">
        <v>483</v>
      </c>
      <c r="E14" t="s">
        <v>589</v>
      </c>
      <c r="F14">
        <v>43.52</v>
      </c>
    </row>
    <row r="15" spans="1:6" x14ac:dyDescent="0.25">
      <c r="A15" t="str">
        <f t="shared" si="0"/>
        <v>14A12 Hr</v>
      </c>
      <c r="B15" t="s">
        <v>83</v>
      </c>
      <c r="C15" t="s">
        <v>359</v>
      </c>
      <c r="D15" t="s">
        <v>484</v>
      </c>
      <c r="E15" t="s">
        <v>589</v>
      </c>
      <c r="F15">
        <v>43.796999999999997</v>
      </c>
    </row>
    <row r="16" spans="1:6" x14ac:dyDescent="0.25">
      <c r="A16" t="str">
        <f t="shared" si="0"/>
        <v>14A24 Hr</v>
      </c>
      <c r="B16" t="s">
        <v>83</v>
      </c>
      <c r="C16" t="s">
        <v>361</v>
      </c>
      <c r="D16" t="s">
        <v>485</v>
      </c>
      <c r="E16" t="s">
        <v>589</v>
      </c>
      <c r="F16">
        <v>47.744</v>
      </c>
    </row>
    <row r="17" spans="1:6" x14ac:dyDescent="0.25">
      <c r="A17" t="str">
        <f t="shared" si="0"/>
        <v>14B43371</v>
      </c>
      <c r="B17" t="s">
        <v>80</v>
      </c>
      <c r="C17" s="7">
        <v>43371</v>
      </c>
      <c r="D17" t="s">
        <v>486</v>
      </c>
      <c r="E17" t="s">
        <v>589</v>
      </c>
      <c r="F17">
        <v>29.123000000000001</v>
      </c>
    </row>
    <row r="18" spans="1:6" x14ac:dyDescent="0.25">
      <c r="A18" t="str">
        <f t="shared" si="0"/>
        <v>14B43238</v>
      </c>
      <c r="B18" t="s">
        <v>80</v>
      </c>
      <c r="C18" s="7">
        <v>43238</v>
      </c>
      <c r="D18" t="s">
        <v>487</v>
      </c>
      <c r="E18" t="s">
        <v>589</v>
      </c>
      <c r="F18">
        <v>24.814</v>
      </c>
    </row>
    <row r="19" spans="1:6" x14ac:dyDescent="0.25">
      <c r="A19" t="str">
        <f t="shared" si="0"/>
        <v>14B43294</v>
      </c>
      <c r="B19" t="s">
        <v>80</v>
      </c>
      <c r="C19" s="7">
        <v>43294</v>
      </c>
      <c r="D19" t="s">
        <v>488</v>
      </c>
      <c r="E19" t="s">
        <v>589</v>
      </c>
      <c r="F19">
        <v>26.507999999999999</v>
      </c>
    </row>
    <row r="20" spans="1:6" x14ac:dyDescent="0.25">
      <c r="A20" t="str">
        <f t="shared" si="0"/>
        <v>14B43216</v>
      </c>
      <c r="B20" t="s">
        <v>80</v>
      </c>
      <c r="C20" s="7">
        <v>43216</v>
      </c>
      <c r="D20" t="s">
        <v>489</v>
      </c>
      <c r="E20" t="s">
        <v>589</v>
      </c>
      <c r="F20">
        <v>24.324999999999999</v>
      </c>
    </row>
    <row r="21" spans="1:6" x14ac:dyDescent="0.25">
      <c r="A21" t="str">
        <f t="shared" si="0"/>
        <v>230 Hr</v>
      </c>
      <c r="B21">
        <v>23</v>
      </c>
      <c r="C21" t="s">
        <v>357</v>
      </c>
      <c r="D21" t="s">
        <v>490</v>
      </c>
      <c r="E21" t="s">
        <v>589</v>
      </c>
      <c r="F21">
        <v>16.942</v>
      </c>
    </row>
    <row r="22" spans="1:6" x14ac:dyDescent="0.25">
      <c r="A22" t="str">
        <f t="shared" si="0"/>
        <v>2312 Hr</v>
      </c>
      <c r="B22">
        <v>23</v>
      </c>
      <c r="C22" t="s">
        <v>359</v>
      </c>
      <c r="D22" t="s">
        <v>491</v>
      </c>
      <c r="E22" t="s">
        <v>589</v>
      </c>
      <c r="F22">
        <v>17.04</v>
      </c>
    </row>
    <row r="23" spans="1:6" x14ac:dyDescent="0.25">
      <c r="A23" t="str">
        <f t="shared" si="0"/>
        <v>2324 Hr</v>
      </c>
      <c r="B23">
        <v>23</v>
      </c>
      <c r="C23" t="s">
        <v>361</v>
      </c>
      <c r="D23" t="s">
        <v>492</v>
      </c>
      <c r="E23" t="s">
        <v>589</v>
      </c>
      <c r="F23">
        <v>17.122</v>
      </c>
    </row>
    <row r="24" spans="1:6" x14ac:dyDescent="0.25">
      <c r="A24" t="str">
        <f t="shared" si="0"/>
        <v>32A43370</v>
      </c>
      <c r="B24" t="s">
        <v>66</v>
      </c>
      <c r="C24" s="7">
        <v>43370</v>
      </c>
      <c r="D24" t="s">
        <v>493</v>
      </c>
      <c r="E24" t="s">
        <v>589</v>
      </c>
      <c r="F24">
        <v>38.127000000000002</v>
      </c>
    </row>
    <row r="25" spans="1:6" x14ac:dyDescent="0.25">
      <c r="A25" t="str">
        <f t="shared" si="0"/>
        <v>32A43221</v>
      </c>
      <c r="B25" t="s">
        <v>66</v>
      </c>
      <c r="C25" s="7">
        <v>43221</v>
      </c>
      <c r="D25" t="s">
        <v>494</v>
      </c>
      <c r="E25" t="s">
        <v>589</v>
      </c>
      <c r="F25">
        <v>26.023</v>
      </c>
    </row>
    <row r="26" spans="1:6" x14ac:dyDescent="0.25">
      <c r="A26" t="str">
        <f t="shared" si="0"/>
        <v>32A43293</v>
      </c>
      <c r="B26" t="s">
        <v>66</v>
      </c>
      <c r="C26" s="7">
        <v>43293</v>
      </c>
      <c r="D26" t="s">
        <v>495</v>
      </c>
      <c r="E26" t="s">
        <v>589</v>
      </c>
      <c r="F26">
        <v>28.143000000000001</v>
      </c>
    </row>
    <row r="27" spans="1:6" x14ac:dyDescent="0.25">
      <c r="A27" t="str">
        <f t="shared" si="0"/>
        <v>32A43243</v>
      </c>
      <c r="B27" t="s">
        <v>66</v>
      </c>
      <c r="C27" s="7">
        <v>43243</v>
      </c>
      <c r="D27" t="s">
        <v>496</v>
      </c>
      <c r="E27" t="s">
        <v>589</v>
      </c>
      <c r="F27">
        <v>29.975999999999999</v>
      </c>
    </row>
    <row r="28" spans="1:6" x14ac:dyDescent="0.25">
      <c r="A28" t="str">
        <f t="shared" si="0"/>
        <v>32B43370</v>
      </c>
      <c r="B28" t="s">
        <v>71</v>
      </c>
      <c r="C28" s="7">
        <v>43370</v>
      </c>
      <c r="D28" t="s">
        <v>497</v>
      </c>
      <c r="E28" t="s">
        <v>589</v>
      </c>
      <c r="F28">
        <v>28.791</v>
      </c>
    </row>
    <row r="29" spans="1:6" x14ac:dyDescent="0.25">
      <c r="A29" t="str">
        <f t="shared" si="0"/>
        <v>32B43221</v>
      </c>
      <c r="B29" t="s">
        <v>71</v>
      </c>
      <c r="C29" s="7">
        <v>43221</v>
      </c>
      <c r="D29" t="s">
        <v>498</v>
      </c>
      <c r="E29" t="s">
        <v>589</v>
      </c>
      <c r="F29">
        <v>21.282</v>
      </c>
    </row>
    <row r="30" spans="1:6" x14ac:dyDescent="0.25">
      <c r="A30" t="str">
        <f t="shared" si="0"/>
        <v>32B43243</v>
      </c>
      <c r="B30" t="s">
        <v>71</v>
      </c>
      <c r="C30" s="7">
        <v>43243</v>
      </c>
      <c r="D30" t="s">
        <v>499</v>
      </c>
      <c r="E30" t="s">
        <v>589</v>
      </c>
      <c r="F30">
        <v>23.323</v>
      </c>
    </row>
    <row r="31" spans="1:6" x14ac:dyDescent="0.25">
      <c r="A31" t="str">
        <f t="shared" si="0"/>
        <v>32B43293</v>
      </c>
      <c r="B31" t="s">
        <v>71</v>
      </c>
      <c r="C31" s="7">
        <v>43293</v>
      </c>
      <c r="D31" t="s">
        <v>500</v>
      </c>
      <c r="E31" t="s">
        <v>589</v>
      </c>
      <c r="F31">
        <v>23.734999999999999</v>
      </c>
    </row>
    <row r="32" spans="1:6" x14ac:dyDescent="0.25">
      <c r="A32" t="str">
        <f t="shared" si="0"/>
        <v>32C43237</v>
      </c>
      <c r="B32" t="s">
        <v>69</v>
      </c>
      <c r="C32" s="7">
        <v>43237</v>
      </c>
      <c r="D32" t="s">
        <v>501</v>
      </c>
      <c r="E32" t="s">
        <v>589</v>
      </c>
      <c r="F32">
        <v>21.623999999999999</v>
      </c>
    </row>
    <row r="33" spans="1:6" x14ac:dyDescent="0.25">
      <c r="A33" t="str">
        <f t="shared" si="0"/>
        <v>32C43221</v>
      </c>
      <c r="B33" t="s">
        <v>69</v>
      </c>
      <c r="C33" s="7">
        <v>43221</v>
      </c>
      <c r="D33" t="s">
        <v>502</v>
      </c>
      <c r="E33" t="s">
        <v>589</v>
      </c>
      <c r="F33">
        <v>17</v>
      </c>
    </row>
    <row r="34" spans="1:6" x14ac:dyDescent="0.25">
      <c r="A34" t="str">
        <f t="shared" si="0"/>
        <v>32C43370</v>
      </c>
      <c r="B34" t="s">
        <v>69</v>
      </c>
      <c r="C34" s="7">
        <v>43370</v>
      </c>
      <c r="D34" t="s">
        <v>503</v>
      </c>
      <c r="E34" t="s">
        <v>589</v>
      </c>
      <c r="F34">
        <v>31.373000000000001</v>
      </c>
    </row>
    <row r="35" spans="1:6" x14ac:dyDescent="0.25">
      <c r="A35" t="str">
        <f t="shared" si="0"/>
        <v>32C43293</v>
      </c>
      <c r="B35" t="s">
        <v>69</v>
      </c>
      <c r="C35" s="7">
        <v>43293</v>
      </c>
      <c r="D35" t="s">
        <v>504</v>
      </c>
      <c r="E35" t="s">
        <v>589</v>
      </c>
      <c r="F35">
        <v>24.526</v>
      </c>
    </row>
    <row r="36" spans="1:6" x14ac:dyDescent="0.25">
      <c r="A36" t="str">
        <f t="shared" si="0"/>
        <v>4A43234</v>
      </c>
      <c r="B36" t="s">
        <v>98</v>
      </c>
      <c r="C36" s="7">
        <v>43234</v>
      </c>
      <c r="D36" t="s">
        <v>505</v>
      </c>
      <c r="E36" t="s">
        <v>589</v>
      </c>
      <c r="F36">
        <v>16.779</v>
      </c>
    </row>
    <row r="37" spans="1:6" x14ac:dyDescent="0.25">
      <c r="A37" t="str">
        <f t="shared" si="0"/>
        <v>4A43320</v>
      </c>
      <c r="B37" t="s">
        <v>98</v>
      </c>
      <c r="C37" s="7">
        <v>43320</v>
      </c>
      <c r="D37" t="s">
        <v>506</v>
      </c>
      <c r="E37" t="s">
        <v>589</v>
      </c>
      <c r="F37">
        <v>21.193999999999999</v>
      </c>
    </row>
    <row r="38" spans="1:6" x14ac:dyDescent="0.25">
      <c r="A38" t="str">
        <f t="shared" si="0"/>
        <v>4A43367</v>
      </c>
      <c r="B38" t="s">
        <v>98</v>
      </c>
      <c r="C38" s="7">
        <v>43367</v>
      </c>
      <c r="D38" t="s">
        <v>507</v>
      </c>
      <c r="E38" t="s">
        <v>589</v>
      </c>
      <c r="F38">
        <v>21.928999999999998</v>
      </c>
    </row>
    <row r="39" spans="1:6" x14ac:dyDescent="0.25">
      <c r="A39" t="str">
        <f t="shared" si="0"/>
        <v>4A43290</v>
      </c>
      <c r="B39" t="s">
        <v>98</v>
      </c>
      <c r="C39" s="7">
        <v>43290</v>
      </c>
      <c r="D39" t="s">
        <v>508</v>
      </c>
      <c r="E39" t="s">
        <v>589</v>
      </c>
      <c r="F39">
        <v>18.047999999999998</v>
      </c>
    </row>
    <row r="40" spans="1:6" x14ac:dyDescent="0.25">
      <c r="A40" t="str">
        <f t="shared" si="0"/>
        <v>4A43214</v>
      </c>
      <c r="B40" t="s">
        <v>98</v>
      </c>
      <c r="C40" s="7">
        <v>43214</v>
      </c>
      <c r="D40" t="s">
        <v>509</v>
      </c>
      <c r="E40" t="s">
        <v>589</v>
      </c>
      <c r="F40">
        <v>10.210000000000001</v>
      </c>
    </row>
    <row r="41" spans="1:6" x14ac:dyDescent="0.25">
      <c r="A41" t="str">
        <f t="shared" si="0"/>
        <v>4A43262</v>
      </c>
      <c r="B41" t="s">
        <v>98</v>
      </c>
      <c r="C41" s="7">
        <v>43262</v>
      </c>
      <c r="D41" t="s">
        <v>510</v>
      </c>
      <c r="E41" t="s">
        <v>589</v>
      </c>
      <c r="F41">
        <v>18.183</v>
      </c>
    </row>
    <row r="42" spans="1:6" x14ac:dyDescent="0.25">
      <c r="A42" t="str">
        <f t="shared" si="0"/>
        <v>4C43236</v>
      </c>
      <c r="B42" t="s">
        <v>91</v>
      </c>
      <c r="C42" s="7">
        <v>43236</v>
      </c>
      <c r="D42" t="s">
        <v>511</v>
      </c>
      <c r="E42" t="s">
        <v>589</v>
      </c>
      <c r="F42">
        <v>14.785</v>
      </c>
    </row>
    <row r="43" spans="1:6" x14ac:dyDescent="0.25">
      <c r="A43" t="str">
        <f t="shared" si="0"/>
        <v>4C43369</v>
      </c>
      <c r="B43" t="s">
        <v>91</v>
      </c>
      <c r="C43" s="7">
        <v>43369</v>
      </c>
      <c r="D43" t="s">
        <v>512</v>
      </c>
      <c r="E43" t="s">
        <v>589</v>
      </c>
      <c r="F43">
        <v>16.736000000000001</v>
      </c>
    </row>
    <row r="44" spans="1:6" x14ac:dyDescent="0.25">
      <c r="A44" t="str">
        <f t="shared" si="0"/>
        <v>4C24 Hr</v>
      </c>
      <c r="B44" t="s">
        <v>91</v>
      </c>
      <c r="C44" s="7" t="s">
        <v>361</v>
      </c>
      <c r="D44" t="s">
        <v>590</v>
      </c>
      <c r="E44" t="s">
        <v>589</v>
      </c>
      <c r="F44">
        <v>17.533000000000001</v>
      </c>
    </row>
    <row r="45" spans="1:6" x14ac:dyDescent="0.25">
      <c r="A45" t="str">
        <f t="shared" si="0"/>
        <v>4C43292</v>
      </c>
      <c r="B45" t="s">
        <v>91</v>
      </c>
      <c r="C45" s="7">
        <v>43292</v>
      </c>
      <c r="D45" t="s">
        <v>514</v>
      </c>
      <c r="E45" t="s">
        <v>589</v>
      </c>
      <c r="F45">
        <v>15.794</v>
      </c>
    </row>
    <row r="46" spans="1:6" x14ac:dyDescent="0.25">
      <c r="A46" t="str">
        <f t="shared" si="0"/>
        <v>4C43214</v>
      </c>
      <c r="B46" t="s">
        <v>91</v>
      </c>
      <c r="C46" s="7">
        <v>43214</v>
      </c>
      <c r="D46" t="s">
        <v>515</v>
      </c>
      <c r="E46" t="s">
        <v>589</v>
      </c>
      <c r="F46">
        <v>15.365</v>
      </c>
    </row>
    <row r="47" spans="1:6" x14ac:dyDescent="0.25">
      <c r="A47" t="str">
        <f t="shared" si="0"/>
        <v>4C0 Hr</v>
      </c>
      <c r="B47" t="s">
        <v>91</v>
      </c>
      <c r="C47" s="7" t="s">
        <v>357</v>
      </c>
      <c r="D47" t="s">
        <v>516</v>
      </c>
      <c r="E47" t="s">
        <v>589</v>
      </c>
      <c r="F47">
        <v>17.148</v>
      </c>
    </row>
    <row r="48" spans="1:6" x14ac:dyDescent="0.25">
      <c r="A48" t="str">
        <f t="shared" si="0"/>
        <v>4C12 Hr</v>
      </c>
      <c r="B48" t="s">
        <v>91</v>
      </c>
      <c r="C48" t="s">
        <v>359</v>
      </c>
      <c r="D48" t="s">
        <v>517</v>
      </c>
      <c r="E48" t="s">
        <v>589</v>
      </c>
      <c r="F48">
        <v>17.951000000000001</v>
      </c>
    </row>
    <row r="49" spans="1:6" x14ac:dyDescent="0.25">
      <c r="A49" t="str">
        <f t="shared" si="0"/>
        <v>4D43236</v>
      </c>
      <c r="B49" t="s">
        <v>96</v>
      </c>
      <c r="C49" s="7">
        <v>43236</v>
      </c>
      <c r="D49" t="s">
        <v>518</v>
      </c>
      <c r="E49" t="s">
        <v>589</v>
      </c>
      <c r="F49">
        <v>13.003</v>
      </c>
    </row>
    <row r="50" spans="1:6" x14ac:dyDescent="0.25">
      <c r="A50" t="str">
        <f t="shared" si="0"/>
        <v>4D43369</v>
      </c>
      <c r="B50" t="s">
        <v>96</v>
      </c>
      <c r="C50" s="7">
        <v>43369</v>
      </c>
      <c r="D50" t="s">
        <v>519</v>
      </c>
      <c r="E50" t="s">
        <v>589</v>
      </c>
      <c r="F50">
        <v>23.867000000000001</v>
      </c>
    </row>
    <row r="51" spans="1:6" x14ac:dyDescent="0.25">
      <c r="A51" t="str">
        <f t="shared" si="0"/>
        <v>4D43320</v>
      </c>
      <c r="B51" t="s">
        <v>96</v>
      </c>
      <c r="C51" s="7">
        <v>43320</v>
      </c>
      <c r="D51" t="s">
        <v>520</v>
      </c>
      <c r="E51" t="s">
        <v>589</v>
      </c>
      <c r="F51">
        <v>20.690999999999999</v>
      </c>
    </row>
    <row r="52" spans="1:6" x14ac:dyDescent="0.25">
      <c r="A52" t="str">
        <f t="shared" si="0"/>
        <v>4D43292</v>
      </c>
      <c r="B52" t="s">
        <v>96</v>
      </c>
      <c r="C52" s="7">
        <v>43292</v>
      </c>
      <c r="D52" t="s">
        <v>521</v>
      </c>
      <c r="E52" t="s">
        <v>589</v>
      </c>
      <c r="F52">
        <v>15.768000000000001</v>
      </c>
    </row>
    <row r="53" spans="1:6" x14ac:dyDescent="0.25">
      <c r="A53" t="str">
        <f t="shared" si="0"/>
        <v>4D43262</v>
      </c>
      <c r="B53" t="s">
        <v>96</v>
      </c>
      <c r="C53" s="7">
        <v>43262</v>
      </c>
      <c r="D53" t="s">
        <v>521</v>
      </c>
      <c r="E53" t="s">
        <v>589</v>
      </c>
      <c r="F53">
        <v>13.599</v>
      </c>
    </row>
    <row r="54" spans="1:6" x14ac:dyDescent="0.25">
      <c r="A54" t="str">
        <f t="shared" si="0"/>
        <v>4D43214</v>
      </c>
      <c r="B54" t="s">
        <v>96</v>
      </c>
      <c r="C54" s="7">
        <v>43214</v>
      </c>
      <c r="D54" t="s">
        <v>522</v>
      </c>
      <c r="E54" t="s">
        <v>589</v>
      </c>
      <c r="F54">
        <v>5.3849999999999998</v>
      </c>
    </row>
    <row r="55" spans="1:6" x14ac:dyDescent="0.25">
      <c r="A55" t="str">
        <f t="shared" si="0"/>
        <v>56A43236</v>
      </c>
      <c r="B55" t="s">
        <v>89</v>
      </c>
      <c r="C55" s="7">
        <v>43236</v>
      </c>
      <c r="D55" t="s">
        <v>523</v>
      </c>
      <c r="E55" t="s">
        <v>589</v>
      </c>
      <c r="F55">
        <v>22.085999999999999</v>
      </c>
    </row>
    <row r="56" spans="1:6" x14ac:dyDescent="0.25">
      <c r="A56" t="str">
        <f t="shared" si="0"/>
        <v>56A43369</v>
      </c>
      <c r="B56" t="s">
        <v>89</v>
      </c>
      <c r="C56" s="7">
        <v>43369</v>
      </c>
      <c r="D56" t="s">
        <v>524</v>
      </c>
      <c r="E56" t="s">
        <v>589</v>
      </c>
      <c r="F56">
        <v>30.637</v>
      </c>
    </row>
    <row r="57" spans="1:6" x14ac:dyDescent="0.25">
      <c r="A57" t="str">
        <f t="shared" si="0"/>
        <v>56A43292</v>
      </c>
      <c r="B57" t="s">
        <v>89</v>
      </c>
      <c r="C57" s="7">
        <v>43292</v>
      </c>
      <c r="D57" t="s">
        <v>525</v>
      </c>
      <c r="E57" t="s">
        <v>589</v>
      </c>
      <c r="F57">
        <v>23.640999999999998</v>
      </c>
    </row>
    <row r="58" spans="1:6" x14ac:dyDescent="0.25">
      <c r="A58" t="str">
        <f t="shared" si="0"/>
        <v>56A43215</v>
      </c>
      <c r="B58" t="s">
        <v>89</v>
      </c>
      <c r="C58" s="7">
        <v>43215</v>
      </c>
      <c r="D58" t="s">
        <v>526</v>
      </c>
      <c r="E58" t="s">
        <v>589</v>
      </c>
      <c r="F58">
        <v>17.634</v>
      </c>
    </row>
    <row r="59" spans="1:6" x14ac:dyDescent="0.25">
      <c r="A59" t="str">
        <f t="shared" si="0"/>
        <v>56A0 Hr</v>
      </c>
      <c r="B59" t="s">
        <v>89</v>
      </c>
      <c r="C59" t="s">
        <v>357</v>
      </c>
      <c r="D59" t="s">
        <v>527</v>
      </c>
      <c r="E59" t="s">
        <v>589</v>
      </c>
      <c r="F59">
        <v>26.542000000000002</v>
      </c>
    </row>
    <row r="60" spans="1:6" x14ac:dyDescent="0.25">
      <c r="A60" t="str">
        <f t="shared" si="0"/>
        <v>56A12 Hr</v>
      </c>
      <c r="B60" t="s">
        <v>89</v>
      </c>
      <c r="C60" t="s">
        <v>359</v>
      </c>
      <c r="D60" t="s">
        <v>528</v>
      </c>
      <c r="E60" t="s">
        <v>589</v>
      </c>
      <c r="F60">
        <v>26.280999999999999</v>
      </c>
    </row>
    <row r="61" spans="1:6" x14ac:dyDescent="0.25">
      <c r="A61" t="str">
        <f t="shared" si="0"/>
        <v>56A24 Hr</v>
      </c>
      <c r="B61" t="s">
        <v>89</v>
      </c>
      <c r="C61" t="s">
        <v>361</v>
      </c>
      <c r="D61" t="s">
        <v>529</v>
      </c>
      <c r="E61" t="s">
        <v>589</v>
      </c>
      <c r="F61">
        <v>24.872</v>
      </c>
    </row>
    <row r="62" spans="1:6" x14ac:dyDescent="0.25">
      <c r="A62" t="str">
        <f t="shared" si="0"/>
        <v>56B43369</v>
      </c>
      <c r="B62" t="s">
        <v>86</v>
      </c>
      <c r="C62" s="37">
        <v>43369</v>
      </c>
      <c r="D62" t="s">
        <v>530</v>
      </c>
      <c r="E62" t="s">
        <v>589</v>
      </c>
      <c r="F62">
        <v>39.587000000000003</v>
      </c>
    </row>
    <row r="63" spans="1:6" x14ac:dyDescent="0.25">
      <c r="A63" t="str">
        <f t="shared" si="0"/>
        <v>56B43236</v>
      </c>
      <c r="B63" t="s">
        <v>86</v>
      </c>
      <c r="C63" s="7">
        <v>43236</v>
      </c>
      <c r="D63" t="s">
        <v>531</v>
      </c>
      <c r="E63" t="s">
        <v>589</v>
      </c>
      <c r="F63">
        <v>31.821999999999999</v>
      </c>
    </row>
    <row r="64" spans="1:6" x14ac:dyDescent="0.25">
      <c r="A64" t="str">
        <f t="shared" si="0"/>
        <v>56B43292</v>
      </c>
      <c r="B64" t="s">
        <v>86</v>
      </c>
      <c r="C64" s="7">
        <v>43292</v>
      </c>
      <c r="D64" t="s">
        <v>532</v>
      </c>
      <c r="E64" t="s">
        <v>589</v>
      </c>
      <c r="F64">
        <v>32.741999999999997</v>
      </c>
    </row>
    <row r="65" spans="1:6" x14ac:dyDescent="0.25">
      <c r="A65" t="str">
        <f t="shared" si="0"/>
        <v>56B43215</v>
      </c>
      <c r="B65" t="s">
        <v>86</v>
      </c>
      <c r="C65" s="7">
        <v>43215</v>
      </c>
      <c r="D65" t="s">
        <v>533</v>
      </c>
      <c r="E65" t="s">
        <v>589</v>
      </c>
      <c r="F65">
        <v>24.155999999999999</v>
      </c>
    </row>
    <row r="66" spans="1:6" x14ac:dyDescent="0.25">
      <c r="A66" t="str">
        <f t="shared" si="0"/>
        <v>61B43235</v>
      </c>
      <c r="B66" t="s">
        <v>109</v>
      </c>
      <c r="C66" s="7">
        <v>43235</v>
      </c>
      <c r="D66" t="s">
        <v>534</v>
      </c>
      <c r="E66" t="s">
        <v>589</v>
      </c>
      <c r="F66">
        <v>17.765000000000001</v>
      </c>
    </row>
    <row r="67" spans="1:6" x14ac:dyDescent="0.25">
      <c r="A67" t="str">
        <f t="shared" ref="A67:A121" si="1">B67&amp;C67</f>
        <v>61B43368</v>
      </c>
      <c r="B67" t="s">
        <v>109</v>
      </c>
      <c r="C67" s="7">
        <v>43368</v>
      </c>
      <c r="D67" t="s">
        <v>535</v>
      </c>
      <c r="E67" t="s">
        <v>589</v>
      </c>
      <c r="F67">
        <v>32.244999999999997</v>
      </c>
    </row>
    <row r="68" spans="1:6" x14ac:dyDescent="0.25">
      <c r="A68" t="str">
        <f t="shared" si="1"/>
        <v>61B43291</v>
      </c>
      <c r="B68" t="s">
        <v>109</v>
      </c>
      <c r="C68" s="7">
        <v>43291</v>
      </c>
      <c r="D68" t="s">
        <v>536</v>
      </c>
      <c r="E68" t="s">
        <v>589</v>
      </c>
      <c r="F68">
        <v>25.207000000000001</v>
      </c>
    </row>
    <row r="69" spans="1:6" x14ac:dyDescent="0.25">
      <c r="A69" t="str">
        <f t="shared" si="1"/>
        <v>61B43223</v>
      </c>
      <c r="B69" t="s">
        <v>109</v>
      </c>
      <c r="C69" s="7">
        <v>43223</v>
      </c>
      <c r="D69" t="s">
        <v>537</v>
      </c>
      <c r="E69" t="s">
        <v>589</v>
      </c>
      <c r="F69">
        <v>16.332999999999998</v>
      </c>
    </row>
    <row r="70" spans="1:6" x14ac:dyDescent="0.25">
      <c r="A70" t="str">
        <f t="shared" si="1"/>
        <v>61C43368</v>
      </c>
      <c r="B70" t="s">
        <v>107</v>
      </c>
      <c r="C70" s="7">
        <v>43368</v>
      </c>
      <c r="D70" t="s">
        <v>538</v>
      </c>
      <c r="E70" t="s">
        <v>589</v>
      </c>
      <c r="F70">
        <v>25.265999999999998</v>
      </c>
    </row>
    <row r="71" spans="1:6" x14ac:dyDescent="0.25">
      <c r="A71" t="str">
        <f t="shared" si="1"/>
        <v>61C43235</v>
      </c>
      <c r="B71" t="s">
        <v>107</v>
      </c>
      <c r="C71" s="7">
        <v>43235</v>
      </c>
      <c r="D71" t="s">
        <v>539</v>
      </c>
      <c r="E71" t="s">
        <v>589</v>
      </c>
      <c r="F71">
        <v>28.669</v>
      </c>
    </row>
    <row r="72" spans="1:6" x14ac:dyDescent="0.25">
      <c r="A72" t="str">
        <f t="shared" si="1"/>
        <v>61C43223</v>
      </c>
      <c r="B72" t="s">
        <v>107</v>
      </c>
      <c r="C72" s="7">
        <v>43223</v>
      </c>
      <c r="D72" t="s">
        <v>540</v>
      </c>
      <c r="E72" t="s">
        <v>589</v>
      </c>
      <c r="F72">
        <v>21.224</v>
      </c>
    </row>
    <row r="73" spans="1:6" x14ac:dyDescent="0.25">
      <c r="A73" t="str">
        <f t="shared" si="1"/>
        <v>61C43291</v>
      </c>
      <c r="B73" t="s">
        <v>107</v>
      </c>
      <c r="C73" s="7">
        <v>43291</v>
      </c>
      <c r="D73" t="s">
        <v>541</v>
      </c>
      <c r="E73" t="s">
        <v>589</v>
      </c>
      <c r="F73">
        <v>21.847999999999999</v>
      </c>
    </row>
    <row r="74" spans="1:6" x14ac:dyDescent="0.25">
      <c r="A74" t="str">
        <f t="shared" si="1"/>
        <v>62B43368</v>
      </c>
      <c r="B74" t="s">
        <v>100</v>
      </c>
      <c r="C74" s="7">
        <v>43368</v>
      </c>
      <c r="D74" t="s">
        <v>542</v>
      </c>
      <c r="E74" t="s">
        <v>589</v>
      </c>
      <c r="F74">
        <v>33.408000000000001</v>
      </c>
    </row>
    <row r="75" spans="1:6" x14ac:dyDescent="0.25">
      <c r="A75" t="str">
        <f t="shared" si="1"/>
        <v>62B43235</v>
      </c>
      <c r="B75" t="s">
        <v>100</v>
      </c>
      <c r="C75" s="7">
        <v>43235</v>
      </c>
      <c r="D75" t="s">
        <v>543</v>
      </c>
      <c r="E75" t="s">
        <v>589</v>
      </c>
      <c r="F75">
        <v>24.344999999999999</v>
      </c>
    </row>
    <row r="76" spans="1:6" x14ac:dyDescent="0.25">
      <c r="A76" t="str">
        <f t="shared" si="1"/>
        <v>62B43223</v>
      </c>
      <c r="B76" t="s">
        <v>100</v>
      </c>
      <c r="C76" s="7">
        <v>43223</v>
      </c>
      <c r="D76" t="s">
        <v>544</v>
      </c>
      <c r="E76" t="s">
        <v>589</v>
      </c>
      <c r="F76">
        <v>25.07</v>
      </c>
    </row>
    <row r="77" spans="1:6" x14ac:dyDescent="0.25">
      <c r="A77" t="str">
        <f t="shared" si="1"/>
        <v>62C43368</v>
      </c>
      <c r="B77" t="s">
        <v>103</v>
      </c>
      <c r="C77" s="7">
        <v>43368</v>
      </c>
      <c r="D77" t="s">
        <v>545</v>
      </c>
      <c r="E77" t="s">
        <v>589</v>
      </c>
      <c r="F77">
        <v>22.12</v>
      </c>
    </row>
    <row r="78" spans="1:6" x14ac:dyDescent="0.25">
      <c r="A78" t="str">
        <f t="shared" si="1"/>
        <v>62C43235</v>
      </c>
      <c r="B78" t="s">
        <v>103</v>
      </c>
      <c r="C78" s="7">
        <v>43235</v>
      </c>
      <c r="D78" t="s">
        <v>546</v>
      </c>
      <c r="E78" t="s">
        <v>589</v>
      </c>
      <c r="F78">
        <v>25.091999999999999</v>
      </c>
    </row>
    <row r="79" spans="1:6" x14ac:dyDescent="0.25">
      <c r="A79" t="str">
        <f t="shared" si="1"/>
        <v>62C43291</v>
      </c>
      <c r="B79" t="s">
        <v>103</v>
      </c>
      <c r="C79" s="7">
        <v>43291</v>
      </c>
      <c r="D79" t="s">
        <v>547</v>
      </c>
      <c r="E79" t="s">
        <v>589</v>
      </c>
      <c r="F79">
        <v>21.372</v>
      </c>
    </row>
    <row r="80" spans="1:6" x14ac:dyDescent="0.25">
      <c r="A80" t="str">
        <f t="shared" si="1"/>
        <v>62E43223</v>
      </c>
      <c r="B80" t="s">
        <v>105</v>
      </c>
      <c r="C80" s="7">
        <v>43223</v>
      </c>
      <c r="D80" t="s">
        <v>548</v>
      </c>
      <c r="E80" t="s">
        <v>589</v>
      </c>
      <c r="F80">
        <v>34.186999999999998</v>
      </c>
    </row>
    <row r="81" spans="1:6" x14ac:dyDescent="0.25">
      <c r="A81" t="str">
        <f t="shared" si="1"/>
        <v>62E43368</v>
      </c>
      <c r="B81" t="s">
        <v>105</v>
      </c>
      <c r="C81" s="7">
        <v>43368</v>
      </c>
      <c r="D81" t="s">
        <v>549</v>
      </c>
      <c r="E81" t="s">
        <v>589</v>
      </c>
      <c r="F81">
        <v>66.540000000000006</v>
      </c>
    </row>
    <row r="82" spans="1:6" x14ac:dyDescent="0.25">
      <c r="A82" t="str">
        <f t="shared" si="1"/>
        <v>62E43235</v>
      </c>
      <c r="B82" t="s">
        <v>105</v>
      </c>
      <c r="C82" s="7">
        <v>43235</v>
      </c>
      <c r="D82" t="s">
        <v>550</v>
      </c>
      <c r="E82" t="s">
        <v>589</v>
      </c>
      <c r="F82">
        <v>39.732999999999997</v>
      </c>
    </row>
    <row r="83" spans="1:6" x14ac:dyDescent="0.25">
      <c r="A83" t="str">
        <f t="shared" si="1"/>
        <v>62E43297</v>
      </c>
      <c r="B83" t="s">
        <v>105</v>
      </c>
      <c r="C83" s="7">
        <v>43297</v>
      </c>
      <c r="D83" t="s">
        <v>551</v>
      </c>
      <c r="E83" t="s">
        <v>589</v>
      </c>
      <c r="F83">
        <v>52.871000000000002</v>
      </c>
    </row>
    <row r="84" spans="1:6" x14ac:dyDescent="0.25">
      <c r="A84" t="str">
        <f t="shared" si="1"/>
        <v>62C43223</v>
      </c>
      <c r="B84" t="s">
        <v>103</v>
      </c>
      <c r="C84" s="7">
        <v>43223</v>
      </c>
      <c r="D84" t="s">
        <v>552</v>
      </c>
      <c r="E84" t="s">
        <v>589</v>
      </c>
      <c r="F84">
        <v>24.494</v>
      </c>
    </row>
    <row r="85" spans="1:6" x14ac:dyDescent="0.25">
      <c r="A85" t="str">
        <f t="shared" si="1"/>
        <v>66A43367</v>
      </c>
      <c r="B85" t="s">
        <v>73</v>
      </c>
      <c r="C85" s="7">
        <v>43367</v>
      </c>
      <c r="D85" t="s">
        <v>553</v>
      </c>
      <c r="E85" t="s">
        <v>589</v>
      </c>
      <c r="F85">
        <v>29.478000000000002</v>
      </c>
    </row>
    <row r="86" spans="1:6" x14ac:dyDescent="0.25">
      <c r="A86" t="str">
        <f t="shared" si="1"/>
        <v>66A43234</v>
      </c>
      <c r="B86" t="s">
        <v>73</v>
      </c>
      <c r="C86" s="7">
        <v>43234</v>
      </c>
      <c r="D86" t="s">
        <v>554</v>
      </c>
      <c r="E86" t="s">
        <v>589</v>
      </c>
      <c r="F86">
        <v>15.224</v>
      </c>
    </row>
    <row r="87" spans="1:6" x14ac:dyDescent="0.25">
      <c r="A87" t="str">
        <f t="shared" si="1"/>
        <v>66A43321</v>
      </c>
      <c r="B87" t="s">
        <v>73</v>
      </c>
      <c r="C87" s="7">
        <v>43321</v>
      </c>
      <c r="D87" t="s">
        <v>555</v>
      </c>
      <c r="E87" t="s">
        <v>589</v>
      </c>
      <c r="F87">
        <v>33.576000000000001</v>
      </c>
    </row>
    <row r="88" spans="1:6" x14ac:dyDescent="0.25">
      <c r="A88" t="str">
        <f t="shared" si="1"/>
        <v>66A43217</v>
      </c>
      <c r="B88" t="s">
        <v>73</v>
      </c>
      <c r="C88" s="7">
        <v>43217</v>
      </c>
      <c r="D88" t="s">
        <v>556</v>
      </c>
      <c r="E88" t="s">
        <v>589</v>
      </c>
      <c r="F88">
        <v>14.499000000000001</v>
      </c>
    </row>
    <row r="89" spans="1:6" x14ac:dyDescent="0.25">
      <c r="A89" t="str">
        <f t="shared" si="1"/>
        <v>66A43263</v>
      </c>
      <c r="B89" t="s">
        <v>73</v>
      </c>
      <c r="C89" s="7">
        <v>43263</v>
      </c>
      <c r="D89" t="s">
        <v>557</v>
      </c>
      <c r="E89" t="s">
        <v>589</v>
      </c>
      <c r="F89">
        <v>28.332000000000001</v>
      </c>
    </row>
    <row r="90" spans="1:6" x14ac:dyDescent="0.25">
      <c r="A90" t="str">
        <f t="shared" si="1"/>
        <v>66A43234</v>
      </c>
      <c r="B90" t="s">
        <v>73</v>
      </c>
      <c r="C90" s="7">
        <v>43234</v>
      </c>
      <c r="D90" t="s">
        <v>554</v>
      </c>
      <c r="E90" t="s">
        <v>589</v>
      </c>
      <c r="F90">
        <v>17.536999999999999</v>
      </c>
    </row>
    <row r="91" spans="1:6" x14ac:dyDescent="0.25">
      <c r="A91" t="str">
        <f t="shared" si="1"/>
        <v>66A43290</v>
      </c>
      <c r="B91" t="s">
        <v>73</v>
      </c>
      <c r="C91" s="7">
        <v>43290</v>
      </c>
      <c r="D91" t="s">
        <v>558</v>
      </c>
      <c r="E91" t="s">
        <v>589</v>
      </c>
      <c r="F91">
        <v>33.258000000000003</v>
      </c>
    </row>
    <row r="92" spans="1:6" x14ac:dyDescent="0.25">
      <c r="A92" t="str">
        <f t="shared" si="1"/>
        <v>66B43217</v>
      </c>
      <c r="B92" t="s">
        <v>78</v>
      </c>
      <c r="C92" s="7">
        <v>43217</v>
      </c>
      <c r="D92" t="s">
        <v>559</v>
      </c>
      <c r="E92" t="s">
        <v>589</v>
      </c>
      <c r="F92">
        <v>25.995000000000001</v>
      </c>
    </row>
    <row r="93" spans="1:6" x14ac:dyDescent="0.25">
      <c r="A93" t="str">
        <f t="shared" si="1"/>
        <v>66B43367</v>
      </c>
      <c r="B93" t="s">
        <v>78</v>
      </c>
      <c r="C93" s="7">
        <v>43367</v>
      </c>
      <c r="D93" t="s">
        <v>560</v>
      </c>
      <c r="E93" t="s">
        <v>589</v>
      </c>
      <c r="F93">
        <v>31.904</v>
      </c>
    </row>
    <row r="94" spans="1:6" x14ac:dyDescent="0.25">
      <c r="A94" t="str">
        <f t="shared" si="1"/>
        <v>66B43290</v>
      </c>
      <c r="B94" t="s">
        <v>78</v>
      </c>
      <c r="C94" s="7">
        <v>43290</v>
      </c>
      <c r="D94" t="s">
        <v>561</v>
      </c>
      <c r="E94" t="s">
        <v>589</v>
      </c>
      <c r="F94">
        <v>30.198</v>
      </c>
    </row>
    <row r="95" spans="1:6" x14ac:dyDescent="0.25">
      <c r="A95" t="str">
        <f t="shared" si="1"/>
        <v>66B43234</v>
      </c>
      <c r="B95" t="s">
        <v>78</v>
      </c>
      <c r="C95" s="7">
        <v>43234</v>
      </c>
      <c r="D95" t="s">
        <v>562</v>
      </c>
      <c r="E95" t="s">
        <v>589</v>
      </c>
      <c r="F95">
        <v>29.08</v>
      </c>
    </row>
    <row r="96" spans="1:6" x14ac:dyDescent="0.25">
      <c r="A96" t="str">
        <f t="shared" si="1"/>
        <v>66C43217</v>
      </c>
      <c r="B96" t="s">
        <v>76</v>
      </c>
      <c r="C96" s="7">
        <v>43217</v>
      </c>
      <c r="D96" t="s">
        <v>563</v>
      </c>
      <c r="E96" t="s">
        <v>589</v>
      </c>
      <c r="F96">
        <v>18.405999999999999</v>
      </c>
    </row>
    <row r="97" spans="1:6" x14ac:dyDescent="0.25">
      <c r="A97" t="str">
        <f t="shared" si="1"/>
        <v>66C43321</v>
      </c>
      <c r="B97" t="s">
        <v>76</v>
      </c>
      <c r="C97" s="7">
        <v>43321</v>
      </c>
      <c r="D97" t="s">
        <v>564</v>
      </c>
      <c r="E97" t="s">
        <v>589</v>
      </c>
      <c r="F97">
        <v>18.548999999999999</v>
      </c>
    </row>
    <row r="98" spans="1:6" x14ac:dyDescent="0.25">
      <c r="A98" t="str">
        <f t="shared" si="1"/>
        <v>66C43367</v>
      </c>
      <c r="B98" t="s">
        <v>76</v>
      </c>
      <c r="C98" s="7">
        <v>43367</v>
      </c>
      <c r="D98" t="s">
        <v>565</v>
      </c>
      <c r="E98" t="s">
        <v>589</v>
      </c>
      <c r="F98">
        <v>20.161999999999999</v>
      </c>
    </row>
    <row r="99" spans="1:6" x14ac:dyDescent="0.25">
      <c r="A99" t="str">
        <f t="shared" si="1"/>
        <v>66C43290</v>
      </c>
      <c r="B99" t="s">
        <v>76</v>
      </c>
      <c r="C99" s="7">
        <v>43290</v>
      </c>
      <c r="D99" t="s">
        <v>566</v>
      </c>
      <c r="E99" t="s">
        <v>589</v>
      </c>
      <c r="F99">
        <v>17.234999999999999</v>
      </c>
    </row>
    <row r="100" spans="1:6" x14ac:dyDescent="0.25">
      <c r="A100" t="str">
        <f t="shared" si="1"/>
        <v>66C43263</v>
      </c>
      <c r="B100" t="s">
        <v>76</v>
      </c>
      <c r="C100" s="7">
        <v>43263</v>
      </c>
      <c r="D100" t="s">
        <v>567</v>
      </c>
      <c r="E100" t="s">
        <v>589</v>
      </c>
      <c r="F100">
        <v>17.530999999999999</v>
      </c>
    </row>
    <row r="101" spans="1:6" x14ac:dyDescent="0.25">
      <c r="A101" t="str">
        <f t="shared" si="1"/>
        <v>62B43291</v>
      </c>
      <c r="B101" t="s">
        <v>100</v>
      </c>
      <c r="C101" s="7">
        <v>43291</v>
      </c>
      <c r="D101" t="s">
        <v>591</v>
      </c>
      <c r="E101" t="s">
        <v>589</v>
      </c>
      <c r="F101">
        <v>28.402000000000001</v>
      </c>
    </row>
    <row r="102" spans="1:6" x14ac:dyDescent="0.25">
      <c r="A102" t="str">
        <f t="shared" si="1"/>
        <v>P143325</v>
      </c>
      <c r="B102" t="s">
        <v>448</v>
      </c>
      <c r="C102" s="7">
        <v>43325</v>
      </c>
      <c r="D102" t="s">
        <v>569</v>
      </c>
      <c r="E102" t="s">
        <v>589</v>
      </c>
      <c r="F102">
        <v>30.504000000000001</v>
      </c>
    </row>
    <row r="103" spans="1:6" x14ac:dyDescent="0.25">
      <c r="A103" t="str">
        <f t="shared" si="1"/>
        <v>P10343326</v>
      </c>
      <c r="B103" t="s">
        <v>449</v>
      </c>
      <c r="C103" s="7">
        <v>43326</v>
      </c>
      <c r="D103" t="s">
        <v>570</v>
      </c>
      <c r="E103" t="s">
        <v>589</v>
      </c>
      <c r="F103">
        <v>38.526000000000003</v>
      </c>
    </row>
    <row r="104" spans="1:6" x14ac:dyDescent="0.25">
      <c r="A104" t="str">
        <f t="shared" si="1"/>
        <v>P10943326</v>
      </c>
      <c r="B104" t="s">
        <v>450</v>
      </c>
      <c r="C104" s="7">
        <v>43326</v>
      </c>
      <c r="D104" t="s">
        <v>571</v>
      </c>
      <c r="E104" t="s">
        <v>589</v>
      </c>
      <c r="F104">
        <v>27.966000000000001</v>
      </c>
    </row>
    <row r="105" spans="1:6" x14ac:dyDescent="0.25">
      <c r="A105" t="str">
        <f t="shared" si="1"/>
        <v>P11843326</v>
      </c>
      <c r="B105" t="s">
        <v>451</v>
      </c>
      <c r="C105" s="7">
        <v>43326</v>
      </c>
      <c r="D105" t="s">
        <v>572</v>
      </c>
      <c r="E105" t="s">
        <v>589</v>
      </c>
      <c r="F105">
        <v>45.347999999999999</v>
      </c>
    </row>
    <row r="106" spans="1:6" x14ac:dyDescent="0.25">
      <c r="A106" t="str">
        <f t="shared" si="1"/>
        <v>P12043326</v>
      </c>
      <c r="B106" t="s">
        <v>452</v>
      </c>
      <c r="C106" s="7">
        <v>43326</v>
      </c>
      <c r="D106" t="s">
        <v>573</v>
      </c>
      <c r="E106" t="s">
        <v>589</v>
      </c>
      <c r="F106">
        <v>37.695</v>
      </c>
    </row>
    <row r="107" spans="1:6" x14ac:dyDescent="0.25">
      <c r="A107" t="str">
        <f t="shared" si="1"/>
        <v>P12443326</v>
      </c>
      <c r="B107" t="s">
        <v>453</v>
      </c>
      <c r="C107" s="7">
        <v>43326</v>
      </c>
      <c r="D107" t="s">
        <v>574</v>
      </c>
      <c r="E107" t="s">
        <v>589</v>
      </c>
      <c r="F107">
        <v>37.338999999999999</v>
      </c>
    </row>
    <row r="108" spans="1:6" x14ac:dyDescent="0.25">
      <c r="A108" t="str">
        <f t="shared" si="1"/>
        <v>P12543325</v>
      </c>
      <c r="B108" t="s">
        <v>454</v>
      </c>
      <c r="C108" s="7">
        <v>43325</v>
      </c>
      <c r="D108" t="s">
        <v>575</v>
      </c>
      <c r="E108" t="s">
        <v>589</v>
      </c>
      <c r="F108">
        <v>36.515000000000001</v>
      </c>
    </row>
    <row r="109" spans="1:6" x14ac:dyDescent="0.25">
      <c r="A109" t="str">
        <f t="shared" si="1"/>
        <v>P2043329</v>
      </c>
      <c r="B109" t="s">
        <v>455</v>
      </c>
      <c r="C109" s="7">
        <v>43329</v>
      </c>
      <c r="D109" t="s">
        <v>576</v>
      </c>
      <c r="E109" t="s">
        <v>589</v>
      </c>
      <c r="F109">
        <v>36.597999999999999</v>
      </c>
    </row>
    <row r="110" spans="1:6" x14ac:dyDescent="0.25">
      <c r="A110" t="str">
        <f t="shared" si="1"/>
        <v>P2643329</v>
      </c>
      <c r="B110" t="s">
        <v>456</v>
      </c>
      <c r="C110" s="7">
        <v>43329</v>
      </c>
      <c r="D110" t="s">
        <v>577</v>
      </c>
      <c r="E110" t="s">
        <v>589</v>
      </c>
      <c r="F110">
        <v>50.244</v>
      </c>
    </row>
    <row r="111" spans="1:6" x14ac:dyDescent="0.25">
      <c r="A111" t="str">
        <f t="shared" si="1"/>
        <v>P3543328</v>
      </c>
      <c r="B111" t="s">
        <v>457</v>
      </c>
      <c r="C111" s="7">
        <v>43328</v>
      </c>
      <c r="D111" t="s">
        <v>578</v>
      </c>
      <c r="E111" t="s">
        <v>589</v>
      </c>
      <c r="F111">
        <v>56.078000000000003</v>
      </c>
    </row>
    <row r="112" spans="1:6" x14ac:dyDescent="0.25">
      <c r="A112" t="str">
        <f t="shared" si="1"/>
        <v>P3743328</v>
      </c>
      <c r="B112" t="s">
        <v>458</v>
      </c>
      <c r="C112" s="7">
        <v>43328</v>
      </c>
      <c r="D112" t="s">
        <v>579</v>
      </c>
      <c r="E112" t="s">
        <v>589</v>
      </c>
      <c r="F112">
        <v>7.5819999999999999</v>
      </c>
    </row>
    <row r="113" spans="1:6" x14ac:dyDescent="0.25">
      <c r="A113" t="str">
        <f t="shared" si="1"/>
        <v>P5043327</v>
      </c>
      <c r="B113" t="s">
        <v>459</v>
      </c>
      <c r="C113" s="7">
        <v>43327</v>
      </c>
      <c r="D113" t="s">
        <v>580</v>
      </c>
      <c r="E113" t="s">
        <v>589</v>
      </c>
      <c r="F113">
        <v>45.115000000000002</v>
      </c>
    </row>
    <row r="114" spans="1:6" x14ac:dyDescent="0.25">
      <c r="A114" t="str">
        <f t="shared" si="1"/>
        <v>P6643327</v>
      </c>
      <c r="B114" t="s">
        <v>460</v>
      </c>
      <c r="C114" s="7">
        <v>43327</v>
      </c>
      <c r="D114" t="s">
        <v>581</v>
      </c>
      <c r="E114" t="s">
        <v>589</v>
      </c>
      <c r="F114">
        <v>55.354999999999997</v>
      </c>
    </row>
    <row r="115" spans="1:6" x14ac:dyDescent="0.25">
      <c r="A115" t="str">
        <f t="shared" si="1"/>
        <v>P6743329</v>
      </c>
      <c r="B115" t="s">
        <v>461</v>
      </c>
      <c r="C115" s="7">
        <v>43329</v>
      </c>
      <c r="D115" t="s">
        <v>582</v>
      </c>
      <c r="E115" t="s">
        <v>589</v>
      </c>
      <c r="F115">
        <v>50.898000000000003</v>
      </c>
    </row>
    <row r="116" spans="1:6" x14ac:dyDescent="0.25">
      <c r="A116" t="str">
        <f t="shared" si="1"/>
        <v>P7043327</v>
      </c>
      <c r="B116" t="s">
        <v>462</v>
      </c>
      <c r="C116" s="7">
        <v>43327</v>
      </c>
      <c r="D116" t="s">
        <v>583</v>
      </c>
      <c r="E116" t="s">
        <v>589</v>
      </c>
      <c r="F116">
        <v>45.622</v>
      </c>
    </row>
    <row r="117" spans="1:6" x14ac:dyDescent="0.25">
      <c r="A117" t="str">
        <f t="shared" si="1"/>
        <v>P7543327</v>
      </c>
      <c r="B117" t="s">
        <v>463</v>
      </c>
      <c r="C117" s="7">
        <v>43327</v>
      </c>
      <c r="D117" t="s">
        <v>584</v>
      </c>
      <c r="E117" t="s">
        <v>589</v>
      </c>
      <c r="F117">
        <v>35.093000000000004</v>
      </c>
    </row>
    <row r="118" spans="1:6" x14ac:dyDescent="0.25">
      <c r="A118" t="str">
        <f t="shared" si="1"/>
        <v>P8843327</v>
      </c>
      <c r="B118" t="s">
        <v>464</v>
      </c>
      <c r="C118" s="7">
        <v>43327</v>
      </c>
      <c r="D118" t="s">
        <v>585</v>
      </c>
      <c r="E118" t="s">
        <v>589</v>
      </c>
      <c r="F118">
        <v>30.722999999999999</v>
      </c>
    </row>
    <row r="119" spans="1:6" x14ac:dyDescent="0.25">
      <c r="A119" t="str">
        <f t="shared" si="1"/>
        <v>P9043329</v>
      </c>
      <c r="B119" t="s">
        <v>465</v>
      </c>
      <c r="C119" s="7">
        <v>43329</v>
      </c>
      <c r="D119" t="s">
        <v>586</v>
      </c>
      <c r="E119" t="s">
        <v>589</v>
      </c>
      <c r="F119">
        <v>34.155000000000001</v>
      </c>
    </row>
    <row r="120" spans="1:6" x14ac:dyDescent="0.25">
      <c r="A120" t="str">
        <f t="shared" si="1"/>
        <v>P9743328</v>
      </c>
      <c r="B120" t="s">
        <v>466</v>
      </c>
      <c r="C120" s="7">
        <v>43328</v>
      </c>
      <c r="D120" t="s">
        <v>587</v>
      </c>
      <c r="E120" t="s">
        <v>589</v>
      </c>
      <c r="F120">
        <v>30.564</v>
      </c>
    </row>
    <row r="121" spans="1:6" x14ac:dyDescent="0.25">
      <c r="A121" t="str">
        <f t="shared" si="1"/>
        <v>P9843328</v>
      </c>
      <c r="B121" t="s">
        <v>467</v>
      </c>
      <c r="C121" s="7">
        <v>43328</v>
      </c>
      <c r="D121" t="s">
        <v>588</v>
      </c>
      <c r="E121" t="s">
        <v>589</v>
      </c>
      <c r="F121">
        <v>37.124000000000002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21"/>
  <sheetViews>
    <sheetView workbookViewId="0">
      <selection activeCell="I13" sqref="I13"/>
    </sheetView>
  </sheetViews>
  <sheetFormatPr defaultColWidth="9.140625" defaultRowHeight="15" x14ac:dyDescent="0.25"/>
  <cols>
    <col min="3" max="3" width="10.140625" bestFit="1" customWidth="1"/>
    <col min="4" max="4" width="14.7109375" style="8" customWidth="1"/>
    <col min="5" max="5" width="13.7109375" style="11" customWidth="1"/>
    <col min="6" max="6" width="13.7109375" customWidth="1"/>
  </cols>
  <sheetData>
    <row r="1" spans="1:6" ht="15.75" thickBot="1" x14ac:dyDescent="0.3">
      <c r="A1" s="31" t="s">
        <v>1</v>
      </c>
      <c r="B1" s="31" t="s">
        <v>0</v>
      </c>
      <c r="C1" s="31" t="s">
        <v>2</v>
      </c>
      <c r="D1" s="31" t="s">
        <v>169</v>
      </c>
      <c r="E1" s="32" t="s">
        <v>343</v>
      </c>
      <c r="F1" s="31" t="s">
        <v>344</v>
      </c>
    </row>
    <row r="2" spans="1:6" ht="15.75" thickTop="1" x14ac:dyDescent="0.25">
      <c r="A2" t="str">
        <f>B2&amp;C2</f>
        <v>2343321</v>
      </c>
      <c r="B2">
        <v>23</v>
      </c>
      <c r="C2" s="7">
        <v>43321</v>
      </c>
      <c r="D2" s="33" t="s">
        <v>345</v>
      </c>
      <c r="E2" s="34">
        <v>1590</v>
      </c>
      <c r="F2" s="35">
        <v>0.04</v>
      </c>
    </row>
    <row r="3" spans="1:6" x14ac:dyDescent="0.25">
      <c r="A3" t="str">
        <f t="shared" ref="A3:A66" si="0">B3&amp;C3</f>
        <v>2343237</v>
      </c>
      <c r="B3">
        <v>23</v>
      </c>
      <c r="C3" s="7">
        <v>43237</v>
      </c>
      <c r="D3" s="33" t="s">
        <v>346</v>
      </c>
      <c r="E3" s="34">
        <v>930.53</v>
      </c>
      <c r="F3" s="35">
        <v>0.04</v>
      </c>
    </row>
    <row r="4" spans="1:6" x14ac:dyDescent="0.25">
      <c r="A4" t="str">
        <f t="shared" si="0"/>
        <v>2343370</v>
      </c>
      <c r="B4">
        <v>23</v>
      </c>
      <c r="C4" s="7">
        <v>43370</v>
      </c>
      <c r="D4" s="33" t="s">
        <v>347</v>
      </c>
      <c r="E4" s="34">
        <v>1660</v>
      </c>
      <c r="F4" s="35">
        <v>0.05</v>
      </c>
    </row>
    <row r="5" spans="1:6" x14ac:dyDescent="0.25">
      <c r="A5" t="str">
        <f t="shared" si="0"/>
        <v>2343262</v>
      </c>
      <c r="B5">
        <v>23</v>
      </c>
      <c r="C5" s="7">
        <v>43262</v>
      </c>
      <c r="D5" s="33" t="s">
        <v>348</v>
      </c>
      <c r="E5" s="34">
        <v>942.01</v>
      </c>
      <c r="F5" s="35">
        <v>0.04</v>
      </c>
    </row>
    <row r="6" spans="1:6" x14ac:dyDescent="0.25">
      <c r="A6" t="str">
        <f t="shared" si="0"/>
        <v>2343293</v>
      </c>
      <c r="B6">
        <v>23</v>
      </c>
      <c r="C6" s="7">
        <v>43293</v>
      </c>
      <c r="D6" s="33" t="s">
        <v>349</v>
      </c>
      <c r="E6" s="34">
        <v>1410</v>
      </c>
      <c r="F6" s="35">
        <v>0.04</v>
      </c>
    </row>
    <row r="7" spans="1:6" x14ac:dyDescent="0.25">
      <c r="A7" t="str">
        <f t="shared" si="0"/>
        <v>6843216</v>
      </c>
      <c r="B7">
        <v>68</v>
      </c>
      <c r="C7" s="7">
        <v>43216</v>
      </c>
      <c r="D7" s="9" t="s">
        <v>350</v>
      </c>
      <c r="E7" s="34">
        <v>9950</v>
      </c>
      <c r="F7" s="35">
        <v>0.05</v>
      </c>
    </row>
    <row r="8" spans="1:6" x14ac:dyDescent="0.25">
      <c r="A8" t="str">
        <f t="shared" si="0"/>
        <v>6843238</v>
      </c>
      <c r="B8">
        <v>68</v>
      </c>
      <c r="C8" s="7">
        <v>43238</v>
      </c>
      <c r="D8" s="9" t="s">
        <v>351</v>
      </c>
      <c r="E8" s="34">
        <v>2520</v>
      </c>
      <c r="F8" s="35">
        <v>0.08</v>
      </c>
    </row>
    <row r="9" spans="1:6" x14ac:dyDescent="0.25">
      <c r="A9" t="str">
        <f t="shared" si="0"/>
        <v>6843294</v>
      </c>
      <c r="B9">
        <v>68</v>
      </c>
      <c r="C9" s="7">
        <v>43294</v>
      </c>
      <c r="D9" s="9" t="s">
        <v>352</v>
      </c>
      <c r="E9" s="34">
        <v>2480</v>
      </c>
      <c r="F9" s="35">
        <v>0.96</v>
      </c>
    </row>
    <row r="10" spans="1:6" x14ac:dyDescent="0.25">
      <c r="A10" t="str">
        <f t="shared" si="0"/>
        <v>14A43371</v>
      </c>
      <c r="B10" t="s">
        <v>83</v>
      </c>
      <c r="C10" s="7">
        <v>43371</v>
      </c>
      <c r="D10" s="9" t="s">
        <v>353</v>
      </c>
      <c r="E10" s="34">
        <v>5820</v>
      </c>
      <c r="F10" s="35">
        <v>1.83</v>
      </c>
    </row>
    <row r="11" spans="1:6" x14ac:dyDescent="0.25">
      <c r="A11" t="str">
        <f t="shared" si="0"/>
        <v>14A43238</v>
      </c>
      <c r="B11" t="s">
        <v>83</v>
      </c>
      <c r="C11" s="7">
        <v>43238</v>
      </c>
      <c r="D11" s="9" t="s">
        <v>354</v>
      </c>
      <c r="E11" s="34">
        <v>3550</v>
      </c>
      <c r="F11" s="35">
        <v>1.9</v>
      </c>
    </row>
    <row r="12" spans="1:6" x14ac:dyDescent="0.25">
      <c r="A12" t="str">
        <f t="shared" si="0"/>
        <v>14A43294</v>
      </c>
      <c r="B12" t="s">
        <v>83</v>
      </c>
      <c r="C12" s="7">
        <v>43294</v>
      </c>
      <c r="D12" s="9" t="s">
        <v>355</v>
      </c>
      <c r="E12" s="34">
        <v>9300</v>
      </c>
      <c r="F12" s="35">
        <v>3.8</v>
      </c>
    </row>
    <row r="13" spans="1:6" x14ac:dyDescent="0.25">
      <c r="A13" t="str">
        <f t="shared" si="0"/>
        <v>14A43216</v>
      </c>
      <c r="B13" t="s">
        <v>83</v>
      </c>
      <c r="C13" s="7">
        <v>43216</v>
      </c>
      <c r="D13" s="9" t="s">
        <v>356</v>
      </c>
      <c r="E13" s="34">
        <v>5570</v>
      </c>
      <c r="F13" s="35">
        <v>1.81</v>
      </c>
    </row>
    <row r="14" spans="1:6" x14ac:dyDescent="0.25">
      <c r="A14" t="str">
        <f t="shared" si="0"/>
        <v>14A0 Hr</v>
      </c>
      <c r="B14" t="s">
        <v>83</v>
      </c>
      <c r="C14" t="s">
        <v>357</v>
      </c>
      <c r="D14" s="9" t="s">
        <v>358</v>
      </c>
      <c r="E14" s="34">
        <v>11250</v>
      </c>
      <c r="F14" s="35">
        <v>4.8</v>
      </c>
    </row>
    <row r="15" spans="1:6" x14ac:dyDescent="0.25">
      <c r="A15" t="str">
        <f t="shared" si="0"/>
        <v>14A12 Hr</v>
      </c>
      <c r="B15" t="s">
        <v>83</v>
      </c>
      <c r="C15" t="s">
        <v>359</v>
      </c>
      <c r="D15" s="9" t="s">
        <v>360</v>
      </c>
      <c r="E15" s="34">
        <v>11500</v>
      </c>
      <c r="F15" s="35">
        <v>4.8499999999999996</v>
      </c>
    </row>
    <row r="16" spans="1:6" x14ac:dyDescent="0.25">
      <c r="A16" t="str">
        <f t="shared" si="0"/>
        <v>14A24 Hr</v>
      </c>
      <c r="B16" t="s">
        <v>83</v>
      </c>
      <c r="C16" t="s">
        <v>361</v>
      </c>
      <c r="D16" s="9" t="s">
        <v>362</v>
      </c>
      <c r="E16" s="34">
        <v>12150</v>
      </c>
      <c r="F16" s="35">
        <v>4.95</v>
      </c>
    </row>
    <row r="17" spans="1:6" x14ac:dyDescent="0.25">
      <c r="A17" t="str">
        <f t="shared" si="0"/>
        <v>14B43371</v>
      </c>
      <c r="B17" t="s">
        <v>80</v>
      </c>
      <c r="C17" s="7">
        <v>43371</v>
      </c>
      <c r="D17" s="9" t="s">
        <v>363</v>
      </c>
      <c r="E17" s="34">
        <v>2430</v>
      </c>
      <c r="F17" s="35">
        <v>0.21</v>
      </c>
    </row>
    <row r="18" spans="1:6" x14ac:dyDescent="0.25">
      <c r="A18" t="str">
        <f t="shared" si="0"/>
        <v>14B43238</v>
      </c>
      <c r="B18" t="s">
        <v>80</v>
      </c>
      <c r="C18" s="7">
        <v>43238</v>
      </c>
      <c r="D18" s="9" t="s">
        <v>364</v>
      </c>
      <c r="E18" s="34">
        <v>1990</v>
      </c>
      <c r="F18" s="35">
        <v>0.33</v>
      </c>
    </row>
    <row r="19" spans="1:6" x14ac:dyDescent="0.25">
      <c r="A19" t="str">
        <f t="shared" si="0"/>
        <v>14B43216</v>
      </c>
      <c r="B19" t="s">
        <v>80</v>
      </c>
      <c r="C19" s="7">
        <v>43216</v>
      </c>
      <c r="D19" s="9" t="s">
        <v>365</v>
      </c>
      <c r="E19" s="34">
        <v>13450</v>
      </c>
      <c r="F19" s="35">
        <v>3.35</v>
      </c>
    </row>
    <row r="20" spans="1:6" x14ac:dyDescent="0.25">
      <c r="A20" t="str">
        <f t="shared" si="0"/>
        <v>14B43294</v>
      </c>
      <c r="B20" t="s">
        <v>80</v>
      </c>
      <c r="C20" s="7">
        <v>43294</v>
      </c>
      <c r="D20" s="9" t="s">
        <v>366</v>
      </c>
      <c r="E20" s="34">
        <v>2530</v>
      </c>
      <c r="F20" s="35">
        <v>0.18</v>
      </c>
    </row>
    <row r="21" spans="1:6" x14ac:dyDescent="0.25">
      <c r="A21" t="str">
        <f t="shared" si="0"/>
        <v>230 Hr</v>
      </c>
      <c r="B21">
        <v>23</v>
      </c>
      <c r="C21" t="s">
        <v>357</v>
      </c>
      <c r="D21" s="9" t="s">
        <v>367</v>
      </c>
      <c r="E21" s="34">
        <v>1510</v>
      </c>
      <c r="F21" s="35">
        <v>0.04</v>
      </c>
    </row>
    <row r="22" spans="1:6" x14ac:dyDescent="0.25">
      <c r="A22" t="str">
        <f t="shared" si="0"/>
        <v>2312 Hr</v>
      </c>
      <c r="B22">
        <v>23</v>
      </c>
      <c r="C22" t="s">
        <v>359</v>
      </c>
      <c r="D22" s="9" t="s">
        <v>368</v>
      </c>
      <c r="E22" s="34">
        <v>1610</v>
      </c>
      <c r="F22" s="35">
        <v>0.03</v>
      </c>
    </row>
    <row r="23" spans="1:6" x14ac:dyDescent="0.25">
      <c r="A23" t="str">
        <f t="shared" si="0"/>
        <v>2324 Hr</v>
      </c>
      <c r="B23">
        <v>23</v>
      </c>
      <c r="C23" t="s">
        <v>361</v>
      </c>
      <c r="D23" s="9" t="s">
        <v>369</v>
      </c>
      <c r="E23" s="34">
        <v>1500</v>
      </c>
      <c r="F23" s="35">
        <v>0.03</v>
      </c>
    </row>
    <row r="24" spans="1:6" x14ac:dyDescent="0.25">
      <c r="A24" t="str">
        <f t="shared" si="0"/>
        <v>32A43370</v>
      </c>
      <c r="B24" t="s">
        <v>66</v>
      </c>
      <c r="C24" s="7">
        <v>43370</v>
      </c>
      <c r="D24" s="9" t="s">
        <v>370</v>
      </c>
      <c r="E24" s="34">
        <v>5640</v>
      </c>
      <c r="F24" s="35">
        <v>0.8</v>
      </c>
    </row>
    <row r="25" spans="1:6" x14ac:dyDescent="0.25">
      <c r="A25" t="str">
        <f t="shared" si="0"/>
        <v>32A43221</v>
      </c>
      <c r="B25" t="s">
        <v>66</v>
      </c>
      <c r="C25" s="7">
        <v>43221</v>
      </c>
      <c r="D25" s="9" t="s">
        <v>371</v>
      </c>
      <c r="E25" s="34">
        <v>3550</v>
      </c>
      <c r="F25" s="35">
        <v>0.7</v>
      </c>
    </row>
    <row r="26" spans="1:6" x14ac:dyDescent="0.25">
      <c r="A26" t="str">
        <f t="shared" si="0"/>
        <v>32A43293</v>
      </c>
      <c r="B26" t="s">
        <v>66</v>
      </c>
      <c r="C26" s="7">
        <v>43293</v>
      </c>
      <c r="D26" s="9" t="s">
        <v>372</v>
      </c>
      <c r="E26" s="34">
        <v>2380</v>
      </c>
      <c r="F26" s="35">
        <v>0.56999999999999995</v>
      </c>
    </row>
    <row r="27" spans="1:6" x14ac:dyDescent="0.25">
      <c r="A27" t="str">
        <f t="shared" si="0"/>
        <v>32A43243</v>
      </c>
      <c r="B27" t="s">
        <v>66</v>
      </c>
      <c r="C27" s="7">
        <v>43243</v>
      </c>
      <c r="D27" s="9" t="s">
        <v>373</v>
      </c>
      <c r="E27" s="34">
        <v>2230</v>
      </c>
      <c r="F27" s="35">
        <v>0.47</v>
      </c>
    </row>
    <row r="28" spans="1:6" x14ac:dyDescent="0.25">
      <c r="A28" t="str">
        <f t="shared" si="0"/>
        <v>32B43370</v>
      </c>
      <c r="B28" t="s">
        <v>71</v>
      </c>
      <c r="C28" s="7">
        <v>43370</v>
      </c>
      <c r="D28" s="9" t="s">
        <v>374</v>
      </c>
      <c r="E28" s="34">
        <v>2540</v>
      </c>
      <c r="F28" s="35">
        <v>0.57999999999999996</v>
      </c>
    </row>
    <row r="29" spans="1:6" x14ac:dyDescent="0.25">
      <c r="A29" t="str">
        <f t="shared" si="0"/>
        <v>32B43221</v>
      </c>
      <c r="B29" t="s">
        <v>71</v>
      </c>
      <c r="C29" s="7">
        <v>43221</v>
      </c>
      <c r="D29" s="9" t="s">
        <v>375</v>
      </c>
      <c r="E29" s="34">
        <v>2410</v>
      </c>
      <c r="F29" s="35">
        <v>1.31</v>
      </c>
    </row>
    <row r="30" spans="1:6" x14ac:dyDescent="0.25">
      <c r="A30" t="str">
        <f t="shared" si="0"/>
        <v>32B43243</v>
      </c>
      <c r="B30" t="s">
        <v>71</v>
      </c>
      <c r="C30" s="7">
        <v>43243</v>
      </c>
      <c r="D30" s="9" t="s">
        <v>376</v>
      </c>
      <c r="E30" s="34">
        <v>2180</v>
      </c>
      <c r="F30" s="35">
        <v>1.1599999999999999</v>
      </c>
    </row>
    <row r="31" spans="1:6" x14ac:dyDescent="0.25">
      <c r="A31" t="str">
        <f t="shared" si="0"/>
        <v>32B43293</v>
      </c>
      <c r="B31" t="s">
        <v>71</v>
      </c>
      <c r="C31" s="7">
        <v>43293</v>
      </c>
      <c r="D31" s="9" t="s">
        <v>377</v>
      </c>
      <c r="E31" s="34">
        <v>2080</v>
      </c>
      <c r="F31" s="35">
        <v>0.57999999999999996</v>
      </c>
    </row>
    <row r="32" spans="1:6" x14ac:dyDescent="0.25">
      <c r="A32" t="str">
        <f t="shared" si="0"/>
        <v>32C43237</v>
      </c>
      <c r="B32" t="s">
        <v>69</v>
      </c>
      <c r="C32" s="7">
        <v>43237</v>
      </c>
      <c r="D32" s="9" t="s">
        <v>378</v>
      </c>
      <c r="E32" s="34">
        <v>1790</v>
      </c>
      <c r="F32" s="35">
        <v>0.33</v>
      </c>
    </row>
    <row r="33" spans="1:6" x14ac:dyDescent="0.25">
      <c r="A33" t="str">
        <f t="shared" si="0"/>
        <v>32C43221</v>
      </c>
      <c r="B33" t="s">
        <v>69</v>
      </c>
      <c r="C33" s="7">
        <v>43221</v>
      </c>
      <c r="D33" s="9" t="s">
        <v>379</v>
      </c>
      <c r="E33" s="34">
        <v>1790</v>
      </c>
      <c r="F33" s="35">
        <v>0.36</v>
      </c>
    </row>
    <row r="34" spans="1:6" x14ac:dyDescent="0.25">
      <c r="A34" t="str">
        <f t="shared" si="0"/>
        <v>32C43370</v>
      </c>
      <c r="B34" t="s">
        <v>69</v>
      </c>
      <c r="C34" s="7">
        <v>43370</v>
      </c>
      <c r="D34" s="9" t="s">
        <v>380</v>
      </c>
      <c r="E34" s="34">
        <v>2830</v>
      </c>
      <c r="F34" s="35">
        <v>0.13</v>
      </c>
    </row>
    <row r="35" spans="1:6" x14ac:dyDescent="0.25">
      <c r="A35" t="str">
        <f t="shared" si="0"/>
        <v>32C43293</v>
      </c>
      <c r="B35" t="s">
        <v>69</v>
      </c>
      <c r="C35" s="7">
        <v>43293</v>
      </c>
      <c r="D35" s="9" t="s">
        <v>381</v>
      </c>
      <c r="E35" s="34">
        <v>2390</v>
      </c>
      <c r="F35" s="35">
        <v>0.21</v>
      </c>
    </row>
    <row r="36" spans="1:6" x14ac:dyDescent="0.25">
      <c r="A36" t="str">
        <f t="shared" si="0"/>
        <v>4A43234</v>
      </c>
      <c r="B36" t="s">
        <v>98</v>
      </c>
      <c r="C36" s="7">
        <v>43234</v>
      </c>
      <c r="D36" s="9" t="s">
        <v>382</v>
      </c>
      <c r="E36" s="34">
        <v>1700</v>
      </c>
      <c r="F36" s="35">
        <v>0.06</v>
      </c>
    </row>
    <row r="37" spans="1:6" x14ac:dyDescent="0.25">
      <c r="A37" t="str">
        <f t="shared" si="0"/>
        <v>4A43320</v>
      </c>
      <c r="B37" t="s">
        <v>98</v>
      </c>
      <c r="C37" s="7">
        <v>43320</v>
      </c>
      <c r="D37" s="9" t="s">
        <v>383</v>
      </c>
      <c r="E37" s="34">
        <v>1880</v>
      </c>
      <c r="F37" s="35">
        <v>0.22</v>
      </c>
    </row>
    <row r="38" spans="1:6" x14ac:dyDescent="0.25">
      <c r="A38" t="str">
        <f t="shared" si="0"/>
        <v>4A43367</v>
      </c>
      <c r="B38" t="s">
        <v>98</v>
      </c>
      <c r="C38" s="7">
        <v>43367</v>
      </c>
      <c r="D38" s="9" t="s">
        <v>384</v>
      </c>
      <c r="E38" s="34">
        <v>2360</v>
      </c>
      <c r="F38" s="35">
        <v>0.15</v>
      </c>
    </row>
    <row r="39" spans="1:6" x14ac:dyDescent="0.25">
      <c r="A39" t="str">
        <f t="shared" si="0"/>
        <v>4A43290</v>
      </c>
      <c r="B39" t="s">
        <v>98</v>
      </c>
      <c r="C39" s="7">
        <v>43290</v>
      </c>
      <c r="D39" s="9" t="s">
        <v>385</v>
      </c>
      <c r="E39" s="34">
        <v>1560</v>
      </c>
      <c r="F39" s="35">
        <v>7.0000000000000007E-2</v>
      </c>
    </row>
    <row r="40" spans="1:6" x14ac:dyDescent="0.25">
      <c r="A40" t="str">
        <f t="shared" si="0"/>
        <v>4A43262</v>
      </c>
      <c r="B40" t="s">
        <v>98</v>
      </c>
      <c r="C40" s="7">
        <v>43262</v>
      </c>
      <c r="D40" s="9" t="s">
        <v>386</v>
      </c>
      <c r="E40" s="34">
        <v>1620</v>
      </c>
      <c r="F40" s="35">
        <v>0.11</v>
      </c>
    </row>
    <row r="41" spans="1:6" x14ac:dyDescent="0.25">
      <c r="A41" t="str">
        <f t="shared" si="0"/>
        <v>4A43214</v>
      </c>
      <c r="B41" t="s">
        <v>98</v>
      </c>
      <c r="C41" s="7">
        <v>43214</v>
      </c>
      <c r="D41" s="9" t="s">
        <v>387</v>
      </c>
      <c r="E41" s="34">
        <v>4786.55</v>
      </c>
      <c r="F41" s="35">
        <v>0.2</v>
      </c>
    </row>
    <row r="42" spans="1:6" x14ac:dyDescent="0.25">
      <c r="A42" t="str">
        <f t="shared" si="0"/>
        <v>4C43236</v>
      </c>
      <c r="B42" t="s">
        <v>91</v>
      </c>
      <c r="C42" s="7">
        <v>43236</v>
      </c>
      <c r="D42" s="9" t="s">
        <v>388</v>
      </c>
      <c r="E42" s="34">
        <v>1120</v>
      </c>
      <c r="F42" s="35">
        <v>0.02</v>
      </c>
    </row>
    <row r="43" spans="1:6" x14ac:dyDescent="0.25">
      <c r="A43" t="str">
        <f t="shared" si="0"/>
        <v>4C43369</v>
      </c>
      <c r="B43" t="s">
        <v>91</v>
      </c>
      <c r="C43" s="7">
        <v>43369</v>
      </c>
      <c r="D43" s="9" t="s">
        <v>389</v>
      </c>
      <c r="E43" s="34">
        <v>1740</v>
      </c>
      <c r="F43" s="35">
        <v>0.02</v>
      </c>
    </row>
    <row r="44" spans="1:6" x14ac:dyDescent="0.25">
      <c r="A44" t="str">
        <f t="shared" si="0"/>
        <v>4C43292</v>
      </c>
      <c r="B44" t="s">
        <v>91</v>
      </c>
      <c r="C44" s="7">
        <v>43292</v>
      </c>
      <c r="D44" s="9" t="s">
        <v>390</v>
      </c>
      <c r="E44" s="34">
        <v>1290</v>
      </c>
      <c r="F44" s="35">
        <v>0.03</v>
      </c>
    </row>
    <row r="45" spans="1:6" x14ac:dyDescent="0.25">
      <c r="A45" t="str">
        <f t="shared" si="0"/>
        <v>4C43214</v>
      </c>
      <c r="B45" t="s">
        <v>91</v>
      </c>
      <c r="C45" s="7">
        <v>43214</v>
      </c>
      <c r="D45" s="9" t="s">
        <v>391</v>
      </c>
      <c r="E45" s="34">
        <v>1670</v>
      </c>
      <c r="F45" s="35">
        <v>0.02</v>
      </c>
    </row>
    <row r="46" spans="1:6" x14ac:dyDescent="0.25">
      <c r="A46" t="str">
        <f t="shared" si="0"/>
        <v>4C0 Hr</v>
      </c>
      <c r="B46" t="s">
        <v>91</v>
      </c>
      <c r="C46" t="s">
        <v>357</v>
      </c>
      <c r="D46" s="9" t="s">
        <v>392</v>
      </c>
      <c r="E46" s="34">
        <v>1400</v>
      </c>
      <c r="F46" s="35">
        <v>0.03</v>
      </c>
    </row>
    <row r="47" spans="1:6" x14ac:dyDescent="0.25">
      <c r="A47" t="str">
        <f t="shared" si="0"/>
        <v>4C12 Hr</v>
      </c>
      <c r="B47" t="s">
        <v>91</v>
      </c>
      <c r="C47" t="s">
        <v>359</v>
      </c>
      <c r="D47" s="9" t="s">
        <v>393</v>
      </c>
      <c r="E47" s="34">
        <v>1440</v>
      </c>
      <c r="F47" s="35">
        <v>0.03</v>
      </c>
    </row>
    <row r="48" spans="1:6" x14ac:dyDescent="0.25">
      <c r="A48" t="str">
        <f t="shared" si="0"/>
        <v>4C24 Hr</v>
      </c>
      <c r="B48" t="s">
        <v>91</v>
      </c>
      <c r="C48" t="s">
        <v>361</v>
      </c>
      <c r="D48" s="9" t="s">
        <v>394</v>
      </c>
      <c r="E48" s="34">
        <v>1390</v>
      </c>
      <c r="F48" s="35">
        <v>0.03</v>
      </c>
    </row>
    <row r="49" spans="1:6" x14ac:dyDescent="0.25">
      <c r="A49" t="str">
        <f t="shared" si="0"/>
        <v>4D43236</v>
      </c>
      <c r="B49" t="s">
        <v>96</v>
      </c>
      <c r="C49" s="7">
        <v>43236</v>
      </c>
      <c r="D49" s="9" t="s">
        <v>395</v>
      </c>
      <c r="E49" s="34">
        <v>1420</v>
      </c>
      <c r="F49" s="35">
        <v>0.04</v>
      </c>
    </row>
    <row r="50" spans="1:6" x14ac:dyDescent="0.25">
      <c r="A50" t="str">
        <f t="shared" si="0"/>
        <v>4D43369</v>
      </c>
      <c r="B50" t="s">
        <v>96</v>
      </c>
      <c r="C50" s="7">
        <v>43369</v>
      </c>
      <c r="D50" s="9" t="s">
        <v>396</v>
      </c>
      <c r="E50" s="34">
        <v>2300</v>
      </c>
      <c r="F50" s="35">
        <v>0.05</v>
      </c>
    </row>
    <row r="51" spans="1:6" x14ac:dyDescent="0.25">
      <c r="A51" t="str">
        <f t="shared" si="0"/>
        <v>4D43320</v>
      </c>
      <c r="B51" t="s">
        <v>96</v>
      </c>
      <c r="C51" s="7">
        <v>43320</v>
      </c>
      <c r="D51" s="9" t="s">
        <v>397</v>
      </c>
      <c r="E51" s="34">
        <v>2390</v>
      </c>
      <c r="F51" s="35">
        <v>7.0000000000000007E-2</v>
      </c>
    </row>
    <row r="52" spans="1:6" x14ac:dyDescent="0.25">
      <c r="A52" t="str">
        <f t="shared" si="0"/>
        <v>4D43262</v>
      </c>
      <c r="B52" t="s">
        <v>96</v>
      </c>
      <c r="C52" s="7">
        <v>43262</v>
      </c>
      <c r="D52" s="9" t="s">
        <v>398</v>
      </c>
      <c r="E52" s="34">
        <v>1440</v>
      </c>
      <c r="F52" s="35">
        <v>0.03</v>
      </c>
    </row>
    <row r="53" spans="1:6" x14ac:dyDescent="0.25">
      <c r="A53" t="str">
        <f t="shared" si="0"/>
        <v>4D43292</v>
      </c>
      <c r="B53" t="s">
        <v>96</v>
      </c>
      <c r="C53" s="7">
        <v>43292</v>
      </c>
      <c r="D53" s="9" t="s">
        <v>399</v>
      </c>
      <c r="E53" s="34">
        <v>1490</v>
      </c>
      <c r="F53" s="35">
        <v>0.02</v>
      </c>
    </row>
    <row r="54" spans="1:6" x14ac:dyDescent="0.25">
      <c r="A54" t="str">
        <f t="shared" si="0"/>
        <v>4D43214</v>
      </c>
      <c r="B54" t="s">
        <v>96</v>
      </c>
      <c r="C54" s="7">
        <v>43214</v>
      </c>
      <c r="D54" s="9" t="s">
        <v>400</v>
      </c>
      <c r="E54" s="34">
        <v>4161.6000000000004</v>
      </c>
      <c r="F54" s="35">
        <v>0.15</v>
      </c>
    </row>
    <row r="55" spans="1:6" x14ac:dyDescent="0.25">
      <c r="A55" t="str">
        <f t="shared" si="0"/>
        <v>56A43236</v>
      </c>
      <c r="B55" t="s">
        <v>89</v>
      </c>
      <c r="C55" s="7">
        <v>43236</v>
      </c>
      <c r="D55" s="9" t="s">
        <v>401</v>
      </c>
      <c r="E55" s="34">
        <v>1620</v>
      </c>
      <c r="F55" s="35">
        <v>0.14000000000000001</v>
      </c>
    </row>
    <row r="56" spans="1:6" x14ac:dyDescent="0.25">
      <c r="A56" t="str">
        <f t="shared" si="0"/>
        <v>56A43369</v>
      </c>
      <c r="B56" t="s">
        <v>89</v>
      </c>
      <c r="C56" s="7">
        <v>43369</v>
      </c>
      <c r="D56" s="9" t="s">
        <v>402</v>
      </c>
      <c r="E56" s="34">
        <v>2430</v>
      </c>
      <c r="F56" s="35">
        <v>0.04</v>
      </c>
    </row>
    <row r="57" spans="1:6" x14ac:dyDescent="0.25">
      <c r="A57" t="str">
        <f t="shared" si="0"/>
        <v>56A43292</v>
      </c>
      <c r="B57" t="s">
        <v>89</v>
      </c>
      <c r="C57" s="7">
        <v>43292</v>
      </c>
      <c r="D57" s="9" t="s">
        <v>403</v>
      </c>
      <c r="E57" s="34">
        <v>1860</v>
      </c>
      <c r="F57" s="35">
        <v>0.05</v>
      </c>
    </row>
    <row r="58" spans="1:6" x14ac:dyDescent="0.25">
      <c r="A58" t="str">
        <f t="shared" si="0"/>
        <v>56A43215</v>
      </c>
      <c r="B58" t="s">
        <v>89</v>
      </c>
      <c r="C58" s="7">
        <v>43215</v>
      </c>
      <c r="D58" s="9" t="s">
        <v>404</v>
      </c>
      <c r="E58" s="34">
        <v>1530</v>
      </c>
      <c r="F58" s="35">
        <v>0.21</v>
      </c>
    </row>
    <row r="59" spans="1:6" x14ac:dyDescent="0.25">
      <c r="A59" t="str">
        <f t="shared" si="0"/>
        <v>56A0 Hr</v>
      </c>
      <c r="B59" t="s">
        <v>89</v>
      </c>
      <c r="C59" t="s">
        <v>357</v>
      </c>
      <c r="D59" s="9" t="s">
        <v>405</v>
      </c>
      <c r="E59" s="34">
        <v>2000</v>
      </c>
      <c r="F59" s="35">
        <v>0.05</v>
      </c>
    </row>
    <row r="60" spans="1:6" x14ac:dyDescent="0.25">
      <c r="A60" t="str">
        <f t="shared" si="0"/>
        <v>56A12 Hr</v>
      </c>
      <c r="B60" t="s">
        <v>89</v>
      </c>
      <c r="C60" t="s">
        <v>359</v>
      </c>
      <c r="D60" s="9" t="s">
        <v>406</v>
      </c>
      <c r="E60" s="34">
        <v>1960</v>
      </c>
      <c r="F60" s="35">
        <v>0.04</v>
      </c>
    </row>
    <row r="61" spans="1:6" x14ac:dyDescent="0.25">
      <c r="A61" t="str">
        <f t="shared" si="0"/>
        <v>56A24 Hr</v>
      </c>
      <c r="B61" t="s">
        <v>89</v>
      </c>
      <c r="C61" t="s">
        <v>361</v>
      </c>
      <c r="D61" s="9" t="s">
        <v>407</v>
      </c>
      <c r="E61" s="34">
        <v>1950</v>
      </c>
      <c r="F61" s="35">
        <v>0.04</v>
      </c>
    </row>
    <row r="62" spans="1:6" x14ac:dyDescent="0.25">
      <c r="A62" t="str">
        <f t="shared" si="0"/>
        <v>56B43369</v>
      </c>
      <c r="B62" t="s">
        <v>86</v>
      </c>
      <c r="C62" s="7">
        <v>43369</v>
      </c>
      <c r="D62" s="9" t="s">
        <v>408</v>
      </c>
      <c r="E62" s="34">
        <v>3640</v>
      </c>
      <c r="F62" s="35">
        <v>0.27</v>
      </c>
    </row>
    <row r="63" spans="1:6" x14ac:dyDescent="0.25">
      <c r="A63" t="str">
        <f t="shared" si="0"/>
        <v>56B43236</v>
      </c>
      <c r="B63" t="s">
        <v>86</v>
      </c>
      <c r="C63" s="7">
        <v>43236</v>
      </c>
      <c r="D63" s="9" t="s">
        <v>409</v>
      </c>
      <c r="E63" s="34">
        <v>2340</v>
      </c>
      <c r="F63" s="35">
        <v>0.42</v>
      </c>
    </row>
    <row r="64" spans="1:6" x14ac:dyDescent="0.25">
      <c r="A64" t="str">
        <f t="shared" si="0"/>
        <v>56B43292</v>
      </c>
      <c r="B64" t="s">
        <v>86</v>
      </c>
      <c r="C64" s="7">
        <v>43292</v>
      </c>
      <c r="D64" s="9" t="s">
        <v>410</v>
      </c>
      <c r="E64" s="34">
        <v>2520</v>
      </c>
      <c r="F64" s="35">
        <v>0.17</v>
      </c>
    </row>
    <row r="65" spans="1:6" x14ac:dyDescent="0.25">
      <c r="A65" t="str">
        <f t="shared" si="0"/>
        <v>56B43215</v>
      </c>
      <c r="B65" t="s">
        <v>86</v>
      </c>
      <c r="C65" s="7">
        <v>43215</v>
      </c>
      <c r="D65" s="1" t="s">
        <v>411</v>
      </c>
      <c r="E65" s="34">
        <v>1950</v>
      </c>
      <c r="F65" s="35">
        <v>0.48</v>
      </c>
    </row>
    <row r="66" spans="1:6" x14ac:dyDescent="0.25">
      <c r="A66" t="str">
        <f t="shared" si="0"/>
        <v>61B43235</v>
      </c>
      <c r="B66" t="s">
        <v>109</v>
      </c>
      <c r="C66" s="7">
        <v>43235</v>
      </c>
      <c r="D66" s="9" t="s">
        <v>412</v>
      </c>
      <c r="E66" s="34">
        <v>1470</v>
      </c>
      <c r="F66" s="35">
        <v>0.02</v>
      </c>
    </row>
    <row r="67" spans="1:6" x14ac:dyDescent="0.25">
      <c r="A67" t="str">
        <f t="shared" ref="A67:A121" si="1">B67&amp;C67</f>
        <v>61B43368</v>
      </c>
      <c r="B67" t="s">
        <v>109</v>
      </c>
      <c r="C67" s="7">
        <v>43368</v>
      </c>
      <c r="D67" s="9" t="s">
        <v>413</v>
      </c>
      <c r="E67" s="34">
        <v>3440</v>
      </c>
      <c r="F67" s="35">
        <v>0.03</v>
      </c>
    </row>
    <row r="68" spans="1:6" x14ac:dyDescent="0.25">
      <c r="A68" t="str">
        <f t="shared" si="1"/>
        <v>61B43291</v>
      </c>
      <c r="B68" t="s">
        <v>109</v>
      </c>
      <c r="C68" s="7">
        <v>43291</v>
      </c>
      <c r="D68" s="9" t="s">
        <v>414</v>
      </c>
      <c r="E68" s="34">
        <v>2650</v>
      </c>
      <c r="F68" s="35">
        <v>0.02</v>
      </c>
    </row>
    <row r="69" spans="1:6" x14ac:dyDescent="0.25">
      <c r="A69" t="str">
        <f t="shared" si="1"/>
        <v>61B43223</v>
      </c>
      <c r="B69" t="s">
        <v>109</v>
      </c>
      <c r="C69" s="7">
        <v>43223</v>
      </c>
      <c r="D69" s="9" t="s">
        <v>415</v>
      </c>
      <c r="E69" s="34">
        <v>1610</v>
      </c>
      <c r="F69" s="35">
        <v>0.02</v>
      </c>
    </row>
    <row r="70" spans="1:6" x14ac:dyDescent="0.25">
      <c r="A70" t="str">
        <f t="shared" si="1"/>
        <v>61C43368</v>
      </c>
      <c r="B70" t="s">
        <v>107</v>
      </c>
      <c r="C70" s="7">
        <v>43368</v>
      </c>
      <c r="D70" s="9" t="s">
        <v>416</v>
      </c>
      <c r="E70" s="34">
        <v>3040</v>
      </c>
      <c r="F70" s="35">
        <v>0.08</v>
      </c>
    </row>
    <row r="71" spans="1:6" x14ac:dyDescent="0.25">
      <c r="A71" t="str">
        <f t="shared" si="1"/>
        <v>61C43235</v>
      </c>
      <c r="B71" t="s">
        <v>107</v>
      </c>
      <c r="C71" s="7">
        <v>43235</v>
      </c>
      <c r="D71" s="9" t="s">
        <v>417</v>
      </c>
      <c r="E71" s="34">
        <v>2010</v>
      </c>
      <c r="F71" s="35">
        <v>0.05</v>
      </c>
    </row>
    <row r="72" spans="1:6" x14ac:dyDescent="0.25">
      <c r="A72" t="str">
        <f t="shared" si="1"/>
        <v>61C43223</v>
      </c>
      <c r="B72" t="s">
        <v>107</v>
      </c>
      <c r="C72" s="7">
        <v>43223</v>
      </c>
      <c r="D72" s="9" t="s">
        <v>418</v>
      </c>
      <c r="E72" s="34">
        <v>1850</v>
      </c>
      <c r="F72" s="35">
        <v>0.16</v>
      </c>
    </row>
    <row r="73" spans="1:6" x14ac:dyDescent="0.25">
      <c r="A73" t="str">
        <f t="shared" si="1"/>
        <v>61C43291</v>
      </c>
      <c r="B73" t="s">
        <v>107</v>
      </c>
      <c r="C73" s="7">
        <v>43291</v>
      </c>
      <c r="D73" s="9" t="s">
        <v>419</v>
      </c>
      <c r="E73" s="34">
        <v>2110</v>
      </c>
      <c r="F73" s="35">
        <v>0.04</v>
      </c>
    </row>
    <row r="74" spans="1:6" ht="15" customHeight="1" x14ac:dyDescent="0.25">
      <c r="A74" t="str">
        <f t="shared" si="1"/>
        <v>62B43368</v>
      </c>
      <c r="B74" t="s">
        <v>100</v>
      </c>
      <c r="C74" s="7">
        <v>43368</v>
      </c>
      <c r="D74" s="9" t="s">
        <v>420</v>
      </c>
      <c r="E74" s="34">
        <v>2910</v>
      </c>
      <c r="F74" s="35">
        <v>0.06</v>
      </c>
    </row>
    <row r="75" spans="1:6" x14ac:dyDescent="0.25">
      <c r="A75" t="str">
        <f t="shared" si="1"/>
        <v>62B43235</v>
      </c>
      <c r="B75" t="s">
        <v>100</v>
      </c>
      <c r="C75" s="7">
        <v>43235</v>
      </c>
      <c r="D75" s="9" t="s">
        <v>421</v>
      </c>
      <c r="E75" s="34">
        <v>1950</v>
      </c>
      <c r="F75" s="35">
        <v>0.15</v>
      </c>
    </row>
    <row r="76" spans="1:6" x14ac:dyDescent="0.25">
      <c r="A76" t="str">
        <f t="shared" si="1"/>
        <v>62B43223</v>
      </c>
      <c r="B76" t="s">
        <v>100</v>
      </c>
      <c r="C76" s="7">
        <v>43223</v>
      </c>
      <c r="D76" s="9" t="s">
        <v>422</v>
      </c>
      <c r="E76" s="34">
        <v>1900</v>
      </c>
      <c r="F76" s="35">
        <v>0.1</v>
      </c>
    </row>
    <row r="77" spans="1:6" ht="15" customHeight="1" x14ac:dyDescent="0.25">
      <c r="A77" t="str">
        <f t="shared" si="1"/>
        <v>62B43291</v>
      </c>
      <c r="B77" t="s">
        <v>100</v>
      </c>
      <c r="C77" s="7">
        <v>43291</v>
      </c>
      <c r="D77" s="9" t="s">
        <v>423</v>
      </c>
      <c r="E77" s="34">
        <v>3340</v>
      </c>
      <c r="F77" s="35">
        <v>0.18</v>
      </c>
    </row>
    <row r="78" spans="1:6" x14ac:dyDescent="0.25">
      <c r="A78" t="str">
        <f t="shared" si="1"/>
        <v>62C43368</v>
      </c>
      <c r="B78" t="s">
        <v>103</v>
      </c>
      <c r="C78" s="7">
        <v>43368</v>
      </c>
      <c r="D78" s="9" t="s">
        <v>424</v>
      </c>
      <c r="E78" s="34">
        <v>2010</v>
      </c>
      <c r="F78" s="35">
        <v>0.15</v>
      </c>
    </row>
    <row r="79" spans="1:6" x14ac:dyDescent="0.25">
      <c r="A79" t="str">
        <f t="shared" si="1"/>
        <v>62C43235</v>
      </c>
      <c r="B79" t="s">
        <v>103</v>
      </c>
      <c r="C79" s="7">
        <v>43235</v>
      </c>
      <c r="D79" s="9" t="s">
        <v>425</v>
      </c>
      <c r="E79" s="34">
        <v>1730</v>
      </c>
      <c r="F79" s="35">
        <v>0.56999999999999995</v>
      </c>
    </row>
    <row r="80" spans="1:6" x14ac:dyDescent="0.25">
      <c r="A80" t="str">
        <f t="shared" si="1"/>
        <v>62C43223</v>
      </c>
      <c r="B80" t="s">
        <v>103</v>
      </c>
      <c r="C80" s="7">
        <v>43223</v>
      </c>
      <c r="D80" s="9" t="s">
        <v>426</v>
      </c>
      <c r="E80" s="34">
        <v>1580</v>
      </c>
      <c r="F80" s="35">
        <v>0.6</v>
      </c>
    </row>
    <row r="81" spans="1:6" x14ac:dyDescent="0.25">
      <c r="A81" t="str">
        <f t="shared" si="1"/>
        <v>62C43291</v>
      </c>
      <c r="B81" t="s">
        <v>103</v>
      </c>
      <c r="C81" s="7">
        <v>43291</v>
      </c>
      <c r="D81" s="9" t="s">
        <v>427</v>
      </c>
      <c r="E81" s="34">
        <v>2260</v>
      </c>
      <c r="F81" s="35">
        <v>0.28999999999999998</v>
      </c>
    </row>
    <row r="82" spans="1:6" x14ac:dyDescent="0.25">
      <c r="A82" t="str">
        <f t="shared" si="1"/>
        <v>62E43223</v>
      </c>
      <c r="B82" t="s">
        <v>105</v>
      </c>
      <c r="C82" s="7">
        <v>43223</v>
      </c>
      <c r="D82" s="9" t="s">
        <v>428</v>
      </c>
      <c r="E82" s="34">
        <v>2960</v>
      </c>
      <c r="F82" s="35">
        <v>0.6</v>
      </c>
    </row>
    <row r="83" spans="1:6" x14ac:dyDescent="0.25">
      <c r="A83" t="str">
        <f t="shared" si="1"/>
        <v>62E43368</v>
      </c>
      <c r="B83" t="s">
        <v>105</v>
      </c>
      <c r="C83" s="7">
        <v>43368</v>
      </c>
      <c r="D83" s="9" t="s">
        <v>429</v>
      </c>
      <c r="E83" s="34">
        <v>9200</v>
      </c>
      <c r="F83" s="35">
        <v>1.36</v>
      </c>
    </row>
    <row r="84" spans="1:6" x14ac:dyDescent="0.25">
      <c r="A84" t="str">
        <f t="shared" si="1"/>
        <v>62E43235</v>
      </c>
      <c r="B84" t="s">
        <v>105</v>
      </c>
      <c r="C84" s="7">
        <v>43235</v>
      </c>
      <c r="D84" s="9" t="s">
        <v>430</v>
      </c>
      <c r="E84" s="34">
        <v>3550</v>
      </c>
      <c r="F84" s="35">
        <v>0.69</v>
      </c>
    </row>
    <row r="85" spans="1:6" x14ac:dyDescent="0.25">
      <c r="A85" t="str">
        <f t="shared" si="1"/>
        <v>62E43297</v>
      </c>
      <c r="B85" t="s">
        <v>105</v>
      </c>
      <c r="C85" s="7">
        <v>43297</v>
      </c>
      <c r="D85" s="9" t="s">
        <v>431</v>
      </c>
      <c r="E85" s="34">
        <v>6400</v>
      </c>
      <c r="F85" s="35">
        <v>1.2</v>
      </c>
    </row>
    <row r="86" spans="1:6" x14ac:dyDescent="0.25">
      <c r="A86" t="str">
        <f t="shared" si="1"/>
        <v>66A43367</v>
      </c>
      <c r="B86" t="s">
        <v>73</v>
      </c>
      <c r="C86" s="7">
        <v>43367</v>
      </c>
      <c r="D86" s="9" t="s">
        <v>432</v>
      </c>
      <c r="E86" s="34">
        <v>2950</v>
      </c>
      <c r="F86" s="35">
        <v>0.08</v>
      </c>
    </row>
    <row r="87" spans="1:6" x14ac:dyDescent="0.25">
      <c r="A87" t="str">
        <f t="shared" si="1"/>
        <v>66A43234</v>
      </c>
      <c r="B87" t="s">
        <v>73</v>
      </c>
      <c r="C87" s="7">
        <v>43234</v>
      </c>
      <c r="D87" s="9" t="s">
        <v>433</v>
      </c>
      <c r="E87" s="34">
        <v>1090</v>
      </c>
      <c r="F87" s="35">
        <v>0.1</v>
      </c>
    </row>
    <row r="88" spans="1:6" x14ac:dyDescent="0.25">
      <c r="A88" t="str">
        <f t="shared" si="1"/>
        <v>66A43321</v>
      </c>
      <c r="B88" t="s">
        <v>73</v>
      </c>
      <c r="C88" s="7">
        <v>43321</v>
      </c>
      <c r="D88" s="9" t="s">
        <v>434</v>
      </c>
      <c r="E88" s="34">
        <v>2370</v>
      </c>
      <c r="F88" s="35">
        <v>0.04</v>
      </c>
    </row>
    <row r="89" spans="1:6" x14ac:dyDescent="0.25">
      <c r="A89" t="str">
        <f t="shared" si="1"/>
        <v>66A43217</v>
      </c>
      <c r="B89" t="s">
        <v>73</v>
      </c>
      <c r="C89" s="7">
        <v>43217</v>
      </c>
      <c r="D89" s="9" t="s">
        <v>435</v>
      </c>
      <c r="E89" s="34">
        <v>1290</v>
      </c>
      <c r="F89" s="35">
        <v>0.35</v>
      </c>
    </row>
    <row r="90" spans="1:6" x14ac:dyDescent="0.25">
      <c r="A90" t="str">
        <f t="shared" si="1"/>
        <v>66A43263</v>
      </c>
      <c r="B90" t="s">
        <v>73</v>
      </c>
      <c r="C90" s="7">
        <v>43263</v>
      </c>
      <c r="D90" s="9" t="s">
        <v>436</v>
      </c>
      <c r="E90" s="34">
        <v>2100</v>
      </c>
      <c r="F90" s="35">
        <v>0.16</v>
      </c>
    </row>
    <row r="91" spans="1:6" x14ac:dyDescent="0.25">
      <c r="A91" t="str">
        <f t="shared" si="1"/>
        <v>66A43290</v>
      </c>
      <c r="B91" t="s">
        <v>73</v>
      </c>
      <c r="C91" s="7">
        <v>43290</v>
      </c>
      <c r="D91" s="9" t="s">
        <v>437</v>
      </c>
      <c r="E91" s="34">
        <v>2500</v>
      </c>
      <c r="F91" s="35">
        <v>0.06</v>
      </c>
    </row>
    <row r="92" spans="1:6" x14ac:dyDescent="0.25">
      <c r="A92" t="str">
        <f t="shared" si="1"/>
        <v>66B43217</v>
      </c>
      <c r="B92" t="s">
        <v>78</v>
      </c>
      <c r="C92" s="7">
        <v>43217</v>
      </c>
      <c r="D92" s="9" t="s">
        <v>438</v>
      </c>
      <c r="E92" s="34">
        <v>1610</v>
      </c>
      <c r="F92" s="35">
        <v>0.05</v>
      </c>
    </row>
    <row r="93" spans="1:6" x14ac:dyDescent="0.25">
      <c r="A93" t="str">
        <f t="shared" si="1"/>
        <v>66B43367</v>
      </c>
      <c r="B93" t="s">
        <v>78</v>
      </c>
      <c r="C93" s="7">
        <v>43367</v>
      </c>
      <c r="D93" s="9" t="s">
        <v>439</v>
      </c>
      <c r="E93" s="34">
        <v>2340</v>
      </c>
      <c r="F93" s="35">
        <v>0.04</v>
      </c>
    </row>
    <row r="94" spans="1:6" x14ac:dyDescent="0.25">
      <c r="A94" t="str">
        <f t="shared" si="1"/>
        <v>66B43234</v>
      </c>
      <c r="B94" t="s">
        <v>78</v>
      </c>
      <c r="C94" s="7">
        <v>43234</v>
      </c>
      <c r="D94" s="9" t="s">
        <v>440</v>
      </c>
      <c r="E94" s="34">
        <v>1860</v>
      </c>
      <c r="F94" s="35">
        <v>0.04</v>
      </c>
    </row>
    <row r="95" spans="1:6" x14ac:dyDescent="0.25">
      <c r="A95" t="str">
        <f t="shared" si="1"/>
        <v>66B43290</v>
      </c>
      <c r="B95" t="s">
        <v>78</v>
      </c>
      <c r="C95" s="7">
        <v>43290</v>
      </c>
      <c r="D95" s="9" t="s">
        <v>441</v>
      </c>
      <c r="E95" s="34">
        <v>2070</v>
      </c>
      <c r="F95" s="35">
        <v>0.03</v>
      </c>
    </row>
    <row r="96" spans="1:6" x14ac:dyDescent="0.25">
      <c r="A96" t="str">
        <f t="shared" si="1"/>
        <v>66C43217</v>
      </c>
      <c r="B96" t="s">
        <v>76</v>
      </c>
      <c r="C96" s="7">
        <v>43217</v>
      </c>
      <c r="D96" s="9" t="s">
        <v>442</v>
      </c>
      <c r="E96" s="34">
        <v>1380</v>
      </c>
      <c r="F96" s="35">
        <v>0.28999999999999998</v>
      </c>
    </row>
    <row r="97" spans="1:6" x14ac:dyDescent="0.25">
      <c r="A97" t="str">
        <f t="shared" si="1"/>
        <v>66C43321</v>
      </c>
      <c r="B97" t="s">
        <v>76</v>
      </c>
      <c r="C97" s="7">
        <v>43321</v>
      </c>
      <c r="D97" s="9" t="s">
        <v>443</v>
      </c>
      <c r="E97" s="34">
        <v>1410</v>
      </c>
      <c r="F97" s="35">
        <v>0.04</v>
      </c>
    </row>
    <row r="98" spans="1:6" x14ac:dyDescent="0.25">
      <c r="A98" t="str">
        <f t="shared" si="1"/>
        <v>66C43367</v>
      </c>
      <c r="B98" t="s">
        <v>76</v>
      </c>
      <c r="C98" s="7">
        <v>43367</v>
      </c>
      <c r="D98" s="9" t="s">
        <v>444</v>
      </c>
      <c r="E98" s="34">
        <v>1470</v>
      </c>
      <c r="F98" s="35">
        <v>0.05</v>
      </c>
    </row>
    <row r="99" spans="1:6" x14ac:dyDescent="0.25">
      <c r="A99" t="str">
        <f t="shared" si="1"/>
        <v>66C43263</v>
      </c>
      <c r="B99" t="s">
        <v>76</v>
      </c>
      <c r="C99" s="7">
        <v>43263</v>
      </c>
      <c r="D99" s="9" t="s">
        <v>445</v>
      </c>
      <c r="E99" s="34">
        <v>1150</v>
      </c>
      <c r="F99" s="35">
        <v>7.0000000000000007E-2</v>
      </c>
    </row>
    <row r="100" spans="1:6" x14ac:dyDescent="0.25">
      <c r="A100" t="str">
        <f t="shared" si="1"/>
        <v>66C43234</v>
      </c>
      <c r="B100" t="s">
        <v>76</v>
      </c>
      <c r="C100" s="7">
        <v>43234</v>
      </c>
      <c r="D100" s="9" t="s">
        <v>446</v>
      </c>
      <c r="E100" s="34">
        <v>1210</v>
      </c>
      <c r="F100" s="35">
        <v>0.19</v>
      </c>
    </row>
    <row r="101" spans="1:6" x14ac:dyDescent="0.25">
      <c r="A101" t="str">
        <f t="shared" si="1"/>
        <v>66C43290</v>
      </c>
      <c r="B101" t="s">
        <v>76</v>
      </c>
      <c r="C101" s="7">
        <v>43290</v>
      </c>
      <c r="D101" s="9" t="s">
        <v>447</v>
      </c>
      <c r="E101" s="34">
        <v>1260</v>
      </c>
      <c r="F101" s="35">
        <v>0.03</v>
      </c>
    </row>
    <row r="102" spans="1:6" x14ac:dyDescent="0.25">
      <c r="A102" t="str">
        <f t="shared" si="1"/>
        <v>P143325</v>
      </c>
      <c r="B102" t="s">
        <v>448</v>
      </c>
      <c r="C102" s="7">
        <v>43325</v>
      </c>
      <c r="D102" s="1" t="s">
        <v>448</v>
      </c>
      <c r="E102" s="34">
        <v>2430</v>
      </c>
      <c r="F102" s="35">
        <v>7.0000000000000007E-2</v>
      </c>
    </row>
    <row r="103" spans="1:6" x14ac:dyDescent="0.25">
      <c r="A103" t="str">
        <f t="shared" si="1"/>
        <v>P10343326</v>
      </c>
      <c r="B103" t="s">
        <v>449</v>
      </c>
      <c r="C103" s="7">
        <v>43326</v>
      </c>
      <c r="D103" s="1" t="s">
        <v>449</v>
      </c>
      <c r="E103" s="34">
        <v>3720</v>
      </c>
      <c r="F103" s="35">
        <v>2.23</v>
      </c>
    </row>
    <row r="104" spans="1:6" x14ac:dyDescent="0.25">
      <c r="A104" t="str">
        <f t="shared" si="1"/>
        <v>P10943326</v>
      </c>
      <c r="B104" t="s">
        <v>450</v>
      </c>
      <c r="C104" s="7">
        <v>43326</v>
      </c>
      <c r="D104" s="1" t="s">
        <v>450</v>
      </c>
      <c r="E104" s="34">
        <v>3200</v>
      </c>
      <c r="F104" s="35">
        <v>1.19</v>
      </c>
    </row>
    <row r="105" spans="1:6" x14ac:dyDescent="0.25">
      <c r="A105" t="str">
        <f t="shared" si="1"/>
        <v>P11843326</v>
      </c>
      <c r="B105" t="s">
        <v>451</v>
      </c>
      <c r="C105" s="7">
        <v>43326</v>
      </c>
      <c r="D105" s="1" t="s">
        <v>451</v>
      </c>
      <c r="E105" s="34">
        <v>3790</v>
      </c>
      <c r="F105" s="35">
        <v>4.34</v>
      </c>
    </row>
    <row r="106" spans="1:6" x14ac:dyDescent="0.25">
      <c r="A106" t="str">
        <f t="shared" si="1"/>
        <v>P12043326</v>
      </c>
      <c r="B106" t="s">
        <v>452</v>
      </c>
      <c r="C106" s="7">
        <v>43326</v>
      </c>
      <c r="D106" s="1" t="s">
        <v>452</v>
      </c>
      <c r="E106" s="34">
        <v>3110</v>
      </c>
      <c r="F106" s="35">
        <v>1.21</v>
      </c>
    </row>
    <row r="107" spans="1:6" x14ac:dyDescent="0.25">
      <c r="A107" t="str">
        <f t="shared" si="1"/>
        <v>P12443326</v>
      </c>
      <c r="B107" t="s">
        <v>453</v>
      </c>
      <c r="C107" s="7">
        <v>43326</v>
      </c>
      <c r="D107" s="1" t="s">
        <v>453</v>
      </c>
      <c r="E107" s="34">
        <v>3270</v>
      </c>
      <c r="F107" s="35">
        <v>0.09</v>
      </c>
    </row>
    <row r="108" spans="1:6" x14ac:dyDescent="0.25">
      <c r="A108" t="str">
        <f t="shared" si="1"/>
        <v>P12543325</v>
      </c>
      <c r="B108" t="s">
        <v>454</v>
      </c>
      <c r="C108" s="7">
        <v>43325</v>
      </c>
      <c r="D108" s="1" t="s">
        <v>454</v>
      </c>
      <c r="E108" s="34">
        <v>3090</v>
      </c>
      <c r="F108" s="35">
        <v>0.05</v>
      </c>
    </row>
    <row r="109" spans="1:6" x14ac:dyDescent="0.25">
      <c r="A109" t="str">
        <f t="shared" si="1"/>
        <v>P2043329</v>
      </c>
      <c r="B109" t="s">
        <v>455</v>
      </c>
      <c r="C109" s="7">
        <v>43329</v>
      </c>
      <c r="D109" s="1" t="s">
        <v>455</v>
      </c>
      <c r="E109" s="34">
        <v>2920</v>
      </c>
      <c r="F109" s="35">
        <v>0.1</v>
      </c>
    </row>
    <row r="110" spans="1:6" x14ac:dyDescent="0.25">
      <c r="A110" t="str">
        <f t="shared" si="1"/>
        <v>P2643329</v>
      </c>
      <c r="B110" t="s">
        <v>456</v>
      </c>
      <c r="C110" s="7">
        <v>43329</v>
      </c>
      <c r="D110" s="1" t="s">
        <v>456</v>
      </c>
      <c r="E110" s="34">
        <v>5810</v>
      </c>
      <c r="F110" s="35">
        <v>0.09</v>
      </c>
    </row>
    <row r="111" spans="1:6" x14ac:dyDescent="0.25">
      <c r="A111" t="str">
        <f t="shared" si="1"/>
        <v>P3543328</v>
      </c>
      <c r="B111" t="s">
        <v>457</v>
      </c>
      <c r="C111" s="7">
        <v>43328</v>
      </c>
      <c r="D111" s="1" t="s">
        <v>457</v>
      </c>
      <c r="E111" s="34">
        <v>5300</v>
      </c>
      <c r="F111" s="35">
        <v>0.74</v>
      </c>
    </row>
    <row r="112" spans="1:6" x14ac:dyDescent="0.25">
      <c r="A112" t="str">
        <f t="shared" si="1"/>
        <v>P3743328</v>
      </c>
      <c r="B112" t="s">
        <v>458</v>
      </c>
      <c r="C112" s="7">
        <v>43328</v>
      </c>
      <c r="D112" s="9" t="s">
        <v>458</v>
      </c>
      <c r="E112" s="34">
        <v>619.69000000000005</v>
      </c>
      <c r="F112" s="35">
        <v>0.13</v>
      </c>
    </row>
    <row r="113" spans="1:6" x14ac:dyDescent="0.25">
      <c r="A113" t="str">
        <f t="shared" si="1"/>
        <v>P5043327</v>
      </c>
      <c r="B113" t="s">
        <v>459</v>
      </c>
      <c r="C113" s="7">
        <v>43327</v>
      </c>
      <c r="D113" s="1" t="s">
        <v>459</v>
      </c>
      <c r="E113" s="34">
        <v>3480</v>
      </c>
      <c r="F113" s="35">
        <v>0.06</v>
      </c>
    </row>
    <row r="114" spans="1:6" x14ac:dyDescent="0.25">
      <c r="A114" t="str">
        <f t="shared" si="1"/>
        <v>P6643327</v>
      </c>
      <c r="B114" t="s">
        <v>460</v>
      </c>
      <c r="C114" s="7">
        <v>43327</v>
      </c>
      <c r="D114" s="1" t="s">
        <v>460</v>
      </c>
      <c r="E114" s="34">
        <v>4830</v>
      </c>
      <c r="F114" s="35">
        <v>0.16</v>
      </c>
    </row>
    <row r="115" spans="1:6" x14ac:dyDescent="0.25">
      <c r="A115" t="str">
        <f t="shared" si="1"/>
        <v>P6743329</v>
      </c>
      <c r="B115" t="s">
        <v>461</v>
      </c>
      <c r="C115" s="7">
        <v>43329</v>
      </c>
      <c r="D115" s="1" t="s">
        <v>461</v>
      </c>
      <c r="E115" s="34">
        <v>4480</v>
      </c>
      <c r="F115" s="35">
        <v>0.11</v>
      </c>
    </row>
    <row r="116" spans="1:6" x14ac:dyDescent="0.25">
      <c r="A116" t="str">
        <f t="shared" si="1"/>
        <v>P7043327</v>
      </c>
      <c r="B116" t="s">
        <v>462</v>
      </c>
      <c r="C116" s="7">
        <v>43327</v>
      </c>
      <c r="D116" s="1" t="s">
        <v>462</v>
      </c>
      <c r="E116" s="34">
        <v>5000</v>
      </c>
      <c r="F116" s="35">
        <v>0.2</v>
      </c>
    </row>
    <row r="117" spans="1:6" x14ac:dyDescent="0.25">
      <c r="A117" t="str">
        <f t="shared" si="1"/>
        <v>P7543327</v>
      </c>
      <c r="B117" t="s">
        <v>463</v>
      </c>
      <c r="C117" s="7">
        <v>43327</v>
      </c>
      <c r="D117" s="9" t="s">
        <v>463</v>
      </c>
      <c r="E117" s="34">
        <v>3290</v>
      </c>
      <c r="F117" s="35">
        <v>0.46</v>
      </c>
    </row>
    <row r="118" spans="1:6" x14ac:dyDescent="0.25">
      <c r="A118" t="str">
        <f t="shared" si="1"/>
        <v>P8843327</v>
      </c>
      <c r="B118" t="s">
        <v>464</v>
      </c>
      <c r="C118" s="7">
        <v>43327</v>
      </c>
      <c r="D118" s="1" t="s">
        <v>464</v>
      </c>
      <c r="E118" s="34">
        <v>2800</v>
      </c>
      <c r="F118" s="35">
        <v>1.19</v>
      </c>
    </row>
    <row r="119" spans="1:6" x14ac:dyDescent="0.25">
      <c r="A119" t="str">
        <f t="shared" si="1"/>
        <v>P9043329</v>
      </c>
      <c r="B119" t="s">
        <v>465</v>
      </c>
      <c r="C119" s="7">
        <v>43329</v>
      </c>
      <c r="D119" s="1" t="s">
        <v>465</v>
      </c>
      <c r="E119" s="34">
        <v>2790</v>
      </c>
      <c r="F119" s="35">
        <v>0.09</v>
      </c>
    </row>
    <row r="120" spans="1:6" x14ac:dyDescent="0.25">
      <c r="A120" t="str">
        <f t="shared" si="1"/>
        <v>P9743328</v>
      </c>
      <c r="B120" t="s">
        <v>466</v>
      </c>
      <c r="C120" s="7">
        <v>43328</v>
      </c>
      <c r="D120" s="1" t="s">
        <v>466</v>
      </c>
      <c r="E120" s="34">
        <v>2920</v>
      </c>
      <c r="F120" s="35">
        <v>0.43</v>
      </c>
    </row>
    <row r="121" spans="1:6" x14ac:dyDescent="0.25">
      <c r="A121" t="str">
        <f t="shared" si="1"/>
        <v>P9843328</v>
      </c>
      <c r="B121" t="s">
        <v>467</v>
      </c>
      <c r="C121" s="7">
        <v>43328</v>
      </c>
      <c r="D121" s="1" t="s">
        <v>467</v>
      </c>
      <c r="E121" s="34">
        <v>3170</v>
      </c>
      <c r="F121" s="35">
        <v>0.44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03"/>
  <sheetViews>
    <sheetView workbookViewId="0">
      <selection activeCell="M1" sqref="M1"/>
    </sheetView>
  </sheetViews>
  <sheetFormatPr defaultColWidth="8.85546875" defaultRowHeight="15" x14ac:dyDescent="0.25"/>
  <cols>
    <col min="1" max="1" width="13.28515625" bestFit="1" customWidth="1"/>
    <col min="2" max="2" width="9.85546875" bestFit="1" customWidth="1"/>
    <col min="3" max="3" width="9.7109375" bestFit="1" customWidth="1"/>
    <col min="4" max="4" width="14.140625" style="30" bestFit="1" customWidth="1"/>
    <col min="5" max="5" width="15.42578125" bestFit="1" customWidth="1"/>
    <col min="6" max="6" width="8.28515625" bestFit="1" customWidth="1"/>
    <col min="7" max="8" width="12.7109375" style="11" bestFit="1" customWidth="1"/>
    <col min="9" max="13" width="12" style="11" bestFit="1" customWidth="1"/>
  </cols>
  <sheetData>
    <row r="1" spans="1:13" x14ac:dyDescent="0.25">
      <c r="A1" t="s">
        <v>1</v>
      </c>
      <c r="B1" t="s">
        <v>312</v>
      </c>
      <c r="C1" t="s">
        <v>313</v>
      </c>
      <c r="D1" s="30" t="s">
        <v>314</v>
      </c>
      <c r="E1" t="s">
        <v>315</v>
      </c>
      <c r="F1" t="s">
        <v>316</v>
      </c>
      <c r="G1" s="11" t="s">
        <v>333</v>
      </c>
      <c r="H1" s="11" t="s">
        <v>334</v>
      </c>
      <c r="I1" s="11" t="s">
        <v>339</v>
      </c>
      <c r="J1" s="11" t="s">
        <v>340</v>
      </c>
      <c r="K1" s="11" t="s">
        <v>317</v>
      </c>
      <c r="L1" s="11" t="s">
        <v>318</v>
      </c>
      <c r="M1" s="11" t="s">
        <v>319</v>
      </c>
    </row>
    <row r="2" spans="1:13" x14ac:dyDescent="0.25">
      <c r="A2" t="str">
        <f>C2&amp;D2</f>
        <v>23A43262</v>
      </c>
      <c r="B2">
        <v>10</v>
      </c>
      <c r="C2" t="s">
        <v>94</v>
      </c>
      <c r="D2" s="30">
        <v>43262</v>
      </c>
      <c r="E2">
        <v>210</v>
      </c>
      <c r="F2">
        <v>6</v>
      </c>
      <c r="G2" s="11">
        <v>2.7152972624703891</v>
      </c>
      <c r="H2" s="11">
        <v>-24.395541855811611</v>
      </c>
      <c r="I2" s="11">
        <v>33.507145900876232</v>
      </c>
      <c r="J2" s="11">
        <v>178.90613756124452</v>
      </c>
      <c r="K2" s="11">
        <v>0.55845243168127057</v>
      </c>
      <c r="L2" s="11">
        <v>2.9817689593540755</v>
      </c>
      <c r="M2" s="11">
        <v>6.2292332439250533</v>
      </c>
    </row>
    <row r="3" spans="1:13" x14ac:dyDescent="0.25">
      <c r="A3" t="str">
        <f t="shared" ref="A3:A66" si="0">C3&amp;D3</f>
        <v>23A43293</v>
      </c>
      <c r="B3">
        <v>32</v>
      </c>
      <c r="C3" t="s">
        <v>94</v>
      </c>
      <c r="D3" s="30">
        <v>43293</v>
      </c>
      <c r="E3">
        <v>150</v>
      </c>
      <c r="F3">
        <v>6</v>
      </c>
      <c r="G3" s="11">
        <v>-0.2845232849405317</v>
      </c>
      <c r="H3" s="11">
        <v>-16.371807424976062</v>
      </c>
      <c r="I3" s="11">
        <v>69.81507448865375</v>
      </c>
      <c r="J3" s="11">
        <v>348.74787320355267</v>
      </c>
      <c r="K3" s="11">
        <v>1.1635845748108959</v>
      </c>
      <c r="L3" s="11">
        <v>5.8124645533925445</v>
      </c>
      <c r="M3" s="11">
        <v>5.8278605547230695</v>
      </c>
    </row>
    <row r="4" spans="1:13" x14ac:dyDescent="0.25">
      <c r="A4" t="str">
        <f t="shared" si="0"/>
        <v>23A43214</v>
      </c>
      <c r="B4">
        <v>41</v>
      </c>
      <c r="C4" t="s">
        <v>94</v>
      </c>
      <c r="D4" s="30">
        <v>43214</v>
      </c>
      <c r="F4">
        <v>6</v>
      </c>
      <c r="G4" s="11">
        <v>-1.161270564972994</v>
      </c>
      <c r="H4" s="11">
        <v>-30.33784668103262</v>
      </c>
      <c r="I4" s="11">
        <v>38.313428206524108</v>
      </c>
      <c r="J4" s="11">
        <v>285.91487074510144</v>
      </c>
      <c r="K4" s="11">
        <v>0.63855713677540182</v>
      </c>
      <c r="L4" s="11">
        <v>4.7652478457516905</v>
      </c>
      <c r="M4" s="11">
        <v>8.7062777938993623</v>
      </c>
    </row>
    <row r="5" spans="1:13" x14ac:dyDescent="0.25">
      <c r="A5" t="str">
        <f t="shared" si="0"/>
        <v>23A43321</v>
      </c>
      <c r="B5">
        <v>46</v>
      </c>
      <c r="C5" t="s">
        <v>94</v>
      </c>
      <c r="D5" s="30">
        <v>43321</v>
      </c>
      <c r="E5">
        <v>150</v>
      </c>
      <c r="F5">
        <v>6</v>
      </c>
      <c r="G5" s="11">
        <v>-0.11373973201919352</v>
      </c>
      <c r="H5" s="11">
        <v>-18.433010224580411</v>
      </c>
      <c r="I5" s="11">
        <v>81.166835049032059</v>
      </c>
      <c r="J5" s="11">
        <v>558.94011045573745</v>
      </c>
      <c r="K5" s="11">
        <v>1.3527805841505343</v>
      </c>
      <c r="L5" s="11">
        <v>9.3156685075956247</v>
      </c>
      <c r="M5" s="11">
        <v>8.0340300953926391</v>
      </c>
    </row>
    <row r="6" spans="1:13" x14ac:dyDescent="0.25">
      <c r="A6" t="str">
        <f t="shared" si="0"/>
        <v>23A43237</v>
      </c>
      <c r="B6">
        <v>69</v>
      </c>
      <c r="C6" t="s">
        <v>94</v>
      </c>
      <c r="D6" s="30">
        <v>43237</v>
      </c>
      <c r="F6">
        <v>6</v>
      </c>
      <c r="G6" s="11">
        <v>5.0502668560270161</v>
      </c>
      <c r="H6" s="11">
        <v>-21.275367001419937</v>
      </c>
      <c r="I6" s="11">
        <v>62.803407676927108</v>
      </c>
      <c r="J6" s="11">
        <v>489.90908495392119</v>
      </c>
      <c r="K6" s="11">
        <v>1.0467234612821186</v>
      </c>
      <c r="L6" s="11">
        <v>8.165151415898686</v>
      </c>
      <c r="M6" s="11">
        <v>9.1007895949392807</v>
      </c>
    </row>
    <row r="7" spans="1:13" x14ac:dyDescent="0.25">
      <c r="A7" t="str">
        <f t="shared" si="0"/>
        <v>23A43370</v>
      </c>
      <c r="B7">
        <v>96</v>
      </c>
      <c r="C7" t="s">
        <v>94</v>
      </c>
      <c r="D7" s="30">
        <v>43370</v>
      </c>
      <c r="E7">
        <v>150</v>
      </c>
      <c r="F7">
        <v>6</v>
      </c>
      <c r="G7" s="11">
        <v>1.1252845510839276</v>
      </c>
      <c r="H7" s="11">
        <v>-24.331111230606211</v>
      </c>
      <c r="I7" s="11">
        <v>121.01393336491111</v>
      </c>
      <c r="J7" s="11">
        <v>698.90732337285397</v>
      </c>
      <c r="K7" s="11">
        <v>2.0168988894151854</v>
      </c>
      <c r="L7" s="11">
        <v>11.648455389547566</v>
      </c>
      <c r="M7" s="11">
        <v>6.7379999525307435</v>
      </c>
    </row>
    <row r="8" spans="1:13" x14ac:dyDescent="0.25">
      <c r="A8" t="str">
        <f t="shared" si="0"/>
        <v>68A43294</v>
      </c>
      <c r="B8">
        <v>30</v>
      </c>
      <c r="C8" t="s">
        <v>85</v>
      </c>
      <c r="D8" s="30">
        <v>43294</v>
      </c>
      <c r="E8">
        <v>400</v>
      </c>
      <c r="F8">
        <v>6</v>
      </c>
      <c r="G8" s="11">
        <v>3.0632530022311162</v>
      </c>
      <c r="H8" s="11">
        <v>-25.46354437636235</v>
      </c>
      <c r="I8" s="11">
        <v>27.868718939872483</v>
      </c>
      <c r="J8" s="11">
        <v>176.66335767124073</v>
      </c>
      <c r="K8" s="11">
        <v>0.46447864899787472</v>
      </c>
      <c r="L8" s="11">
        <v>2.9443892945206791</v>
      </c>
      <c r="M8" s="11">
        <v>7.3956485427668746</v>
      </c>
    </row>
    <row r="9" spans="1:13" x14ac:dyDescent="0.25">
      <c r="A9" t="str">
        <f t="shared" si="0"/>
        <v>68A43238</v>
      </c>
      <c r="B9">
        <v>47</v>
      </c>
      <c r="C9" t="s">
        <v>85</v>
      </c>
      <c r="D9" s="30">
        <v>43238</v>
      </c>
      <c r="E9">
        <v>2500</v>
      </c>
      <c r="F9">
        <v>6</v>
      </c>
      <c r="G9" s="11">
        <v>4.2754141301948856</v>
      </c>
      <c r="H9" s="11">
        <v>-24.705054853222109</v>
      </c>
      <c r="I9" s="11">
        <v>22.916709174121369</v>
      </c>
      <c r="J9" s="11">
        <v>150.28920391248533</v>
      </c>
      <c r="K9" s="11">
        <v>0.3819451529020228</v>
      </c>
      <c r="L9" s="11">
        <v>2.5048200652080888</v>
      </c>
      <c r="M9" s="11">
        <v>7.6510725528849273</v>
      </c>
    </row>
    <row r="10" spans="1:13" x14ac:dyDescent="0.25">
      <c r="A10" t="str">
        <f t="shared" si="0"/>
        <v>68A43216</v>
      </c>
      <c r="B10">
        <v>50</v>
      </c>
      <c r="C10" t="s">
        <v>85</v>
      </c>
      <c r="D10" s="30">
        <v>43216</v>
      </c>
      <c r="F10">
        <v>6</v>
      </c>
      <c r="G10" s="11">
        <v>-3.7326500643736535</v>
      </c>
      <c r="H10" s="11">
        <v>-33.078022709634233</v>
      </c>
      <c r="I10" s="11">
        <v>54.372049534349031</v>
      </c>
      <c r="J10" s="11">
        <v>315.30544623745084</v>
      </c>
      <c r="K10" s="11">
        <v>0.90620082557248394</v>
      </c>
      <c r="L10" s="11">
        <v>5.2550907706241814</v>
      </c>
      <c r="M10" s="11">
        <v>6.765541433403258</v>
      </c>
    </row>
    <row r="11" spans="1:13" x14ac:dyDescent="0.25">
      <c r="A11" t="str">
        <f t="shared" si="0"/>
        <v>14A43294</v>
      </c>
      <c r="B11">
        <v>70</v>
      </c>
      <c r="C11" t="s">
        <v>83</v>
      </c>
      <c r="D11" s="30">
        <v>43294</v>
      </c>
      <c r="E11">
        <v>2900</v>
      </c>
      <c r="F11">
        <v>6</v>
      </c>
      <c r="G11" s="11">
        <v>10.149181936465581</v>
      </c>
      <c r="H11" s="11">
        <v>-32.569892730817777</v>
      </c>
      <c r="I11" s="11">
        <v>29.163458126258284</v>
      </c>
      <c r="J11" s="11">
        <v>195.56308375125786</v>
      </c>
      <c r="K11" s="11">
        <v>0.48605763543763808</v>
      </c>
      <c r="L11" s="11">
        <v>3.2593847291876314</v>
      </c>
      <c r="M11" s="11">
        <v>7.8233839778316812</v>
      </c>
    </row>
    <row r="12" spans="1:13" x14ac:dyDescent="0.25">
      <c r="A12" t="str">
        <f t="shared" si="0"/>
        <v>14A43216</v>
      </c>
      <c r="B12">
        <v>73</v>
      </c>
      <c r="C12" t="s">
        <v>83</v>
      </c>
      <c r="D12" s="30">
        <v>43216</v>
      </c>
      <c r="F12">
        <v>6</v>
      </c>
      <c r="G12" s="11">
        <v>1.0396160925038997</v>
      </c>
      <c r="H12" s="11">
        <v>-29.069777186019039</v>
      </c>
      <c r="I12" s="11">
        <v>52.321531306069865</v>
      </c>
      <c r="J12" s="11">
        <v>302.58700973635911</v>
      </c>
      <c r="K12" s="11">
        <v>0.8720255217678311</v>
      </c>
      <c r="L12" s="11">
        <v>5.0431168289393185</v>
      </c>
      <c r="M12" s="11">
        <v>6.7470918609142148</v>
      </c>
    </row>
    <row r="13" spans="1:13" x14ac:dyDescent="0.25">
      <c r="A13" t="str">
        <f t="shared" si="0"/>
        <v>14A43238</v>
      </c>
      <c r="B13">
        <v>94</v>
      </c>
      <c r="C13" t="s">
        <v>83</v>
      </c>
      <c r="D13" s="30">
        <v>43238</v>
      </c>
      <c r="F13">
        <v>6</v>
      </c>
      <c r="G13" s="11">
        <v>6.5677217636562748</v>
      </c>
      <c r="H13" s="11">
        <v>-32.964291099536844</v>
      </c>
      <c r="I13" s="11">
        <v>51.571684057024768</v>
      </c>
      <c r="J13" s="11">
        <v>279.95358850594403</v>
      </c>
      <c r="K13" s="11">
        <v>0.85952806761707956</v>
      </c>
      <c r="L13" s="11">
        <v>4.6658931417657339</v>
      </c>
      <c r="M13" s="11">
        <v>6.3331753828797499</v>
      </c>
    </row>
    <row r="14" spans="1:13" x14ac:dyDescent="0.25">
      <c r="A14" t="str">
        <f t="shared" si="0"/>
        <v>14A43371</v>
      </c>
      <c r="B14">
        <v>99</v>
      </c>
      <c r="C14" t="s">
        <v>83</v>
      </c>
      <c r="D14" s="30">
        <v>43371</v>
      </c>
      <c r="E14">
        <v>300</v>
      </c>
      <c r="F14">
        <v>6</v>
      </c>
      <c r="G14" s="11">
        <v>4.5674212047052354</v>
      </c>
      <c r="H14" s="11">
        <v>-33.864711696413053</v>
      </c>
      <c r="I14" s="11">
        <v>45.75778612170442</v>
      </c>
      <c r="J14" s="11">
        <v>238.60549982495178</v>
      </c>
      <c r="K14" s="11">
        <v>0.76262976869507371</v>
      </c>
      <c r="L14" s="11">
        <v>3.9767583304158634</v>
      </c>
      <c r="M14" s="11">
        <v>6.0836221924877822</v>
      </c>
    </row>
    <row r="15" spans="1:13" x14ac:dyDescent="0.25">
      <c r="A15" t="str">
        <f t="shared" si="0"/>
        <v>14A-0h43277</v>
      </c>
      <c r="B15">
        <v>36</v>
      </c>
      <c r="C15" t="s">
        <v>326</v>
      </c>
      <c r="D15" s="30">
        <v>43277</v>
      </c>
      <c r="E15">
        <v>2400</v>
      </c>
      <c r="F15">
        <v>6</v>
      </c>
      <c r="G15" s="11">
        <v>-4.9529044743724722</v>
      </c>
      <c r="H15" s="11">
        <v>-31.548879147295494</v>
      </c>
      <c r="I15" s="11">
        <v>44.609671646311632</v>
      </c>
      <c r="J15" s="11">
        <v>260.12680929209614</v>
      </c>
      <c r="K15" s="11">
        <v>0.74349452743852718</v>
      </c>
      <c r="L15" s="11">
        <v>4.3354468215349362</v>
      </c>
      <c r="M15" s="11">
        <v>6.8030376890823323</v>
      </c>
    </row>
    <row r="16" spans="1:13" x14ac:dyDescent="0.25">
      <c r="A16" t="str">
        <f t="shared" si="0"/>
        <v>14A-12h43277</v>
      </c>
      <c r="B16">
        <v>14</v>
      </c>
      <c r="C16" t="s">
        <v>324</v>
      </c>
      <c r="D16" s="30">
        <v>43277</v>
      </c>
      <c r="E16">
        <v>2100</v>
      </c>
      <c r="F16">
        <v>6</v>
      </c>
      <c r="G16" s="11">
        <v>-2.166650422115536</v>
      </c>
      <c r="H16" s="11">
        <v>-30.361058974178267</v>
      </c>
      <c r="I16" s="11">
        <v>47.24910919472353</v>
      </c>
      <c r="J16" s="11">
        <v>221.03054521652481</v>
      </c>
      <c r="K16" s="11">
        <v>0.78748515324539214</v>
      </c>
      <c r="L16" s="11">
        <v>3.6838424202754134</v>
      </c>
      <c r="M16" s="11">
        <v>5.4576472194755379</v>
      </c>
    </row>
    <row r="17" spans="1:13" x14ac:dyDescent="0.25">
      <c r="A17" t="str">
        <f t="shared" si="0"/>
        <v>14A-24h43277</v>
      </c>
      <c r="B17">
        <v>15</v>
      </c>
      <c r="C17" t="s">
        <v>325</v>
      </c>
      <c r="D17" s="30">
        <v>43277</v>
      </c>
      <c r="E17">
        <v>3100</v>
      </c>
      <c r="F17">
        <v>6</v>
      </c>
      <c r="G17" s="11">
        <v>-5.7615567145141977</v>
      </c>
      <c r="H17" s="11">
        <v>-32.050152988959169</v>
      </c>
      <c r="I17" s="11">
        <v>51.401660838226043</v>
      </c>
      <c r="J17" s="11">
        <v>233.48696035473404</v>
      </c>
      <c r="K17" s="11">
        <v>0.85669434730376748</v>
      </c>
      <c r="L17" s="11">
        <v>3.8914493392455678</v>
      </c>
      <c r="M17" s="11">
        <v>5.2994679414057382</v>
      </c>
    </row>
    <row r="18" spans="1:13" x14ac:dyDescent="0.25">
      <c r="A18" t="str">
        <f t="shared" si="0"/>
        <v>14B43216</v>
      </c>
      <c r="B18">
        <v>26</v>
      </c>
      <c r="C18" t="s">
        <v>80</v>
      </c>
      <c r="D18" s="30">
        <v>43216</v>
      </c>
      <c r="F18">
        <v>6</v>
      </c>
      <c r="G18" s="11">
        <v>5.4615287097023293</v>
      </c>
      <c r="H18" s="11">
        <v>-27.878630284385856</v>
      </c>
      <c r="I18" s="11">
        <v>46.713867215092009</v>
      </c>
      <c r="J18" s="11">
        <v>214.93518523672356</v>
      </c>
      <c r="K18" s="11">
        <v>0.77856445358486681</v>
      </c>
      <c r="L18" s="11">
        <v>3.5822530872787262</v>
      </c>
      <c r="M18" s="11">
        <v>5.3679502695614483</v>
      </c>
    </row>
    <row r="19" spans="1:13" x14ac:dyDescent="0.25">
      <c r="A19" t="str">
        <f t="shared" si="0"/>
        <v>14B43294</v>
      </c>
      <c r="B19">
        <v>54</v>
      </c>
      <c r="C19" t="s">
        <v>80</v>
      </c>
      <c r="D19" s="30">
        <v>43294</v>
      </c>
      <c r="E19">
        <v>3500</v>
      </c>
      <c r="F19">
        <v>6</v>
      </c>
      <c r="G19" s="11">
        <v>4.9571181984769295</v>
      </c>
      <c r="H19" s="11">
        <v>-24.167280464291657</v>
      </c>
      <c r="I19" s="11">
        <v>16.357611530596234</v>
      </c>
      <c r="J19" s="11">
        <v>92.156661746150078</v>
      </c>
      <c r="K19" s="11">
        <v>0.27262685884327059</v>
      </c>
      <c r="L19" s="11">
        <v>1.5359443624358347</v>
      </c>
      <c r="M19" s="11">
        <v>6.5728486808360742</v>
      </c>
    </row>
    <row r="20" spans="1:13" x14ac:dyDescent="0.25">
      <c r="A20" t="str">
        <f t="shared" si="0"/>
        <v>14B43238</v>
      </c>
      <c r="B20">
        <v>63</v>
      </c>
      <c r="C20" t="s">
        <v>80</v>
      </c>
      <c r="D20" s="30">
        <v>43238</v>
      </c>
      <c r="F20">
        <v>6</v>
      </c>
      <c r="G20" s="11">
        <v>5.2990653896721609</v>
      </c>
      <c r="H20" s="11">
        <v>-30.21966688905994</v>
      </c>
      <c r="I20" s="11">
        <v>30.862260596946456</v>
      </c>
      <c r="J20" s="11">
        <v>194.76579535484277</v>
      </c>
      <c r="K20" s="11">
        <v>0.51437100994910756</v>
      </c>
      <c r="L20" s="11">
        <v>3.2460965892473794</v>
      </c>
      <c r="M20" s="11">
        <v>7.3626091171622932</v>
      </c>
    </row>
    <row r="21" spans="1:13" x14ac:dyDescent="0.25">
      <c r="A21" t="str">
        <f t="shared" si="0"/>
        <v>14B43371</v>
      </c>
      <c r="B21">
        <v>102</v>
      </c>
      <c r="C21" t="s">
        <v>80</v>
      </c>
      <c r="D21" s="30">
        <v>43371</v>
      </c>
      <c r="E21">
        <v>600</v>
      </c>
      <c r="F21">
        <v>6</v>
      </c>
      <c r="G21" s="11">
        <v>4.1993135701762689</v>
      </c>
      <c r="H21" s="11">
        <v>-26.573236882303817</v>
      </c>
      <c r="I21" s="11">
        <v>38.415573622484324</v>
      </c>
      <c r="J21" s="11">
        <v>177.44090679686923</v>
      </c>
      <c r="K21" s="11">
        <v>0.64025956037473875</v>
      </c>
      <c r="L21" s="11">
        <v>2.9573484466144873</v>
      </c>
      <c r="M21" s="11">
        <v>5.3888142683323164</v>
      </c>
    </row>
    <row r="22" spans="1:13" x14ac:dyDescent="0.25">
      <c r="A22" t="str">
        <f t="shared" si="0"/>
        <v>23-0h43312</v>
      </c>
      <c r="B22">
        <v>4</v>
      </c>
      <c r="C22" t="s">
        <v>320</v>
      </c>
      <c r="D22" s="30">
        <v>43312</v>
      </c>
      <c r="E22">
        <v>150</v>
      </c>
      <c r="F22">
        <v>6</v>
      </c>
      <c r="G22" s="11">
        <v>0.14529034222870729</v>
      </c>
      <c r="H22" s="11">
        <v>-22.011248717522179</v>
      </c>
      <c r="I22" s="11">
        <v>70.843338342653212</v>
      </c>
      <c r="J22" s="11">
        <v>343.62933373333493</v>
      </c>
      <c r="K22" s="11">
        <v>1.1807223057108869</v>
      </c>
      <c r="L22" s="11">
        <v>5.7271555622222499</v>
      </c>
      <c r="M22" s="11">
        <v>5.6589779467547183</v>
      </c>
    </row>
    <row r="23" spans="1:13" x14ac:dyDescent="0.25">
      <c r="A23" t="str">
        <f t="shared" si="0"/>
        <v>23-12h43312</v>
      </c>
      <c r="B23">
        <v>12</v>
      </c>
      <c r="C23" t="s">
        <v>323</v>
      </c>
      <c r="D23" s="30">
        <v>43312</v>
      </c>
      <c r="E23">
        <v>90</v>
      </c>
      <c r="F23">
        <v>6</v>
      </c>
      <c r="G23" s="11">
        <v>8.4629176637127657E-3</v>
      </c>
      <c r="H23" s="11">
        <v>-18.99385734757405</v>
      </c>
      <c r="I23" s="11">
        <v>73.011545038768659</v>
      </c>
      <c r="J23" s="11">
        <v>335.33026668391324</v>
      </c>
      <c r="K23" s="11">
        <v>1.2168590839794777</v>
      </c>
      <c r="L23" s="11">
        <v>5.5888377780652201</v>
      </c>
      <c r="M23" s="11">
        <v>5.3583120896404921</v>
      </c>
    </row>
    <row r="24" spans="1:13" x14ac:dyDescent="0.25">
      <c r="A24" t="str">
        <f t="shared" si="0"/>
        <v>23-24h</v>
      </c>
      <c r="B24">
        <v>49</v>
      </c>
      <c r="C24" t="s">
        <v>327</v>
      </c>
      <c r="E24">
        <v>110</v>
      </c>
      <c r="F24">
        <v>6</v>
      </c>
      <c r="G24" s="11">
        <v>-1.4042120878886144</v>
      </c>
      <c r="H24" s="11">
        <v>-27.187163790655532</v>
      </c>
      <c r="I24" s="11">
        <v>71.949232712782461</v>
      </c>
      <c r="J24" s="11">
        <v>450.20045132889845</v>
      </c>
      <c r="K24" s="11">
        <v>1.1991538785463745</v>
      </c>
      <c r="L24" s="11">
        <v>7.5033408554816416</v>
      </c>
      <c r="M24" s="11">
        <v>7.3000620031685495</v>
      </c>
    </row>
    <row r="25" spans="1:13" x14ac:dyDescent="0.25">
      <c r="A25" t="str">
        <f t="shared" si="0"/>
        <v>32A43221</v>
      </c>
      <c r="B25">
        <v>9</v>
      </c>
      <c r="C25" t="s">
        <v>66</v>
      </c>
      <c r="D25" s="30">
        <v>43221</v>
      </c>
      <c r="F25">
        <v>6</v>
      </c>
      <c r="G25" s="11">
        <v>-2.6264359672195101</v>
      </c>
      <c r="H25" s="11">
        <v>-36.858454595914296</v>
      </c>
      <c r="I25" s="11">
        <v>53.336975985952208</v>
      </c>
      <c r="J25" s="11">
        <v>259.65012088341939</v>
      </c>
      <c r="K25" s="11">
        <v>0.88894959976587018</v>
      </c>
      <c r="L25" s="11">
        <v>4.3275020147236569</v>
      </c>
      <c r="M25" s="11">
        <v>5.6794584888059614</v>
      </c>
    </row>
    <row r="26" spans="1:13" x14ac:dyDescent="0.25">
      <c r="A26" t="str">
        <f t="shared" si="0"/>
        <v>32A43370</v>
      </c>
      <c r="B26">
        <v>65</v>
      </c>
      <c r="C26" t="s">
        <v>66</v>
      </c>
      <c r="D26" s="30">
        <v>43370</v>
      </c>
      <c r="E26">
        <v>300</v>
      </c>
      <c r="F26">
        <v>6</v>
      </c>
      <c r="G26" s="11">
        <v>2.7908553200361546</v>
      </c>
      <c r="H26" s="11">
        <v>-23.481577348427827</v>
      </c>
      <c r="I26" s="11">
        <v>22.817367163894001</v>
      </c>
      <c r="J26" s="11">
        <v>180.24075944169957</v>
      </c>
      <c r="K26" s="11">
        <v>0.38028945273156672</v>
      </c>
      <c r="L26" s="11">
        <v>3.0040126573616597</v>
      </c>
      <c r="M26" s="11">
        <v>9.2158260199302386</v>
      </c>
    </row>
    <row r="27" spans="1:13" x14ac:dyDescent="0.25">
      <c r="A27" t="str">
        <f t="shared" si="0"/>
        <v>32A43243</v>
      </c>
      <c r="B27">
        <v>72</v>
      </c>
      <c r="C27" t="s">
        <v>66</v>
      </c>
      <c r="D27" s="30">
        <v>43243</v>
      </c>
      <c r="E27" t="s">
        <v>138</v>
      </c>
      <c r="F27">
        <v>6</v>
      </c>
      <c r="G27" s="11">
        <v>5.1644479828030345</v>
      </c>
      <c r="H27" s="11">
        <v>-32.575901527569982</v>
      </c>
      <c r="I27" s="11">
        <v>44.85066947013793</v>
      </c>
      <c r="J27" s="11">
        <v>397.56311541416716</v>
      </c>
      <c r="K27" s="11">
        <v>0.74751115783563227</v>
      </c>
      <c r="L27" s="11">
        <v>6.6260519235694533</v>
      </c>
      <c r="M27" s="11">
        <v>10.341509728381659</v>
      </c>
    </row>
    <row r="28" spans="1:13" x14ac:dyDescent="0.25">
      <c r="A28" t="str">
        <f t="shared" si="0"/>
        <v>32A43293</v>
      </c>
      <c r="B28">
        <v>78</v>
      </c>
      <c r="C28" t="s">
        <v>66</v>
      </c>
      <c r="D28" s="30">
        <v>43293</v>
      </c>
      <c r="E28">
        <v>1100</v>
      </c>
      <c r="F28">
        <v>6</v>
      </c>
      <c r="G28" s="11">
        <v>3.2894025899926822</v>
      </c>
      <c r="H28" s="11">
        <v>-33.579101320872901</v>
      </c>
      <c r="I28" s="11">
        <v>41.294707806546128</v>
      </c>
      <c r="J28" s="11">
        <v>225.18541797042414</v>
      </c>
      <c r="K28" s="11">
        <v>0.68824513010910227</v>
      </c>
      <c r="L28" s="11">
        <v>3.7530902995070696</v>
      </c>
      <c r="M28" s="11">
        <v>6.3619852257157392</v>
      </c>
    </row>
    <row r="29" spans="1:13" x14ac:dyDescent="0.25">
      <c r="A29" t="str">
        <f t="shared" si="0"/>
        <v>32B43221</v>
      </c>
      <c r="B29">
        <v>7</v>
      </c>
      <c r="C29" t="s">
        <v>71</v>
      </c>
      <c r="D29" s="30">
        <v>43221</v>
      </c>
      <c r="F29">
        <v>6</v>
      </c>
      <c r="G29" s="11">
        <v>13.510635523952452</v>
      </c>
      <c r="H29" s="11">
        <v>-32.99084875239982</v>
      </c>
      <c r="I29" s="11">
        <v>87.215205612756122</v>
      </c>
      <c r="J29" s="11">
        <v>392.58367039162334</v>
      </c>
      <c r="K29" s="11">
        <v>1.453586760212602</v>
      </c>
      <c r="L29" s="11">
        <v>6.5430611731937232</v>
      </c>
      <c r="M29" s="11">
        <v>5.2515416194417748</v>
      </c>
    </row>
    <row r="30" spans="1:13" x14ac:dyDescent="0.25">
      <c r="A30" t="str">
        <f t="shared" si="0"/>
        <v>32B43293</v>
      </c>
      <c r="B30">
        <v>34</v>
      </c>
      <c r="C30" t="s">
        <v>71</v>
      </c>
      <c r="D30" s="30">
        <v>43293</v>
      </c>
      <c r="E30">
        <v>800</v>
      </c>
      <c r="F30">
        <v>6</v>
      </c>
      <c r="G30" s="11">
        <v>8.882388947035361</v>
      </c>
      <c r="H30" s="11">
        <v>-30.694685588215375</v>
      </c>
      <c r="I30" s="11">
        <v>43.063871018113744</v>
      </c>
      <c r="J30" s="11">
        <v>271.13753007612178</v>
      </c>
      <c r="K30" s="11">
        <v>0.71773118363522903</v>
      </c>
      <c r="L30" s="11">
        <v>4.5189588346020297</v>
      </c>
      <c r="M30" s="11">
        <v>7.3455337605178812</v>
      </c>
    </row>
    <row r="31" spans="1:13" x14ac:dyDescent="0.25">
      <c r="A31" t="str">
        <f t="shared" si="0"/>
        <v>32B43370</v>
      </c>
      <c r="B31">
        <v>81</v>
      </c>
      <c r="C31" t="s">
        <v>71</v>
      </c>
      <c r="D31" s="30">
        <v>43370</v>
      </c>
      <c r="E31">
        <v>550</v>
      </c>
      <c r="F31">
        <v>6</v>
      </c>
      <c r="G31" s="11">
        <v>7.8782032504787178</v>
      </c>
      <c r="H31" s="11">
        <v>-40.897416436816521</v>
      </c>
      <c r="I31" s="11">
        <v>74.723944467463909</v>
      </c>
      <c r="J31" s="11">
        <v>425.96796612066532</v>
      </c>
      <c r="K31" s="11">
        <v>1.2453990744577319</v>
      </c>
      <c r="L31" s="11">
        <v>7.099466102011089</v>
      </c>
      <c r="M31" s="11">
        <v>6.6506476696658092</v>
      </c>
    </row>
    <row r="32" spans="1:13" x14ac:dyDescent="0.25">
      <c r="A32" t="str">
        <f t="shared" si="0"/>
        <v>32C43293</v>
      </c>
      <c r="B32">
        <v>13</v>
      </c>
      <c r="C32" t="s">
        <v>69</v>
      </c>
      <c r="D32" s="30">
        <v>43293</v>
      </c>
      <c r="E32">
        <v>1600</v>
      </c>
      <c r="F32">
        <v>6</v>
      </c>
      <c r="G32" s="11">
        <v>2.1319855103203098</v>
      </c>
      <c r="H32" s="11">
        <v>-25.867079156039246</v>
      </c>
      <c r="I32" s="11">
        <v>35.548692281201014</v>
      </c>
      <c r="J32" s="11">
        <v>137.96563636357945</v>
      </c>
      <c r="K32" s="11">
        <v>0.59247820468668355</v>
      </c>
      <c r="L32" s="11">
        <v>2.2994272727263243</v>
      </c>
      <c r="M32" s="11">
        <v>4.5278714563562747</v>
      </c>
    </row>
    <row r="33" spans="1:13" x14ac:dyDescent="0.25">
      <c r="A33" t="str">
        <f t="shared" si="0"/>
        <v>32C43237</v>
      </c>
      <c r="B33">
        <v>17</v>
      </c>
      <c r="C33" t="s">
        <v>69</v>
      </c>
      <c r="D33" s="30">
        <v>43237</v>
      </c>
      <c r="F33">
        <v>6</v>
      </c>
      <c r="G33" s="11">
        <v>7.727377104851568</v>
      </c>
      <c r="H33" s="11">
        <v>-28.222394721945072</v>
      </c>
      <c r="I33" s="11">
        <v>58.540944444405184</v>
      </c>
      <c r="J33" s="11">
        <v>241.61801427650738</v>
      </c>
      <c r="K33" s="11">
        <v>0.97568240740675316</v>
      </c>
      <c r="L33" s="11">
        <v>4.0269669046084564</v>
      </c>
      <c r="M33" s="11">
        <v>4.8152226787234929</v>
      </c>
    </row>
    <row r="34" spans="1:13" x14ac:dyDescent="0.25">
      <c r="A34" t="str">
        <f t="shared" si="0"/>
        <v>32C43221</v>
      </c>
      <c r="B34">
        <v>22</v>
      </c>
      <c r="C34" t="s">
        <v>69</v>
      </c>
      <c r="D34" s="30">
        <v>43221</v>
      </c>
      <c r="F34">
        <v>6</v>
      </c>
      <c r="G34" s="11">
        <v>10.921527790745346</v>
      </c>
      <c r="H34" s="11">
        <v>-30.856085274219218</v>
      </c>
      <c r="I34" s="11">
        <v>85.522315585575527</v>
      </c>
      <c r="J34" s="11">
        <v>368.14752852388165</v>
      </c>
      <c r="K34" s="11">
        <v>1.4253719264262588</v>
      </c>
      <c r="L34" s="11">
        <v>6.1357921420646946</v>
      </c>
      <c r="M34" s="11">
        <v>5.0221447700951911</v>
      </c>
    </row>
    <row r="35" spans="1:13" x14ac:dyDescent="0.25">
      <c r="A35" t="str">
        <f t="shared" si="0"/>
        <v>32C43217</v>
      </c>
      <c r="B35">
        <v>91</v>
      </c>
      <c r="C35" t="s">
        <v>69</v>
      </c>
      <c r="D35" s="30">
        <v>43217</v>
      </c>
      <c r="E35">
        <v>1500</v>
      </c>
      <c r="F35">
        <v>6</v>
      </c>
      <c r="G35" s="11">
        <v>5.1367108583480379</v>
      </c>
      <c r="H35" s="11">
        <v>-25.340199338599657</v>
      </c>
      <c r="I35" s="11">
        <v>20.624499918140003</v>
      </c>
      <c r="J35" s="11">
        <v>156.24735026710817</v>
      </c>
      <c r="K35" s="11">
        <v>0.34374166530233335</v>
      </c>
      <c r="L35" s="11">
        <v>2.6041225044518028</v>
      </c>
      <c r="M35" s="11">
        <v>8.838448254994864</v>
      </c>
    </row>
    <row r="36" spans="1:13" x14ac:dyDescent="0.25">
      <c r="A36" t="str">
        <f t="shared" si="0"/>
        <v>4A43214</v>
      </c>
      <c r="B36">
        <v>35</v>
      </c>
      <c r="C36" t="s">
        <v>98</v>
      </c>
      <c r="D36" s="30">
        <v>43214</v>
      </c>
      <c r="F36">
        <v>6</v>
      </c>
      <c r="G36" s="11">
        <v>0.36260131718755195</v>
      </c>
      <c r="H36" s="11">
        <v>-28.789504893552426</v>
      </c>
      <c r="I36" s="11">
        <v>30.485003527333401</v>
      </c>
      <c r="J36" s="11">
        <v>190.09268603699513</v>
      </c>
      <c r="K36" s="11">
        <v>0.50808339212222331</v>
      </c>
      <c r="L36" s="11">
        <v>3.168211433949919</v>
      </c>
      <c r="M36" s="11">
        <v>7.2748818998051634</v>
      </c>
    </row>
    <row r="37" spans="1:13" x14ac:dyDescent="0.25">
      <c r="A37" t="str">
        <f t="shared" si="0"/>
        <v>4A43290</v>
      </c>
      <c r="B37">
        <v>48</v>
      </c>
      <c r="C37" t="s">
        <v>98</v>
      </c>
      <c r="D37" s="30">
        <v>43290</v>
      </c>
      <c r="E37">
        <v>300</v>
      </c>
      <c r="F37">
        <v>6</v>
      </c>
      <c r="G37" s="11">
        <v>5.7151156511961325</v>
      </c>
      <c r="H37" s="11">
        <v>-23.636049929820501</v>
      </c>
      <c r="I37" s="11">
        <v>37.972943486656739</v>
      </c>
      <c r="J37" s="11">
        <v>387.19552846076056</v>
      </c>
      <c r="K37" s="11">
        <v>0.63288239144427905</v>
      </c>
      <c r="L37" s="11">
        <v>6.4532588076793429</v>
      </c>
      <c r="M37" s="11">
        <v>11.896052163991083</v>
      </c>
    </row>
    <row r="38" spans="1:13" x14ac:dyDescent="0.25">
      <c r="A38" t="str">
        <f t="shared" si="0"/>
        <v>4A43320</v>
      </c>
      <c r="B38">
        <v>58</v>
      </c>
      <c r="C38" t="s">
        <v>98</v>
      </c>
      <c r="D38" s="30">
        <v>43320</v>
      </c>
      <c r="E38">
        <v>600</v>
      </c>
      <c r="F38">
        <v>6</v>
      </c>
      <c r="G38" s="11">
        <v>3.7559571322206269</v>
      </c>
      <c r="H38" s="11">
        <v>-23.07117067204765</v>
      </c>
      <c r="I38" s="11">
        <v>45.380529052091369</v>
      </c>
      <c r="J38" s="11">
        <v>295.2610893807967</v>
      </c>
      <c r="K38" s="11">
        <v>0.75634215086818957</v>
      </c>
      <c r="L38" s="11">
        <v>4.9210181563466122</v>
      </c>
      <c r="M38" s="11">
        <v>7.5907284057629951</v>
      </c>
    </row>
    <row r="39" spans="1:13" x14ac:dyDescent="0.25">
      <c r="A39" t="str">
        <f t="shared" si="0"/>
        <v>4A43262</v>
      </c>
      <c r="B39">
        <v>67</v>
      </c>
      <c r="C39" t="s">
        <v>98</v>
      </c>
      <c r="D39" s="30">
        <v>43262</v>
      </c>
      <c r="E39">
        <v>750</v>
      </c>
      <c r="F39">
        <v>6</v>
      </c>
      <c r="G39" s="11">
        <v>6.4555102338774599</v>
      </c>
      <c r="H39" s="11">
        <v>-27.62723979320095</v>
      </c>
      <c r="I39" s="11">
        <v>26.421284174808456</v>
      </c>
      <c r="J39" s="11">
        <v>204.43863149628103</v>
      </c>
      <c r="K39" s="11">
        <v>0.44035473624680765</v>
      </c>
      <c r="L39" s="11">
        <v>3.4073105249380173</v>
      </c>
      <c r="M39" s="11">
        <v>9.0272575385670208</v>
      </c>
    </row>
    <row r="40" spans="1:13" x14ac:dyDescent="0.25">
      <c r="A40" t="str">
        <f t="shared" si="0"/>
        <v>4A43367</v>
      </c>
      <c r="B40">
        <v>84</v>
      </c>
      <c r="C40" t="s">
        <v>98</v>
      </c>
      <c r="D40" s="30">
        <v>43367</v>
      </c>
      <c r="E40">
        <v>500</v>
      </c>
      <c r="F40">
        <v>6</v>
      </c>
      <c r="G40" s="11">
        <v>6.0580639844533959</v>
      </c>
      <c r="H40" s="11">
        <v>-30.63612293867304</v>
      </c>
      <c r="I40" s="11">
        <v>82.478178810302424</v>
      </c>
      <c r="J40" s="11">
        <v>409.22369541844881</v>
      </c>
      <c r="K40" s="11">
        <v>1.3746363135050403</v>
      </c>
      <c r="L40" s="11">
        <v>6.8203949236408148</v>
      </c>
      <c r="M40" s="11">
        <v>5.7885328160910019</v>
      </c>
    </row>
    <row r="41" spans="1:13" x14ac:dyDescent="0.25">
      <c r="A41" t="str">
        <f t="shared" si="0"/>
        <v>4C43369</v>
      </c>
      <c r="B41">
        <v>25</v>
      </c>
      <c r="C41" t="s">
        <v>91</v>
      </c>
      <c r="D41" s="30">
        <v>43369</v>
      </c>
      <c r="E41">
        <v>300</v>
      </c>
      <c r="F41">
        <v>6</v>
      </c>
      <c r="G41" s="11">
        <v>3.2306900350223762</v>
      </c>
      <c r="H41" s="11">
        <v>-29.422475867985611</v>
      </c>
      <c r="I41" s="11">
        <v>30.46321250526189</v>
      </c>
      <c r="J41" s="11">
        <v>138.41106651594956</v>
      </c>
      <c r="K41" s="11">
        <v>0.50772020842103149</v>
      </c>
      <c r="L41" s="11">
        <v>2.3068511085991594</v>
      </c>
      <c r="M41" s="11">
        <v>5.3008059335189586</v>
      </c>
    </row>
    <row r="42" spans="1:13" x14ac:dyDescent="0.25">
      <c r="A42" t="str">
        <f t="shared" si="0"/>
        <v>4C43292</v>
      </c>
      <c r="B42">
        <v>55</v>
      </c>
      <c r="C42" t="s">
        <v>91</v>
      </c>
      <c r="D42" s="30">
        <v>43292</v>
      </c>
      <c r="E42">
        <v>600</v>
      </c>
      <c r="F42">
        <v>6</v>
      </c>
      <c r="G42" s="11">
        <v>2.4749885757285961</v>
      </c>
      <c r="H42" s="11">
        <v>-19.074521259677191</v>
      </c>
      <c r="I42" s="11">
        <v>39.477885948470536</v>
      </c>
      <c r="J42" s="11">
        <v>240.63728648488552</v>
      </c>
      <c r="K42" s="11">
        <v>0.65796476580784236</v>
      </c>
      <c r="L42" s="11">
        <v>4.0106214414147585</v>
      </c>
      <c r="M42" s="11">
        <v>7.1114117221342665</v>
      </c>
    </row>
    <row r="43" spans="1:13" x14ac:dyDescent="0.25">
      <c r="A43" t="str">
        <f t="shared" si="0"/>
        <v>4c43214</v>
      </c>
      <c r="B43">
        <v>89</v>
      </c>
      <c r="C43" t="s">
        <v>332</v>
      </c>
      <c r="D43" s="30">
        <v>43214</v>
      </c>
      <c r="F43">
        <v>6</v>
      </c>
      <c r="G43" s="11">
        <v>1.72694089261475</v>
      </c>
      <c r="H43" s="11">
        <v>-30.873096015523778</v>
      </c>
      <c r="I43" s="11">
        <v>25.263089877349252</v>
      </c>
      <c r="J43" s="11">
        <v>174.14404811108679</v>
      </c>
      <c r="K43" s="11">
        <v>0.42105149795582086</v>
      </c>
      <c r="L43" s="11">
        <v>2.9024008018514462</v>
      </c>
      <c r="M43" s="11">
        <v>8.0420905406254608</v>
      </c>
    </row>
    <row r="44" spans="1:13" x14ac:dyDescent="0.25">
      <c r="A44" t="str">
        <f t="shared" si="0"/>
        <v>4C43236</v>
      </c>
      <c r="B44">
        <v>97</v>
      </c>
      <c r="C44" t="s">
        <v>91</v>
      </c>
      <c r="D44" s="30">
        <v>43236</v>
      </c>
      <c r="F44">
        <v>6</v>
      </c>
      <c r="G44" s="11">
        <v>3.9918721335703884</v>
      </c>
      <c r="H44" s="11">
        <v>-24.413903580944364</v>
      </c>
      <c r="I44" s="11">
        <v>39.506486664939402</v>
      </c>
      <c r="J44" s="11">
        <v>207.38240905662369</v>
      </c>
      <c r="K44" s="11">
        <v>0.65844144441565666</v>
      </c>
      <c r="L44" s="11">
        <v>3.4563734842770617</v>
      </c>
      <c r="M44" s="11">
        <v>6.1242131185032171</v>
      </c>
    </row>
    <row r="45" spans="1:13" x14ac:dyDescent="0.25">
      <c r="A45" t="str">
        <f t="shared" si="0"/>
        <v>4C-0h43306</v>
      </c>
      <c r="B45">
        <v>75</v>
      </c>
      <c r="C45" t="s">
        <v>330</v>
      </c>
      <c r="D45" s="30">
        <v>43306</v>
      </c>
      <c r="E45">
        <v>400</v>
      </c>
      <c r="F45">
        <v>6</v>
      </c>
      <c r="G45" s="11">
        <v>1.8094322394008238</v>
      </c>
      <c r="H45" s="11">
        <v>-20.057883401172923</v>
      </c>
      <c r="I45" s="11">
        <v>62.537473478137855</v>
      </c>
      <c r="J45" s="11">
        <v>364.48349976971429</v>
      </c>
      <c r="K45" s="11">
        <v>1.0422912246356308</v>
      </c>
      <c r="L45" s="11">
        <v>6.0747249961619048</v>
      </c>
      <c r="M45" s="11">
        <v>6.799615112049378</v>
      </c>
    </row>
    <row r="46" spans="1:13" x14ac:dyDescent="0.25">
      <c r="A46" t="str">
        <f t="shared" si="0"/>
        <v>4C-12h43306</v>
      </c>
      <c r="B46">
        <v>74</v>
      </c>
      <c r="C46" t="s">
        <v>329</v>
      </c>
      <c r="D46" s="30">
        <v>43306</v>
      </c>
      <c r="E46">
        <v>500</v>
      </c>
      <c r="F46">
        <v>6</v>
      </c>
      <c r="G46" s="11">
        <v>2.2693912886586105</v>
      </c>
      <c r="H46" s="11">
        <v>-21.722540768928305</v>
      </c>
      <c r="I46" s="11">
        <v>47.068240985724813</v>
      </c>
      <c r="J46" s="11">
        <v>318.23151797802296</v>
      </c>
      <c r="K46" s="11">
        <v>0.78447068309541368</v>
      </c>
      <c r="L46" s="11">
        <v>5.3038586329670494</v>
      </c>
      <c r="M46" s="11">
        <v>7.8879111802859772</v>
      </c>
    </row>
    <row r="47" spans="1:13" x14ac:dyDescent="0.25">
      <c r="A47" t="str">
        <f t="shared" si="0"/>
        <v>4C-24h43307</v>
      </c>
      <c r="B47">
        <v>5</v>
      </c>
      <c r="C47" t="s">
        <v>321</v>
      </c>
      <c r="D47" s="30">
        <v>43307</v>
      </c>
      <c r="E47">
        <v>500</v>
      </c>
      <c r="F47">
        <v>6</v>
      </c>
      <c r="G47" s="11">
        <v>1.9641347282758819</v>
      </c>
      <c r="H47" s="11">
        <v>-21.333072858985592</v>
      </c>
      <c r="I47" s="11">
        <v>63.758532291652855</v>
      </c>
      <c r="J47" s="11">
        <v>351.29151381050821</v>
      </c>
      <c r="K47" s="11">
        <v>1.062642204860881</v>
      </c>
      <c r="L47" s="11">
        <v>5.8548585635084711</v>
      </c>
      <c r="M47" s="11">
        <v>6.4280039818176364</v>
      </c>
    </row>
    <row r="48" spans="1:13" x14ac:dyDescent="0.25">
      <c r="A48" t="str">
        <f t="shared" si="0"/>
        <v>4D43236</v>
      </c>
      <c r="B48">
        <v>21</v>
      </c>
      <c r="C48" t="s">
        <v>96</v>
      </c>
      <c r="D48" s="30">
        <v>43236</v>
      </c>
      <c r="F48">
        <v>6</v>
      </c>
      <c r="G48" s="11">
        <v>9.9567475684129771</v>
      </c>
      <c r="H48" s="11">
        <v>-16.817000774757862</v>
      </c>
      <c r="I48" s="11">
        <v>49.116327398476223</v>
      </c>
      <c r="J48" s="11">
        <v>223.21080859391529</v>
      </c>
      <c r="K48" s="11">
        <v>0.81860545664127038</v>
      </c>
      <c r="L48" s="11">
        <v>3.7201801432319215</v>
      </c>
      <c r="M48" s="11">
        <v>5.3019560667378709</v>
      </c>
    </row>
    <row r="49" spans="1:13" x14ac:dyDescent="0.25">
      <c r="A49" t="str">
        <f t="shared" si="0"/>
        <v>4D43262</v>
      </c>
      <c r="B49">
        <v>33</v>
      </c>
      <c r="C49" t="s">
        <v>96</v>
      </c>
      <c r="D49" s="30">
        <v>43262</v>
      </c>
      <c r="E49">
        <v>1700</v>
      </c>
      <c r="F49">
        <v>6</v>
      </c>
      <c r="G49" s="11">
        <v>6.6616745106246711</v>
      </c>
      <c r="H49" s="11">
        <v>-25.701322637717347</v>
      </c>
      <c r="I49" s="11">
        <v>22.115889112993298</v>
      </c>
      <c r="J49" s="11">
        <v>113.53730905991446</v>
      </c>
      <c r="K49" s="11">
        <v>0.36859815188322159</v>
      </c>
      <c r="L49" s="11">
        <v>1.8922884843319079</v>
      </c>
      <c r="M49" s="11">
        <v>5.9893677901202675</v>
      </c>
    </row>
    <row r="50" spans="1:13" x14ac:dyDescent="0.25">
      <c r="A50" t="str">
        <f t="shared" si="0"/>
        <v>4D43320</v>
      </c>
      <c r="B50">
        <v>37</v>
      </c>
      <c r="C50" t="s">
        <v>96</v>
      </c>
      <c r="D50" s="30">
        <v>43320</v>
      </c>
      <c r="E50">
        <v>900</v>
      </c>
      <c r="F50">
        <v>6</v>
      </c>
      <c r="G50" s="11">
        <v>2.3511225344671427</v>
      </c>
      <c r="H50" s="11">
        <v>-23.028547498706601</v>
      </c>
      <c r="I50" s="11">
        <v>30.356981272663269</v>
      </c>
      <c r="J50" s="11">
        <v>167.6844235471489</v>
      </c>
      <c r="K50" s="11">
        <v>0.50594968787772121</v>
      </c>
      <c r="L50" s="11">
        <v>2.7947403924524816</v>
      </c>
      <c r="M50" s="11">
        <v>6.444376854026717</v>
      </c>
    </row>
    <row r="51" spans="1:13" x14ac:dyDescent="0.25">
      <c r="A51" t="str">
        <f t="shared" si="0"/>
        <v>4D43292</v>
      </c>
      <c r="B51">
        <v>77</v>
      </c>
      <c r="C51" t="s">
        <v>96</v>
      </c>
      <c r="D51" s="30">
        <v>43292</v>
      </c>
      <c r="E51">
        <v>900</v>
      </c>
      <c r="F51">
        <v>6</v>
      </c>
      <c r="G51" s="11">
        <v>2.4080394959494216</v>
      </c>
      <c r="H51" s="11">
        <v>-23.71351555808522</v>
      </c>
      <c r="I51" s="11">
        <v>81.744316677031534</v>
      </c>
      <c r="J51" s="11">
        <v>426.03921833641942</v>
      </c>
      <c r="K51" s="11">
        <v>1.3624052779505256</v>
      </c>
      <c r="L51" s="11">
        <v>7.100653638940325</v>
      </c>
      <c r="M51" s="11">
        <v>6.0804931147645442</v>
      </c>
    </row>
    <row r="52" spans="1:13" x14ac:dyDescent="0.25">
      <c r="A52" t="str">
        <f t="shared" si="0"/>
        <v>4D43307</v>
      </c>
      <c r="B52">
        <v>80</v>
      </c>
      <c r="C52" t="s">
        <v>96</v>
      </c>
      <c r="D52" s="30">
        <v>43307</v>
      </c>
      <c r="E52">
        <v>750</v>
      </c>
      <c r="F52">
        <v>6</v>
      </c>
      <c r="G52" s="11">
        <v>4.908650305635379</v>
      </c>
      <c r="H52" s="11">
        <v>-31.50399947559848</v>
      </c>
      <c r="I52" s="11">
        <v>24.684719324791207</v>
      </c>
      <c r="J52" s="11">
        <v>144.6022598749469</v>
      </c>
      <c r="K52" s="11">
        <v>0.41141198874652013</v>
      </c>
      <c r="L52" s="11">
        <v>2.4100376645824482</v>
      </c>
      <c r="M52" s="11">
        <v>6.8342942976605361</v>
      </c>
    </row>
    <row r="53" spans="1:13" x14ac:dyDescent="0.25">
      <c r="A53" t="str">
        <f t="shared" si="0"/>
        <v>4D43214</v>
      </c>
      <c r="B53">
        <v>92</v>
      </c>
      <c r="C53" t="s">
        <v>96</v>
      </c>
      <c r="D53" s="30">
        <v>43214</v>
      </c>
      <c r="F53">
        <v>6</v>
      </c>
      <c r="G53" s="11">
        <v>0.67335148753688934</v>
      </c>
      <c r="H53" s="11">
        <v>-25.024684993829062</v>
      </c>
      <c r="I53" s="11">
        <v>16.738663592662078</v>
      </c>
      <c r="J53" s="11">
        <v>106.99657956889588</v>
      </c>
      <c r="K53" s="11">
        <v>0.27897772654436798</v>
      </c>
      <c r="L53" s="11">
        <v>1.7832763261482647</v>
      </c>
      <c r="M53" s="11">
        <v>7.4575453493850858</v>
      </c>
    </row>
    <row r="54" spans="1:13" x14ac:dyDescent="0.25">
      <c r="A54" t="str">
        <f t="shared" si="0"/>
        <v>56A43292</v>
      </c>
      <c r="B54">
        <v>3</v>
      </c>
      <c r="C54" t="s">
        <v>89</v>
      </c>
      <c r="D54" s="30">
        <v>43292</v>
      </c>
      <c r="E54">
        <v>1200</v>
      </c>
      <c r="F54">
        <v>6</v>
      </c>
      <c r="G54" s="11">
        <v>1.6384358840873019</v>
      </c>
      <c r="H54" s="11">
        <v>-30.206101653475841</v>
      </c>
      <c r="I54" s="11">
        <v>33.473097428889496</v>
      </c>
      <c r="J54" s="11">
        <v>145.85053151693774</v>
      </c>
      <c r="K54" s="11">
        <v>0.55788495714815822</v>
      </c>
      <c r="L54" s="11">
        <v>2.4308421919489622</v>
      </c>
      <c r="M54" s="11">
        <v>5.0834540722714516</v>
      </c>
    </row>
    <row r="55" spans="1:13" x14ac:dyDescent="0.25">
      <c r="A55" t="str">
        <f t="shared" si="0"/>
        <v>56A43215</v>
      </c>
      <c r="B55">
        <v>6</v>
      </c>
      <c r="C55" t="s">
        <v>89</v>
      </c>
      <c r="D55" s="30">
        <v>43215</v>
      </c>
      <c r="F55">
        <v>6</v>
      </c>
      <c r="G55" s="11">
        <v>8.4610554657296593</v>
      </c>
      <c r="H55" s="11">
        <v>-32.394021244383744</v>
      </c>
      <c r="I55" s="11">
        <v>88.34016712719793</v>
      </c>
      <c r="J55" s="11">
        <v>409.61942007876019</v>
      </c>
      <c r="K55" s="11">
        <v>1.4723361187866322</v>
      </c>
      <c r="L55" s="11">
        <v>6.8269903346460028</v>
      </c>
      <c r="M55" s="11">
        <v>5.4096493018529612</v>
      </c>
    </row>
    <row r="56" spans="1:13" x14ac:dyDescent="0.25">
      <c r="A56" t="str">
        <f t="shared" si="0"/>
        <v>56A43369</v>
      </c>
      <c r="B56">
        <v>27</v>
      </c>
      <c r="C56" t="s">
        <v>89</v>
      </c>
      <c r="D56" s="30">
        <v>43369</v>
      </c>
      <c r="E56">
        <v>2500</v>
      </c>
      <c r="F56">
        <v>6</v>
      </c>
      <c r="G56" s="11">
        <v>5.1839919371712977</v>
      </c>
      <c r="H56" s="11">
        <v>-28.727214515698954</v>
      </c>
      <c r="I56" s="11">
        <v>26.459112199621547</v>
      </c>
      <c r="J56" s="11">
        <v>129.13517895694432</v>
      </c>
      <c r="K56" s="11">
        <v>0.44098520332702584</v>
      </c>
      <c r="L56" s="11">
        <v>2.1522529826157388</v>
      </c>
      <c r="M56" s="11">
        <v>5.693982006896535</v>
      </c>
    </row>
    <row r="57" spans="1:13" x14ac:dyDescent="0.25">
      <c r="A57" t="str">
        <f t="shared" si="0"/>
        <v>56A43236</v>
      </c>
      <c r="B57">
        <v>38</v>
      </c>
      <c r="C57" t="s">
        <v>89</v>
      </c>
      <c r="D57" s="30">
        <v>43236</v>
      </c>
      <c r="F57">
        <v>6</v>
      </c>
      <c r="G57" s="11">
        <v>6.9255050623054171</v>
      </c>
      <c r="H57" s="11">
        <v>-33.963896211135413</v>
      </c>
      <c r="I57" s="11">
        <v>47.947783839891379</v>
      </c>
      <c r="J57" s="11">
        <v>393.75976228516191</v>
      </c>
      <c r="K57" s="11">
        <v>0.79912973066485637</v>
      </c>
      <c r="L57" s="11">
        <v>6.5626627047526993</v>
      </c>
      <c r="M57" s="11">
        <v>9.580972310768006</v>
      </c>
    </row>
    <row r="58" spans="1:13" x14ac:dyDescent="0.25">
      <c r="A58" t="str">
        <f t="shared" si="0"/>
        <v>56A-12h43299</v>
      </c>
      <c r="B58">
        <v>86</v>
      </c>
      <c r="C58" t="s">
        <v>331</v>
      </c>
      <c r="D58" s="30">
        <v>43299</v>
      </c>
      <c r="E58">
        <v>900</v>
      </c>
      <c r="F58">
        <v>6</v>
      </c>
      <c r="G58" s="11">
        <v>1.0162671825355973</v>
      </c>
      <c r="H58" s="11">
        <v>-30.368236923267084</v>
      </c>
      <c r="I58" s="11">
        <v>47.206294258320327</v>
      </c>
      <c r="J58" s="11">
        <v>272.00741748814841</v>
      </c>
      <c r="K58" s="11">
        <v>0.78677157097200545</v>
      </c>
      <c r="L58" s="11">
        <v>4.5334569581358073</v>
      </c>
      <c r="M58" s="11">
        <v>6.7224507251715382</v>
      </c>
    </row>
    <row r="59" spans="1:13" x14ac:dyDescent="0.25">
      <c r="A59" t="str">
        <f t="shared" si="0"/>
        <v>56A-24h43299</v>
      </c>
      <c r="B59">
        <v>68</v>
      </c>
      <c r="C59" t="s">
        <v>328</v>
      </c>
      <c r="D59" s="30">
        <v>43299</v>
      </c>
      <c r="E59">
        <v>1800</v>
      </c>
      <c r="F59">
        <v>6</v>
      </c>
      <c r="G59" s="11">
        <v>1.0718386144875187</v>
      </c>
      <c r="H59" s="11">
        <v>-31.892750738410854</v>
      </c>
      <c r="I59" s="11">
        <v>82.014610452850121</v>
      </c>
      <c r="J59" s="11">
        <v>434.11550209602683</v>
      </c>
      <c r="K59" s="11">
        <v>1.3669101742141689</v>
      </c>
      <c r="L59" s="11">
        <v>7.2352583682671145</v>
      </c>
      <c r="M59" s="11">
        <v>6.1753397715625864</v>
      </c>
    </row>
    <row r="60" spans="1:13" x14ac:dyDescent="0.25">
      <c r="A60" t="str">
        <f t="shared" si="0"/>
        <v>56A-Oh43299</v>
      </c>
      <c r="B60">
        <v>8</v>
      </c>
      <c r="C60" t="s">
        <v>322</v>
      </c>
      <c r="D60" s="30">
        <v>43299</v>
      </c>
      <c r="E60">
        <v>1800</v>
      </c>
      <c r="F60">
        <v>6</v>
      </c>
      <c r="G60" s="11">
        <v>0.37096968377124773</v>
      </c>
      <c r="H60" s="11">
        <v>-32.830090428697389</v>
      </c>
      <c r="I60" s="11">
        <v>85.90502041070647</v>
      </c>
      <c r="J60" s="11">
        <v>388.3638057902225</v>
      </c>
      <c r="K60" s="11">
        <v>1.4317503401784413</v>
      </c>
      <c r="L60" s="11">
        <v>6.4727300965037093</v>
      </c>
      <c r="M60" s="11">
        <v>5.2743262802227351</v>
      </c>
    </row>
    <row r="61" spans="1:13" x14ac:dyDescent="0.25">
      <c r="A61" t="str">
        <f t="shared" si="0"/>
        <v>56B43215</v>
      </c>
      <c r="B61">
        <v>19</v>
      </c>
      <c r="C61" t="s">
        <v>86</v>
      </c>
      <c r="D61" s="30">
        <v>43215</v>
      </c>
      <c r="F61">
        <v>6</v>
      </c>
      <c r="G61" s="11">
        <v>8.293852464421807</v>
      </c>
      <c r="H61" s="11">
        <v>-30.969028971777796</v>
      </c>
      <c r="I61" s="11">
        <v>47.616832692180296</v>
      </c>
      <c r="J61" s="11">
        <v>232.22490825635208</v>
      </c>
      <c r="K61" s="11">
        <v>0.793613878203005</v>
      </c>
      <c r="L61" s="11">
        <v>3.870415137605868</v>
      </c>
      <c r="M61" s="11">
        <v>5.6897749034219807</v>
      </c>
    </row>
    <row r="62" spans="1:13" x14ac:dyDescent="0.25">
      <c r="A62" t="str">
        <f t="shared" si="0"/>
        <v>56B43369</v>
      </c>
      <c r="B62">
        <v>28</v>
      </c>
      <c r="C62" t="s">
        <v>86</v>
      </c>
      <c r="D62" s="30">
        <v>43369</v>
      </c>
      <c r="E62">
        <v>250</v>
      </c>
      <c r="F62">
        <v>6</v>
      </c>
      <c r="G62" s="11">
        <v>5.4763988957146568</v>
      </c>
      <c r="H62" s="11">
        <v>-25.588733779576209</v>
      </c>
      <c r="I62" s="11">
        <v>39.37710247138979</v>
      </c>
      <c r="J62" s="11">
        <v>225.15663504900564</v>
      </c>
      <c r="K62" s="11">
        <v>0.65628504118982989</v>
      </c>
      <c r="L62" s="11">
        <v>3.7526105841500943</v>
      </c>
      <c r="M62" s="11">
        <v>6.6709515023702899</v>
      </c>
    </row>
    <row r="63" spans="1:13" x14ac:dyDescent="0.25">
      <c r="A63" t="str">
        <f t="shared" si="0"/>
        <v>56B43236</v>
      </c>
      <c r="B63">
        <v>56</v>
      </c>
      <c r="C63" t="s">
        <v>86</v>
      </c>
      <c r="D63" s="30">
        <v>43236</v>
      </c>
      <c r="F63">
        <v>6</v>
      </c>
      <c r="G63" s="11">
        <v>5.4768299889286851</v>
      </c>
      <c r="H63" s="11">
        <v>-31.110172782648149</v>
      </c>
      <c r="I63" s="11">
        <v>64.570247863816689</v>
      </c>
      <c r="J63" s="11">
        <v>479.40347728340777</v>
      </c>
      <c r="K63" s="11">
        <v>1.0761707977302784</v>
      </c>
      <c r="L63" s="11">
        <v>7.990057954723464</v>
      </c>
      <c r="M63" s="11">
        <v>8.6619468769928698</v>
      </c>
    </row>
    <row r="64" spans="1:13" x14ac:dyDescent="0.25">
      <c r="A64" t="str">
        <f t="shared" si="0"/>
        <v>56B43215</v>
      </c>
      <c r="B64">
        <v>61</v>
      </c>
      <c r="C64" t="s">
        <v>86</v>
      </c>
      <c r="D64" s="30">
        <v>43215</v>
      </c>
      <c r="F64">
        <v>6</v>
      </c>
      <c r="G64" s="11">
        <v>8.1535841583490942</v>
      </c>
      <c r="H64" s="11">
        <v>-31.224149792471525</v>
      </c>
      <c r="I64" s="11">
        <v>46.700247826297321</v>
      </c>
      <c r="J64" s="11">
        <v>295.23764568856672</v>
      </c>
      <c r="K64" s="11">
        <v>0.77833746377162205</v>
      </c>
      <c r="L64" s="11">
        <v>4.9206274281427786</v>
      </c>
      <c r="M64" s="11">
        <v>7.3756336636833666</v>
      </c>
    </row>
    <row r="65" spans="1:13" x14ac:dyDescent="0.25">
      <c r="A65" t="str">
        <f t="shared" si="0"/>
        <v>56B43292</v>
      </c>
      <c r="B65">
        <v>85</v>
      </c>
      <c r="C65" t="s">
        <v>86</v>
      </c>
      <c r="D65" s="30">
        <v>43292</v>
      </c>
      <c r="E65">
        <v>850</v>
      </c>
      <c r="F65">
        <v>6</v>
      </c>
      <c r="G65" s="11">
        <v>6.5862454551173073</v>
      </c>
      <c r="H65" s="11">
        <v>-30.446555270699111</v>
      </c>
      <c r="I65" s="11">
        <v>43.647426210042298</v>
      </c>
      <c r="J65" s="11">
        <v>293.08258373924531</v>
      </c>
      <c r="K65" s="11">
        <v>0.72745710350070503</v>
      </c>
      <c r="L65" s="11">
        <v>4.8847097289874215</v>
      </c>
      <c r="M65" s="11">
        <v>7.8339024936698118</v>
      </c>
    </row>
    <row r="66" spans="1:13" x14ac:dyDescent="0.25">
      <c r="A66" t="str">
        <f t="shared" si="0"/>
        <v>61B43291</v>
      </c>
      <c r="B66">
        <v>11</v>
      </c>
      <c r="C66" t="s">
        <v>109</v>
      </c>
      <c r="D66" s="30">
        <v>43291</v>
      </c>
      <c r="E66">
        <v>1500</v>
      </c>
      <c r="F66">
        <v>6</v>
      </c>
      <c r="G66" s="11">
        <v>3.0130152576800606</v>
      </c>
      <c r="H66" s="11">
        <v>-19.283988529589259</v>
      </c>
      <c r="I66" s="11">
        <v>30.137709113068677</v>
      </c>
      <c r="J66" s="11">
        <v>243.40754945006441</v>
      </c>
      <c r="K66" s="11">
        <v>0.50229515188447793</v>
      </c>
      <c r="L66" s="11">
        <v>4.0567924908344066</v>
      </c>
      <c r="M66" s="11">
        <v>9.4225965647557341</v>
      </c>
    </row>
    <row r="67" spans="1:13" x14ac:dyDescent="0.25">
      <c r="A67" t="str">
        <f t="shared" ref="A67:A103" si="1">C67&amp;D67</f>
        <v>61B43223</v>
      </c>
      <c r="B67">
        <v>18</v>
      </c>
      <c r="C67" t="s">
        <v>109</v>
      </c>
      <c r="D67" s="30">
        <v>43223</v>
      </c>
      <c r="F67">
        <v>6</v>
      </c>
      <c r="G67" s="11">
        <v>5.4083260908731576</v>
      </c>
      <c r="H67" s="11">
        <v>-25.567090450475632</v>
      </c>
      <c r="I67" s="11">
        <v>66.90461110322741</v>
      </c>
      <c r="J67" s="11">
        <v>530.96006377922674</v>
      </c>
      <c r="K67" s="11">
        <v>1.1150768517204568</v>
      </c>
      <c r="L67" s="11">
        <v>8.8493343963204456</v>
      </c>
      <c r="M67" s="11">
        <v>9.2587550772348699</v>
      </c>
    </row>
    <row r="68" spans="1:13" x14ac:dyDescent="0.25">
      <c r="A68" t="str">
        <f t="shared" si="1"/>
        <v>61B43235</v>
      </c>
      <c r="B68">
        <v>88</v>
      </c>
      <c r="C68" t="s">
        <v>109</v>
      </c>
      <c r="D68" s="30">
        <v>43235</v>
      </c>
      <c r="F68">
        <v>6</v>
      </c>
      <c r="G68" s="11">
        <v>6.7433074144417819</v>
      </c>
      <c r="H68" s="11">
        <v>-21.110529676157348</v>
      </c>
      <c r="I68" s="11">
        <v>30.253352383591285</v>
      </c>
      <c r="J68" s="11">
        <v>365.6669061357174</v>
      </c>
      <c r="K68" s="11">
        <v>0.50422253972652142</v>
      </c>
      <c r="L68" s="11">
        <v>6.0944484355952904</v>
      </c>
      <c r="M68" s="11">
        <v>14.101293142080163</v>
      </c>
    </row>
    <row r="69" spans="1:13" x14ac:dyDescent="0.25">
      <c r="A69" t="str">
        <f t="shared" si="1"/>
        <v>61B43368</v>
      </c>
      <c r="B69">
        <v>103</v>
      </c>
      <c r="C69" t="s">
        <v>109</v>
      </c>
      <c r="D69" s="30">
        <v>43368</v>
      </c>
      <c r="E69">
        <v>300</v>
      </c>
      <c r="F69">
        <v>6</v>
      </c>
      <c r="G69" s="11">
        <v>4.7632235139351105</v>
      </c>
      <c r="H69" s="11">
        <v>-23.345101958695793</v>
      </c>
      <c r="I69" s="11">
        <v>46.051964919669835</v>
      </c>
      <c r="J69" s="11">
        <v>350.20138212181297</v>
      </c>
      <c r="K69" s="11">
        <v>0.76753274866116394</v>
      </c>
      <c r="L69" s="11">
        <v>5.8366897020302169</v>
      </c>
      <c r="M69" s="11">
        <v>8.8718967769300647</v>
      </c>
    </row>
    <row r="70" spans="1:13" x14ac:dyDescent="0.25">
      <c r="A70" t="str">
        <f t="shared" si="1"/>
        <v>61C43223</v>
      </c>
      <c r="B70">
        <v>23</v>
      </c>
      <c r="C70" t="s">
        <v>107</v>
      </c>
      <c r="D70" s="30">
        <v>43223</v>
      </c>
      <c r="F70">
        <v>6</v>
      </c>
      <c r="G70" s="11">
        <v>8.4504653354126358</v>
      </c>
      <c r="H70" s="11">
        <v>-25.076829939867707</v>
      </c>
      <c r="I70" s="11">
        <v>45.010081676875664</v>
      </c>
      <c r="J70" s="11">
        <v>291.51009862399593</v>
      </c>
      <c r="K70" s="11">
        <v>0.75016802794792781</v>
      </c>
      <c r="L70" s="11">
        <v>4.8585016437332653</v>
      </c>
      <c r="M70" s="11">
        <v>7.5559764033055625</v>
      </c>
    </row>
    <row r="71" spans="1:13" x14ac:dyDescent="0.25">
      <c r="A71" t="str">
        <f t="shared" si="1"/>
        <v>61C43368</v>
      </c>
      <c r="B71">
        <v>29</v>
      </c>
      <c r="C71" t="s">
        <v>107</v>
      </c>
      <c r="D71" s="30">
        <v>43368</v>
      </c>
      <c r="E71">
        <v>500</v>
      </c>
      <c r="F71">
        <v>6</v>
      </c>
      <c r="G71" s="11">
        <v>-1.8782854047406661</v>
      </c>
      <c r="H71" s="11">
        <v>-26.39286441648624</v>
      </c>
      <c r="I71" s="11">
        <v>32.176531615634524</v>
      </c>
      <c r="J71" s="11">
        <v>152.32099057241905</v>
      </c>
      <c r="K71" s="11">
        <v>0.53627552692724212</v>
      </c>
      <c r="L71" s="11">
        <v>2.5386831762069844</v>
      </c>
      <c r="M71" s="11">
        <v>5.5229017364985653</v>
      </c>
    </row>
    <row r="72" spans="1:13" x14ac:dyDescent="0.25">
      <c r="A72" t="str">
        <f t="shared" si="1"/>
        <v>61C43291</v>
      </c>
      <c r="B72">
        <v>40</v>
      </c>
      <c r="C72" t="s">
        <v>107</v>
      </c>
      <c r="D72" s="30">
        <v>43291</v>
      </c>
      <c r="E72">
        <v>600</v>
      </c>
      <c r="F72">
        <v>6</v>
      </c>
      <c r="G72" s="11">
        <v>-0.1820580466690731</v>
      </c>
      <c r="H72" s="11">
        <v>-16.431918302944958</v>
      </c>
      <c r="I72" s="11">
        <v>127.66751421075935</v>
      </c>
      <c r="J72" s="11">
        <v>795.74875295305435</v>
      </c>
      <c r="K72" s="11">
        <v>2.127791903512656</v>
      </c>
      <c r="L72" s="11">
        <v>13.262479215884241</v>
      </c>
      <c r="M72" s="11">
        <v>7.2718071692012067</v>
      </c>
    </row>
    <row r="73" spans="1:13" x14ac:dyDescent="0.25">
      <c r="A73" t="str">
        <f t="shared" si="1"/>
        <v>61C43235</v>
      </c>
      <c r="B73">
        <v>57</v>
      </c>
      <c r="C73" t="s">
        <v>107</v>
      </c>
      <c r="D73" s="30">
        <v>43235</v>
      </c>
      <c r="E73">
        <v>550</v>
      </c>
      <c r="F73">
        <v>6</v>
      </c>
      <c r="G73" s="11">
        <v>5.7870754678833283</v>
      </c>
      <c r="H73" s="11">
        <v>-27.135507640856531</v>
      </c>
      <c r="I73" s="11">
        <v>33.56162345605501</v>
      </c>
      <c r="J73" s="11">
        <v>237.25358023968815</v>
      </c>
      <c r="K73" s="11">
        <v>0.55936039093425016</v>
      </c>
      <c r="L73" s="11">
        <v>3.9542263373281359</v>
      </c>
      <c r="M73" s="11">
        <v>8.2473913687578619</v>
      </c>
    </row>
    <row r="74" spans="1:13" x14ac:dyDescent="0.25">
      <c r="A74" t="str">
        <f t="shared" si="1"/>
        <v>62B43243</v>
      </c>
      <c r="B74">
        <v>20</v>
      </c>
      <c r="C74" t="s">
        <v>100</v>
      </c>
      <c r="D74" s="30">
        <v>43243</v>
      </c>
      <c r="F74">
        <v>6</v>
      </c>
      <c r="G74" s="11">
        <v>9.6918167774848243</v>
      </c>
      <c r="H74" s="11">
        <v>-32.678319728994609</v>
      </c>
      <c r="I74" s="11">
        <v>75.626467687350114</v>
      </c>
      <c r="J74" s="11">
        <v>444.76151473153737</v>
      </c>
      <c r="K74" s="11">
        <v>1.2604411281225019</v>
      </c>
      <c r="L74" s="11">
        <v>7.4126919121922903</v>
      </c>
      <c r="M74" s="11">
        <v>6.8612015041957832</v>
      </c>
    </row>
    <row r="75" spans="1:13" x14ac:dyDescent="0.25">
      <c r="A75" t="str">
        <f t="shared" si="1"/>
        <v>62B43291</v>
      </c>
      <c r="B75">
        <v>39</v>
      </c>
      <c r="C75" t="s">
        <v>100</v>
      </c>
      <c r="D75" s="30">
        <v>43291</v>
      </c>
      <c r="E75">
        <v>2450</v>
      </c>
      <c r="F75">
        <v>6</v>
      </c>
      <c r="G75" s="11">
        <v>6.9583703572293683</v>
      </c>
      <c r="H75" s="11">
        <v>-14.761004860803926</v>
      </c>
      <c r="I75" s="11">
        <v>30.787353958575633</v>
      </c>
      <c r="J75" s="11">
        <v>424.19748936378483</v>
      </c>
      <c r="K75" s="11">
        <v>0.5131225659762606</v>
      </c>
      <c r="L75" s="11">
        <v>7.0699581560630804</v>
      </c>
      <c r="M75" s="11">
        <v>16.07468675581212</v>
      </c>
    </row>
    <row r="76" spans="1:13" x14ac:dyDescent="0.25">
      <c r="A76" t="str">
        <f t="shared" si="1"/>
        <v>62B43235</v>
      </c>
      <c r="B76">
        <v>87</v>
      </c>
      <c r="C76" t="s">
        <v>100</v>
      </c>
      <c r="D76" s="30">
        <v>43235</v>
      </c>
      <c r="F76">
        <v>6</v>
      </c>
      <c r="G76" s="11">
        <v>6.3560934811461003</v>
      </c>
      <c r="H76" s="11">
        <v>-24.283326077450909</v>
      </c>
      <c r="I76" s="11">
        <v>66.509048151859318</v>
      </c>
      <c r="J76" s="11">
        <v>535.88535164986831</v>
      </c>
      <c r="K76" s="11">
        <v>1.108484135864322</v>
      </c>
      <c r="L76" s="11">
        <v>8.9314225274978067</v>
      </c>
      <c r="M76" s="11">
        <v>9.4002183807733299</v>
      </c>
    </row>
    <row r="77" spans="1:13" x14ac:dyDescent="0.25">
      <c r="A77" t="str">
        <f t="shared" si="1"/>
        <v>62B43368</v>
      </c>
      <c r="B77">
        <v>100</v>
      </c>
      <c r="C77" t="s">
        <v>100</v>
      </c>
      <c r="D77" s="30">
        <v>43368</v>
      </c>
      <c r="E77">
        <v>250</v>
      </c>
      <c r="F77">
        <v>6</v>
      </c>
      <c r="G77" s="11">
        <v>7.733016491291318</v>
      </c>
      <c r="H77" s="11">
        <v>-25.974241308479932</v>
      </c>
      <c r="I77" s="11">
        <v>69.928115415649714</v>
      </c>
      <c r="J77" s="11">
        <v>452.53309870578391</v>
      </c>
      <c r="K77" s="11">
        <v>1.1654685902608286</v>
      </c>
      <c r="L77" s="11">
        <v>7.5422183117630652</v>
      </c>
      <c r="M77" s="11">
        <v>7.5499715484289975</v>
      </c>
    </row>
    <row r="78" spans="1:13" x14ac:dyDescent="0.25">
      <c r="A78" t="str">
        <f t="shared" si="1"/>
        <v>62C43235</v>
      </c>
      <c r="B78">
        <v>2</v>
      </c>
      <c r="C78" t="s">
        <v>103</v>
      </c>
      <c r="D78" s="30">
        <v>43235</v>
      </c>
      <c r="F78">
        <v>6</v>
      </c>
      <c r="G78" s="11">
        <v>5.9514462769527459</v>
      </c>
      <c r="H78" s="11">
        <v>-29.495874925932238</v>
      </c>
      <c r="I78" s="11">
        <v>114.7713149610626</v>
      </c>
      <c r="J78" s="11">
        <v>787.84041410746613</v>
      </c>
      <c r="K78" s="11">
        <v>1.9128552493510433</v>
      </c>
      <c r="L78" s="11">
        <v>13.130673568457771</v>
      </c>
      <c r="M78" s="11">
        <v>8.0085093570974113</v>
      </c>
    </row>
    <row r="79" spans="1:13" x14ac:dyDescent="0.25">
      <c r="A79" t="str">
        <f t="shared" si="1"/>
        <v>62C43291</v>
      </c>
      <c r="B79">
        <v>44</v>
      </c>
      <c r="C79" t="s">
        <v>103</v>
      </c>
      <c r="D79" s="30">
        <v>43291</v>
      </c>
      <c r="E79">
        <v>3000</v>
      </c>
      <c r="F79">
        <v>6</v>
      </c>
      <c r="G79" s="11">
        <v>5.0055820057808535</v>
      </c>
      <c r="H79" s="11">
        <v>-23.171372564638531</v>
      </c>
      <c r="I79" s="11">
        <v>45.718289894199799</v>
      </c>
      <c r="J79" s="11">
        <v>307.83863026219427</v>
      </c>
      <c r="K79" s="11">
        <v>0.76197149823666332</v>
      </c>
      <c r="L79" s="11">
        <v>5.1306438377032384</v>
      </c>
      <c r="M79" s="11">
        <v>7.8556102922999056</v>
      </c>
    </row>
    <row r="80" spans="1:13" x14ac:dyDescent="0.25">
      <c r="A80" t="str">
        <f t="shared" si="1"/>
        <v>62C43355</v>
      </c>
      <c r="B80">
        <v>76</v>
      </c>
      <c r="C80" t="s">
        <v>103</v>
      </c>
      <c r="D80" s="30">
        <v>43355</v>
      </c>
      <c r="E80">
        <v>150</v>
      </c>
      <c r="F80">
        <v>6</v>
      </c>
      <c r="G80" s="11">
        <v>6.600531600028539</v>
      </c>
      <c r="H80" s="11">
        <v>-24.159611197389996</v>
      </c>
      <c r="I80" s="11">
        <v>56.139067591421593</v>
      </c>
      <c r="J80" s="11">
        <v>477.86436256905205</v>
      </c>
      <c r="K80" s="11">
        <v>0.93565112652369331</v>
      </c>
      <c r="L80" s="11">
        <v>7.9644060428175338</v>
      </c>
      <c r="M80" s="11">
        <v>9.9308457891526878</v>
      </c>
    </row>
    <row r="81" spans="1:13" x14ac:dyDescent="0.25">
      <c r="A81" t="str">
        <f t="shared" si="1"/>
        <v>62E43235</v>
      </c>
      <c r="B81">
        <v>52</v>
      </c>
      <c r="C81" t="s">
        <v>105</v>
      </c>
      <c r="D81" s="30">
        <v>43235</v>
      </c>
      <c r="F81">
        <v>6</v>
      </c>
      <c r="G81" s="11">
        <v>17.418679592952383</v>
      </c>
      <c r="H81" s="11">
        <v>-26.909171539827831</v>
      </c>
      <c r="I81" s="11">
        <v>62.39659341218335</v>
      </c>
      <c r="J81" s="11">
        <v>415.40219749549465</v>
      </c>
      <c r="K81" s="11">
        <v>1.0399432235363892</v>
      </c>
      <c r="L81" s="11">
        <v>6.9233699582582444</v>
      </c>
      <c r="M81" s="11">
        <v>7.767024937990425</v>
      </c>
    </row>
    <row r="82" spans="1:13" x14ac:dyDescent="0.25">
      <c r="A82" t="str">
        <f t="shared" si="1"/>
        <v>62E43297</v>
      </c>
      <c r="B82">
        <v>60</v>
      </c>
      <c r="C82" t="s">
        <v>105</v>
      </c>
      <c r="D82" s="30">
        <v>43297</v>
      </c>
      <c r="E82">
        <v>1500</v>
      </c>
      <c r="F82">
        <v>6</v>
      </c>
      <c r="G82" s="11">
        <v>14.347382421506232</v>
      </c>
      <c r="H82" s="11">
        <v>-33.330454447627517</v>
      </c>
      <c r="I82" s="11">
        <v>57.802773571732722</v>
      </c>
      <c r="J82" s="11">
        <v>365.19362330290107</v>
      </c>
      <c r="K82" s="11">
        <v>0.96337955952887866</v>
      </c>
      <c r="L82" s="11">
        <v>6.0865603883816846</v>
      </c>
      <c r="M82" s="11">
        <v>7.3709132081349393</v>
      </c>
    </row>
    <row r="83" spans="1:13" x14ac:dyDescent="0.25">
      <c r="A83" t="str">
        <f t="shared" si="1"/>
        <v>62E43223</v>
      </c>
      <c r="B83">
        <v>83</v>
      </c>
      <c r="C83" t="s">
        <v>105</v>
      </c>
      <c r="D83" s="30">
        <v>43223</v>
      </c>
      <c r="F83">
        <v>6</v>
      </c>
      <c r="G83" s="11">
        <v>19.980219903889413</v>
      </c>
      <c r="H83" s="11">
        <v>-25.739118882794006</v>
      </c>
      <c r="I83" s="11">
        <v>31.369404103100273</v>
      </c>
      <c r="J83" s="11">
        <v>279.11095360659107</v>
      </c>
      <c r="K83" s="11">
        <v>0.52282340171833785</v>
      </c>
      <c r="L83" s="11">
        <v>4.6518492267765179</v>
      </c>
      <c r="M83" s="11">
        <v>10.380479170217134</v>
      </c>
    </row>
    <row r="84" spans="1:13" x14ac:dyDescent="0.25">
      <c r="A84" t="str">
        <f t="shared" si="1"/>
        <v>62E43368</v>
      </c>
      <c r="B84">
        <v>101</v>
      </c>
      <c r="C84" t="s">
        <v>105</v>
      </c>
      <c r="D84" s="30">
        <v>43368</v>
      </c>
      <c r="E84">
        <v>700</v>
      </c>
      <c r="F84">
        <v>6</v>
      </c>
      <c r="G84" s="11">
        <v>12.92454632496081</v>
      </c>
      <c r="H84" s="11">
        <v>-30.564725803650543</v>
      </c>
      <c r="I84" s="11">
        <v>31.972240783714103</v>
      </c>
      <c r="J84" s="11">
        <v>210.55121478971267</v>
      </c>
      <c r="K84" s="11">
        <v>0.53287067972856839</v>
      </c>
      <c r="L84" s="11">
        <v>3.5091869131618783</v>
      </c>
      <c r="M84" s="11">
        <v>7.6830111965895194</v>
      </c>
    </row>
    <row r="85" spans="1:13" x14ac:dyDescent="0.25">
      <c r="A85" t="str">
        <f t="shared" si="1"/>
        <v>66A43290</v>
      </c>
      <c r="B85">
        <v>16</v>
      </c>
      <c r="C85" t="s">
        <v>73</v>
      </c>
      <c r="D85" s="30">
        <v>43290</v>
      </c>
      <c r="E85">
        <v>400</v>
      </c>
      <c r="F85">
        <v>6</v>
      </c>
      <c r="G85" s="11">
        <v>-0.75767188609047453</v>
      </c>
      <c r="H85" s="11">
        <v>-30.743030498039825</v>
      </c>
      <c r="I85" s="11">
        <v>61.500437629492417</v>
      </c>
      <c r="J85" s="11">
        <v>357.98078066013625</v>
      </c>
      <c r="K85" s="11">
        <v>1.0250072938248735</v>
      </c>
      <c r="L85" s="11">
        <v>5.9663463443356042</v>
      </c>
      <c r="M85" s="11">
        <v>6.7909149951026002</v>
      </c>
    </row>
    <row r="86" spans="1:13" x14ac:dyDescent="0.25">
      <c r="A86" t="str">
        <f t="shared" si="1"/>
        <v>66A43367</v>
      </c>
      <c r="B86">
        <v>31</v>
      </c>
      <c r="C86" t="s">
        <v>73</v>
      </c>
      <c r="D86" s="30">
        <v>43367</v>
      </c>
      <c r="E86">
        <v>500</v>
      </c>
      <c r="F86">
        <v>6</v>
      </c>
      <c r="G86" s="11">
        <v>-0.94595255247446985</v>
      </c>
      <c r="H86" s="11">
        <v>-35.945666400643113</v>
      </c>
      <c r="I86" s="11">
        <v>50.516400566570873</v>
      </c>
      <c r="J86" s="11">
        <v>226.20378663527922</v>
      </c>
      <c r="K86" s="11">
        <v>0.84194000944284797</v>
      </c>
      <c r="L86" s="11">
        <v>3.7700631105879872</v>
      </c>
      <c r="M86" s="11">
        <v>5.2241334454022299</v>
      </c>
    </row>
    <row r="87" spans="1:13" x14ac:dyDescent="0.25">
      <c r="A87" t="str">
        <f t="shared" si="1"/>
        <v>66A43263</v>
      </c>
      <c r="B87">
        <v>62</v>
      </c>
      <c r="C87" t="s">
        <v>73</v>
      </c>
      <c r="D87" s="30">
        <v>43263</v>
      </c>
      <c r="E87">
        <v>3400</v>
      </c>
      <c r="F87">
        <v>6</v>
      </c>
      <c r="G87" s="11">
        <v>2.0130345012623527</v>
      </c>
      <c r="H87" s="11">
        <v>-34.297719275520329</v>
      </c>
      <c r="I87" s="11">
        <v>32.589199096113788</v>
      </c>
      <c r="J87" s="11">
        <v>166.75449042202536</v>
      </c>
      <c r="K87" s="11">
        <v>0.54315331826856317</v>
      </c>
      <c r="L87" s="11">
        <v>2.7792415070337562</v>
      </c>
      <c r="M87" s="11">
        <v>5.9696743365369285</v>
      </c>
    </row>
    <row r="88" spans="1:13" x14ac:dyDescent="0.25">
      <c r="A88" t="str">
        <f t="shared" si="1"/>
        <v>66A43217</v>
      </c>
      <c r="B88">
        <v>64</v>
      </c>
      <c r="C88" t="s">
        <v>73</v>
      </c>
      <c r="D88" s="30">
        <v>43217</v>
      </c>
      <c r="F88">
        <v>6</v>
      </c>
      <c r="G88" s="11">
        <v>2.8698741874604909</v>
      </c>
      <c r="H88" s="11">
        <v>-28.925767488659407</v>
      </c>
      <c r="I88" s="11">
        <v>46.137767069076418</v>
      </c>
      <c r="J88" s="11">
        <v>263.36985338391349</v>
      </c>
      <c r="K88" s="11">
        <v>0.76896278448460709</v>
      </c>
      <c r="L88" s="11">
        <v>4.3894975563985588</v>
      </c>
      <c r="M88" s="11">
        <v>6.6597247432427569</v>
      </c>
    </row>
    <row r="89" spans="1:13" x14ac:dyDescent="0.25">
      <c r="A89" t="str">
        <f t="shared" si="1"/>
        <v>66A43321</v>
      </c>
      <c r="B89">
        <v>95</v>
      </c>
      <c r="C89" t="s">
        <v>73</v>
      </c>
      <c r="D89" s="30">
        <v>43321</v>
      </c>
      <c r="E89">
        <v>4500</v>
      </c>
      <c r="F89">
        <v>6</v>
      </c>
      <c r="G89" s="11">
        <v>2.7879330885817062</v>
      </c>
      <c r="H89" s="11">
        <v>-35.398205183014767</v>
      </c>
      <c r="I89" s="11">
        <v>55.352890533798714</v>
      </c>
      <c r="J89" s="11">
        <v>297.1439600372297</v>
      </c>
      <c r="K89" s="11">
        <v>0.92254817556331192</v>
      </c>
      <c r="L89" s="11">
        <v>4.9523993339538288</v>
      </c>
      <c r="M89" s="11">
        <v>6.2628699248342059</v>
      </c>
    </row>
    <row r="90" spans="1:13" x14ac:dyDescent="0.25">
      <c r="A90" t="str">
        <f t="shared" si="1"/>
        <v>66B43290</v>
      </c>
      <c r="B90">
        <v>1</v>
      </c>
      <c r="C90" t="s">
        <v>78</v>
      </c>
      <c r="D90" s="30">
        <v>43290</v>
      </c>
      <c r="E90">
        <v>900</v>
      </c>
      <c r="F90">
        <v>6</v>
      </c>
      <c r="G90" s="11">
        <v>2.2036771504666657</v>
      </c>
      <c r="H90" s="11">
        <v>-28.577263875736723</v>
      </c>
      <c r="I90" s="11">
        <v>36.606918790548825</v>
      </c>
      <c r="J90" s="11">
        <v>199.92731492748217</v>
      </c>
      <c r="K90" s="11">
        <v>0.6101153131758138</v>
      </c>
      <c r="L90" s="11">
        <v>3.3321219154580368</v>
      </c>
      <c r="M90" s="11">
        <v>6.3717062727028164</v>
      </c>
    </row>
    <row r="91" spans="1:13" x14ac:dyDescent="0.25">
      <c r="A91" t="str">
        <f t="shared" si="1"/>
        <v>66B43217</v>
      </c>
      <c r="B91">
        <v>53</v>
      </c>
      <c r="C91" t="s">
        <v>78</v>
      </c>
      <c r="D91" s="30">
        <v>43217</v>
      </c>
      <c r="F91">
        <v>6</v>
      </c>
      <c r="G91" s="11">
        <v>2.6338540001844191</v>
      </c>
      <c r="H91" s="11">
        <v>-27.570203644182403</v>
      </c>
      <c r="I91" s="11">
        <v>28.703587472987291</v>
      </c>
      <c r="J91" s="11">
        <v>172.91236691443996</v>
      </c>
      <c r="K91" s="11">
        <v>0.47839312454978816</v>
      </c>
      <c r="L91" s="11">
        <v>2.8818727819073326</v>
      </c>
      <c r="M91" s="11">
        <v>7.028079501329259</v>
      </c>
    </row>
    <row r="92" spans="1:13" x14ac:dyDescent="0.25">
      <c r="A92" t="str">
        <f t="shared" si="1"/>
        <v>66B43367</v>
      </c>
      <c r="B92">
        <v>66</v>
      </c>
      <c r="C92" t="s">
        <v>78</v>
      </c>
      <c r="D92" s="30">
        <v>43367</v>
      </c>
      <c r="E92">
        <v>500</v>
      </c>
      <c r="F92">
        <v>6</v>
      </c>
      <c r="G92" s="11">
        <v>3.2344201497134693</v>
      </c>
      <c r="H92" s="11">
        <v>-37.411713153743428</v>
      </c>
      <c r="I92" s="11">
        <v>57.012436189631103</v>
      </c>
      <c r="J92" s="11">
        <v>318.3554348749866</v>
      </c>
      <c r="K92" s="11">
        <v>0.95020726982718517</v>
      </c>
      <c r="L92" s="11">
        <v>5.3059239145831105</v>
      </c>
      <c r="M92" s="11">
        <v>6.5146255596838918</v>
      </c>
    </row>
    <row r="93" spans="1:13" x14ac:dyDescent="0.25">
      <c r="A93" t="str">
        <f t="shared" si="1"/>
        <v>66C43263</v>
      </c>
      <c r="B93">
        <v>43</v>
      </c>
      <c r="C93" t="s">
        <v>76</v>
      </c>
      <c r="D93" s="30">
        <v>43263</v>
      </c>
      <c r="E93">
        <v>400</v>
      </c>
      <c r="F93">
        <v>6</v>
      </c>
      <c r="G93" s="11">
        <v>0.7588017095071411</v>
      </c>
      <c r="H93" s="11">
        <v>-34.67605724726431</v>
      </c>
      <c r="I93" s="11">
        <v>68.752762162667537</v>
      </c>
      <c r="J93" s="11">
        <v>396.18618443096739</v>
      </c>
      <c r="K93" s="11">
        <v>1.1458793693777924</v>
      </c>
      <c r="L93" s="11">
        <v>6.6031030738494572</v>
      </c>
      <c r="M93" s="11">
        <v>6.7228893884418213</v>
      </c>
    </row>
    <row r="94" spans="1:13" x14ac:dyDescent="0.25">
      <c r="A94" t="str">
        <f t="shared" si="1"/>
        <v>66C43290</v>
      </c>
      <c r="B94">
        <v>51</v>
      </c>
      <c r="C94" t="s">
        <v>76</v>
      </c>
      <c r="D94" s="30">
        <v>43290</v>
      </c>
      <c r="E94">
        <v>350</v>
      </c>
      <c r="F94">
        <v>6</v>
      </c>
      <c r="G94" s="11">
        <v>1.6918592181609453</v>
      </c>
      <c r="H94" s="11">
        <v>-28.10640029069668</v>
      </c>
      <c r="I94" s="11">
        <v>33.614739072354325</v>
      </c>
      <c r="J94" s="11">
        <v>283.16805147215257</v>
      </c>
      <c r="K94" s="11">
        <v>0.56024565120590542</v>
      </c>
      <c r="L94" s="11">
        <v>4.7194675245358768</v>
      </c>
      <c r="M94" s="11">
        <v>9.8279128690072337</v>
      </c>
    </row>
    <row r="95" spans="1:13" x14ac:dyDescent="0.25">
      <c r="A95" t="str">
        <f t="shared" si="1"/>
        <v>66C43321</v>
      </c>
      <c r="B95">
        <v>59</v>
      </c>
      <c r="C95" t="s">
        <v>76</v>
      </c>
      <c r="D95" s="30">
        <v>43321</v>
      </c>
      <c r="E95">
        <v>600</v>
      </c>
      <c r="F95">
        <v>6</v>
      </c>
      <c r="G95" s="11">
        <v>1.0965148136284362</v>
      </c>
      <c r="H95" s="11">
        <v>-29.913442804252426</v>
      </c>
      <c r="I95" s="11">
        <v>55.55966023724644</v>
      </c>
      <c r="J95" s="11">
        <v>378.65420992496217</v>
      </c>
      <c r="K95" s="11">
        <v>0.92599433728744074</v>
      </c>
      <c r="L95" s="11">
        <v>6.3109034987493695</v>
      </c>
      <c r="M95" s="11">
        <v>7.9511509434376233</v>
      </c>
    </row>
    <row r="96" spans="1:13" x14ac:dyDescent="0.25">
      <c r="A96" t="str">
        <f t="shared" si="1"/>
        <v>66C43367</v>
      </c>
      <c r="B96">
        <v>71</v>
      </c>
      <c r="C96" t="s">
        <v>76</v>
      </c>
      <c r="D96" s="30">
        <v>43367</v>
      </c>
      <c r="E96">
        <v>500</v>
      </c>
      <c r="F96">
        <v>6</v>
      </c>
      <c r="G96" s="11">
        <v>2.760851322433405</v>
      </c>
      <c r="H96" s="11">
        <v>-33.148503241254147</v>
      </c>
      <c r="I96" s="11">
        <v>66.90722285387163</v>
      </c>
      <c r="J96" s="11">
        <v>441.84481854413605</v>
      </c>
      <c r="K96" s="11">
        <v>1.1151203808978607</v>
      </c>
      <c r="L96" s="11">
        <v>7.3640803090689344</v>
      </c>
      <c r="M96" s="11">
        <v>7.7044839054322889</v>
      </c>
    </row>
    <row r="97" spans="1:13" x14ac:dyDescent="0.25">
      <c r="A97" t="str">
        <f t="shared" si="1"/>
        <v>66C43217</v>
      </c>
      <c r="B97">
        <v>93</v>
      </c>
      <c r="C97" t="s">
        <v>76</v>
      </c>
      <c r="D97" s="30">
        <v>43217</v>
      </c>
      <c r="F97">
        <v>6</v>
      </c>
      <c r="G97" s="11">
        <v>3.2335580265062909</v>
      </c>
      <c r="H97" s="11">
        <v>-31.414984108056274</v>
      </c>
      <c r="I97" s="11">
        <v>53.311155291728234</v>
      </c>
      <c r="J97" s="11">
        <v>284.04594402816934</v>
      </c>
      <c r="K97" s="11">
        <v>0.88851925486213723</v>
      </c>
      <c r="L97" s="11">
        <v>4.7340990671361558</v>
      </c>
      <c r="M97" s="11">
        <v>6.2160899137548595</v>
      </c>
    </row>
    <row r="98" spans="1:13" x14ac:dyDescent="0.25">
      <c r="A98" t="str">
        <f t="shared" si="1"/>
        <v>43223</v>
      </c>
      <c r="B98">
        <v>24</v>
      </c>
      <c r="D98" s="30">
        <v>43223</v>
      </c>
      <c r="F98">
        <v>6</v>
      </c>
      <c r="G98" s="11">
        <v>6.1073341830186294</v>
      </c>
      <c r="H98" s="11">
        <v>-30.108836899726416</v>
      </c>
      <c r="I98" s="11">
        <v>45.287917208287439</v>
      </c>
      <c r="J98" s="11">
        <v>291.51791318807261</v>
      </c>
      <c r="K98" s="11">
        <v>0.75479862013812404</v>
      </c>
      <c r="L98" s="11">
        <v>4.8586318864678768</v>
      </c>
      <c r="M98" s="11">
        <v>7.5098227743296206</v>
      </c>
    </row>
    <row r="99" spans="1:13" x14ac:dyDescent="0.25">
      <c r="A99" t="str">
        <f t="shared" si="1"/>
        <v>43234</v>
      </c>
      <c r="B99">
        <v>42</v>
      </c>
      <c r="D99" s="30">
        <v>43234</v>
      </c>
      <c r="E99">
        <v>350</v>
      </c>
      <c r="F99">
        <v>6</v>
      </c>
      <c r="G99" s="11">
        <v>10.9757414623332</v>
      </c>
      <c r="H99" s="11">
        <v>-23.359992641736767</v>
      </c>
      <c r="I99" s="11">
        <v>95.049078047464718</v>
      </c>
      <c r="J99" s="11">
        <v>794.7094159308574</v>
      </c>
      <c r="K99" s="11">
        <v>1.5841513007910786</v>
      </c>
      <c r="L99" s="11">
        <v>13.245156932180956</v>
      </c>
      <c r="M99" s="11">
        <v>9.7545500103606475</v>
      </c>
    </row>
    <row r="100" spans="1:13" x14ac:dyDescent="0.25">
      <c r="A100" t="str">
        <f t="shared" si="1"/>
        <v>43223</v>
      </c>
      <c r="B100">
        <v>79</v>
      </c>
      <c r="D100" s="30">
        <v>43223</v>
      </c>
      <c r="F100">
        <v>6</v>
      </c>
      <c r="G100" s="11">
        <v>6.1696270325707623</v>
      </c>
      <c r="H100" s="11">
        <v>-27.595423229406268</v>
      </c>
      <c r="I100" s="11">
        <v>72.706913495226303</v>
      </c>
      <c r="J100" s="11">
        <v>581.24203386099714</v>
      </c>
      <c r="K100" s="11">
        <v>1.211781891587105</v>
      </c>
      <c r="L100" s="11">
        <v>9.6873672310166192</v>
      </c>
      <c r="M100" s="11">
        <v>9.32670187155842</v>
      </c>
    </row>
    <row r="101" spans="1:13" x14ac:dyDescent="0.25">
      <c r="A101" t="str">
        <f t="shared" si="1"/>
        <v>43234</v>
      </c>
      <c r="B101">
        <v>82</v>
      </c>
      <c r="D101" s="30">
        <v>43234</v>
      </c>
      <c r="E101">
        <v>600</v>
      </c>
      <c r="F101">
        <v>6</v>
      </c>
      <c r="G101" s="11">
        <v>4.6917075137624495</v>
      </c>
      <c r="H101" s="11">
        <v>-32.864011982645991</v>
      </c>
      <c r="I101" s="11">
        <v>33.520128770904059</v>
      </c>
      <c r="J101" s="11">
        <v>275.4399155340422</v>
      </c>
      <c r="K101" s="11">
        <v>0.55866881284840098</v>
      </c>
      <c r="L101" s="11">
        <v>4.590665258900704</v>
      </c>
      <c r="M101" s="11">
        <v>9.5866746312139046</v>
      </c>
    </row>
    <row r="102" spans="1:13" x14ac:dyDescent="0.25">
      <c r="A102" t="str">
        <f t="shared" si="1"/>
        <v>43234</v>
      </c>
      <c r="B102">
        <v>90</v>
      </c>
      <c r="D102" s="30">
        <v>43234</v>
      </c>
      <c r="E102">
        <v>1800</v>
      </c>
      <c r="F102">
        <v>6</v>
      </c>
      <c r="G102" s="11">
        <v>4.3854207332133726</v>
      </c>
      <c r="H102" s="11">
        <v>-33.934787546241758</v>
      </c>
      <c r="I102" s="11">
        <v>46.94181325187418</v>
      </c>
      <c r="J102" s="11">
        <v>276.71625957276802</v>
      </c>
      <c r="K102" s="11">
        <v>0.78236355419790293</v>
      </c>
      <c r="L102" s="11">
        <v>4.6119376595461334</v>
      </c>
      <c r="M102" s="11">
        <v>6.8773576009090345</v>
      </c>
    </row>
    <row r="103" spans="1:13" x14ac:dyDescent="0.25">
      <c r="A103" t="str">
        <f t="shared" si="1"/>
        <v>43234</v>
      </c>
      <c r="B103">
        <v>98</v>
      </c>
      <c r="D103" s="30">
        <v>43234</v>
      </c>
      <c r="E103">
        <v>250</v>
      </c>
      <c r="F103">
        <v>6</v>
      </c>
      <c r="G103" s="11">
        <v>1.4767108452210134</v>
      </c>
      <c r="H103" s="11">
        <v>-31.714615967850047</v>
      </c>
      <c r="I103" s="11">
        <v>26.036911146986004</v>
      </c>
      <c r="J103" s="11">
        <v>128.46312644635086</v>
      </c>
      <c r="K103" s="11">
        <v>0.4339485191164334</v>
      </c>
      <c r="L103" s="11">
        <v>2.1410521074391808</v>
      </c>
      <c r="M103" s="11">
        <v>5.7561992155928916</v>
      </c>
    </row>
  </sheetData>
  <sortState xmlns:xlrd2="http://schemas.microsoft.com/office/spreadsheetml/2017/richdata2" ref="A2:M103">
    <sortCondition ref="C1"/>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S93"/>
  <sheetViews>
    <sheetView topLeftCell="Y55" workbookViewId="0">
      <selection activeCell="AL1" sqref="AL1:AL1048576"/>
    </sheetView>
  </sheetViews>
  <sheetFormatPr defaultColWidth="8.85546875" defaultRowHeight="15" x14ac:dyDescent="0.25"/>
  <cols>
    <col min="1" max="1" width="9.28515625" bestFit="1" customWidth="1"/>
    <col min="2" max="2" width="6.140625" bestFit="1" customWidth="1"/>
    <col min="4" max="4" width="10" bestFit="1" customWidth="1"/>
    <col min="5" max="5" width="6.7109375" bestFit="1" customWidth="1"/>
    <col min="6" max="6" width="7.28515625" bestFit="1" customWidth="1"/>
    <col min="7" max="7" width="7.28515625" customWidth="1"/>
    <col min="8" max="8" width="10.140625" bestFit="1" customWidth="1"/>
    <col min="9" max="9" width="7.42578125" bestFit="1" customWidth="1"/>
    <col min="10" max="10" width="5.140625" bestFit="1" customWidth="1"/>
    <col min="11" max="12" width="12" bestFit="1" customWidth="1"/>
    <col min="13" max="19" width="12.7109375" bestFit="1" customWidth="1"/>
    <col min="20" max="22" width="12" bestFit="1" customWidth="1"/>
    <col min="23" max="24" width="12.7109375" bestFit="1" customWidth="1"/>
    <col min="25" max="25" width="12" bestFit="1" customWidth="1"/>
    <col min="26" max="28" width="12.7109375" bestFit="1" customWidth="1"/>
    <col min="29" max="31" width="12" bestFit="1" customWidth="1"/>
    <col min="32" max="32" width="12.7109375" bestFit="1" customWidth="1"/>
    <col min="33" max="33" width="12" bestFit="1" customWidth="1"/>
    <col min="34" max="34" width="12.7109375" bestFit="1" customWidth="1"/>
    <col min="35" max="35" width="12" bestFit="1" customWidth="1"/>
    <col min="36" max="42" width="12.7109375" bestFit="1" customWidth="1"/>
    <col min="43" max="44" width="12" bestFit="1" customWidth="1"/>
    <col min="45" max="45" width="12.7109375" bestFit="1" customWidth="1"/>
  </cols>
  <sheetData>
    <row r="1" spans="1:45" x14ac:dyDescent="0.25">
      <c r="A1" t="s">
        <v>1</v>
      </c>
      <c r="B1" t="s">
        <v>597</v>
      </c>
      <c r="C1" t="s">
        <v>598</v>
      </c>
      <c r="D1" t="s">
        <v>599</v>
      </c>
      <c r="E1" t="s">
        <v>600</v>
      </c>
      <c r="F1" t="s">
        <v>601</v>
      </c>
      <c r="G1" t="s">
        <v>772</v>
      </c>
      <c r="H1" t="s">
        <v>602</v>
      </c>
      <c r="I1" t="s">
        <v>603</v>
      </c>
      <c r="J1" t="s">
        <v>604</v>
      </c>
      <c r="K1" t="s">
        <v>605</v>
      </c>
      <c r="L1" t="s">
        <v>606</v>
      </c>
      <c r="M1" t="s">
        <v>607</v>
      </c>
      <c r="N1" t="s">
        <v>608</v>
      </c>
      <c r="O1" t="s">
        <v>609</v>
      </c>
      <c r="P1" t="s">
        <v>610</v>
      </c>
      <c r="Q1" t="s">
        <v>611</v>
      </c>
      <c r="R1" t="s">
        <v>612</v>
      </c>
      <c r="S1" t="s">
        <v>613</v>
      </c>
      <c r="T1" t="s">
        <v>614</v>
      </c>
      <c r="U1" t="s">
        <v>615</v>
      </c>
      <c r="V1" t="s">
        <v>616</v>
      </c>
      <c r="W1" t="s">
        <v>617</v>
      </c>
      <c r="X1" t="s">
        <v>618</v>
      </c>
      <c r="Y1" t="s">
        <v>619</v>
      </c>
      <c r="Z1" t="s">
        <v>620</v>
      </c>
      <c r="AA1" t="s">
        <v>621</v>
      </c>
      <c r="AB1" t="s">
        <v>622</v>
      </c>
      <c r="AC1" t="s">
        <v>623</v>
      </c>
      <c r="AD1" t="s">
        <v>624</v>
      </c>
      <c r="AE1" t="s">
        <v>625</v>
      </c>
      <c r="AF1" t="s">
        <v>626</v>
      </c>
      <c r="AG1" t="s">
        <v>627</v>
      </c>
      <c r="AH1" t="s">
        <v>628</v>
      </c>
      <c r="AI1" t="s">
        <v>629</v>
      </c>
      <c r="AJ1" t="s">
        <v>630</v>
      </c>
      <c r="AK1" t="s">
        <v>631</v>
      </c>
      <c r="AL1" t="s">
        <v>632</v>
      </c>
      <c r="AM1" t="s">
        <v>633</v>
      </c>
      <c r="AN1" t="s">
        <v>634</v>
      </c>
      <c r="AO1" t="s">
        <v>635</v>
      </c>
      <c r="AP1" t="s">
        <v>636</v>
      </c>
      <c r="AQ1" t="s">
        <v>637</v>
      </c>
      <c r="AR1" t="s">
        <v>638</v>
      </c>
      <c r="AS1" t="s">
        <v>639</v>
      </c>
    </row>
    <row r="2" spans="1:45" x14ac:dyDescent="0.25">
      <c r="A2" t="s">
        <v>187</v>
      </c>
      <c r="B2" t="s">
        <v>83</v>
      </c>
      <c r="C2" t="s">
        <v>640</v>
      </c>
      <c r="D2">
        <v>16</v>
      </c>
      <c r="E2">
        <v>-164.5</v>
      </c>
      <c r="F2">
        <v>-21.37</v>
      </c>
      <c r="G2">
        <f>E2-8*F2</f>
        <v>6.460000000000008</v>
      </c>
      <c r="H2" s="7">
        <v>43216</v>
      </c>
      <c r="I2">
        <v>0.91</v>
      </c>
      <c r="J2" t="s">
        <v>274</v>
      </c>
      <c r="K2">
        <v>287.3325906</v>
      </c>
      <c r="L2">
        <v>0.62105987100000004</v>
      </c>
      <c r="M2">
        <v>-14.972150920000001</v>
      </c>
      <c r="N2">
        <v>-117.2930771</v>
      </c>
      <c r="O2">
        <v>-13.70700566</v>
      </c>
      <c r="P2">
        <v>-107.3615389</v>
      </c>
      <c r="Q2">
        <v>-5.7866791510000004</v>
      </c>
      <c r="R2">
        <v>-55.107914170000001</v>
      </c>
      <c r="S2">
        <v>4.3297004E-2</v>
      </c>
      <c r="T2">
        <v>5.3809498339999999</v>
      </c>
      <c r="U2">
        <v>15.643563</v>
      </c>
      <c r="V2">
        <v>10.26261317</v>
      </c>
      <c r="W2">
        <v>-24.978420230000001</v>
      </c>
      <c r="X2">
        <v>1.0102626130000001</v>
      </c>
      <c r="Y2">
        <v>1.575559063</v>
      </c>
      <c r="Z2">
        <v>-83.475411579999999</v>
      </c>
      <c r="AA2">
        <v>-311.47955389999998</v>
      </c>
      <c r="AB2">
        <v>-59.261760940000002</v>
      </c>
      <c r="AC2">
        <v>4.7367516140000001</v>
      </c>
      <c r="AD2">
        <v>92.244151599999995</v>
      </c>
      <c r="AE2">
        <v>87.507399980000002</v>
      </c>
      <c r="AF2">
        <v>-188.32099629999999</v>
      </c>
      <c r="AG2">
        <v>1.0875074</v>
      </c>
      <c r="AH2">
        <v>-71.401385480000002</v>
      </c>
      <c r="AI2">
        <v>4.3565098039999999</v>
      </c>
      <c r="AJ2">
        <v>-21.06150199</v>
      </c>
      <c r="AK2">
        <v>-163.1560254</v>
      </c>
      <c r="AL2">
        <v>-9.143956E-3</v>
      </c>
      <c r="AM2">
        <v>-9.143956E-3</v>
      </c>
      <c r="AN2">
        <v>-0.18963380599999999</v>
      </c>
      <c r="AO2">
        <v>-0.321180203</v>
      </c>
      <c r="AP2" t="s">
        <v>641</v>
      </c>
      <c r="AQ2">
        <v>930.41489079999997</v>
      </c>
      <c r="AR2">
        <v>1395.6223359999999</v>
      </c>
      <c r="AS2">
        <v>-12.761509630000001</v>
      </c>
    </row>
    <row r="3" spans="1:45" x14ac:dyDescent="0.25">
      <c r="A3" t="s">
        <v>188</v>
      </c>
      <c r="B3" t="s">
        <v>83</v>
      </c>
      <c r="C3" t="s">
        <v>642</v>
      </c>
      <c r="D3">
        <v>2</v>
      </c>
      <c r="E3">
        <v>-107.1</v>
      </c>
      <c r="F3">
        <v>-10.83</v>
      </c>
      <c r="G3">
        <f t="shared" ref="G3:G66" si="0">E3-8*F3</f>
        <v>-20.459999999999994</v>
      </c>
      <c r="H3" s="7">
        <v>43238</v>
      </c>
      <c r="I3">
        <v>1.73</v>
      </c>
      <c r="J3" t="s">
        <v>274</v>
      </c>
      <c r="K3">
        <v>287.3325906</v>
      </c>
      <c r="L3">
        <v>0.62105987100000004</v>
      </c>
      <c r="M3">
        <v>-14.972150920000001</v>
      </c>
      <c r="N3">
        <v>-117.2930771</v>
      </c>
      <c r="O3">
        <v>-13.70700566</v>
      </c>
      <c r="P3">
        <v>-107.3615389</v>
      </c>
      <c r="Q3">
        <v>-5.7866791510000004</v>
      </c>
      <c r="R3">
        <v>-27.961521640000001</v>
      </c>
      <c r="S3">
        <v>4.3297004E-2</v>
      </c>
      <c r="T3">
        <v>5.3809498339999999</v>
      </c>
      <c r="U3">
        <v>15.643563</v>
      </c>
      <c r="V3">
        <v>10.26261317</v>
      </c>
      <c r="W3">
        <v>-24.978420230000001</v>
      </c>
      <c r="X3">
        <v>1.0102626130000001</v>
      </c>
      <c r="Y3">
        <v>1.575559063</v>
      </c>
      <c r="Z3">
        <v>-83.475411579999999</v>
      </c>
      <c r="AA3">
        <v>-173.9126253</v>
      </c>
      <c r="AB3">
        <v>-59.261760940000002</v>
      </c>
      <c r="AC3">
        <v>4.7367516140000001</v>
      </c>
      <c r="AD3">
        <v>92.244151599999995</v>
      </c>
      <c r="AE3">
        <v>87.507399980000002</v>
      </c>
      <c r="AF3">
        <v>-188.32099629999999</v>
      </c>
      <c r="AG3">
        <v>1.0875074</v>
      </c>
      <c r="AH3">
        <v>-64.863195399999995</v>
      </c>
      <c r="AI3">
        <v>3.8999819570000001</v>
      </c>
      <c r="AJ3">
        <v>-16.85491961</v>
      </c>
      <c r="AK3">
        <v>-130.59707779999999</v>
      </c>
      <c r="AL3">
        <v>0.35168619200000001</v>
      </c>
      <c r="AM3">
        <v>0.35168619200000001</v>
      </c>
      <c r="AN3">
        <v>0.24178534800000001</v>
      </c>
      <c r="AO3">
        <v>0.15256214000000001</v>
      </c>
      <c r="AP3" t="s">
        <v>643</v>
      </c>
      <c r="AQ3">
        <v>930.41489079999997</v>
      </c>
      <c r="AR3">
        <v>1395.6223359999999</v>
      </c>
      <c r="AS3">
        <v>490.82110469999998</v>
      </c>
    </row>
    <row r="4" spans="1:45" x14ac:dyDescent="0.25">
      <c r="A4" t="s">
        <v>644</v>
      </c>
      <c r="B4" t="s">
        <v>83</v>
      </c>
      <c r="C4" t="s">
        <v>645</v>
      </c>
      <c r="D4">
        <v>14</v>
      </c>
      <c r="E4">
        <v>-74.7</v>
      </c>
      <c r="F4">
        <v>-7.03</v>
      </c>
      <c r="G4">
        <f t="shared" si="0"/>
        <v>-18.46</v>
      </c>
      <c r="H4" s="7">
        <v>43277</v>
      </c>
      <c r="I4">
        <v>2.31</v>
      </c>
      <c r="J4" t="s">
        <v>646</v>
      </c>
      <c r="K4">
        <v>287.3325906</v>
      </c>
      <c r="L4">
        <v>0.62105987100000004</v>
      </c>
      <c r="M4">
        <v>-14.972150920000001</v>
      </c>
      <c r="N4">
        <v>-117.2930771</v>
      </c>
      <c r="O4">
        <v>-13.70700566</v>
      </c>
      <c r="P4">
        <v>-107.3615389</v>
      </c>
      <c r="Q4">
        <v>-5.7866791510000004</v>
      </c>
      <c r="R4">
        <v>-18.174397200000001</v>
      </c>
      <c r="S4">
        <v>4.3297004E-2</v>
      </c>
      <c r="T4">
        <v>5.3809498339999999</v>
      </c>
      <c r="U4">
        <v>15.643563</v>
      </c>
      <c r="V4">
        <v>10.26261317</v>
      </c>
      <c r="W4">
        <v>-24.978420230000001</v>
      </c>
      <c r="X4">
        <v>1.0102626130000001</v>
      </c>
      <c r="Y4">
        <v>1.575559063</v>
      </c>
      <c r="Z4">
        <v>-83.475411579999999</v>
      </c>
      <c r="AA4">
        <v>-96.261606400000005</v>
      </c>
      <c r="AB4">
        <v>-59.261760940000002</v>
      </c>
      <c r="AC4">
        <v>4.7367516140000001</v>
      </c>
      <c r="AD4">
        <v>92.244151599999995</v>
      </c>
      <c r="AE4">
        <v>87.507399980000002</v>
      </c>
      <c r="AF4">
        <v>-188.32099629999999</v>
      </c>
      <c r="AG4">
        <v>1.0875074</v>
      </c>
      <c r="AH4">
        <v>-61.098717649999998</v>
      </c>
      <c r="AI4">
        <v>1.934748557</v>
      </c>
      <c r="AJ4">
        <v>-10.50061625</v>
      </c>
      <c r="AK4">
        <v>-81.41476978</v>
      </c>
      <c r="AL4">
        <v>0.31142251900000001</v>
      </c>
      <c r="AM4">
        <v>0.31142251900000001</v>
      </c>
      <c r="AN4">
        <v>0.71265863699999998</v>
      </c>
      <c r="AO4">
        <v>1.975412977</v>
      </c>
      <c r="AP4" t="s">
        <v>647</v>
      </c>
      <c r="AQ4">
        <v>930.41489079999997</v>
      </c>
      <c r="AR4">
        <v>1395.6223359999999</v>
      </c>
      <c r="AS4">
        <v>434.62822369999998</v>
      </c>
    </row>
    <row r="5" spans="1:45" x14ac:dyDescent="0.25">
      <c r="A5" t="s">
        <v>644</v>
      </c>
      <c r="B5" t="s">
        <v>83</v>
      </c>
      <c r="C5" t="s">
        <v>648</v>
      </c>
      <c r="D5">
        <v>25</v>
      </c>
      <c r="E5">
        <v>-74.099999999999994</v>
      </c>
      <c r="F5">
        <v>-6.87</v>
      </c>
      <c r="G5">
        <f t="shared" si="0"/>
        <v>-19.139999999999993</v>
      </c>
      <c r="H5" s="7">
        <v>43277</v>
      </c>
      <c r="I5">
        <v>2.3199999999999998</v>
      </c>
      <c r="J5" t="s">
        <v>649</v>
      </c>
      <c r="K5">
        <v>287.3325906</v>
      </c>
      <c r="L5">
        <v>0.62105987100000004</v>
      </c>
      <c r="M5">
        <v>-14.972150920000001</v>
      </c>
      <c r="N5">
        <v>-117.2930771</v>
      </c>
      <c r="O5">
        <v>-13.70700566</v>
      </c>
      <c r="P5">
        <v>-107.3615389</v>
      </c>
      <c r="Q5">
        <v>-5.7866791510000004</v>
      </c>
      <c r="R5">
        <v>-17.762307750000002</v>
      </c>
      <c r="S5">
        <v>4.3297004E-2</v>
      </c>
      <c r="T5">
        <v>5.3809498339999999</v>
      </c>
      <c r="U5">
        <v>15.643563</v>
      </c>
      <c r="V5">
        <v>10.26261317</v>
      </c>
      <c r="W5">
        <v>-24.978420230000001</v>
      </c>
      <c r="X5">
        <v>1.0102626130000001</v>
      </c>
      <c r="Y5">
        <v>1.575559063</v>
      </c>
      <c r="Z5">
        <v>-83.475411579999999</v>
      </c>
      <c r="AA5">
        <v>-94.823624570000007</v>
      </c>
      <c r="AB5">
        <v>-59.261760940000002</v>
      </c>
      <c r="AC5">
        <v>4.7367516140000001</v>
      </c>
      <c r="AD5">
        <v>92.244151599999995</v>
      </c>
      <c r="AE5">
        <v>87.507399980000002</v>
      </c>
      <c r="AF5">
        <v>-188.32099629999999</v>
      </c>
      <c r="AG5">
        <v>1.0875074</v>
      </c>
      <c r="AH5">
        <v>-61.029188560000001</v>
      </c>
      <c r="AI5">
        <v>1.902592641</v>
      </c>
      <c r="AJ5">
        <v>-10.430861650000001</v>
      </c>
      <c r="AK5">
        <v>-80.874869169999997</v>
      </c>
      <c r="AL5">
        <v>0.32691526300000001</v>
      </c>
      <c r="AM5">
        <v>0.32691526300000001</v>
      </c>
      <c r="AN5">
        <v>0.74384153500000005</v>
      </c>
      <c r="AO5">
        <v>2.0842433690000002</v>
      </c>
      <c r="AP5" t="s">
        <v>647</v>
      </c>
      <c r="AQ5">
        <v>930.41489079999997</v>
      </c>
      <c r="AR5">
        <v>1395.6223359999999</v>
      </c>
      <c r="AS5">
        <v>456.2502427</v>
      </c>
    </row>
    <row r="6" spans="1:45" x14ac:dyDescent="0.25">
      <c r="A6" t="s">
        <v>644</v>
      </c>
      <c r="B6" t="s">
        <v>83</v>
      </c>
      <c r="C6" t="s">
        <v>650</v>
      </c>
      <c r="D6">
        <v>29</v>
      </c>
      <c r="E6">
        <v>-74.3</v>
      </c>
      <c r="F6">
        <v>-6.93</v>
      </c>
      <c r="G6">
        <f t="shared" si="0"/>
        <v>-18.86</v>
      </c>
      <c r="H6" s="7">
        <v>43277</v>
      </c>
      <c r="I6">
        <v>2.33</v>
      </c>
      <c r="J6" t="s">
        <v>651</v>
      </c>
      <c r="K6">
        <v>287.3325906</v>
      </c>
      <c r="L6">
        <v>0.62105987100000004</v>
      </c>
      <c r="M6">
        <v>-14.972150920000001</v>
      </c>
      <c r="N6">
        <v>-117.2930771</v>
      </c>
      <c r="O6">
        <v>-13.70700566</v>
      </c>
      <c r="P6">
        <v>-107.3615389</v>
      </c>
      <c r="Q6">
        <v>-5.7866791510000004</v>
      </c>
      <c r="R6">
        <v>-17.916841300000002</v>
      </c>
      <c r="S6">
        <v>4.3297004E-2</v>
      </c>
      <c r="T6">
        <v>5.3809498339999999</v>
      </c>
      <c r="U6">
        <v>15.643563</v>
      </c>
      <c r="V6">
        <v>10.26261317</v>
      </c>
      <c r="W6">
        <v>-24.978420230000001</v>
      </c>
      <c r="X6">
        <v>1.0102626130000001</v>
      </c>
      <c r="Y6">
        <v>1.575559063</v>
      </c>
      <c r="Z6">
        <v>-83.475411579999999</v>
      </c>
      <c r="AA6">
        <v>-95.302951849999999</v>
      </c>
      <c r="AB6">
        <v>-59.261760940000002</v>
      </c>
      <c r="AC6">
        <v>4.7367516140000001</v>
      </c>
      <c r="AD6">
        <v>92.244151599999995</v>
      </c>
      <c r="AE6">
        <v>87.507399980000002</v>
      </c>
      <c r="AF6">
        <v>-188.32099629999999</v>
      </c>
      <c r="AG6">
        <v>1.0875074</v>
      </c>
      <c r="AH6">
        <v>-61.052292819999998</v>
      </c>
      <c r="AI6">
        <v>1.9116460580000001</v>
      </c>
      <c r="AJ6">
        <v>-10.45102844</v>
      </c>
      <c r="AK6">
        <v>-81.030960140000005</v>
      </c>
      <c r="AL6">
        <v>0.32047686399999997</v>
      </c>
      <c r="AM6">
        <v>0.32047686399999997</v>
      </c>
      <c r="AN6">
        <v>0.73198025700000002</v>
      </c>
      <c r="AO6">
        <v>2.0470016499999999</v>
      </c>
      <c r="AP6" t="s">
        <v>647</v>
      </c>
      <c r="AQ6">
        <v>930.41489079999997</v>
      </c>
      <c r="AR6">
        <v>1395.6223359999999</v>
      </c>
      <c r="AS6">
        <v>447.2646694</v>
      </c>
    </row>
    <row r="7" spans="1:45" x14ac:dyDescent="0.25">
      <c r="A7" t="s">
        <v>189</v>
      </c>
      <c r="B7" t="s">
        <v>83</v>
      </c>
      <c r="C7" t="s">
        <v>652</v>
      </c>
      <c r="D7">
        <v>18</v>
      </c>
      <c r="E7">
        <v>-69.400000000000006</v>
      </c>
      <c r="F7">
        <v>-5.94</v>
      </c>
      <c r="G7">
        <f t="shared" si="0"/>
        <v>-21.880000000000003</v>
      </c>
      <c r="H7" s="7">
        <v>43294</v>
      </c>
      <c r="I7">
        <v>2.48</v>
      </c>
      <c r="J7" t="s">
        <v>274</v>
      </c>
      <c r="K7">
        <v>287.3325906</v>
      </c>
      <c r="L7">
        <v>0.62105987100000004</v>
      </c>
      <c r="M7">
        <v>-14.972150920000001</v>
      </c>
      <c r="N7">
        <v>-117.2930771</v>
      </c>
      <c r="O7">
        <v>-13.70700566</v>
      </c>
      <c r="P7">
        <v>-107.3615389</v>
      </c>
      <c r="Q7">
        <v>-5.7866791510000004</v>
      </c>
      <c r="R7">
        <v>-15.36703782</v>
      </c>
      <c r="S7">
        <v>4.3297004E-2</v>
      </c>
      <c r="T7">
        <v>5.3809498339999999</v>
      </c>
      <c r="U7">
        <v>15.643563</v>
      </c>
      <c r="V7">
        <v>10.26261317</v>
      </c>
      <c r="W7">
        <v>-24.978420230000001</v>
      </c>
      <c r="X7">
        <v>1.0102626130000001</v>
      </c>
      <c r="Y7">
        <v>1.575559063</v>
      </c>
      <c r="Z7">
        <v>-83.475411579999999</v>
      </c>
      <c r="AA7">
        <v>-83.559433560000002</v>
      </c>
      <c r="AB7">
        <v>-59.261760940000002</v>
      </c>
      <c r="AC7">
        <v>4.7367516140000001</v>
      </c>
      <c r="AD7">
        <v>92.244151599999995</v>
      </c>
      <c r="AE7">
        <v>87.507399980000002</v>
      </c>
      <c r="AF7">
        <v>-188.32099629999999</v>
      </c>
      <c r="AG7">
        <v>1.0875074</v>
      </c>
      <c r="AH7">
        <v>-60.478105669999998</v>
      </c>
      <c r="AI7">
        <v>1.502002413</v>
      </c>
      <c r="AJ7">
        <v>-9.6726721720000004</v>
      </c>
      <c r="AK7">
        <v>-75.006482610000006</v>
      </c>
      <c r="AL7">
        <v>0.39595387700000001</v>
      </c>
      <c r="AM7">
        <v>0.39595387700000001</v>
      </c>
      <c r="AN7">
        <v>0.95811124199999997</v>
      </c>
      <c r="AO7">
        <v>3.3824147629999999</v>
      </c>
      <c r="AP7" t="s">
        <v>647</v>
      </c>
      <c r="AQ7">
        <v>930.41489079999997</v>
      </c>
      <c r="AR7">
        <v>1395.6223359999999</v>
      </c>
      <c r="AS7">
        <v>552.60207439999999</v>
      </c>
    </row>
    <row r="8" spans="1:45" x14ac:dyDescent="0.25">
      <c r="A8" t="s">
        <v>337</v>
      </c>
      <c r="B8" t="s">
        <v>83</v>
      </c>
      <c r="C8" t="s">
        <v>653</v>
      </c>
      <c r="D8">
        <v>90</v>
      </c>
      <c r="E8">
        <v>-65.099999999999994</v>
      </c>
      <c r="F8">
        <v>-4.5999999999999996</v>
      </c>
      <c r="G8">
        <f t="shared" si="0"/>
        <v>-28.299999999999997</v>
      </c>
      <c r="H8" s="7">
        <v>43371</v>
      </c>
      <c r="I8">
        <v>3.01</v>
      </c>
      <c r="J8" t="s">
        <v>274</v>
      </c>
      <c r="K8">
        <v>287.3325906</v>
      </c>
      <c r="L8">
        <v>0.62105987100000004</v>
      </c>
      <c r="M8">
        <v>-14.972150920000001</v>
      </c>
      <c r="N8">
        <v>-117.2930771</v>
      </c>
      <c r="O8">
        <v>-13.70700566</v>
      </c>
      <c r="P8">
        <v>-107.3615389</v>
      </c>
      <c r="Q8">
        <v>-5.7866791510000004</v>
      </c>
      <c r="R8">
        <v>-11.91578868</v>
      </c>
      <c r="S8">
        <v>4.3297004E-2</v>
      </c>
      <c r="T8">
        <v>5.3809498339999999</v>
      </c>
      <c r="U8">
        <v>15.643563</v>
      </c>
      <c r="V8">
        <v>10.26261317</v>
      </c>
      <c r="W8">
        <v>-24.978420230000001</v>
      </c>
      <c r="X8">
        <v>1.0102626130000001</v>
      </c>
      <c r="Y8">
        <v>1.575559063</v>
      </c>
      <c r="Z8">
        <v>-83.475411579999999</v>
      </c>
      <c r="AA8">
        <v>-73.253897100000003</v>
      </c>
      <c r="AB8">
        <v>-59.261760940000002</v>
      </c>
      <c r="AC8">
        <v>4.7367516140000001</v>
      </c>
      <c r="AD8">
        <v>92.244151599999995</v>
      </c>
      <c r="AE8">
        <v>87.507399980000002</v>
      </c>
      <c r="AF8">
        <v>-188.32099629999999</v>
      </c>
      <c r="AG8">
        <v>1.0875074</v>
      </c>
      <c r="AH8">
        <v>-59.973016659999999</v>
      </c>
      <c r="AI8">
        <v>1.1145615950000001</v>
      </c>
      <c r="AJ8">
        <v>-9.0308011340000007</v>
      </c>
      <c r="AK8">
        <v>-70.038400780000003</v>
      </c>
      <c r="AL8">
        <v>0.60564914199999997</v>
      </c>
      <c r="AM8">
        <v>0.60564914199999997</v>
      </c>
      <c r="AN8">
        <v>1.4177761790000001</v>
      </c>
      <c r="AO8">
        <v>6.4009977640000004</v>
      </c>
      <c r="AP8" t="s">
        <v>647</v>
      </c>
      <c r="AQ8">
        <v>930.41489079999997</v>
      </c>
      <c r="AR8">
        <v>1395.6223359999999</v>
      </c>
      <c r="AS8">
        <v>845.25747019999994</v>
      </c>
    </row>
    <row r="9" spans="1:45" x14ac:dyDescent="0.25">
      <c r="A9" t="s">
        <v>191</v>
      </c>
      <c r="B9" t="s">
        <v>80</v>
      </c>
      <c r="C9" t="s">
        <v>654</v>
      </c>
      <c r="D9">
        <v>20</v>
      </c>
      <c r="E9">
        <v>-114.9</v>
      </c>
      <c r="F9">
        <v>-14.36</v>
      </c>
      <c r="G9">
        <f t="shared" si="0"/>
        <v>-2.0000000000010232E-2</v>
      </c>
      <c r="H9" s="7">
        <v>43216</v>
      </c>
      <c r="I9">
        <v>0.38</v>
      </c>
      <c r="J9" t="s">
        <v>274</v>
      </c>
      <c r="K9">
        <v>287.37129829999998</v>
      </c>
      <c r="L9">
        <v>0.61945765900000005</v>
      </c>
      <c r="M9">
        <v>-14.972150920000001</v>
      </c>
      <c r="N9">
        <v>-117.2930771</v>
      </c>
      <c r="O9">
        <v>-13.70700566</v>
      </c>
      <c r="P9">
        <v>-107.3615389</v>
      </c>
      <c r="Q9">
        <v>-5.74923977</v>
      </c>
      <c r="R9">
        <v>-37.056378029999998</v>
      </c>
      <c r="S9">
        <v>0.14503207900000001</v>
      </c>
      <c r="T9">
        <v>5.4037012349999998</v>
      </c>
      <c r="U9">
        <v>15.662636900000001</v>
      </c>
      <c r="V9">
        <v>10.25893567</v>
      </c>
      <c r="W9">
        <v>-24.974870989999999</v>
      </c>
      <c r="X9">
        <v>1.0102589360000001</v>
      </c>
      <c r="Y9">
        <v>1.564724429</v>
      </c>
      <c r="Z9">
        <v>-83.347813709999997</v>
      </c>
      <c r="AA9">
        <v>-192.59694579999999</v>
      </c>
      <c r="AB9">
        <v>-58.867674549999997</v>
      </c>
      <c r="AC9">
        <v>4.7567792559999997</v>
      </c>
      <c r="AD9">
        <v>92.218934820000001</v>
      </c>
      <c r="AE9">
        <v>87.462155559999999</v>
      </c>
      <c r="AF9">
        <v>-188.287226</v>
      </c>
      <c r="AG9">
        <v>1.087462156</v>
      </c>
      <c r="AH9">
        <v>-65.741136850000004</v>
      </c>
      <c r="AI9">
        <v>3.4233191610000002</v>
      </c>
      <c r="AJ9">
        <v>-15.19712466</v>
      </c>
      <c r="AK9">
        <v>-117.7657449</v>
      </c>
      <c r="AL9">
        <v>3.6883623999999997E-2</v>
      </c>
      <c r="AM9">
        <v>3.6883623999999997E-2</v>
      </c>
      <c r="AN9">
        <v>2.6971304000000001E-2</v>
      </c>
      <c r="AO9">
        <v>3.0800144000000002E-2</v>
      </c>
      <c r="AP9" t="s">
        <v>647</v>
      </c>
      <c r="AQ9">
        <v>935.69271619999995</v>
      </c>
      <c r="AR9">
        <v>1403.539074</v>
      </c>
      <c r="AS9">
        <v>51.76760694</v>
      </c>
    </row>
    <row r="10" spans="1:45" x14ac:dyDescent="0.25">
      <c r="A10" t="s">
        <v>192</v>
      </c>
      <c r="B10" t="s">
        <v>80</v>
      </c>
      <c r="C10" t="s">
        <v>655</v>
      </c>
      <c r="D10">
        <v>64</v>
      </c>
      <c r="E10">
        <v>-106.3</v>
      </c>
      <c r="F10">
        <v>-12.41</v>
      </c>
      <c r="G10">
        <f t="shared" si="0"/>
        <v>-7.019999999999996</v>
      </c>
      <c r="H10" s="7">
        <v>43238</v>
      </c>
      <c r="I10">
        <v>0.48</v>
      </c>
      <c r="J10" t="s">
        <v>274</v>
      </c>
      <c r="K10">
        <v>287.37129829999998</v>
      </c>
      <c r="L10">
        <v>0.61945765900000005</v>
      </c>
      <c r="M10">
        <v>-14.972150920000001</v>
      </c>
      <c r="N10">
        <v>-117.2930771</v>
      </c>
      <c r="O10">
        <v>-13.70700566</v>
      </c>
      <c r="P10">
        <v>-107.3615389</v>
      </c>
      <c r="Q10">
        <v>-5.74923977</v>
      </c>
      <c r="R10">
        <v>-32.055165389999999</v>
      </c>
      <c r="S10">
        <v>0.14503207900000001</v>
      </c>
      <c r="T10">
        <v>5.4037012349999998</v>
      </c>
      <c r="U10">
        <v>15.662636900000001</v>
      </c>
      <c r="V10">
        <v>10.25893567</v>
      </c>
      <c r="W10">
        <v>-24.974870989999999</v>
      </c>
      <c r="X10">
        <v>1.0102589360000001</v>
      </c>
      <c r="Y10">
        <v>1.564724429</v>
      </c>
      <c r="Z10">
        <v>-83.347813709999997</v>
      </c>
      <c r="AA10">
        <v>-172.0717985</v>
      </c>
      <c r="AB10">
        <v>-58.867674549999997</v>
      </c>
      <c r="AC10">
        <v>4.7567792559999997</v>
      </c>
      <c r="AD10">
        <v>92.218934820000001</v>
      </c>
      <c r="AE10">
        <v>87.462155559999999</v>
      </c>
      <c r="AF10">
        <v>-188.287226</v>
      </c>
      <c r="AG10">
        <v>1.087462156</v>
      </c>
      <c r="AH10">
        <v>-64.751455969999995</v>
      </c>
      <c r="AI10">
        <v>3.3479890440000002</v>
      </c>
      <c r="AJ10">
        <v>-14.711132689999999</v>
      </c>
      <c r="AK10">
        <v>-114.004167</v>
      </c>
      <c r="AL10">
        <v>0.11713480900000001</v>
      </c>
      <c r="AM10">
        <v>0.11713480900000001</v>
      </c>
      <c r="AN10">
        <v>0.130421448</v>
      </c>
      <c r="AO10">
        <v>0.16713967599999999</v>
      </c>
      <c r="AP10" t="s">
        <v>647</v>
      </c>
      <c r="AQ10">
        <v>935.69271619999995</v>
      </c>
      <c r="AR10">
        <v>1403.539074</v>
      </c>
      <c r="AS10">
        <v>164.40328120000001</v>
      </c>
    </row>
    <row r="11" spans="1:45" x14ac:dyDescent="0.25">
      <c r="A11" t="s">
        <v>193</v>
      </c>
      <c r="B11" t="s">
        <v>80</v>
      </c>
      <c r="C11" t="s">
        <v>656</v>
      </c>
      <c r="D11">
        <v>9</v>
      </c>
      <c r="E11">
        <v>-89.3</v>
      </c>
      <c r="F11">
        <v>-9.08</v>
      </c>
      <c r="G11">
        <f t="shared" si="0"/>
        <v>-16.659999999999997</v>
      </c>
      <c r="H11" s="7">
        <v>43294</v>
      </c>
      <c r="I11">
        <v>0.53</v>
      </c>
      <c r="J11" t="s">
        <v>274</v>
      </c>
      <c r="K11">
        <v>287.37129829999998</v>
      </c>
      <c r="L11">
        <v>0.61945765900000005</v>
      </c>
      <c r="M11">
        <v>-14.972150920000001</v>
      </c>
      <c r="N11">
        <v>-117.2930771</v>
      </c>
      <c r="O11">
        <v>-13.70700566</v>
      </c>
      <c r="P11">
        <v>-107.3615389</v>
      </c>
      <c r="Q11">
        <v>-5.74923977</v>
      </c>
      <c r="R11">
        <v>-23.51463305</v>
      </c>
      <c r="S11">
        <v>0.14503207900000001</v>
      </c>
      <c r="T11">
        <v>5.4037012349999998</v>
      </c>
      <c r="U11">
        <v>15.662636900000001</v>
      </c>
      <c r="V11">
        <v>10.25893567</v>
      </c>
      <c r="W11">
        <v>-24.974870989999999</v>
      </c>
      <c r="X11">
        <v>1.0102589360000001</v>
      </c>
      <c r="Y11">
        <v>1.564724429</v>
      </c>
      <c r="Z11">
        <v>-83.347813709999997</v>
      </c>
      <c r="AA11">
        <v>-131.4988329</v>
      </c>
      <c r="AB11">
        <v>-58.867674549999997</v>
      </c>
      <c r="AC11">
        <v>4.7567792559999997</v>
      </c>
      <c r="AD11">
        <v>92.218934820000001</v>
      </c>
      <c r="AE11">
        <v>87.462155559999999</v>
      </c>
      <c r="AF11">
        <v>-188.287226</v>
      </c>
      <c r="AG11">
        <v>1.087462156</v>
      </c>
      <c r="AH11">
        <v>-62.755133790000002</v>
      </c>
      <c r="AI11">
        <v>2.9234434149999999</v>
      </c>
      <c r="AJ11">
        <v>-12.999978860000001</v>
      </c>
      <c r="AK11">
        <v>-100.7598364</v>
      </c>
      <c r="AL11">
        <v>0.27156761400000001</v>
      </c>
      <c r="AM11">
        <v>0.27156761400000001</v>
      </c>
      <c r="AN11">
        <v>0.40819540799999998</v>
      </c>
      <c r="AO11">
        <v>0.66336140499999996</v>
      </c>
      <c r="AP11" t="s">
        <v>647</v>
      </c>
      <c r="AQ11">
        <v>935.69271619999995</v>
      </c>
      <c r="AR11">
        <v>1403.539074</v>
      </c>
      <c r="AS11">
        <v>381.15575819999998</v>
      </c>
    </row>
    <row r="12" spans="1:45" x14ac:dyDescent="0.25">
      <c r="A12" t="s">
        <v>338</v>
      </c>
      <c r="B12" t="s">
        <v>80</v>
      </c>
      <c r="C12" t="s">
        <v>657</v>
      </c>
      <c r="D12">
        <v>62</v>
      </c>
      <c r="E12">
        <v>-80.099999999999994</v>
      </c>
      <c r="F12">
        <v>-7.02</v>
      </c>
      <c r="G12">
        <f t="shared" si="0"/>
        <v>-23.939999999999998</v>
      </c>
      <c r="H12" s="7">
        <v>43371</v>
      </c>
      <c r="I12">
        <v>0.56000000000000005</v>
      </c>
      <c r="J12" t="s">
        <v>274</v>
      </c>
      <c r="K12">
        <v>287.37129829999998</v>
      </c>
      <c r="L12">
        <v>0.61945765900000005</v>
      </c>
      <c r="M12">
        <v>-14.972150920000001</v>
      </c>
      <c r="N12">
        <v>-117.2930771</v>
      </c>
      <c r="O12">
        <v>-13.70700566</v>
      </c>
      <c r="P12">
        <v>-107.3615389</v>
      </c>
      <c r="Q12">
        <v>-5.74923977</v>
      </c>
      <c r="R12">
        <v>-18.231300730000001</v>
      </c>
      <c r="S12">
        <v>0.14503207900000001</v>
      </c>
      <c r="T12">
        <v>5.4037012349999998</v>
      </c>
      <c r="U12">
        <v>15.662636900000001</v>
      </c>
      <c r="V12">
        <v>10.25893567</v>
      </c>
      <c r="W12">
        <v>-24.974870989999999</v>
      </c>
      <c r="X12">
        <v>1.0102589360000001</v>
      </c>
      <c r="Y12">
        <v>1.564724429</v>
      </c>
      <c r="Z12">
        <v>-83.347813709999997</v>
      </c>
      <c r="AA12">
        <v>-109.5416986</v>
      </c>
      <c r="AB12">
        <v>-58.867674549999997</v>
      </c>
      <c r="AC12">
        <v>4.7567792559999997</v>
      </c>
      <c r="AD12">
        <v>92.218934820000001</v>
      </c>
      <c r="AE12">
        <v>87.462155559999999</v>
      </c>
      <c r="AF12">
        <v>-188.287226</v>
      </c>
      <c r="AG12">
        <v>1.087462156</v>
      </c>
      <c r="AH12">
        <v>-61.66496472</v>
      </c>
      <c r="AI12">
        <v>2.6260734019999998</v>
      </c>
      <c r="AJ12">
        <v>-12.030865820000001</v>
      </c>
      <c r="AK12">
        <v>-93.258901449999996</v>
      </c>
      <c r="AL12">
        <v>0.446947767</v>
      </c>
      <c r="AM12">
        <v>0.446947767</v>
      </c>
      <c r="AN12">
        <v>0.70929779800000003</v>
      </c>
      <c r="AO12">
        <v>1.2632789149999999</v>
      </c>
      <c r="AP12" t="s">
        <v>647</v>
      </c>
      <c r="AQ12">
        <v>935.69271619999995</v>
      </c>
      <c r="AR12">
        <v>1403.539074</v>
      </c>
      <c r="AS12">
        <v>627.30865470000003</v>
      </c>
    </row>
    <row r="13" spans="1:45" x14ac:dyDescent="0.25">
      <c r="A13" t="s">
        <v>201</v>
      </c>
      <c r="B13" t="s">
        <v>66</v>
      </c>
      <c r="C13" t="s">
        <v>658</v>
      </c>
      <c r="D13">
        <v>88</v>
      </c>
      <c r="E13">
        <v>-102.4</v>
      </c>
      <c r="F13">
        <v>-11.64</v>
      </c>
      <c r="G13">
        <f t="shared" si="0"/>
        <v>-9.2800000000000011</v>
      </c>
      <c r="H13" s="7">
        <v>43221</v>
      </c>
      <c r="I13">
        <v>0.71</v>
      </c>
      <c r="J13" t="s">
        <v>274</v>
      </c>
      <c r="K13">
        <v>287.44442249999997</v>
      </c>
      <c r="L13">
        <v>0.62660044299999995</v>
      </c>
      <c r="M13">
        <v>-14.972150920000001</v>
      </c>
      <c r="N13">
        <v>-117.2930771</v>
      </c>
      <c r="O13">
        <v>-13.70700566</v>
      </c>
      <c r="P13">
        <v>-107.3615389</v>
      </c>
      <c r="Q13">
        <v>-5.9249435720000001</v>
      </c>
      <c r="R13">
        <v>-29.910183499999999</v>
      </c>
      <c r="S13">
        <v>-0.31880303500000001</v>
      </c>
      <c r="T13">
        <v>5.3022737060000003</v>
      </c>
      <c r="U13">
        <v>15.554267169999999</v>
      </c>
      <c r="V13">
        <v>10.25199347</v>
      </c>
      <c r="W13">
        <v>-24.968170860000001</v>
      </c>
      <c r="X13">
        <v>1.010251993</v>
      </c>
      <c r="Y13">
        <v>1.6138031660000001</v>
      </c>
      <c r="Z13">
        <v>-84.013467489999996</v>
      </c>
      <c r="AA13">
        <v>-162.01813999999999</v>
      </c>
      <c r="AB13">
        <v>-60.781471830000001</v>
      </c>
      <c r="AC13">
        <v>4.6674944590000003</v>
      </c>
      <c r="AD13">
        <v>92.044247240000004</v>
      </c>
      <c r="AE13">
        <v>87.376752780000004</v>
      </c>
      <c r="AF13">
        <v>-188.22347389999999</v>
      </c>
      <c r="AG13">
        <v>1.087376753</v>
      </c>
      <c r="AH13">
        <v>-64.417067329999995</v>
      </c>
      <c r="AI13">
        <v>3.2631385449999999</v>
      </c>
      <c r="AJ13">
        <v>-14.357618159999999</v>
      </c>
      <c r="AK13">
        <v>-111.2679646</v>
      </c>
      <c r="AL13">
        <v>0.148746079</v>
      </c>
      <c r="AM13">
        <v>0.148746079</v>
      </c>
      <c r="AN13">
        <v>0.18238190800000001</v>
      </c>
      <c r="AO13">
        <v>0.24980781199999999</v>
      </c>
      <c r="AP13" t="s">
        <v>647</v>
      </c>
      <c r="AQ13">
        <v>925.40225999999996</v>
      </c>
      <c r="AR13">
        <v>1388.10339</v>
      </c>
      <c r="AS13">
        <v>206.47493679999999</v>
      </c>
    </row>
    <row r="14" spans="1:45" x14ac:dyDescent="0.25">
      <c r="A14" t="s">
        <v>202</v>
      </c>
      <c r="B14" t="s">
        <v>66</v>
      </c>
      <c r="C14" t="s">
        <v>659</v>
      </c>
      <c r="D14">
        <v>26</v>
      </c>
      <c r="E14">
        <v>-57</v>
      </c>
      <c r="F14">
        <v>-7.39</v>
      </c>
      <c r="G14">
        <f t="shared" si="0"/>
        <v>2.1199999999999974</v>
      </c>
      <c r="H14" s="7">
        <v>43243</v>
      </c>
      <c r="I14">
        <v>0.95</v>
      </c>
      <c r="J14" t="s">
        <v>274</v>
      </c>
      <c r="K14">
        <v>287.44442249999997</v>
      </c>
      <c r="L14">
        <v>0.62660044299999995</v>
      </c>
      <c r="M14">
        <v>-14.972150920000001</v>
      </c>
      <c r="N14">
        <v>-117.2930771</v>
      </c>
      <c r="O14">
        <v>-13.70700566</v>
      </c>
      <c r="P14">
        <v>-107.3615389</v>
      </c>
      <c r="Q14">
        <v>-5.9249435720000001</v>
      </c>
      <c r="R14">
        <v>-18.801520050000001</v>
      </c>
      <c r="S14">
        <v>-0.31880303500000001</v>
      </c>
      <c r="T14">
        <v>5.3022737060000003</v>
      </c>
      <c r="U14">
        <v>15.554267169999999</v>
      </c>
      <c r="V14">
        <v>10.25199347</v>
      </c>
      <c r="W14">
        <v>-24.968170860000001</v>
      </c>
      <c r="X14">
        <v>1.010251993</v>
      </c>
      <c r="Y14">
        <v>1.6138031660000001</v>
      </c>
      <c r="Z14">
        <v>-84.013467489999996</v>
      </c>
      <c r="AA14">
        <v>-51.583078100000002</v>
      </c>
      <c r="AB14">
        <v>-60.781471830000001</v>
      </c>
      <c r="AC14">
        <v>4.6674944590000003</v>
      </c>
      <c r="AD14">
        <v>92.044247240000004</v>
      </c>
      <c r="AE14">
        <v>87.376752780000004</v>
      </c>
      <c r="AF14">
        <v>-188.22347389999999</v>
      </c>
      <c r="AG14">
        <v>1.087376753</v>
      </c>
      <c r="AH14">
        <v>-60.507950970000003</v>
      </c>
      <c r="AI14">
        <v>-0.47468890000000002</v>
      </c>
      <c r="AJ14">
        <v>-7.3487811540000001</v>
      </c>
      <c r="AK14">
        <v>-57.019566130000001</v>
      </c>
      <c r="AL14">
        <v>-3.6120380000000001E-3</v>
      </c>
      <c r="AM14">
        <v>-3.6120380000000001E-3</v>
      </c>
      <c r="AN14">
        <v>0.66442953199999999</v>
      </c>
      <c r="AO14">
        <v>-11.130505149999999</v>
      </c>
      <c r="AP14" t="s">
        <v>647</v>
      </c>
      <c r="AQ14">
        <v>925.40225999999996</v>
      </c>
      <c r="AR14">
        <v>1388.10339</v>
      </c>
      <c r="AS14">
        <v>-5.0138824780000002</v>
      </c>
    </row>
    <row r="15" spans="1:45" x14ac:dyDescent="0.25">
      <c r="A15" t="s">
        <v>203</v>
      </c>
      <c r="B15" t="s">
        <v>66</v>
      </c>
      <c r="C15" t="s">
        <v>660</v>
      </c>
      <c r="D15">
        <v>19</v>
      </c>
      <c r="E15">
        <v>-80.3</v>
      </c>
      <c r="F15">
        <v>-7.08</v>
      </c>
      <c r="G15">
        <f t="shared" si="0"/>
        <v>-23.659999999999997</v>
      </c>
      <c r="H15" s="7">
        <v>43293</v>
      </c>
      <c r="I15">
        <v>1.06</v>
      </c>
      <c r="J15" t="s">
        <v>274</v>
      </c>
      <c r="K15">
        <v>287.44442249999997</v>
      </c>
      <c r="L15">
        <v>0.62660044299999995</v>
      </c>
      <c r="M15">
        <v>-14.972150920000001</v>
      </c>
      <c r="N15">
        <v>-117.2930771</v>
      </c>
      <c r="O15">
        <v>-13.70700566</v>
      </c>
      <c r="P15">
        <v>-107.3615389</v>
      </c>
      <c r="Q15">
        <v>-5.9249435720000001</v>
      </c>
      <c r="R15">
        <v>-17.991241070000001</v>
      </c>
      <c r="S15">
        <v>-0.31880303500000001</v>
      </c>
      <c r="T15">
        <v>5.3022737060000003</v>
      </c>
      <c r="U15">
        <v>15.554267169999999</v>
      </c>
      <c r="V15">
        <v>10.25199347</v>
      </c>
      <c r="W15">
        <v>-24.968170860000001</v>
      </c>
      <c r="X15">
        <v>1.010251993</v>
      </c>
      <c r="Y15">
        <v>1.6138031660000001</v>
      </c>
      <c r="Z15">
        <v>-84.013467489999996</v>
      </c>
      <c r="AA15">
        <v>-108.2601033</v>
      </c>
      <c r="AB15">
        <v>-60.781471830000001</v>
      </c>
      <c r="AC15">
        <v>4.6674944590000003</v>
      </c>
      <c r="AD15">
        <v>92.044247240000004</v>
      </c>
      <c r="AE15">
        <v>87.376752780000004</v>
      </c>
      <c r="AF15">
        <v>-188.22347389999999</v>
      </c>
      <c r="AG15">
        <v>1.087376753</v>
      </c>
      <c r="AH15">
        <v>-62.157468829999999</v>
      </c>
      <c r="AI15">
        <v>2.5625044020000001</v>
      </c>
      <c r="AJ15">
        <v>-11.978275529999999</v>
      </c>
      <c r="AK15">
        <v>-92.851852609999995</v>
      </c>
      <c r="AL15">
        <v>0.44892010900000001</v>
      </c>
      <c r="AM15">
        <v>0.44892010900000001</v>
      </c>
      <c r="AN15">
        <v>0.72330460600000002</v>
      </c>
      <c r="AO15">
        <v>1.3230665399999999</v>
      </c>
      <c r="AP15" t="s">
        <v>647</v>
      </c>
      <c r="AQ15">
        <v>925.40225999999996</v>
      </c>
      <c r="AR15">
        <v>1388.10339</v>
      </c>
      <c r="AS15">
        <v>623.14752539999995</v>
      </c>
    </row>
    <row r="16" spans="1:45" x14ac:dyDescent="0.25">
      <c r="A16" t="s">
        <v>204</v>
      </c>
      <c r="B16" t="s">
        <v>66</v>
      </c>
      <c r="C16" t="s">
        <v>661</v>
      </c>
      <c r="D16">
        <v>92</v>
      </c>
      <c r="E16">
        <v>-72.7</v>
      </c>
      <c r="F16">
        <v>-4.96</v>
      </c>
      <c r="G16">
        <f t="shared" si="0"/>
        <v>-33.020000000000003</v>
      </c>
      <c r="H16" s="7">
        <v>43370</v>
      </c>
      <c r="I16">
        <v>1.35</v>
      </c>
      <c r="J16" t="s">
        <v>274</v>
      </c>
      <c r="K16">
        <v>287.44442249999997</v>
      </c>
      <c r="L16">
        <v>0.62660044299999995</v>
      </c>
      <c r="M16">
        <v>-14.972150920000001</v>
      </c>
      <c r="N16">
        <v>-117.2930771</v>
      </c>
      <c r="O16">
        <v>-13.70700566</v>
      </c>
      <c r="P16">
        <v>-107.3615389</v>
      </c>
      <c r="Q16">
        <v>-5.9249435720000001</v>
      </c>
      <c r="R16">
        <v>-12.449978359999999</v>
      </c>
      <c r="S16">
        <v>-0.31880303500000001</v>
      </c>
      <c r="T16">
        <v>5.3022737060000003</v>
      </c>
      <c r="U16">
        <v>15.554267169999999</v>
      </c>
      <c r="V16">
        <v>10.25199347</v>
      </c>
      <c r="W16">
        <v>-24.968170860000001</v>
      </c>
      <c r="X16">
        <v>1.010251993</v>
      </c>
      <c r="Y16">
        <v>1.6138031660000001</v>
      </c>
      <c r="Z16">
        <v>-84.013467489999996</v>
      </c>
      <c r="AA16">
        <v>-89.773176599999999</v>
      </c>
      <c r="AB16">
        <v>-60.781471830000001</v>
      </c>
      <c r="AC16">
        <v>4.6674944590000003</v>
      </c>
      <c r="AD16">
        <v>92.044247240000004</v>
      </c>
      <c r="AE16">
        <v>87.376752780000004</v>
      </c>
      <c r="AF16">
        <v>-188.22347389999999</v>
      </c>
      <c r="AG16">
        <v>1.087376753</v>
      </c>
      <c r="AH16">
        <v>-61.393831689999999</v>
      </c>
      <c r="AI16">
        <v>2.2794694180000001</v>
      </c>
      <c r="AJ16">
        <v>-11.217560410000001</v>
      </c>
      <c r="AK16">
        <v>-86.963917589999994</v>
      </c>
      <c r="AL16">
        <v>0.83545774299999997</v>
      </c>
      <c r="AM16">
        <v>0.83545774299999997</v>
      </c>
      <c r="AN16">
        <v>1.3367396330000001</v>
      </c>
      <c r="AO16">
        <v>2.611879332</v>
      </c>
      <c r="AP16" t="s">
        <v>647</v>
      </c>
      <c r="AQ16">
        <v>925.40225999999996</v>
      </c>
      <c r="AR16">
        <v>1388.10339</v>
      </c>
      <c r="AS16">
        <v>1159.7017249999999</v>
      </c>
    </row>
    <row r="17" spans="1:45" x14ac:dyDescent="0.25">
      <c r="A17" t="s">
        <v>205</v>
      </c>
      <c r="B17" t="s">
        <v>71</v>
      </c>
      <c r="C17" t="s">
        <v>662</v>
      </c>
      <c r="D17">
        <v>91</v>
      </c>
      <c r="E17">
        <v>-99</v>
      </c>
      <c r="F17">
        <v>-11.04</v>
      </c>
      <c r="G17">
        <f t="shared" si="0"/>
        <v>-10.680000000000007</v>
      </c>
      <c r="H17" s="7">
        <v>43221</v>
      </c>
      <c r="I17">
        <v>0.66</v>
      </c>
      <c r="J17" t="s">
        <v>274</v>
      </c>
      <c r="K17">
        <v>287.43961539999998</v>
      </c>
      <c r="L17">
        <v>0.62690260799999997</v>
      </c>
      <c r="M17">
        <v>-14.972150920000001</v>
      </c>
      <c r="N17">
        <v>-117.2930771</v>
      </c>
      <c r="O17">
        <v>-13.70700566</v>
      </c>
      <c r="P17">
        <v>-107.3615389</v>
      </c>
      <c r="Q17">
        <v>-5.9320947940000002</v>
      </c>
      <c r="R17">
        <v>-28.334016479999999</v>
      </c>
      <c r="S17">
        <v>-0.33771975599999998</v>
      </c>
      <c r="T17">
        <v>5.2979829599999997</v>
      </c>
      <c r="U17">
        <v>15.55043259</v>
      </c>
      <c r="V17">
        <v>10.252449629999999</v>
      </c>
      <c r="W17">
        <v>-24.968611129999999</v>
      </c>
      <c r="X17">
        <v>1.0102524500000001</v>
      </c>
      <c r="Y17">
        <v>1.615918859</v>
      </c>
      <c r="Z17">
        <v>-84.038527110000004</v>
      </c>
      <c r="AA17">
        <v>-153.71600219999999</v>
      </c>
      <c r="AB17">
        <v>-60.85570405</v>
      </c>
      <c r="AC17">
        <v>4.6637173949999999</v>
      </c>
      <c r="AD17">
        <v>92.046081630000003</v>
      </c>
      <c r="AE17">
        <v>87.382364229999993</v>
      </c>
      <c r="AF17">
        <v>-188.2276631</v>
      </c>
      <c r="AG17">
        <v>1.087382364</v>
      </c>
      <c r="AH17">
        <v>-64.070886540000004</v>
      </c>
      <c r="AI17">
        <v>3.163868973</v>
      </c>
      <c r="AJ17">
        <v>-13.970510490000001</v>
      </c>
      <c r="AK17">
        <v>-108.2717512</v>
      </c>
      <c r="AL17">
        <v>0.16945227800000001</v>
      </c>
      <c r="AM17">
        <v>0.16945227800000001</v>
      </c>
      <c r="AN17">
        <v>0.22737060100000001</v>
      </c>
      <c r="AO17">
        <v>0.33432773599999999</v>
      </c>
      <c r="AP17" t="s">
        <v>647</v>
      </c>
      <c r="AQ17">
        <v>925.05853739999998</v>
      </c>
      <c r="AR17">
        <v>1387.587806</v>
      </c>
      <c r="AS17">
        <v>235.1299152</v>
      </c>
    </row>
    <row r="18" spans="1:45" x14ac:dyDescent="0.25">
      <c r="A18" t="s">
        <v>206</v>
      </c>
      <c r="B18" t="s">
        <v>71</v>
      </c>
      <c r="C18" t="s">
        <v>663</v>
      </c>
      <c r="D18">
        <v>40</v>
      </c>
      <c r="E18">
        <v>-86.5</v>
      </c>
      <c r="F18">
        <v>-8.89</v>
      </c>
      <c r="G18">
        <f t="shared" si="0"/>
        <v>-15.379999999999995</v>
      </c>
      <c r="H18" s="7">
        <v>43243</v>
      </c>
      <c r="I18">
        <v>0.85</v>
      </c>
      <c r="J18" t="s">
        <v>274</v>
      </c>
      <c r="K18">
        <v>287.43961539999998</v>
      </c>
      <c r="L18">
        <v>0.62690260799999997</v>
      </c>
      <c r="M18">
        <v>-14.972150920000001</v>
      </c>
      <c r="N18">
        <v>-117.2930771</v>
      </c>
      <c r="O18">
        <v>-13.70700566</v>
      </c>
      <c r="P18">
        <v>-107.3615389</v>
      </c>
      <c r="Q18">
        <v>-5.9320947940000002</v>
      </c>
      <c r="R18">
        <v>-22.70979093</v>
      </c>
      <c r="S18">
        <v>-0.33771975599999998</v>
      </c>
      <c r="T18">
        <v>5.2979829599999997</v>
      </c>
      <c r="U18">
        <v>15.55043259</v>
      </c>
      <c r="V18">
        <v>10.252449629999999</v>
      </c>
      <c r="W18">
        <v>-24.968611129999999</v>
      </c>
      <c r="X18">
        <v>1.0102524500000001</v>
      </c>
      <c r="Y18">
        <v>1.615918859</v>
      </c>
      <c r="Z18">
        <v>-84.038527110000004</v>
      </c>
      <c r="AA18">
        <v>-123.2854044</v>
      </c>
      <c r="AB18">
        <v>-60.85570405</v>
      </c>
      <c r="AC18">
        <v>4.6637173949999999</v>
      </c>
      <c r="AD18">
        <v>92.046081630000003</v>
      </c>
      <c r="AE18">
        <v>87.382364229999993</v>
      </c>
      <c r="AF18">
        <v>-188.2276631</v>
      </c>
      <c r="AG18">
        <v>1.087382364</v>
      </c>
      <c r="AH18">
        <v>-62.836672030000003</v>
      </c>
      <c r="AI18">
        <v>2.6617916720000001</v>
      </c>
      <c r="AJ18">
        <v>-12.34621898</v>
      </c>
      <c r="AK18">
        <v>-95.699734890000002</v>
      </c>
      <c r="AL18">
        <v>0.25009198700000002</v>
      </c>
      <c r="AM18">
        <v>0.25009198700000002</v>
      </c>
      <c r="AN18">
        <v>0.44010440899999997</v>
      </c>
      <c r="AO18">
        <v>0.83710041000000002</v>
      </c>
      <c r="AP18" t="s">
        <v>647</v>
      </c>
      <c r="AQ18">
        <v>925.05853739999998</v>
      </c>
      <c r="AR18">
        <v>1387.587806</v>
      </c>
      <c r="AS18">
        <v>347.02459199999998</v>
      </c>
    </row>
    <row r="19" spans="1:45" x14ac:dyDescent="0.25">
      <c r="A19" t="s">
        <v>207</v>
      </c>
      <c r="B19" t="s">
        <v>71</v>
      </c>
      <c r="C19" t="s">
        <v>664</v>
      </c>
      <c r="D19">
        <v>38</v>
      </c>
      <c r="E19">
        <v>-72.5</v>
      </c>
      <c r="F19">
        <v>-6.06</v>
      </c>
      <c r="G19">
        <f t="shared" si="0"/>
        <v>-24.020000000000003</v>
      </c>
      <c r="H19" s="7">
        <v>43293</v>
      </c>
      <c r="I19">
        <v>0.94</v>
      </c>
      <c r="J19" t="s">
        <v>274</v>
      </c>
      <c r="K19">
        <v>287.43961539999998</v>
      </c>
      <c r="L19">
        <v>0.62690260799999997</v>
      </c>
      <c r="M19">
        <v>-14.972150920000001</v>
      </c>
      <c r="N19">
        <v>-117.2930771</v>
      </c>
      <c r="O19">
        <v>-13.70700566</v>
      </c>
      <c r="P19">
        <v>-107.3615389</v>
      </c>
      <c r="Q19">
        <v>-5.9320947940000002</v>
      </c>
      <c r="R19">
        <v>-15.30674056</v>
      </c>
      <c r="S19">
        <v>-0.33771975599999998</v>
      </c>
      <c r="T19">
        <v>5.2979829599999997</v>
      </c>
      <c r="U19">
        <v>15.55043259</v>
      </c>
      <c r="V19">
        <v>10.252449629999999</v>
      </c>
      <c r="W19">
        <v>-24.968611129999999</v>
      </c>
      <c r="X19">
        <v>1.0102524500000001</v>
      </c>
      <c r="Y19">
        <v>1.615918859</v>
      </c>
      <c r="Z19">
        <v>-84.038527110000004</v>
      </c>
      <c r="AA19">
        <v>-89.203134939999998</v>
      </c>
      <c r="AB19">
        <v>-60.85570405</v>
      </c>
      <c r="AC19">
        <v>4.6637173949999999</v>
      </c>
      <c r="AD19">
        <v>92.046081630000003</v>
      </c>
      <c r="AE19">
        <v>87.382364229999993</v>
      </c>
      <c r="AF19">
        <v>-188.2276631</v>
      </c>
      <c r="AG19">
        <v>1.087382364</v>
      </c>
      <c r="AH19">
        <v>-61.553332140000002</v>
      </c>
      <c r="AI19">
        <v>1.8063808349999999</v>
      </c>
      <c r="AJ19">
        <v>-10.35006299</v>
      </c>
      <c r="AK19">
        <v>-80.249487579999993</v>
      </c>
      <c r="AL19">
        <v>0.46395407799999999</v>
      </c>
      <c r="AM19">
        <v>0.46395407799999999</v>
      </c>
      <c r="AN19">
        <v>0.96381539599999999</v>
      </c>
      <c r="AO19">
        <v>2.6817167710000001</v>
      </c>
      <c r="AP19" t="s">
        <v>647</v>
      </c>
      <c r="AQ19">
        <v>925.05853739999998</v>
      </c>
      <c r="AR19">
        <v>1387.587806</v>
      </c>
      <c r="AS19">
        <v>643.77702160000001</v>
      </c>
    </row>
    <row r="20" spans="1:45" x14ac:dyDescent="0.25">
      <c r="A20" t="s">
        <v>208</v>
      </c>
      <c r="B20" t="s">
        <v>71</v>
      </c>
      <c r="C20" t="s">
        <v>665</v>
      </c>
      <c r="D20">
        <v>74</v>
      </c>
      <c r="E20">
        <v>-67.599999999999994</v>
      </c>
      <c r="F20">
        <v>-3.64</v>
      </c>
      <c r="G20">
        <f t="shared" si="0"/>
        <v>-38.47999999999999</v>
      </c>
      <c r="H20" s="7">
        <v>43370</v>
      </c>
      <c r="I20">
        <v>1.1100000000000001</v>
      </c>
      <c r="J20" t="s">
        <v>274</v>
      </c>
      <c r="K20">
        <v>287.43961539999998</v>
      </c>
      <c r="L20">
        <v>0.62690260799999997</v>
      </c>
      <c r="M20">
        <v>-14.972150920000001</v>
      </c>
      <c r="N20">
        <v>-117.2930771</v>
      </c>
      <c r="O20">
        <v>-13.70700566</v>
      </c>
      <c r="P20">
        <v>-107.3615389</v>
      </c>
      <c r="Q20">
        <v>-5.9320947940000002</v>
      </c>
      <c r="R20">
        <v>-8.9762169230000008</v>
      </c>
      <c r="S20">
        <v>-0.33771975599999998</v>
      </c>
      <c r="T20">
        <v>5.2979829599999997</v>
      </c>
      <c r="U20">
        <v>15.55043259</v>
      </c>
      <c r="V20">
        <v>10.252449629999999</v>
      </c>
      <c r="W20">
        <v>-24.968611129999999</v>
      </c>
      <c r="X20">
        <v>1.0102524500000001</v>
      </c>
      <c r="Y20">
        <v>1.615918859</v>
      </c>
      <c r="Z20">
        <v>-84.038527110000004</v>
      </c>
      <c r="AA20">
        <v>-77.274340620000004</v>
      </c>
      <c r="AB20">
        <v>-60.85570405</v>
      </c>
      <c r="AC20">
        <v>4.6637173949999999</v>
      </c>
      <c r="AD20">
        <v>92.046081630000003</v>
      </c>
      <c r="AE20">
        <v>87.382364229999993</v>
      </c>
      <c r="AF20">
        <v>-188.2276631</v>
      </c>
      <c r="AG20">
        <v>1.087382364</v>
      </c>
      <c r="AH20">
        <v>-61.000830520000001</v>
      </c>
      <c r="AI20">
        <v>1.812958649</v>
      </c>
      <c r="AJ20">
        <v>-10.26833236</v>
      </c>
      <c r="AK20">
        <v>-79.616892489999998</v>
      </c>
      <c r="AL20">
        <v>1.2421407259999999</v>
      </c>
      <c r="AM20">
        <v>1.2421407259999999</v>
      </c>
      <c r="AN20">
        <v>2.123630108</v>
      </c>
      <c r="AO20">
        <v>5.1365854300000002</v>
      </c>
      <c r="AP20" t="s">
        <v>647</v>
      </c>
      <c r="AQ20">
        <v>925.05853739999998</v>
      </c>
      <c r="AR20">
        <v>1387.587806</v>
      </c>
      <c r="AS20">
        <v>1723.5793249999999</v>
      </c>
    </row>
    <row r="21" spans="1:45" x14ac:dyDescent="0.25">
      <c r="A21" t="s">
        <v>209</v>
      </c>
      <c r="B21" t="s">
        <v>69</v>
      </c>
      <c r="C21" t="s">
        <v>666</v>
      </c>
      <c r="D21">
        <v>75</v>
      </c>
      <c r="E21">
        <v>-103.1</v>
      </c>
      <c r="F21">
        <v>-11.95</v>
      </c>
      <c r="G21">
        <f t="shared" si="0"/>
        <v>-7.5</v>
      </c>
      <c r="H21" s="7">
        <v>43221</v>
      </c>
      <c r="I21">
        <v>0.79</v>
      </c>
      <c r="J21" t="s">
        <v>274</v>
      </c>
      <c r="K21">
        <v>287.44404400000002</v>
      </c>
      <c r="L21">
        <v>0.62654633900000001</v>
      </c>
      <c r="M21">
        <v>-14.972150920000001</v>
      </c>
      <c r="N21">
        <v>-117.2930771</v>
      </c>
      <c r="O21">
        <v>-13.70700566</v>
      </c>
      <c r="P21">
        <v>-107.3615389</v>
      </c>
      <c r="Q21">
        <v>-5.9236192580000004</v>
      </c>
      <c r="R21">
        <v>-30.72164137</v>
      </c>
      <c r="S21">
        <v>-0.315341804</v>
      </c>
      <c r="T21">
        <v>5.3030419899999997</v>
      </c>
      <c r="U21">
        <v>15.55507137</v>
      </c>
      <c r="V21">
        <v>10.25202938</v>
      </c>
      <c r="W21">
        <v>-24.968205529999999</v>
      </c>
      <c r="X21">
        <v>1.0102520290000001</v>
      </c>
      <c r="Y21">
        <v>1.613424395</v>
      </c>
      <c r="Z21">
        <v>-84.008497899999995</v>
      </c>
      <c r="AA21">
        <v>-163.72622480000001</v>
      </c>
      <c r="AB21">
        <v>-60.767299399999999</v>
      </c>
      <c r="AC21">
        <v>4.6681707660000002</v>
      </c>
      <c r="AD21">
        <v>92.045365369999999</v>
      </c>
      <c r="AE21">
        <v>87.377194599999996</v>
      </c>
      <c r="AF21">
        <v>-188.22380380000001</v>
      </c>
      <c r="AG21">
        <v>1.087377195</v>
      </c>
      <c r="AH21">
        <v>-64.505432130000003</v>
      </c>
      <c r="AI21">
        <v>3.2296709520000002</v>
      </c>
      <c r="AJ21">
        <v>-14.270673260000001</v>
      </c>
      <c r="AK21">
        <v>-110.595011</v>
      </c>
      <c r="AL21">
        <v>0.12362655</v>
      </c>
      <c r="AM21">
        <v>0.12362655</v>
      </c>
      <c r="AN21">
        <v>0.16099556000000001</v>
      </c>
      <c r="AO21">
        <v>0.23410788199999999</v>
      </c>
      <c r="AP21" t="s">
        <v>647</v>
      </c>
      <c r="AQ21">
        <v>925.51645729999996</v>
      </c>
      <c r="AR21">
        <v>1388.274686</v>
      </c>
      <c r="AS21">
        <v>171.6276096</v>
      </c>
    </row>
    <row r="22" spans="1:45" x14ac:dyDescent="0.25">
      <c r="A22" t="s">
        <v>210</v>
      </c>
      <c r="B22" t="s">
        <v>69</v>
      </c>
      <c r="C22" t="s">
        <v>667</v>
      </c>
      <c r="D22">
        <v>73</v>
      </c>
      <c r="E22">
        <v>-100.4</v>
      </c>
      <c r="F22">
        <v>-10.45</v>
      </c>
      <c r="G22">
        <f t="shared" si="0"/>
        <v>-16.800000000000011</v>
      </c>
      <c r="H22" s="7">
        <v>43237</v>
      </c>
      <c r="I22">
        <v>1.1000000000000001</v>
      </c>
      <c r="J22" t="s">
        <v>274</v>
      </c>
      <c r="K22">
        <v>287.44404400000002</v>
      </c>
      <c r="L22">
        <v>0.62654633900000001</v>
      </c>
      <c r="M22">
        <v>-14.972150920000001</v>
      </c>
      <c r="N22">
        <v>-117.2930771</v>
      </c>
      <c r="O22">
        <v>-13.70700566</v>
      </c>
      <c r="P22">
        <v>-107.3615389</v>
      </c>
      <c r="Q22">
        <v>-5.9236192580000004</v>
      </c>
      <c r="R22">
        <v>-26.801504770000001</v>
      </c>
      <c r="S22">
        <v>-0.315341804</v>
      </c>
      <c r="T22">
        <v>5.3030419899999997</v>
      </c>
      <c r="U22">
        <v>15.55507137</v>
      </c>
      <c r="V22">
        <v>10.25202938</v>
      </c>
      <c r="W22">
        <v>-24.968205529999999</v>
      </c>
      <c r="X22">
        <v>1.0102520290000001</v>
      </c>
      <c r="Y22">
        <v>1.613424395</v>
      </c>
      <c r="Z22">
        <v>-84.008497899999995</v>
      </c>
      <c r="AA22">
        <v>-157.1594551</v>
      </c>
      <c r="AB22">
        <v>-60.767299399999999</v>
      </c>
      <c r="AC22">
        <v>4.6681707660000002</v>
      </c>
      <c r="AD22">
        <v>92.045365369999999</v>
      </c>
      <c r="AE22">
        <v>87.377194599999996</v>
      </c>
      <c r="AF22">
        <v>-188.22380380000001</v>
      </c>
      <c r="AG22">
        <v>1.087377195</v>
      </c>
      <c r="AH22">
        <v>-64.125888619999998</v>
      </c>
      <c r="AI22">
        <v>3.4712068309999999</v>
      </c>
      <c r="AJ22">
        <v>-14.989222030000001</v>
      </c>
      <c r="AK22">
        <v>-116.15657849999999</v>
      </c>
      <c r="AL22">
        <v>0.27760270999999997</v>
      </c>
      <c r="AM22">
        <v>0.27760270999999997</v>
      </c>
      <c r="AN22">
        <v>0.27655870100000002</v>
      </c>
      <c r="AO22">
        <v>0.29762578000000001</v>
      </c>
      <c r="AP22" t="s">
        <v>647</v>
      </c>
      <c r="AQ22">
        <v>925.51645729999996</v>
      </c>
      <c r="AR22">
        <v>1388.274686</v>
      </c>
      <c r="AS22">
        <v>385.38881450000002</v>
      </c>
    </row>
    <row r="23" spans="1:45" x14ac:dyDescent="0.25">
      <c r="A23" t="s">
        <v>211</v>
      </c>
      <c r="B23" t="s">
        <v>69</v>
      </c>
      <c r="C23" t="s">
        <v>668</v>
      </c>
      <c r="D23">
        <v>37</v>
      </c>
      <c r="E23">
        <v>-72.599999999999994</v>
      </c>
      <c r="F23">
        <v>-5.95</v>
      </c>
      <c r="G23">
        <f t="shared" si="0"/>
        <v>-24.999999999999993</v>
      </c>
      <c r="H23" s="7">
        <v>43293</v>
      </c>
      <c r="I23">
        <v>1.4</v>
      </c>
      <c r="J23" t="s">
        <v>274</v>
      </c>
      <c r="K23">
        <v>287.44404400000002</v>
      </c>
      <c r="L23">
        <v>0.62654633900000001</v>
      </c>
      <c r="M23">
        <v>-14.972150920000001</v>
      </c>
      <c r="N23">
        <v>-117.2930771</v>
      </c>
      <c r="O23">
        <v>-13.70700566</v>
      </c>
      <c r="P23">
        <v>-107.3615389</v>
      </c>
      <c r="Q23">
        <v>-5.9236192580000004</v>
      </c>
      <c r="R23">
        <v>-15.041094989999999</v>
      </c>
      <c r="S23">
        <v>-0.315341804</v>
      </c>
      <c r="T23">
        <v>5.3030419899999997</v>
      </c>
      <c r="U23">
        <v>15.55507137</v>
      </c>
      <c r="V23">
        <v>10.25202938</v>
      </c>
      <c r="W23">
        <v>-24.968205529999999</v>
      </c>
      <c r="X23">
        <v>1.0102520290000001</v>
      </c>
      <c r="Y23">
        <v>1.613424395</v>
      </c>
      <c r="Z23">
        <v>-84.008497899999995</v>
      </c>
      <c r="AA23">
        <v>-89.546047779999995</v>
      </c>
      <c r="AB23">
        <v>-60.767299399999999</v>
      </c>
      <c r="AC23">
        <v>4.6681707660000002</v>
      </c>
      <c r="AD23">
        <v>92.045365369999999</v>
      </c>
      <c r="AE23">
        <v>87.377194599999996</v>
      </c>
      <c r="AF23">
        <v>-188.22380380000001</v>
      </c>
      <c r="AG23">
        <v>1.087377195</v>
      </c>
      <c r="AH23">
        <v>-61.509038529999998</v>
      </c>
      <c r="AI23">
        <v>1.8640271369999999</v>
      </c>
      <c r="AJ23">
        <v>-10.444064320000001</v>
      </c>
      <c r="AK23">
        <v>-80.977057849999994</v>
      </c>
      <c r="AL23">
        <v>0.49433696700000002</v>
      </c>
      <c r="AM23">
        <v>0.49433696700000002</v>
      </c>
      <c r="AN23">
        <v>0.99241630700000005</v>
      </c>
      <c r="AO23">
        <v>2.6373746659999999</v>
      </c>
      <c r="AP23" t="s">
        <v>647</v>
      </c>
      <c r="AQ23">
        <v>925.51645729999996</v>
      </c>
      <c r="AR23">
        <v>1388.274686</v>
      </c>
      <c r="AS23">
        <v>686.27549710000005</v>
      </c>
    </row>
    <row r="24" spans="1:45" x14ac:dyDescent="0.25">
      <c r="A24" t="s">
        <v>212</v>
      </c>
      <c r="B24" t="s">
        <v>69</v>
      </c>
      <c r="C24" t="s">
        <v>669</v>
      </c>
      <c r="D24">
        <v>83</v>
      </c>
      <c r="E24">
        <v>-62</v>
      </c>
      <c r="F24">
        <v>-3.48</v>
      </c>
      <c r="G24">
        <f t="shared" si="0"/>
        <v>-34.159999999999997</v>
      </c>
      <c r="H24" s="7">
        <v>43370</v>
      </c>
      <c r="I24">
        <v>1.79</v>
      </c>
      <c r="J24" t="s">
        <v>274</v>
      </c>
      <c r="K24">
        <v>287.44404400000002</v>
      </c>
      <c r="L24">
        <v>0.62654633900000001</v>
      </c>
      <c r="M24">
        <v>-14.972150920000001</v>
      </c>
      <c r="N24">
        <v>-117.2930771</v>
      </c>
      <c r="O24">
        <v>-13.70700566</v>
      </c>
      <c r="P24">
        <v>-107.3615389</v>
      </c>
      <c r="Q24">
        <v>-5.9236192580000004</v>
      </c>
      <c r="R24">
        <v>-8.5859367370000008</v>
      </c>
      <c r="S24">
        <v>-0.315341804</v>
      </c>
      <c r="T24">
        <v>5.3030419899999997</v>
      </c>
      <c r="U24">
        <v>15.55507137</v>
      </c>
      <c r="V24">
        <v>10.25202938</v>
      </c>
      <c r="W24">
        <v>-24.968205529999999</v>
      </c>
      <c r="X24">
        <v>1.0102520290000001</v>
      </c>
      <c r="Y24">
        <v>1.613424395</v>
      </c>
      <c r="Z24">
        <v>-84.008497899999995</v>
      </c>
      <c r="AA24">
        <v>-63.765396080000002</v>
      </c>
      <c r="AB24">
        <v>-60.767299399999999</v>
      </c>
      <c r="AC24">
        <v>4.6681707660000002</v>
      </c>
      <c r="AD24">
        <v>92.045365369999999</v>
      </c>
      <c r="AE24">
        <v>87.377194599999996</v>
      </c>
      <c r="AF24">
        <v>-188.22380380000001</v>
      </c>
      <c r="AG24">
        <v>1.087377195</v>
      </c>
      <c r="AH24">
        <v>-60.796777419999998</v>
      </c>
      <c r="AI24">
        <v>0.34575361399999999</v>
      </c>
      <c r="AJ24">
        <v>-8.2032399589999994</v>
      </c>
      <c r="AK24">
        <v>-63.633077280000002</v>
      </c>
      <c r="AL24">
        <v>0.92504866399999996</v>
      </c>
      <c r="AM24">
        <v>0.92504866399999996</v>
      </c>
      <c r="AN24">
        <v>2.2507429120000002</v>
      </c>
      <c r="AO24">
        <v>31.320493890000002</v>
      </c>
      <c r="AP24" t="s">
        <v>647</v>
      </c>
      <c r="AQ24">
        <v>925.51645729999996</v>
      </c>
      <c r="AR24">
        <v>1388.274686</v>
      </c>
      <c r="AS24">
        <v>1284.221644</v>
      </c>
    </row>
    <row r="25" spans="1:45" x14ac:dyDescent="0.25">
      <c r="A25" t="s">
        <v>335</v>
      </c>
      <c r="B25" t="s">
        <v>98</v>
      </c>
      <c r="C25" t="s">
        <v>670</v>
      </c>
      <c r="D25">
        <v>21</v>
      </c>
      <c r="E25">
        <v>-126</v>
      </c>
      <c r="F25">
        <v>-15.64</v>
      </c>
      <c r="G25">
        <f t="shared" si="0"/>
        <v>-0.87999999999999545</v>
      </c>
      <c r="H25" s="7">
        <v>43214</v>
      </c>
      <c r="I25">
        <v>0.09</v>
      </c>
      <c r="J25" t="s">
        <v>274</v>
      </c>
      <c r="K25">
        <v>287.68903490000002</v>
      </c>
      <c r="L25">
        <v>0.60910162599999995</v>
      </c>
      <c r="M25">
        <v>-14.972150920000001</v>
      </c>
      <c r="N25">
        <v>-117.2930771</v>
      </c>
      <c r="O25">
        <v>-13.70700566</v>
      </c>
      <c r="P25">
        <v>-107.3615389</v>
      </c>
      <c r="Q25">
        <v>-5.5100095570000001</v>
      </c>
      <c r="R25">
        <v>-40.265236379999997</v>
      </c>
      <c r="S25">
        <v>0.81135171299999997</v>
      </c>
      <c r="T25">
        <v>5.5507569180000003</v>
      </c>
      <c r="U25">
        <v>15.77957584</v>
      </c>
      <c r="V25">
        <v>10.22881892</v>
      </c>
      <c r="W25">
        <v>-24.945803739999999</v>
      </c>
      <c r="X25">
        <v>1.0102288189999999</v>
      </c>
      <c r="Y25">
        <v>1.4968518580000001</v>
      </c>
      <c r="Z25">
        <v>-82.553443849999994</v>
      </c>
      <c r="AA25">
        <v>-218.27189190000001</v>
      </c>
      <c r="AB25">
        <v>-56.319163070000002</v>
      </c>
      <c r="AC25">
        <v>4.8862296809999997</v>
      </c>
      <c r="AD25">
        <v>91.977959830000003</v>
      </c>
      <c r="AE25">
        <v>87.091730150000004</v>
      </c>
      <c r="AF25">
        <v>-188.01063569999999</v>
      </c>
      <c r="AG25">
        <v>1.08709173</v>
      </c>
      <c r="AH25">
        <v>-67.396201579999996</v>
      </c>
      <c r="AI25">
        <v>3.747045935</v>
      </c>
      <c r="AJ25">
        <v>-16.84372033</v>
      </c>
      <c r="AK25">
        <v>-130.51039539999999</v>
      </c>
      <c r="AL25">
        <v>4.8881574999999997E-2</v>
      </c>
      <c r="AM25">
        <v>4.8881574999999997E-2</v>
      </c>
      <c r="AN25">
        <v>-2.7120513999999998E-2</v>
      </c>
      <c r="AO25">
        <v>-9.4361595000000006E-2</v>
      </c>
      <c r="AP25" t="s">
        <v>643</v>
      </c>
      <c r="AQ25">
        <v>967.93816509999999</v>
      </c>
      <c r="AR25">
        <v>1451.907248</v>
      </c>
      <c r="AS25">
        <v>70.971512709999999</v>
      </c>
    </row>
    <row r="26" spans="1:45" x14ac:dyDescent="0.25">
      <c r="A26" t="s">
        <v>213</v>
      </c>
      <c r="B26" t="s">
        <v>98</v>
      </c>
      <c r="C26" t="s">
        <v>671</v>
      </c>
      <c r="D26">
        <v>79</v>
      </c>
      <c r="E26">
        <v>-99.9</v>
      </c>
      <c r="F26">
        <v>-10.25</v>
      </c>
      <c r="G26">
        <f t="shared" si="0"/>
        <v>-17.900000000000006</v>
      </c>
      <c r="H26" s="7">
        <v>43234</v>
      </c>
      <c r="I26">
        <v>0.11</v>
      </c>
      <c r="J26" t="s">
        <v>274</v>
      </c>
      <c r="K26">
        <v>287.68903490000002</v>
      </c>
      <c r="L26">
        <v>0.60910162599999995</v>
      </c>
      <c r="M26">
        <v>-14.972150920000001</v>
      </c>
      <c r="N26">
        <v>-117.2930771</v>
      </c>
      <c r="O26">
        <v>-13.70700566</v>
      </c>
      <c r="P26">
        <v>-107.3615389</v>
      </c>
      <c r="Q26">
        <v>-5.5100095570000001</v>
      </c>
      <c r="R26">
        <v>-26.80720487</v>
      </c>
      <c r="S26">
        <v>0.81135171299999997</v>
      </c>
      <c r="T26">
        <v>5.5507569180000003</v>
      </c>
      <c r="U26">
        <v>15.77957584</v>
      </c>
      <c r="V26">
        <v>10.22881892</v>
      </c>
      <c r="W26">
        <v>-24.945803739999999</v>
      </c>
      <c r="X26">
        <v>1.0102288189999999</v>
      </c>
      <c r="Y26">
        <v>1.4968518580000001</v>
      </c>
      <c r="Z26">
        <v>-82.553443849999994</v>
      </c>
      <c r="AA26">
        <v>-157.61007430000001</v>
      </c>
      <c r="AB26">
        <v>-56.319163070000002</v>
      </c>
      <c r="AC26">
        <v>4.8862296809999997</v>
      </c>
      <c r="AD26">
        <v>91.977959830000003</v>
      </c>
      <c r="AE26">
        <v>87.091730150000004</v>
      </c>
      <c r="AF26">
        <v>-188.01063569999999</v>
      </c>
      <c r="AG26">
        <v>1.08709173</v>
      </c>
      <c r="AH26">
        <v>-64.173664189999997</v>
      </c>
      <c r="AI26">
        <v>3.4854961769999999</v>
      </c>
      <c r="AJ26">
        <v>-15.05079484</v>
      </c>
      <c r="AK26">
        <v>-116.6331521</v>
      </c>
      <c r="AL26">
        <v>0.28995201100000001</v>
      </c>
      <c r="AM26">
        <v>0.28995201100000001</v>
      </c>
      <c r="AN26">
        <v>0.28520218000000003</v>
      </c>
      <c r="AO26">
        <v>0.30138719000000003</v>
      </c>
      <c r="AP26" t="s">
        <v>647</v>
      </c>
      <c r="AQ26">
        <v>967.93816509999999</v>
      </c>
      <c r="AR26">
        <v>1451.907248</v>
      </c>
      <c r="AS26">
        <v>420.98342559999998</v>
      </c>
    </row>
    <row r="27" spans="1:45" x14ac:dyDescent="0.25">
      <c r="A27" t="s">
        <v>214</v>
      </c>
      <c r="B27" t="s">
        <v>98</v>
      </c>
      <c r="C27" t="s">
        <v>672</v>
      </c>
      <c r="D27">
        <v>35</v>
      </c>
      <c r="E27">
        <v>-87.8</v>
      </c>
      <c r="F27">
        <v>-8.41</v>
      </c>
      <c r="G27">
        <f t="shared" si="0"/>
        <v>-20.519999999999996</v>
      </c>
      <c r="H27" s="7">
        <v>43262</v>
      </c>
      <c r="I27">
        <v>0.13</v>
      </c>
      <c r="J27" t="s">
        <v>274</v>
      </c>
      <c r="K27">
        <v>287.68903490000002</v>
      </c>
      <c r="L27">
        <v>0.60910162599999995</v>
      </c>
      <c r="M27">
        <v>-14.972150920000001</v>
      </c>
      <c r="N27">
        <v>-117.2930771</v>
      </c>
      <c r="O27">
        <v>-13.70700566</v>
      </c>
      <c r="P27">
        <v>-107.3615389</v>
      </c>
      <c r="Q27">
        <v>-5.5100095570000001</v>
      </c>
      <c r="R27">
        <v>-22.21299745</v>
      </c>
      <c r="S27">
        <v>0.81135171299999997</v>
      </c>
      <c r="T27">
        <v>5.5507569180000003</v>
      </c>
      <c r="U27">
        <v>15.77957584</v>
      </c>
      <c r="V27">
        <v>10.22881892</v>
      </c>
      <c r="W27">
        <v>-24.945803739999999</v>
      </c>
      <c r="X27">
        <v>1.0102288189999999</v>
      </c>
      <c r="Y27">
        <v>1.4968518580000001</v>
      </c>
      <c r="Z27">
        <v>-82.553443849999994</v>
      </c>
      <c r="AA27">
        <v>-129.4871626</v>
      </c>
      <c r="AB27">
        <v>-56.319163070000002</v>
      </c>
      <c r="AC27">
        <v>4.8862296809999997</v>
      </c>
      <c r="AD27">
        <v>91.977959830000003</v>
      </c>
      <c r="AE27">
        <v>87.091730150000004</v>
      </c>
      <c r="AF27">
        <v>-188.01063569999999</v>
      </c>
      <c r="AG27">
        <v>1.08709173</v>
      </c>
      <c r="AH27">
        <v>-62.400514190000003</v>
      </c>
      <c r="AI27">
        <v>3.020152891</v>
      </c>
      <c r="AJ27">
        <v>-13.191214199999999</v>
      </c>
      <c r="AK27">
        <v>-102.23999790000001</v>
      </c>
      <c r="AL27">
        <v>0.34638955900000001</v>
      </c>
      <c r="AM27">
        <v>0.34638955900000001</v>
      </c>
      <c r="AN27">
        <v>0.47541491899999999</v>
      </c>
      <c r="AO27">
        <v>0.70748583600000003</v>
      </c>
      <c r="AP27" t="s">
        <v>647</v>
      </c>
      <c r="AQ27">
        <v>967.93816509999999</v>
      </c>
      <c r="AR27">
        <v>1451.907248</v>
      </c>
      <c r="AS27">
        <v>502.92551090000001</v>
      </c>
    </row>
    <row r="28" spans="1:45" x14ac:dyDescent="0.25">
      <c r="A28" t="s">
        <v>215</v>
      </c>
      <c r="B28" t="s">
        <v>98</v>
      </c>
      <c r="C28" t="s">
        <v>673</v>
      </c>
      <c r="D28">
        <v>43</v>
      </c>
      <c r="E28">
        <v>-81.099999999999994</v>
      </c>
      <c r="F28">
        <v>-6.82</v>
      </c>
      <c r="G28">
        <f t="shared" si="0"/>
        <v>-26.539999999999992</v>
      </c>
      <c r="H28" s="7">
        <v>43290</v>
      </c>
      <c r="I28">
        <v>0.12</v>
      </c>
      <c r="J28" t="s">
        <v>274</v>
      </c>
      <c r="K28">
        <v>287.68903490000002</v>
      </c>
      <c r="L28">
        <v>0.60910162599999995</v>
      </c>
      <c r="M28">
        <v>-14.972150920000001</v>
      </c>
      <c r="N28">
        <v>-117.2930771</v>
      </c>
      <c r="O28">
        <v>-13.70700566</v>
      </c>
      <c r="P28">
        <v>-107.3615389</v>
      </c>
      <c r="Q28">
        <v>-5.5100095570000001</v>
      </c>
      <c r="R28">
        <v>-18.243002990000001</v>
      </c>
      <c r="S28">
        <v>0.81135171299999997</v>
      </c>
      <c r="T28">
        <v>5.5507569180000003</v>
      </c>
      <c r="U28">
        <v>15.77957584</v>
      </c>
      <c r="V28">
        <v>10.22881892</v>
      </c>
      <c r="W28">
        <v>-24.945803739999999</v>
      </c>
      <c r="X28">
        <v>1.0102288189999999</v>
      </c>
      <c r="Y28">
        <v>1.4968518580000001</v>
      </c>
      <c r="Z28">
        <v>-82.553443849999994</v>
      </c>
      <c r="AA28">
        <v>-113.9149719</v>
      </c>
      <c r="AB28">
        <v>-56.319163070000002</v>
      </c>
      <c r="AC28">
        <v>4.8862296809999997</v>
      </c>
      <c r="AD28">
        <v>91.977959830000003</v>
      </c>
      <c r="AE28">
        <v>87.091730150000004</v>
      </c>
      <c r="AF28">
        <v>-188.01063569999999</v>
      </c>
      <c r="AG28">
        <v>1.08709173</v>
      </c>
      <c r="AH28">
        <v>-61.508119600000001</v>
      </c>
      <c r="AI28">
        <v>2.872709736</v>
      </c>
      <c r="AJ28">
        <v>-12.60827201</v>
      </c>
      <c r="AK28">
        <v>-97.728025349999996</v>
      </c>
      <c r="AL28">
        <v>0.50672069399999997</v>
      </c>
      <c r="AM28">
        <v>0.50672069399999997</v>
      </c>
      <c r="AN28">
        <v>0.71366092800000003</v>
      </c>
      <c r="AO28">
        <v>1.102944022</v>
      </c>
      <c r="AP28" t="s">
        <v>647</v>
      </c>
      <c r="AQ28">
        <v>967.93816509999999</v>
      </c>
      <c r="AR28">
        <v>1451.907248</v>
      </c>
      <c r="AS28">
        <v>735.71144890000005</v>
      </c>
    </row>
    <row r="29" spans="1:45" x14ac:dyDescent="0.25">
      <c r="A29" t="s">
        <v>216</v>
      </c>
      <c r="B29" t="s">
        <v>98</v>
      </c>
      <c r="C29" t="s">
        <v>674</v>
      </c>
      <c r="D29">
        <v>58</v>
      </c>
      <c r="E29">
        <v>-74.7</v>
      </c>
      <c r="F29">
        <v>-5.42</v>
      </c>
      <c r="G29">
        <f t="shared" si="0"/>
        <v>-31.340000000000003</v>
      </c>
      <c r="H29" s="7">
        <v>43320</v>
      </c>
      <c r="I29">
        <v>0.11</v>
      </c>
      <c r="J29" t="s">
        <v>274</v>
      </c>
      <c r="K29">
        <v>287.68903490000002</v>
      </c>
      <c r="L29">
        <v>0.60910162599999995</v>
      </c>
      <c r="M29">
        <v>-14.972150920000001</v>
      </c>
      <c r="N29">
        <v>-117.2930771</v>
      </c>
      <c r="O29">
        <v>-13.70700566</v>
      </c>
      <c r="P29">
        <v>-107.3615389</v>
      </c>
      <c r="Q29">
        <v>-5.5100095570000001</v>
      </c>
      <c r="R29">
        <v>-14.747410390000001</v>
      </c>
      <c r="S29">
        <v>0.81135171299999997</v>
      </c>
      <c r="T29">
        <v>5.5507569180000003</v>
      </c>
      <c r="U29">
        <v>15.77957584</v>
      </c>
      <c r="V29">
        <v>10.22881892</v>
      </c>
      <c r="W29">
        <v>-24.945803739999999</v>
      </c>
      <c r="X29">
        <v>1.0102288189999999</v>
      </c>
      <c r="Y29">
        <v>1.4968518580000001</v>
      </c>
      <c r="Z29">
        <v>-82.553443849999994</v>
      </c>
      <c r="AA29">
        <v>-99.040043449999999</v>
      </c>
      <c r="AB29">
        <v>-56.319163070000002</v>
      </c>
      <c r="AC29">
        <v>4.8862296809999997</v>
      </c>
      <c r="AD29">
        <v>91.977959830000003</v>
      </c>
      <c r="AE29">
        <v>87.091730150000004</v>
      </c>
      <c r="AF29">
        <v>-188.01063569999999</v>
      </c>
      <c r="AG29">
        <v>1.08709173</v>
      </c>
      <c r="AH29">
        <v>-60.55641352</v>
      </c>
      <c r="AI29">
        <v>2.6095177999999999</v>
      </c>
      <c r="AJ29">
        <v>-11.775971759999999</v>
      </c>
      <c r="AK29">
        <v>-91.286021460000001</v>
      </c>
      <c r="AL29">
        <v>0.68142941099999998</v>
      </c>
      <c r="AM29">
        <v>0.68142941099999998</v>
      </c>
      <c r="AN29">
        <v>1.024094633</v>
      </c>
      <c r="AO29">
        <v>1.749917875</v>
      </c>
      <c r="AP29" t="s">
        <v>647</v>
      </c>
      <c r="AQ29">
        <v>967.93816509999999</v>
      </c>
      <c r="AR29">
        <v>1451.907248</v>
      </c>
      <c r="AS29">
        <v>989.37229990000003</v>
      </c>
    </row>
    <row r="30" spans="1:45" x14ac:dyDescent="0.25">
      <c r="A30" t="s">
        <v>217</v>
      </c>
      <c r="B30" t="s">
        <v>98</v>
      </c>
      <c r="C30" t="s">
        <v>675</v>
      </c>
      <c r="D30">
        <v>53</v>
      </c>
      <c r="E30">
        <v>-71.2</v>
      </c>
      <c r="F30">
        <v>-4.63</v>
      </c>
      <c r="G30">
        <f t="shared" si="0"/>
        <v>-34.160000000000004</v>
      </c>
      <c r="H30" s="7">
        <v>43367</v>
      </c>
      <c r="I30">
        <v>0.14000000000000001</v>
      </c>
      <c r="J30" t="s">
        <v>274</v>
      </c>
      <c r="K30">
        <v>287.68903490000002</v>
      </c>
      <c r="L30">
        <v>0.60910162599999995</v>
      </c>
      <c r="M30">
        <v>-14.972150920000001</v>
      </c>
      <c r="N30">
        <v>-117.2930771</v>
      </c>
      <c r="O30">
        <v>-13.70700566</v>
      </c>
      <c r="P30">
        <v>-107.3615389</v>
      </c>
      <c r="Q30">
        <v>-5.5100095570000001</v>
      </c>
      <c r="R30">
        <v>-12.77489742</v>
      </c>
      <c r="S30">
        <v>0.81135171299999997</v>
      </c>
      <c r="T30">
        <v>5.5507569180000003</v>
      </c>
      <c r="U30">
        <v>15.77957584</v>
      </c>
      <c r="V30">
        <v>10.22881892</v>
      </c>
      <c r="W30">
        <v>-24.945803739999999</v>
      </c>
      <c r="X30">
        <v>1.0102288189999999</v>
      </c>
      <c r="Y30">
        <v>1.4968518580000001</v>
      </c>
      <c r="Z30">
        <v>-82.553443849999994</v>
      </c>
      <c r="AA30">
        <v>-90.905316940000006</v>
      </c>
      <c r="AB30">
        <v>-56.319163070000002</v>
      </c>
      <c r="AC30">
        <v>4.8862296809999997</v>
      </c>
      <c r="AD30">
        <v>91.977959830000003</v>
      </c>
      <c r="AE30">
        <v>87.091730150000004</v>
      </c>
      <c r="AF30">
        <v>-188.01063569999999</v>
      </c>
      <c r="AG30">
        <v>1.08709173</v>
      </c>
      <c r="AH30">
        <v>-59.998432600000001</v>
      </c>
      <c r="AI30">
        <v>2.4193450109999999</v>
      </c>
      <c r="AJ30">
        <v>-11.250199970000001</v>
      </c>
      <c r="AK30">
        <v>-87.216547770000005</v>
      </c>
      <c r="AL30">
        <v>0.81280335699999995</v>
      </c>
      <c r="AM30">
        <v>0.81280335699999995</v>
      </c>
      <c r="AN30">
        <v>1.269770555</v>
      </c>
      <c r="AO30">
        <v>2.339118789</v>
      </c>
      <c r="AP30" t="s">
        <v>647</v>
      </c>
      <c r="AQ30">
        <v>967.93816509999999</v>
      </c>
      <c r="AR30">
        <v>1451.907248</v>
      </c>
      <c r="AS30">
        <v>1180.1150849999999</v>
      </c>
    </row>
    <row r="31" spans="1:45" x14ac:dyDescent="0.25">
      <c r="A31" t="s">
        <v>218</v>
      </c>
      <c r="B31" t="s">
        <v>91</v>
      </c>
      <c r="C31" t="s">
        <v>676</v>
      </c>
      <c r="D31">
        <v>4</v>
      </c>
      <c r="E31">
        <v>-104.8</v>
      </c>
      <c r="F31">
        <v>-11.26</v>
      </c>
      <c r="G31">
        <f t="shared" si="0"/>
        <v>-14.719999999999999</v>
      </c>
      <c r="H31" s="7">
        <v>43214</v>
      </c>
      <c r="I31">
        <v>0.15</v>
      </c>
      <c r="J31" t="s">
        <v>274</v>
      </c>
      <c r="K31">
        <v>287.69479419999999</v>
      </c>
      <c r="L31">
        <v>0.60869217200000003</v>
      </c>
      <c r="M31">
        <v>-14.972150920000001</v>
      </c>
      <c r="N31">
        <v>-117.2930771</v>
      </c>
      <c r="O31">
        <v>-13.70700566</v>
      </c>
      <c r="P31">
        <v>-107.3615389</v>
      </c>
      <c r="Q31">
        <v>-5.500311226</v>
      </c>
      <c r="R31">
        <v>-29.338200319999999</v>
      </c>
      <c r="S31">
        <v>0.83858753600000002</v>
      </c>
      <c r="T31">
        <v>5.5565711540000002</v>
      </c>
      <c r="U31">
        <v>15.78484533</v>
      </c>
      <c r="V31">
        <v>10.22827418</v>
      </c>
      <c r="W31">
        <v>-24.945277959999999</v>
      </c>
      <c r="X31">
        <v>1.0102282739999999</v>
      </c>
      <c r="Y31">
        <v>1.494240569</v>
      </c>
      <c r="Z31">
        <v>-82.519397870000006</v>
      </c>
      <c r="AA31">
        <v>-169.023954</v>
      </c>
      <c r="AB31">
        <v>-56.211374650000003</v>
      </c>
      <c r="AC31">
        <v>4.8913478469999996</v>
      </c>
      <c r="AD31">
        <v>91.976379489999999</v>
      </c>
      <c r="AE31">
        <v>87.085031639999997</v>
      </c>
      <c r="AF31">
        <v>-188.0056323</v>
      </c>
      <c r="AG31">
        <v>1.0870850320000001</v>
      </c>
      <c r="AH31">
        <v>-64.798135400000007</v>
      </c>
      <c r="AI31">
        <v>3.5525634639999999</v>
      </c>
      <c r="AJ31">
        <v>-15.44098277</v>
      </c>
      <c r="AK31">
        <v>-119.6532066</v>
      </c>
      <c r="AL31">
        <v>0.231272068</v>
      </c>
      <c r="AM31">
        <v>0.231272068</v>
      </c>
      <c r="AN31">
        <v>0.205338521</v>
      </c>
      <c r="AO31">
        <v>0.194523637</v>
      </c>
      <c r="AP31" t="s">
        <v>647</v>
      </c>
      <c r="AQ31">
        <v>968.86499079999999</v>
      </c>
      <c r="AR31">
        <v>1453.2974859999999</v>
      </c>
      <c r="AS31">
        <v>336.10711450000002</v>
      </c>
    </row>
    <row r="32" spans="1:45" x14ac:dyDescent="0.25">
      <c r="A32" t="s">
        <v>219</v>
      </c>
      <c r="B32" t="s">
        <v>91</v>
      </c>
      <c r="C32" t="s">
        <v>677</v>
      </c>
      <c r="D32">
        <v>63</v>
      </c>
      <c r="E32">
        <v>-88.1</v>
      </c>
      <c r="F32">
        <v>-7.89</v>
      </c>
      <c r="G32">
        <f t="shared" si="0"/>
        <v>-24.979999999999997</v>
      </c>
      <c r="H32" s="7">
        <v>43236</v>
      </c>
      <c r="I32">
        <v>0.16</v>
      </c>
      <c r="J32" t="s">
        <v>274</v>
      </c>
      <c r="K32">
        <v>287.69479419999999</v>
      </c>
      <c r="L32">
        <v>0.60869217200000003</v>
      </c>
      <c r="M32">
        <v>-14.972150920000001</v>
      </c>
      <c r="N32">
        <v>-117.2930771</v>
      </c>
      <c r="O32">
        <v>-13.70700566</v>
      </c>
      <c r="P32">
        <v>-107.3615389</v>
      </c>
      <c r="Q32">
        <v>-5.500311226</v>
      </c>
      <c r="R32">
        <v>-20.93260961</v>
      </c>
      <c r="S32">
        <v>0.83858753600000002</v>
      </c>
      <c r="T32">
        <v>5.5565711540000002</v>
      </c>
      <c r="U32">
        <v>15.78484533</v>
      </c>
      <c r="V32">
        <v>10.22827418</v>
      </c>
      <c r="W32">
        <v>-24.945277959999999</v>
      </c>
      <c r="X32">
        <v>1.0102282739999999</v>
      </c>
      <c r="Y32">
        <v>1.494240569</v>
      </c>
      <c r="Z32">
        <v>-82.519397870000006</v>
      </c>
      <c r="AA32">
        <v>-130.2500627</v>
      </c>
      <c r="AB32">
        <v>-56.211374650000003</v>
      </c>
      <c r="AC32">
        <v>4.8913478469999996</v>
      </c>
      <c r="AD32">
        <v>91.976379489999999</v>
      </c>
      <c r="AE32">
        <v>87.085031639999997</v>
      </c>
      <c r="AF32">
        <v>-188.0056323</v>
      </c>
      <c r="AG32">
        <v>1.0870850320000001</v>
      </c>
      <c r="AH32">
        <v>-62.601728950000002</v>
      </c>
      <c r="AI32">
        <v>3.231720031</v>
      </c>
      <c r="AJ32">
        <v>-13.854891309999999</v>
      </c>
      <c r="AK32">
        <v>-107.3768587</v>
      </c>
      <c r="AL32">
        <v>0.45733879100000002</v>
      </c>
      <c r="AM32">
        <v>0.45733879100000002</v>
      </c>
      <c r="AN32">
        <v>0.54300106599999998</v>
      </c>
      <c r="AO32">
        <v>0.69259866299999995</v>
      </c>
      <c r="AP32" t="s">
        <v>647</v>
      </c>
      <c r="AQ32">
        <v>968.86499079999999</v>
      </c>
      <c r="AR32">
        <v>1453.2974859999999</v>
      </c>
      <c r="AS32">
        <v>664.64931520000005</v>
      </c>
    </row>
    <row r="33" spans="1:45" x14ac:dyDescent="0.25">
      <c r="A33" t="s">
        <v>220</v>
      </c>
      <c r="B33" t="s">
        <v>91</v>
      </c>
      <c r="C33" t="s">
        <v>678</v>
      </c>
      <c r="D33">
        <v>49</v>
      </c>
      <c r="E33">
        <v>-67.2</v>
      </c>
      <c r="F33">
        <v>-4.83</v>
      </c>
      <c r="G33">
        <f t="shared" si="0"/>
        <v>-28.560000000000002</v>
      </c>
      <c r="H33" s="7">
        <v>43292</v>
      </c>
      <c r="I33">
        <v>0.13</v>
      </c>
      <c r="J33" t="s">
        <v>274</v>
      </c>
      <c r="K33">
        <v>287.69479419999999</v>
      </c>
      <c r="L33">
        <v>0.60869217200000003</v>
      </c>
      <c r="M33">
        <v>-14.972150920000001</v>
      </c>
      <c r="N33">
        <v>-117.2930771</v>
      </c>
      <c r="O33">
        <v>-13.70700566</v>
      </c>
      <c r="P33">
        <v>-107.3615389</v>
      </c>
      <c r="Q33">
        <v>-5.500311226</v>
      </c>
      <c r="R33">
        <v>-13.30023347</v>
      </c>
      <c r="S33">
        <v>0.83858753600000002</v>
      </c>
      <c r="T33">
        <v>5.5565711540000002</v>
      </c>
      <c r="U33">
        <v>15.78484533</v>
      </c>
      <c r="V33">
        <v>10.22827418</v>
      </c>
      <c r="W33">
        <v>-24.945277959999999</v>
      </c>
      <c r="X33">
        <v>1.0102282739999999</v>
      </c>
      <c r="Y33">
        <v>1.494240569</v>
      </c>
      <c r="Z33">
        <v>-82.519397870000006</v>
      </c>
      <c r="AA33">
        <v>-81.724653939999996</v>
      </c>
      <c r="AB33">
        <v>-56.211374650000003</v>
      </c>
      <c r="AC33">
        <v>4.8913478469999996</v>
      </c>
      <c r="AD33">
        <v>91.976379489999999</v>
      </c>
      <c r="AE33">
        <v>87.085031639999997</v>
      </c>
      <c r="AF33">
        <v>-188.0056323</v>
      </c>
      <c r="AG33">
        <v>1.0870850320000001</v>
      </c>
      <c r="AH33">
        <v>-58.917574399999999</v>
      </c>
      <c r="AI33">
        <v>1.7147879100000001</v>
      </c>
      <c r="AJ33">
        <v>-9.7552706049999998</v>
      </c>
      <c r="AK33">
        <v>-75.64579449</v>
      </c>
      <c r="AL33">
        <v>0.58147991099999996</v>
      </c>
      <c r="AM33">
        <v>0.58147991099999996</v>
      </c>
      <c r="AN33">
        <v>1.197387411</v>
      </c>
      <c r="AO33">
        <v>3.4488310229999999</v>
      </c>
      <c r="AP33" t="s">
        <v>647</v>
      </c>
      <c r="AQ33">
        <v>968.86499079999999</v>
      </c>
      <c r="AR33">
        <v>1453.2974859999999</v>
      </c>
      <c r="AS33">
        <v>845.06329349999999</v>
      </c>
    </row>
    <row r="34" spans="1:45" x14ac:dyDescent="0.25">
      <c r="A34" t="s">
        <v>679</v>
      </c>
      <c r="B34" t="s">
        <v>91</v>
      </c>
      <c r="C34" t="s">
        <v>680</v>
      </c>
      <c r="D34">
        <v>94</v>
      </c>
      <c r="E34">
        <v>-64.099999999999994</v>
      </c>
      <c r="F34">
        <v>-4.13</v>
      </c>
      <c r="G34">
        <f t="shared" si="0"/>
        <v>-31.059999999999995</v>
      </c>
      <c r="H34" s="7">
        <v>43306</v>
      </c>
      <c r="I34">
        <v>0.13</v>
      </c>
      <c r="J34" t="s">
        <v>646</v>
      </c>
      <c r="K34">
        <v>287.69479419999999</v>
      </c>
      <c r="L34">
        <v>0.60869217200000003</v>
      </c>
      <c r="M34">
        <v>-14.972150920000001</v>
      </c>
      <c r="N34">
        <v>-117.2930771</v>
      </c>
      <c r="O34">
        <v>-13.70700566</v>
      </c>
      <c r="P34">
        <v>-107.3615389</v>
      </c>
      <c r="Q34">
        <v>-5.500311226</v>
      </c>
      <c r="R34">
        <v>-11.55426507</v>
      </c>
      <c r="S34">
        <v>0.83858753600000002</v>
      </c>
      <c r="T34">
        <v>5.5565711540000002</v>
      </c>
      <c r="U34">
        <v>15.78484533</v>
      </c>
      <c r="V34">
        <v>10.22827418</v>
      </c>
      <c r="W34">
        <v>-24.945277959999999</v>
      </c>
      <c r="X34">
        <v>1.0102282739999999</v>
      </c>
      <c r="Y34">
        <v>1.494240569</v>
      </c>
      <c r="Z34">
        <v>-82.519397870000006</v>
      </c>
      <c r="AA34">
        <v>-74.527105270000007</v>
      </c>
      <c r="AB34">
        <v>-56.211374650000003</v>
      </c>
      <c r="AC34">
        <v>4.8913478469999996</v>
      </c>
      <c r="AD34">
        <v>91.976379489999999</v>
      </c>
      <c r="AE34">
        <v>87.085031639999997</v>
      </c>
      <c r="AF34">
        <v>-188.0056323</v>
      </c>
      <c r="AG34">
        <v>1.0870850320000001</v>
      </c>
      <c r="AH34">
        <v>-58.29956799</v>
      </c>
      <c r="AI34">
        <v>1.4044629559999999</v>
      </c>
      <c r="AJ34">
        <v>-9.1798954990000006</v>
      </c>
      <c r="AK34">
        <v>-71.19239116</v>
      </c>
      <c r="AL34">
        <v>0.68018793099999997</v>
      </c>
      <c r="AM34">
        <v>0.68018793099999997</v>
      </c>
      <c r="AN34">
        <v>1.4603668940000001</v>
      </c>
      <c r="AO34">
        <v>5.1014232369999997</v>
      </c>
      <c r="AP34" t="s">
        <v>647</v>
      </c>
      <c r="AQ34">
        <v>968.86499079999999</v>
      </c>
      <c r="AR34">
        <v>1453.2974859999999</v>
      </c>
      <c r="AS34">
        <v>988.51541099999997</v>
      </c>
    </row>
    <row r="35" spans="1:45" x14ac:dyDescent="0.25">
      <c r="A35" t="s">
        <v>679</v>
      </c>
      <c r="B35" t="s">
        <v>91</v>
      </c>
      <c r="C35" t="s">
        <v>681</v>
      </c>
      <c r="D35">
        <v>70</v>
      </c>
      <c r="E35">
        <v>-64</v>
      </c>
      <c r="F35">
        <v>-4.16</v>
      </c>
      <c r="G35">
        <f t="shared" si="0"/>
        <v>-30.72</v>
      </c>
      <c r="H35" s="7">
        <v>43306</v>
      </c>
      <c r="I35">
        <v>0.13</v>
      </c>
      <c r="J35" t="s">
        <v>651</v>
      </c>
      <c r="K35">
        <v>287.69479419999999</v>
      </c>
      <c r="L35">
        <v>0.60869217200000003</v>
      </c>
      <c r="M35">
        <v>-14.972150920000001</v>
      </c>
      <c r="N35">
        <v>-117.2930771</v>
      </c>
      <c r="O35">
        <v>-13.70700566</v>
      </c>
      <c r="P35">
        <v>-107.3615389</v>
      </c>
      <c r="Q35">
        <v>-5.500311226</v>
      </c>
      <c r="R35">
        <v>-11.62909228</v>
      </c>
      <c r="S35">
        <v>0.83858753600000002</v>
      </c>
      <c r="T35">
        <v>5.5565711540000002</v>
      </c>
      <c r="U35">
        <v>15.78484533</v>
      </c>
      <c r="V35">
        <v>10.22827418</v>
      </c>
      <c r="W35">
        <v>-24.945277959999999</v>
      </c>
      <c r="X35">
        <v>1.0102282739999999</v>
      </c>
      <c r="Y35">
        <v>1.494240569</v>
      </c>
      <c r="Z35">
        <v>-82.519397870000006</v>
      </c>
      <c r="AA35">
        <v>-74.294926279999999</v>
      </c>
      <c r="AB35">
        <v>-56.211374650000003</v>
      </c>
      <c r="AC35">
        <v>4.8913478469999996</v>
      </c>
      <c r="AD35">
        <v>91.976379489999999</v>
      </c>
      <c r="AE35">
        <v>87.085031639999997</v>
      </c>
      <c r="AF35">
        <v>-188.0056323</v>
      </c>
      <c r="AG35">
        <v>1.0870850320000001</v>
      </c>
      <c r="AH35">
        <v>-58.266118069999997</v>
      </c>
      <c r="AI35">
        <v>1.3783370029999999</v>
      </c>
      <c r="AJ35">
        <v>-9.1369376370000008</v>
      </c>
      <c r="AK35">
        <v>-70.859897309999994</v>
      </c>
      <c r="AL35">
        <v>0.66633768199999999</v>
      </c>
      <c r="AM35">
        <v>0.66633768199999999</v>
      </c>
      <c r="AN35">
        <v>1.4475856650000001</v>
      </c>
      <c r="AO35">
        <v>5.1766351369999999</v>
      </c>
      <c r="AP35" t="s">
        <v>647</v>
      </c>
      <c r="AQ35">
        <v>968.86499079999999</v>
      </c>
      <c r="AR35">
        <v>1453.2974859999999</v>
      </c>
      <c r="AS35">
        <v>968.38687760000005</v>
      </c>
    </row>
    <row r="36" spans="1:45" x14ac:dyDescent="0.25">
      <c r="A36" t="s">
        <v>682</v>
      </c>
      <c r="B36" t="s">
        <v>91</v>
      </c>
      <c r="C36" t="s">
        <v>683</v>
      </c>
      <c r="D36">
        <v>59</v>
      </c>
      <c r="E36">
        <v>-64</v>
      </c>
      <c r="F36">
        <v>-4.18</v>
      </c>
      <c r="G36">
        <f t="shared" si="0"/>
        <v>-30.560000000000002</v>
      </c>
      <c r="H36" s="7">
        <v>43307</v>
      </c>
      <c r="I36">
        <v>0.13</v>
      </c>
      <c r="J36" t="s">
        <v>649</v>
      </c>
      <c r="K36">
        <v>287.69479419999999</v>
      </c>
      <c r="L36">
        <v>0.60869217200000003</v>
      </c>
      <c r="M36">
        <v>-14.972150920000001</v>
      </c>
      <c r="N36">
        <v>-117.2930771</v>
      </c>
      <c r="O36">
        <v>-13.70700566</v>
      </c>
      <c r="P36">
        <v>-107.3615389</v>
      </c>
      <c r="Q36">
        <v>-5.500311226</v>
      </c>
      <c r="R36">
        <v>-11.678977100000001</v>
      </c>
      <c r="S36">
        <v>0.83858753600000002</v>
      </c>
      <c r="T36">
        <v>5.5565711540000002</v>
      </c>
      <c r="U36">
        <v>15.78484533</v>
      </c>
      <c r="V36">
        <v>10.22827418</v>
      </c>
      <c r="W36">
        <v>-24.945277959999999</v>
      </c>
      <c r="X36">
        <v>1.0102282739999999</v>
      </c>
      <c r="Y36">
        <v>1.494240569</v>
      </c>
      <c r="Z36">
        <v>-82.519397870000006</v>
      </c>
      <c r="AA36">
        <v>-74.294926279999999</v>
      </c>
      <c r="AB36">
        <v>-56.211374650000003</v>
      </c>
      <c r="AC36">
        <v>4.8913478469999996</v>
      </c>
      <c r="AD36">
        <v>91.976379489999999</v>
      </c>
      <c r="AE36">
        <v>87.085031639999997</v>
      </c>
      <c r="AF36">
        <v>-188.0056323</v>
      </c>
      <c r="AG36">
        <v>1.0870850320000001</v>
      </c>
      <c r="AH36">
        <v>-58.261511769999998</v>
      </c>
      <c r="AI36">
        <v>1.3728440749999999</v>
      </c>
      <c r="AJ36">
        <v>-9.1283317779999997</v>
      </c>
      <c r="AK36">
        <v>-70.793287960000001</v>
      </c>
      <c r="AL36">
        <v>0.65986756800000002</v>
      </c>
      <c r="AM36">
        <v>0.65986756800000002</v>
      </c>
      <c r="AN36">
        <v>1.439149738</v>
      </c>
      <c r="AO36">
        <v>5.1766351369999999</v>
      </c>
      <c r="AP36" t="s">
        <v>647</v>
      </c>
      <c r="AQ36">
        <v>968.86499079999999</v>
      </c>
      <c r="AR36">
        <v>1453.2974859999999</v>
      </c>
      <c r="AS36">
        <v>958.98387769999999</v>
      </c>
    </row>
    <row r="37" spans="1:45" x14ac:dyDescent="0.25">
      <c r="A37" t="s">
        <v>221</v>
      </c>
      <c r="B37" t="s">
        <v>91</v>
      </c>
      <c r="C37" t="s">
        <v>684</v>
      </c>
      <c r="D37">
        <v>66</v>
      </c>
      <c r="E37">
        <v>-61.8</v>
      </c>
      <c r="F37">
        <v>-3.26</v>
      </c>
      <c r="G37">
        <f t="shared" si="0"/>
        <v>-35.72</v>
      </c>
      <c r="H37" s="7">
        <v>43369</v>
      </c>
      <c r="I37">
        <v>0.18</v>
      </c>
      <c r="J37" t="s">
        <v>274</v>
      </c>
      <c r="K37">
        <v>287.69479419999999</v>
      </c>
      <c r="L37">
        <v>0.60869217200000003</v>
      </c>
      <c r="M37">
        <v>-14.972150920000001</v>
      </c>
      <c r="N37">
        <v>-117.2930771</v>
      </c>
      <c r="O37">
        <v>-13.70700566</v>
      </c>
      <c r="P37">
        <v>-107.3615389</v>
      </c>
      <c r="Q37">
        <v>-5.500311226</v>
      </c>
      <c r="R37">
        <v>-9.3842757730000006</v>
      </c>
      <c r="S37">
        <v>0.83858753600000002</v>
      </c>
      <c r="T37">
        <v>5.5565711540000002</v>
      </c>
      <c r="U37">
        <v>15.78484533</v>
      </c>
      <c r="V37">
        <v>10.22827418</v>
      </c>
      <c r="W37">
        <v>-24.945277959999999</v>
      </c>
      <c r="X37">
        <v>1.0102282739999999</v>
      </c>
      <c r="Y37">
        <v>1.494240569</v>
      </c>
      <c r="Z37">
        <v>-82.519397870000006</v>
      </c>
      <c r="AA37">
        <v>-69.186988510000006</v>
      </c>
      <c r="AB37">
        <v>-56.211374650000003</v>
      </c>
      <c r="AC37">
        <v>4.8913478469999996</v>
      </c>
      <c r="AD37">
        <v>91.976379489999999</v>
      </c>
      <c r="AE37">
        <v>87.085031639999997</v>
      </c>
      <c r="AF37">
        <v>-188.0056323</v>
      </c>
      <c r="AG37">
        <v>1.0870850320000001</v>
      </c>
      <c r="AH37">
        <v>-57.867848109999997</v>
      </c>
      <c r="AI37">
        <v>1.206181561</v>
      </c>
      <c r="AJ37">
        <v>-8.8352390950000004</v>
      </c>
      <c r="AK37">
        <v>-68.524750589999996</v>
      </c>
      <c r="AL37">
        <v>0.91035075799999998</v>
      </c>
      <c r="AM37">
        <v>0.91035075799999998</v>
      </c>
      <c r="AN37">
        <v>1.912414031</v>
      </c>
      <c r="AO37">
        <v>7.5122733750000004</v>
      </c>
      <c r="AP37" t="s">
        <v>647</v>
      </c>
      <c r="AQ37">
        <v>968.86499079999999</v>
      </c>
      <c r="AR37">
        <v>1453.2974859999999</v>
      </c>
      <c r="AS37">
        <v>1323.0104690000001</v>
      </c>
    </row>
    <row r="38" spans="1:45" x14ac:dyDescent="0.25">
      <c r="A38" t="s">
        <v>222</v>
      </c>
      <c r="B38" t="s">
        <v>96</v>
      </c>
      <c r="C38" t="s">
        <v>685</v>
      </c>
      <c r="D38">
        <v>28</v>
      </c>
      <c r="E38">
        <v>-125.8</v>
      </c>
      <c r="F38">
        <v>-15.79</v>
      </c>
      <c r="G38">
        <f t="shared" si="0"/>
        <v>0.51999999999999602</v>
      </c>
      <c r="H38" s="7">
        <v>43214</v>
      </c>
      <c r="I38">
        <v>0.04</v>
      </c>
      <c r="J38" t="s">
        <v>274</v>
      </c>
      <c r="K38">
        <v>287.70467459999998</v>
      </c>
      <c r="L38">
        <v>0.60766099699999998</v>
      </c>
      <c r="M38">
        <v>-14.972150920000001</v>
      </c>
      <c r="N38">
        <v>-117.2930771</v>
      </c>
      <c r="O38">
        <v>-13.70700566</v>
      </c>
      <c r="P38">
        <v>-107.3615389</v>
      </c>
      <c r="Q38">
        <v>-5.4757172799999996</v>
      </c>
      <c r="R38">
        <v>-40.630861260000003</v>
      </c>
      <c r="S38">
        <v>0.90763593499999995</v>
      </c>
      <c r="T38">
        <v>5.5712138360000001</v>
      </c>
      <c r="U38">
        <v>15.79855358</v>
      </c>
      <c r="V38">
        <v>10.22733974</v>
      </c>
      <c r="W38">
        <v>-24.944376049999999</v>
      </c>
      <c r="X38">
        <v>1.0102273399999999</v>
      </c>
      <c r="Y38">
        <v>1.48768732</v>
      </c>
      <c r="Z38">
        <v>-82.431791279999999</v>
      </c>
      <c r="AA38">
        <v>-217.72136140000001</v>
      </c>
      <c r="AB38">
        <v>-55.935655349999998</v>
      </c>
      <c r="AC38">
        <v>4.9042375319999998</v>
      </c>
      <c r="AD38">
        <v>91.977778929999999</v>
      </c>
      <c r="AE38">
        <v>87.073541399999996</v>
      </c>
      <c r="AF38">
        <v>-187.9970496</v>
      </c>
      <c r="AG38">
        <v>1.0870735410000001</v>
      </c>
      <c r="AH38">
        <v>-67.370532449999999</v>
      </c>
      <c r="AI38">
        <v>3.7004095979999998</v>
      </c>
      <c r="AJ38">
        <v>-16.642908250000001</v>
      </c>
      <c r="AK38">
        <v>-128.9561099</v>
      </c>
      <c r="AL38">
        <v>3.4334890999999999E-2</v>
      </c>
      <c r="AM38">
        <v>3.4334890999999999E-2</v>
      </c>
      <c r="AN38">
        <v>-3.2923540000000001E-2</v>
      </c>
      <c r="AO38">
        <v>-9.2545658000000003E-2</v>
      </c>
      <c r="AP38" t="s">
        <v>643</v>
      </c>
      <c r="AQ38">
        <v>970.91190559999995</v>
      </c>
      <c r="AR38">
        <v>1456.3678580000001</v>
      </c>
      <c r="AS38">
        <v>50.004231160000003</v>
      </c>
    </row>
    <row r="39" spans="1:45" x14ac:dyDescent="0.25">
      <c r="A39" t="s">
        <v>223</v>
      </c>
      <c r="B39" t="s">
        <v>96</v>
      </c>
      <c r="C39" t="s">
        <v>686</v>
      </c>
      <c r="D39">
        <v>78</v>
      </c>
      <c r="E39">
        <v>-98</v>
      </c>
      <c r="F39">
        <v>-9.85</v>
      </c>
      <c r="G39">
        <f t="shared" si="0"/>
        <v>-19.200000000000003</v>
      </c>
      <c r="H39" s="7">
        <v>43236</v>
      </c>
      <c r="I39">
        <v>0.09</v>
      </c>
      <c r="J39" t="s">
        <v>274</v>
      </c>
      <c r="K39">
        <v>287.70467459999998</v>
      </c>
      <c r="L39">
        <v>0.60766099699999998</v>
      </c>
      <c r="M39">
        <v>-14.972150920000001</v>
      </c>
      <c r="N39">
        <v>-117.2930771</v>
      </c>
      <c r="O39">
        <v>-13.70700566</v>
      </c>
      <c r="P39">
        <v>-107.3615389</v>
      </c>
      <c r="Q39">
        <v>-5.4757172799999996</v>
      </c>
      <c r="R39">
        <v>-25.853998579999999</v>
      </c>
      <c r="S39">
        <v>0.90763593499999995</v>
      </c>
      <c r="T39">
        <v>5.5712138360000001</v>
      </c>
      <c r="U39">
        <v>15.79855358</v>
      </c>
      <c r="V39">
        <v>10.22733974</v>
      </c>
      <c r="W39">
        <v>-24.944376049999999</v>
      </c>
      <c r="X39">
        <v>1.0102273399999999</v>
      </c>
      <c r="Y39">
        <v>1.48768732</v>
      </c>
      <c r="Z39">
        <v>-82.431791279999999</v>
      </c>
      <c r="AA39">
        <v>-153.34456589999999</v>
      </c>
      <c r="AB39">
        <v>-55.935655349999998</v>
      </c>
      <c r="AC39">
        <v>4.9042375319999998</v>
      </c>
      <c r="AD39">
        <v>91.977778929999999</v>
      </c>
      <c r="AE39">
        <v>87.073541399999996</v>
      </c>
      <c r="AF39">
        <v>-187.9970496</v>
      </c>
      <c r="AG39">
        <v>1.0870735410000001</v>
      </c>
      <c r="AH39">
        <v>-63.937014320000003</v>
      </c>
      <c r="AI39">
        <v>3.4581711350000002</v>
      </c>
      <c r="AJ39">
        <v>-14.89947785</v>
      </c>
      <c r="AK39">
        <v>-115.46195849999999</v>
      </c>
      <c r="AL39">
        <v>0.31551351500000002</v>
      </c>
      <c r="AM39">
        <v>0.31551351500000002</v>
      </c>
      <c r="AN39">
        <v>0.32005444700000002</v>
      </c>
      <c r="AO39">
        <v>0.34859930300000003</v>
      </c>
      <c r="AP39" t="s">
        <v>647</v>
      </c>
      <c r="AQ39">
        <v>970.91190559999995</v>
      </c>
      <c r="AR39">
        <v>1456.3678580000001</v>
      </c>
      <c r="AS39">
        <v>459.5037423</v>
      </c>
    </row>
    <row r="40" spans="1:45" x14ac:dyDescent="0.25">
      <c r="A40" t="s">
        <v>224</v>
      </c>
      <c r="B40" t="s">
        <v>96</v>
      </c>
      <c r="C40" t="s">
        <v>687</v>
      </c>
      <c r="D40">
        <v>47</v>
      </c>
      <c r="E40">
        <v>-82.9</v>
      </c>
      <c r="F40">
        <v>-7.72</v>
      </c>
      <c r="G40">
        <f t="shared" si="0"/>
        <v>-21.140000000000008</v>
      </c>
      <c r="H40" s="7">
        <v>43262</v>
      </c>
      <c r="I40">
        <v>0.11</v>
      </c>
      <c r="J40" t="s">
        <v>274</v>
      </c>
      <c r="K40">
        <v>287.70467459999998</v>
      </c>
      <c r="L40">
        <v>0.60766099699999998</v>
      </c>
      <c r="M40">
        <v>-14.972150920000001</v>
      </c>
      <c r="N40">
        <v>-117.2930771</v>
      </c>
      <c r="O40">
        <v>-13.70700566</v>
      </c>
      <c r="P40">
        <v>-107.3615389</v>
      </c>
      <c r="Q40">
        <v>-5.4757172799999996</v>
      </c>
      <c r="R40">
        <v>-20.555224580000001</v>
      </c>
      <c r="S40">
        <v>0.90763593499999995</v>
      </c>
      <c r="T40">
        <v>5.5712138360000001</v>
      </c>
      <c r="U40">
        <v>15.79855358</v>
      </c>
      <c r="V40">
        <v>10.22733974</v>
      </c>
      <c r="W40">
        <v>-24.944376049999999</v>
      </c>
      <c r="X40">
        <v>1.0102273399999999</v>
      </c>
      <c r="Y40">
        <v>1.48768732</v>
      </c>
      <c r="Z40">
        <v>-82.431791279999999</v>
      </c>
      <c r="AA40">
        <v>-118.3773137</v>
      </c>
      <c r="AB40">
        <v>-55.935655349999998</v>
      </c>
      <c r="AC40">
        <v>4.9042375319999998</v>
      </c>
      <c r="AD40">
        <v>91.977778929999999</v>
      </c>
      <c r="AE40">
        <v>87.073541399999996</v>
      </c>
      <c r="AF40">
        <v>-187.9970496</v>
      </c>
      <c r="AG40">
        <v>1.0870735410000001</v>
      </c>
      <c r="AH40">
        <v>-61.561467139999998</v>
      </c>
      <c r="AI40">
        <v>2.764058661</v>
      </c>
      <c r="AJ40">
        <v>-12.34368795</v>
      </c>
      <c r="AK40">
        <v>-95.680144720000001</v>
      </c>
      <c r="AL40">
        <v>0.36023428499999999</v>
      </c>
      <c r="AM40">
        <v>0.36023428499999999</v>
      </c>
      <c r="AN40">
        <v>0.565019402</v>
      </c>
      <c r="AO40">
        <v>0.96943859399999999</v>
      </c>
      <c r="AP40" t="s">
        <v>647</v>
      </c>
      <c r="AQ40">
        <v>970.91190559999995</v>
      </c>
      <c r="AR40">
        <v>1456.3678580000001</v>
      </c>
      <c r="AS40">
        <v>524.63363389999995</v>
      </c>
    </row>
    <row r="41" spans="1:45" x14ac:dyDescent="0.25">
      <c r="A41" t="s">
        <v>225</v>
      </c>
      <c r="B41" t="s">
        <v>96</v>
      </c>
      <c r="C41" t="s">
        <v>688</v>
      </c>
      <c r="D41">
        <v>46</v>
      </c>
      <c r="E41">
        <v>-72.5</v>
      </c>
      <c r="F41">
        <v>-5.47</v>
      </c>
      <c r="G41">
        <f t="shared" si="0"/>
        <v>-28.740000000000002</v>
      </c>
      <c r="H41" s="7">
        <v>43292</v>
      </c>
      <c r="I41">
        <v>0.09</v>
      </c>
      <c r="J41" t="s">
        <v>274</v>
      </c>
      <c r="K41">
        <v>287.70467459999998</v>
      </c>
      <c r="L41">
        <v>0.60766099699999998</v>
      </c>
      <c r="M41">
        <v>-14.972150920000001</v>
      </c>
      <c r="N41">
        <v>-117.2930771</v>
      </c>
      <c r="O41">
        <v>-13.70700566</v>
      </c>
      <c r="P41">
        <v>-107.3615389</v>
      </c>
      <c r="Q41">
        <v>-5.4757172799999996</v>
      </c>
      <c r="R41">
        <v>-14.957928109999999</v>
      </c>
      <c r="S41">
        <v>0.90763593499999995</v>
      </c>
      <c r="T41">
        <v>5.5712138360000001</v>
      </c>
      <c r="U41">
        <v>15.79855358</v>
      </c>
      <c r="V41">
        <v>10.22733974</v>
      </c>
      <c r="W41">
        <v>-24.944376049999999</v>
      </c>
      <c r="X41">
        <v>1.0102273399999999</v>
      </c>
      <c r="Y41">
        <v>1.48768732</v>
      </c>
      <c r="Z41">
        <v>-82.431791279999999</v>
      </c>
      <c r="AA41">
        <v>-94.293908160000001</v>
      </c>
      <c r="AB41">
        <v>-55.935655349999998</v>
      </c>
      <c r="AC41">
        <v>4.9042375319999998</v>
      </c>
      <c r="AD41">
        <v>91.977778929999999</v>
      </c>
      <c r="AE41">
        <v>87.073541399999996</v>
      </c>
      <c r="AF41">
        <v>-187.9970496</v>
      </c>
      <c r="AG41">
        <v>1.0870735410000001</v>
      </c>
      <c r="AH41">
        <v>-59.93533085</v>
      </c>
      <c r="AI41">
        <v>2.2970144690000001</v>
      </c>
      <c r="AJ41">
        <v>-10.985759659999999</v>
      </c>
      <c r="AK41">
        <v>-85.169779739999996</v>
      </c>
      <c r="AL41">
        <v>0.58134500899999997</v>
      </c>
      <c r="AM41">
        <v>0.58134500899999997</v>
      </c>
      <c r="AN41">
        <v>1.0014990420000001</v>
      </c>
      <c r="AO41">
        <v>2.0553026459999999</v>
      </c>
      <c r="AP41" t="s">
        <v>647</v>
      </c>
      <c r="AQ41">
        <v>970.91190559999995</v>
      </c>
      <c r="AR41">
        <v>1456.3678580000001</v>
      </c>
      <c r="AS41">
        <v>846.65218600000003</v>
      </c>
    </row>
    <row r="42" spans="1:45" x14ac:dyDescent="0.25">
      <c r="A42" t="s">
        <v>336</v>
      </c>
      <c r="B42" t="s">
        <v>96</v>
      </c>
      <c r="C42" t="s">
        <v>689</v>
      </c>
      <c r="D42">
        <v>97</v>
      </c>
      <c r="E42">
        <v>-66.8</v>
      </c>
      <c r="F42">
        <v>-4.03</v>
      </c>
      <c r="G42">
        <f t="shared" si="0"/>
        <v>-34.559999999999995</v>
      </c>
      <c r="H42" s="7">
        <v>43320</v>
      </c>
      <c r="I42">
        <v>0.09</v>
      </c>
      <c r="J42" t="s">
        <v>274</v>
      </c>
      <c r="K42">
        <v>287.70467459999998</v>
      </c>
      <c r="L42">
        <v>0.60766099699999998</v>
      </c>
      <c r="M42">
        <v>-14.972150920000001</v>
      </c>
      <c r="N42">
        <v>-117.2930771</v>
      </c>
      <c r="O42">
        <v>-13.70700566</v>
      </c>
      <c r="P42">
        <v>-107.3615389</v>
      </c>
      <c r="Q42">
        <v>-5.4757172799999996</v>
      </c>
      <c r="R42">
        <v>-11.37565837</v>
      </c>
      <c r="S42">
        <v>0.90763593499999995</v>
      </c>
      <c r="T42">
        <v>5.5712138360000001</v>
      </c>
      <c r="U42">
        <v>15.79855358</v>
      </c>
      <c r="V42">
        <v>10.22733974</v>
      </c>
      <c r="W42">
        <v>-24.944376049999999</v>
      </c>
      <c r="X42">
        <v>1.0102273399999999</v>
      </c>
      <c r="Y42">
        <v>1.48768732</v>
      </c>
      <c r="Z42">
        <v>-82.431791279999999</v>
      </c>
      <c r="AA42">
        <v>-81.094349370000003</v>
      </c>
      <c r="AB42">
        <v>-55.935655349999998</v>
      </c>
      <c r="AC42">
        <v>4.9042375319999998</v>
      </c>
      <c r="AD42">
        <v>91.977778929999999</v>
      </c>
      <c r="AE42">
        <v>87.073541399999996</v>
      </c>
      <c r="AF42">
        <v>-187.9970496</v>
      </c>
      <c r="AG42">
        <v>1.0870735410000001</v>
      </c>
      <c r="AH42">
        <v>-58.95778559</v>
      </c>
      <c r="AI42">
        <v>1.945958911</v>
      </c>
      <c r="AJ42">
        <v>-10.151427079999999</v>
      </c>
      <c r="AK42">
        <v>-78.712045570000001</v>
      </c>
      <c r="AL42">
        <v>0.833339473</v>
      </c>
      <c r="AM42">
        <v>0.833339473</v>
      </c>
      <c r="AN42">
        <v>1.489607924</v>
      </c>
      <c r="AO42">
        <v>3.5323802290000001</v>
      </c>
      <c r="AP42" t="s">
        <v>647</v>
      </c>
      <c r="AQ42">
        <v>970.91190559999995</v>
      </c>
      <c r="AR42">
        <v>1456.3678580000001</v>
      </c>
      <c r="AS42">
        <v>1213.648823</v>
      </c>
    </row>
    <row r="43" spans="1:45" x14ac:dyDescent="0.25">
      <c r="A43" t="s">
        <v>226</v>
      </c>
      <c r="B43" t="s">
        <v>96</v>
      </c>
      <c r="C43" t="s">
        <v>690</v>
      </c>
      <c r="D43">
        <v>81</v>
      </c>
      <c r="E43">
        <v>-65.099999999999994</v>
      </c>
      <c r="F43">
        <v>-3.38</v>
      </c>
      <c r="G43">
        <f t="shared" si="0"/>
        <v>-38.059999999999995</v>
      </c>
      <c r="H43" s="7">
        <v>43369</v>
      </c>
      <c r="I43">
        <v>0.12</v>
      </c>
      <c r="J43" t="s">
        <v>274</v>
      </c>
      <c r="K43">
        <v>287.70467459999998</v>
      </c>
      <c r="L43">
        <v>0.60766099699999998</v>
      </c>
      <c r="M43">
        <v>-14.972150920000001</v>
      </c>
      <c r="N43">
        <v>-117.2930771</v>
      </c>
      <c r="O43">
        <v>-13.70700566</v>
      </c>
      <c r="P43">
        <v>-107.3615389</v>
      </c>
      <c r="Q43">
        <v>-5.4757172799999996</v>
      </c>
      <c r="R43">
        <v>-9.7586616149999994</v>
      </c>
      <c r="S43">
        <v>0.90763593499999995</v>
      </c>
      <c r="T43">
        <v>5.5712138360000001</v>
      </c>
      <c r="U43">
        <v>15.79855358</v>
      </c>
      <c r="V43">
        <v>10.22733974</v>
      </c>
      <c r="W43">
        <v>-24.944376049999999</v>
      </c>
      <c r="X43">
        <v>1.0102273399999999</v>
      </c>
      <c r="Y43">
        <v>1.48768732</v>
      </c>
      <c r="Z43">
        <v>-82.431791279999999</v>
      </c>
      <c r="AA43">
        <v>-77.157638849999998</v>
      </c>
      <c r="AB43">
        <v>-55.935655349999998</v>
      </c>
      <c r="AC43">
        <v>4.9042375319999998</v>
      </c>
      <c r="AD43">
        <v>91.977778929999999</v>
      </c>
      <c r="AE43">
        <v>87.073541399999996</v>
      </c>
      <c r="AF43">
        <v>-187.9970496</v>
      </c>
      <c r="AG43">
        <v>1.0870735410000001</v>
      </c>
      <c r="AH43">
        <v>-58.710756959999998</v>
      </c>
      <c r="AI43">
        <v>1.890308592</v>
      </c>
      <c r="AJ43">
        <v>-10.012623380000001</v>
      </c>
      <c r="AK43">
        <v>-77.637704959999994</v>
      </c>
      <c r="AL43">
        <v>1.039814271</v>
      </c>
      <c r="AM43">
        <v>1.039814271</v>
      </c>
      <c r="AN43">
        <v>1.817332792</v>
      </c>
      <c r="AO43">
        <v>4.3286316449999998</v>
      </c>
      <c r="AP43" t="s">
        <v>647</v>
      </c>
      <c r="AQ43">
        <v>970.91190559999995</v>
      </c>
      <c r="AR43">
        <v>1456.3678580000001</v>
      </c>
      <c r="AS43">
        <v>1514.3520840000001</v>
      </c>
    </row>
    <row r="44" spans="1:45" x14ac:dyDescent="0.25">
      <c r="A44" t="s">
        <v>227</v>
      </c>
      <c r="B44" t="s">
        <v>89</v>
      </c>
      <c r="C44" t="s">
        <v>691</v>
      </c>
      <c r="D44">
        <v>31</v>
      </c>
      <c r="E44">
        <v>-113.1</v>
      </c>
      <c r="F44">
        <v>-13.49</v>
      </c>
      <c r="G44">
        <f t="shared" si="0"/>
        <v>-5.1799999999999926</v>
      </c>
      <c r="H44" s="7">
        <v>43215</v>
      </c>
      <c r="I44">
        <v>0.8</v>
      </c>
      <c r="J44" t="s">
        <v>274</v>
      </c>
      <c r="K44">
        <v>288.0343307</v>
      </c>
      <c r="L44">
        <v>0.59173170600000002</v>
      </c>
      <c r="M44">
        <v>-14.972150920000001</v>
      </c>
      <c r="N44">
        <v>-117.2930771</v>
      </c>
      <c r="O44">
        <v>-13.70700566</v>
      </c>
      <c r="P44">
        <v>-107.3615389</v>
      </c>
      <c r="Q44">
        <v>-5.1028420719999996</v>
      </c>
      <c r="R44">
        <v>-35.023325399999997</v>
      </c>
      <c r="S44">
        <v>1.9938086909999999</v>
      </c>
      <c r="T44">
        <v>5.7974097779999996</v>
      </c>
      <c r="U44">
        <v>15.99364143</v>
      </c>
      <c r="V44">
        <v>10.19623165</v>
      </c>
      <c r="W44">
        <v>-24.914350079999998</v>
      </c>
      <c r="X44">
        <v>1.010196232</v>
      </c>
      <c r="Y44">
        <v>1.3906995259999999</v>
      </c>
      <c r="Z44">
        <v>-81.155932750000005</v>
      </c>
      <c r="AA44">
        <v>-188.40516099999999</v>
      </c>
      <c r="AB44">
        <v>-51.683739160000002</v>
      </c>
      <c r="AC44">
        <v>5.1033536780000004</v>
      </c>
      <c r="AD44">
        <v>91.794477470000004</v>
      </c>
      <c r="AE44">
        <v>86.691123790000006</v>
      </c>
      <c r="AF44">
        <v>-187.71129759999999</v>
      </c>
      <c r="AG44">
        <v>1.0866911239999999</v>
      </c>
      <c r="AH44">
        <v>-65.923514119999993</v>
      </c>
      <c r="AI44">
        <v>3.4971449880000001</v>
      </c>
      <c r="AJ44">
        <v>-15.504539729999999</v>
      </c>
      <c r="AK44">
        <v>-120.1451375</v>
      </c>
      <c r="AL44">
        <v>9.3554511000000007E-2</v>
      </c>
      <c r="AM44">
        <v>9.3554511000000007E-2</v>
      </c>
      <c r="AN44">
        <v>6.8830562999999997E-2</v>
      </c>
      <c r="AO44">
        <v>5.5681138999999998E-2</v>
      </c>
      <c r="AP44" t="s">
        <v>643</v>
      </c>
      <c r="AQ44">
        <v>1002.030566</v>
      </c>
      <c r="AR44">
        <v>1503.0458490000001</v>
      </c>
      <c r="AS44">
        <v>140.6167197</v>
      </c>
    </row>
    <row r="45" spans="1:45" x14ac:dyDescent="0.25">
      <c r="A45" t="s">
        <v>229</v>
      </c>
      <c r="B45" t="s">
        <v>89</v>
      </c>
      <c r="C45" t="s">
        <v>692</v>
      </c>
      <c r="D45">
        <v>45</v>
      </c>
      <c r="E45">
        <v>-87.1</v>
      </c>
      <c r="F45">
        <v>-8.24</v>
      </c>
      <c r="G45">
        <f t="shared" si="0"/>
        <v>-21.179999999999993</v>
      </c>
      <c r="H45" s="7">
        <v>43292</v>
      </c>
      <c r="I45">
        <v>2.0499999999999998</v>
      </c>
      <c r="J45" t="s">
        <v>274</v>
      </c>
      <c r="K45">
        <v>288.0343307</v>
      </c>
      <c r="L45">
        <v>0.59173170600000002</v>
      </c>
      <c r="M45">
        <v>-14.972150920000001</v>
      </c>
      <c r="N45">
        <v>-117.2930771</v>
      </c>
      <c r="O45">
        <v>-13.70700566</v>
      </c>
      <c r="P45">
        <v>-107.3615389</v>
      </c>
      <c r="Q45">
        <v>-5.1028420719999996</v>
      </c>
      <c r="R45">
        <v>-22.47215289</v>
      </c>
      <c r="S45">
        <v>1.9938086909999999</v>
      </c>
      <c r="T45">
        <v>5.7974097779999996</v>
      </c>
      <c r="U45">
        <v>15.99364143</v>
      </c>
      <c r="V45">
        <v>10.19623165</v>
      </c>
      <c r="W45">
        <v>-24.914350079999998</v>
      </c>
      <c r="X45">
        <v>1.010196232</v>
      </c>
      <c r="Y45">
        <v>1.3906995259999999</v>
      </c>
      <c r="Z45">
        <v>-81.155932750000005</v>
      </c>
      <c r="AA45">
        <v>-130.52542489999999</v>
      </c>
      <c r="AB45">
        <v>-51.683739160000002</v>
      </c>
      <c r="AC45">
        <v>5.1033536780000004</v>
      </c>
      <c r="AD45">
        <v>91.794477470000004</v>
      </c>
      <c r="AE45">
        <v>86.691123790000006</v>
      </c>
      <c r="AF45">
        <v>-187.71129759999999</v>
      </c>
      <c r="AG45">
        <v>1.0866911239999999</v>
      </c>
      <c r="AH45">
        <v>-61.95794987</v>
      </c>
      <c r="AI45">
        <v>3.051219675</v>
      </c>
      <c r="AJ45">
        <v>-13.18422822</v>
      </c>
      <c r="AK45">
        <v>-102.1859264</v>
      </c>
      <c r="AL45">
        <v>0.34739847600000001</v>
      </c>
      <c r="AM45">
        <v>0.34739847600000001</v>
      </c>
      <c r="AN45">
        <v>0.47302407200000002</v>
      </c>
      <c r="AO45">
        <v>0.69528570300000003</v>
      </c>
      <c r="AP45" t="s">
        <v>647</v>
      </c>
      <c r="AQ45">
        <v>1002.030566</v>
      </c>
      <c r="AR45">
        <v>1503.0458490000001</v>
      </c>
      <c r="AS45">
        <v>522.15583679999997</v>
      </c>
    </row>
    <row r="46" spans="1:45" x14ac:dyDescent="0.25">
      <c r="A46" t="s">
        <v>693</v>
      </c>
      <c r="B46" t="s">
        <v>89</v>
      </c>
      <c r="C46" t="s">
        <v>694</v>
      </c>
      <c r="D46">
        <v>30</v>
      </c>
      <c r="E46">
        <v>-85.9</v>
      </c>
      <c r="F46">
        <v>-8.16</v>
      </c>
      <c r="G46">
        <f t="shared" si="0"/>
        <v>-20.620000000000005</v>
      </c>
      <c r="H46" s="7">
        <v>43299</v>
      </c>
      <c r="I46">
        <v>2.1800000000000002</v>
      </c>
      <c r="J46" t="s">
        <v>649</v>
      </c>
      <c r="K46">
        <v>288.0343307</v>
      </c>
      <c r="L46">
        <v>0.59173170600000002</v>
      </c>
      <c r="M46">
        <v>-14.972150920000001</v>
      </c>
      <c r="N46">
        <v>-117.2930771</v>
      </c>
      <c r="O46">
        <v>-13.70700566</v>
      </c>
      <c r="P46">
        <v>-107.3615389</v>
      </c>
      <c r="Q46">
        <v>-5.1028420719999996</v>
      </c>
      <c r="R46">
        <v>-22.280896930000001</v>
      </c>
      <c r="S46">
        <v>1.9938086909999999</v>
      </c>
      <c r="T46">
        <v>5.7974097779999996</v>
      </c>
      <c r="U46">
        <v>15.99364143</v>
      </c>
      <c r="V46">
        <v>10.19623165</v>
      </c>
      <c r="W46">
        <v>-24.914350079999998</v>
      </c>
      <c r="X46">
        <v>1.010196232</v>
      </c>
      <c r="Y46">
        <v>1.3906995259999999</v>
      </c>
      <c r="Z46">
        <v>-81.155932750000005</v>
      </c>
      <c r="AA46">
        <v>-127.85405249999999</v>
      </c>
      <c r="AB46">
        <v>-51.683739160000002</v>
      </c>
      <c r="AC46">
        <v>5.1033536780000004</v>
      </c>
      <c r="AD46">
        <v>91.794477470000004</v>
      </c>
      <c r="AE46">
        <v>86.691123790000006</v>
      </c>
      <c r="AF46">
        <v>-187.71129759999999</v>
      </c>
      <c r="AG46">
        <v>1.0866911239999999</v>
      </c>
      <c r="AH46">
        <v>-61.656138579999997</v>
      </c>
      <c r="AI46">
        <v>2.971061449</v>
      </c>
      <c r="AJ46">
        <v>-12.89933555</v>
      </c>
      <c r="AK46">
        <v>-99.980857139999998</v>
      </c>
      <c r="AL46">
        <v>0.33562567399999998</v>
      </c>
      <c r="AM46">
        <v>0.33562567399999998</v>
      </c>
      <c r="AN46">
        <v>0.48241630499999999</v>
      </c>
      <c r="AO46">
        <v>0.74827281800000001</v>
      </c>
      <c r="AP46" t="s">
        <v>647</v>
      </c>
      <c r="AQ46">
        <v>1002.030566</v>
      </c>
      <c r="AR46">
        <v>1503.0458490000001</v>
      </c>
      <c r="AS46">
        <v>504.46077589999999</v>
      </c>
    </row>
    <row r="47" spans="1:45" x14ac:dyDescent="0.25">
      <c r="A47" t="s">
        <v>693</v>
      </c>
      <c r="B47" t="s">
        <v>89</v>
      </c>
      <c r="C47" t="s">
        <v>695</v>
      </c>
      <c r="D47">
        <v>34</v>
      </c>
      <c r="E47">
        <v>-85.8</v>
      </c>
      <c r="F47">
        <v>-8.1300000000000008</v>
      </c>
      <c r="G47">
        <f t="shared" si="0"/>
        <v>-20.759999999999991</v>
      </c>
      <c r="H47" s="7">
        <v>43299</v>
      </c>
      <c r="I47">
        <v>2.17</v>
      </c>
      <c r="J47" t="s">
        <v>651</v>
      </c>
      <c r="K47">
        <v>288.0343307</v>
      </c>
      <c r="L47">
        <v>0.59173170600000002</v>
      </c>
      <c r="M47">
        <v>-14.972150920000001</v>
      </c>
      <c r="N47">
        <v>-117.2930771</v>
      </c>
      <c r="O47">
        <v>-13.70700566</v>
      </c>
      <c r="P47">
        <v>-107.3615389</v>
      </c>
      <c r="Q47">
        <v>-5.1028420719999996</v>
      </c>
      <c r="R47">
        <v>-22.209175940000002</v>
      </c>
      <c r="S47">
        <v>1.9938086909999999</v>
      </c>
      <c r="T47">
        <v>5.7974097779999996</v>
      </c>
      <c r="U47">
        <v>15.99364143</v>
      </c>
      <c r="V47">
        <v>10.19623165</v>
      </c>
      <c r="W47">
        <v>-24.914350079999998</v>
      </c>
      <c r="X47">
        <v>1.010196232</v>
      </c>
      <c r="Y47">
        <v>1.3906995259999999</v>
      </c>
      <c r="Z47">
        <v>-81.155932750000005</v>
      </c>
      <c r="AA47">
        <v>-127.6314381</v>
      </c>
      <c r="AB47">
        <v>-51.683739160000002</v>
      </c>
      <c r="AC47">
        <v>5.1033536780000004</v>
      </c>
      <c r="AD47">
        <v>91.794477470000004</v>
      </c>
      <c r="AE47">
        <v>86.691123790000006</v>
      </c>
      <c r="AF47">
        <v>-187.71129759999999</v>
      </c>
      <c r="AG47">
        <v>1.0866911239999999</v>
      </c>
      <c r="AH47">
        <v>-61.644495919999997</v>
      </c>
      <c r="AI47">
        <v>2.9711567130000001</v>
      </c>
      <c r="AJ47">
        <v>-12.89715183</v>
      </c>
      <c r="AK47">
        <v>-99.963955159999998</v>
      </c>
      <c r="AL47">
        <v>0.33859594100000001</v>
      </c>
      <c r="AM47">
        <v>0.33859594100000001</v>
      </c>
      <c r="AN47">
        <v>0.48597666099999998</v>
      </c>
      <c r="AO47">
        <v>0.75285666699999998</v>
      </c>
      <c r="AP47" t="s">
        <v>647</v>
      </c>
      <c r="AQ47">
        <v>1002.030566</v>
      </c>
      <c r="AR47">
        <v>1503.0458490000001</v>
      </c>
      <c r="AS47">
        <v>508.92522380000003</v>
      </c>
    </row>
    <row r="48" spans="1:45" x14ac:dyDescent="0.25">
      <c r="A48" t="s">
        <v>693</v>
      </c>
      <c r="B48" t="s">
        <v>89</v>
      </c>
      <c r="C48" t="s">
        <v>696</v>
      </c>
      <c r="D48">
        <v>39</v>
      </c>
      <c r="E48">
        <v>-86</v>
      </c>
      <c r="F48">
        <v>-8.02</v>
      </c>
      <c r="G48">
        <f t="shared" si="0"/>
        <v>-21.840000000000003</v>
      </c>
      <c r="H48" s="7">
        <v>43299</v>
      </c>
      <c r="I48">
        <v>2.17</v>
      </c>
      <c r="J48" t="s">
        <v>646</v>
      </c>
      <c r="K48">
        <v>288.0343307</v>
      </c>
      <c r="L48">
        <v>0.59173170600000002</v>
      </c>
      <c r="M48">
        <v>-14.972150920000001</v>
      </c>
      <c r="N48">
        <v>-117.2930771</v>
      </c>
      <c r="O48">
        <v>-13.70700566</v>
      </c>
      <c r="P48">
        <v>-107.3615389</v>
      </c>
      <c r="Q48">
        <v>-5.1028420719999996</v>
      </c>
      <c r="R48">
        <v>-21.946199</v>
      </c>
      <c r="S48">
        <v>1.9938086909999999</v>
      </c>
      <c r="T48">
        <v>5.7974097779999996</v>
      </c>
      <c r="U48">
        <v>15.99364143</v>
      </c>
      <c r="V48">
        <v>10.19623165</v>
      </c>
      <c r="W48">
        <v>-24.914350079999998</v>
      </c>
      <c r="X48">
        <v>1.010196232</v>
      </c>
      <c r="Y48">
        <v>1.3906995259999999</v>
      </c>
      <c r="Z48">
        <v>-81.155932750000005</v>
      </c>
      <c r="AA48">
        <v>-128.07666689999999</v>
      </c>
      <c r="AB48">
        <v>-51.683739160000002</v>
      </c>
      <c r="AC48">
        <v>5.1033536780000004</v>
      </c>
      <c r="AD48">
        <v>91.794477470000004</v>
      </c>
      <c r="AE48">
        <v>86.691123790000006</v>
      </c>
      <c r="AF48">
        <v>-187.71129759999999</v>
      </c>
      <c r="AG48">
        <v>1.0866911239999999</v>
      </c>
      <c r="AH48">
        <v>-61.768343659999999</v>
      </c>
      <c r="AI48">
        <v>3.0214035340000001</v>
      </c>
      <c r="AJ48">
        <v>-13.060736199999999</v>
      </c>
      <c r="AK48">
        <v>-101.2300982</v>
      </c>
      <c r="AL48">
        <v>0.36196066100000002</v>
      </c>
      <c r="AM48">
        <v>0.36196066100000002</v>
      </c>
      <c r="AN48">
        <v>0.49921381399999998</v>
      </c>
      <c r="AO48">
        <v>0.74371568499999996</v>
      </c>
      <c r="AP48" t="s">
        <v>647</v>
      </c>
      <c r="AQ48">
        <v>1002.030566</v>
      </c>
      <c r="AR48">
        <v>1503.0458490000001</v>
      </c>
      <c r="AS48">
        <v>544.0434692</v>
      </c>
    </row>
    <row r="49" spans="1:45" x14ac:dyDescent="0.25">
      <c r="A49" t="s">
        <v>230</v>
      </c>
      <c r="B49" t="s">
        <v>89</v>
      </c>
      <c r="C49" t="s">
        <v>697</v>
      </c>
      <c r="D49">
        <v>52</v>
      </c>
      <c r="E49">
        <v>-77.5</v>
      </c>
      <c r="F49">
        <v>-6.05</v>
      </c>
      <c r="G49">
        <f t="shared" si="0"/>
        <v>-29.1</v>
      </c>
      <c r="H49" s="7">
        <v>43369</v>
      </c>
      <c r="I49">
        <v>3.17</v>
      </c>
      <c r="J49" t="s">
        <v>274</v>
      </c>
      <c r="K49">
        <v>288.0343307</v>
      </c>
      <c r="L49">
        <v>0.59173170600000002</v>
      </c>
      <c r="M49">
        <v>-14.972150920000001</v>
      </c>
      <c r="N49">
        <v>-117.2930771</v>
      </c>
      <c r="O49">
        <v>-13.70700566</v>
      </c>
      <c r="P49">
        <v>-107.3615389</v>
      </c>
      <c r="Q49">
        <v>-5.1028420719999996</v>
      </c>
      <c r="R49">
        <v>-17.236520930000001</v>
      </c>
      <c r="S49">
        <v>1.9938086909999999</v>
      </c>
      <c r="T49">
        <v>5.7974097779999996</v>
      </c>
      <c r="U49">
        <v>15.99364143</v>
      </c>
      <c r="V49">
        <v>10.19623165</v>
      </c>
      <c r="W49">
        <v>-24.914350079999998</v>
      </c>
      <c r="X49">
        <v>1.010196232</v>
      </c>
      <c r="Y49">
        <v>1.3906995259999999</v>
      </c>
      <c r="Z49">
        <v>-81.155932750000005</v>
      </c>
      <c r="AA49">
        <v>-109.15444549999999</v>
      </c>
      <c r="AB49">
        <v>-51.683739160000002</v>
      </c>
      <c r="AC49">
        <v>5.1033536780000004</v>
      </c>
      <c r="AD49">
        <v>91.794477470000004</v>
      </c>
      <c r="AE49">
        <v>86.691123790000006</v>
      </c>
      <c r="AF49">
        <v>-187.71129759999999</v>
      </c>
      <c r="AG49">
        <v>1.0866911239999999</v>
      </c>
      <c r="AH49">
        <v>-60.380343570000001</v>
      </c>
      <c r="AI49">
        <v>2.829695278</v>
      </c>
      <c r="AJ49">
        <v>-12.2681477</v>
      </c>
      <c r="AK49">
        <v>-95.095463179999996</v>
      </c>
      <c r="AL49">
        <v>0.555860731</v>
      </c>
      <c r="AM49">
        <v>0.555860731</v>
      </c>
      <c r="AN49">
        <v>0.797580497</v>
      </c>
      <c r="AO49">
        <v>1.2571086469999999</v>
      </c>
      <c r="AP49" t="s">
        <v>647</v>
      </c>
      <c r="AQ49">
        <v>1002.030566</v>
      </c>
      <c r="AR49">
        <v>1503.0458490000001</v>
      </c>
      <c r="AS49">
        <v>835.48416359999999</v>
      </c>
    </row>
    <row r="50" spans="1:45" x14ac:dyDescent="0.25">
      <c r="A50" t="s">
        <v>231</v>
      </c>
      <c r="B50" t="s">
        <v>86</v>
      </c>
      <c r="C50" t="s">
        <v>698</v>
      </c>
      <c r="D50">
        <v>115</v>
      </c>
      <c r="E50">
        <v>-129.19999999999999</v>
      </c>
      <c r="F50">
        <v>-16.690000000000001</v>
      </c>
      <c r="G50">
        <f t="shared" si="0"/>
        <v>4.3200000000000216</v>
      </c>
      <c r="H50" s="7">
        <v>43215</v>
      </c>
      <c r="I50">
        <v>0.71</v>
      </c>
      <c r="J50" t="s">
        <v>274</v>
      </c>
      <c r="K50">
        <v>288.0374928</v>
      </c>
      <c r="L50">
        <v>0.59145197100000002</v>
      </c>
      <c r="M50">
        <v>-14.972150920000001</v>
      </c>
      <c r="N50">
        <v>-117.2930771</v>
      </c>
      <c r="O50">
        <v>-13.70700566</v>
      </c>
      <c r="P50">
        <v>-107.3615389</v>
      </c>
      <c r="Q50">
        <v>-5.0962014059999996</v>
      </c>
      <c r="R50">
        <v>-42.670469730000001</v>
      </c>
      <c r="S50">
        <v>2.013589391</v>
      </c>
      <c r="T50">
        <v>5.8013820110000003</v>
      </c>
      <c r="U50">
        <v>15.997315909999999</v>
      </c>
      <c r="V50">
        <v>10.1959339</v>
      </c>
      <c r="W50">
        <v>-24.914062680000001</v>
      </c>
      <c r="X50">
        <v>1.010195934</v>
      </c>
      <c r="Y50">
        <v>1.389063307</v>
      </c>
      <c r="Z50">
        <v>-81.132508700000002</v>
      </c>
      <c r="AA50">
        <v>-224.225313</v>
      </c>
      <c r="AB50">
        <v>-51.60468487</v>
      </c>
      <c r="AC50">
        <v>5.1068503620000003</v>
      </c>
      <c r="AD50">
        <v>91.794314779999993</v>
      </c>
      <c r="AE50">
        <v>86.687464419999998</v>
      </c>
      <c r="AF50">
        <v>-187.70856219999999</v>
      </c>
      <c r="AG50">
        <v>1.0866874639999999</v>
      </c>
      <c r="AH50">
        <v>-68.155204040000001</v>
      </c>
      <c r="AI50">
        <v>3.657567164</v>
      </c>
      <c r="AJ50">
        <v>-16.66045879</v>
      </c>
      <c r="AK50">
        <v>-129.09195099999999</v>
      </c>
      <c r="AL50">
        <v>-1.137054E-3</v>
      </c>
      <c r="AM50">
        <v>-1.137054E-3</v>
      </c>
      <c r="AN50">
        <v>-6.6120786000000001E-2</v>
      </c>
      <c r="AO50">
        <v>-0.12530264299999999</v>
      </c>
      <c r="AP50" t="s">
        <v>643</v>
      </c>
      <c r="AQ50">
        <v>1002.115723</v>
      </c>
      <c r="AR50">
        <v>1503.1735839999999</v>
      </c>
      <c r="AS50">
        <v>-1.7091902059999999</v>
      </c>
    </row>
    <row r="51" spans="1:45" x14ac:dyDescent="0.25">
      <c r="A51" t="s">
        <v>232</v>
      </c>
      <c r="B51" t="s">
        <v>86</v>
      </c>
      <c r="C51" t="s">
        <v>699</v>
      </c>
      <c r="D51">
        <v>55</v>
      </c>
      <c r="E51">
        <v>-125</v>
      </c>
      <c r="F51">
        <v>-14.31</v>
      </c>
      <c r="G51">
        <f t="shared" si="0"/>
        <v>-10.519999999999996</v>
      </c>
      <c r="H51" s="7">
        <v>43236</v>
      </c>
      <c r="I51">
        <v>1.57</v>
      </c>
      <c r="J51" t="s">
        <v>274</v>
      </c>
      <c r="K51">
        <v>288.0374928</v>
      </c>
      <c r="L51">
        <v>0.59145197100000002</v>
      </c>
      <c r="M51">
        <v>-14.972150920000001</v>
      </c>
      <c r="N51">
        <v>-117.2930771</v>
      </c>
      <c r="O51">
        <v>-13.70700566</v>
      </c>
      <c r="P51">
        <v>-107.3615389</v>
      </c>
      <c r="Q51">
        <v>-5.0962014059999996</v>
      </c>
      <c r="R51">
        <v>-36.984499059999997</v>
      </c>
      <c r="S51">
        <v>2.013589391</v>
      </c>
      <c r="T51">
        <v>5.8013820110000003</v>
      </c>
      <c r="U51">
        <v>15.997315909999999</v>
      </c>
      <c r="V51">
        <v>10.1959339</v>
      </c>
      <c r="W51">
        <v>-24.914062680000001</v>
      </c>
      <c r="X51">
        <v>1.010195934</v>
      </c>
      <c r="Y51">
        <v>1.389063307</v>
      </c>
      <c r="Z51">
        <v>-81.132508700000002</v>
      </c>
      <c r="AA51">
        <v>-214.88187980000001</v>
      </c>
      <c r="AB51">
        <v>-51.60468487</v>
      </c>
      <c r="AC51">
        <v>5.1068503620000003</v>
      </c>
      <c r="AD51">
        <v>91.794314779999993</v>
      </c>
      <c r="AE51">
        <v>86.687464419999998</v>
      </c>
      <c r="AF51">
        <v>-187.70856219999999</v>
      </c>
      <c r="AG51">
        <v>1.0866874639999999</v>
      </c>
      <c r="AH51">
        <v>-68.275055499999993</v>
      </c>
      <c r="AI51">
        <v>3.9640073020000002</v>
      </c>
      <c r="AJ51">
        <v>-18.044276289999999</v>
      </c>
      <c r="AK51">
        <v>-139.80269849999999</v>
      </c>
      <c r="AL51">
        <v>0.16469057500000001</v>
      </c>
      <c r="AM51">
        <v>0.16469057500000001</v>
      </c>
      <c r="AN51">
        <v>2.9202450000000001E-2</v>
      </c>
      <c r="AO51">
        <v>-8.5745011999999995E-2</v>
      </c>
      <c r="AP51" t="s">
        <v>643</v>
      </c>
      <c r="AQ51">
        <v>1002.115723</v>
      </c>
      <c r="AR51">
        <v>1503.1735839999999</v>
      </c>
      <c r="AS51">
        <v>247.5585221</v>
      </c>
    </row>
    <row r="52" spans="1:45" x14ac:dyDescent="0.25">
      <c r="A52" t="s">
        <v>233</v>
      </c>
      <c r="B52" t="s">
        <v>86</v>
      </c>
      <c r="C52" t="s">
        <v>700</v>
      </c>
      <c r="D52">
        <v>12</v>
      </c>
      <c r="E52">
        <v>-87</v>
      </c>
      <c r="F52">
        <v>-9.4499999999999993</v>
      </c>
      <c r="G52">
        <f t="shared" si="0"/>
        <v>-11.400000000000006</v>
      </c>
      <c r="H52" s="7">
        <v>43292</v>
      </c>
      <c r="I52">
        <v>2.1</v>
      </c>
      <c r="J52" t="s">
        <v>274</v>
      </c>
      <c r="K52">
        <v>288.0374928</v>
      </c>
      <c r="L52">
        <v>0.59145197100000002</v>
      </c>
      <c r="M52">
        <v>-14.972150920000001</v>
      </c>
      <c r="N52">
        <v>-117.2930771</v>
      </c>
      <c r="O52">
        <v>-13.70700566</v>
      </c>
      <c r="P52">
        <v>-107.3615389</v>
      </c>
      <c r="Q52">
        <v>-5.0962014059999996</v>
      </c>
      <c r="R52">
        <v>-25.373651389999999</v>
      </c>
      <c r="S52">
        <v>2.013589391</v>
      </c>
      <c r="T52">
        <v>5.8013820110000003</v>
      </c>
      <c r="U52">
        <v>15.997315909999999</v>
      </c>
      <c r="V52">
        <v>10.1959339</v>
      </c>
      <c r="W52">
        <v>-24.914062680000001</v>
      </c>
      <c r="X52">
        <v>1.010195934</v>
      </c>
      <c r="Y52">
        <v>1.389063307</v>
      </c>
      <c r="Z52">
        <v>-81.132508700000002</v>
      </c>
      <c r="AA52">
        <v>-130.34605629999999</v>
      </c>
      <c r="AB52">
        <v>-51.60468487</v>
      </c>
      <c r="AC52">
        <v>5.1068503620000003</v>
      </c>
      <c r="AD52">
        <v>91.794314779999993</v>
      </c>
      <c r="AE52">
        <v>86.687464419999998</v>
      </c>
      <c r="AF52">
        <v>-187.70856219999999</v>
      </c>
      <c r="AG52">
        <v>1.0866874639999999</v>
      </c>
      <c r="AH52">
        <v>-61.275985949999999</v>
      </c>
      <c r="AI52">
        <v>2.7221178890000002</v>
      </c>
      <c r="AJ52">
        <v>-12.183623409999999</v>
      </c>
      <c r="AK52">
        <v>-94.441245179999996</v>
      </c>
      <c r="AL52">
        <v>0.17167063900000001</v>
      </c>
      <c r="AM52">
        <v>0.17167063900000001</v>
      </c>
      <c r="AN52">
        <v>0.34678923699999997</v>
      </c>
      <c r="AO52">
        <v>0.69886581800000003</v>
      </c>
      <c r="AP52" t="s">
        <v>647</v>
      </c>
      <c r="AQ52">
        <v>1002.115723</v>
      </c>
      <c r="AR52">
        <v>1503.1735839999999</v>
      </c>
      <c r="AS52">
        <v>258.05076980000001</v>
      </c>
    </row>
    <row r="53" spans="1:45" x14ac:dyDescent="0.25">
      <c r="A53" t="s">
        <v>234</v>
      </c>
      <c r="B53" t="s">
        <v>86</v>
      </c>
      <c r="C53" t="s">
        <v>701</v>
      </c>
      <c r="D53">
        <v>76</v>
      </c>
      <c r="E53">
        <v>-77.7</v>
      </c>
      <c r="F53">
        <v>-6.5</v>
      </c>
      <c r="G53">
        <f t="shared" si="0"/>
        <v>-25.700000000000003</v>
      </c>
      <c r="H53" s="7">
        <v>43369</v>
      </c>
      <c r="I53">
        <v>2.64</v>
      </c>
      <c r="J53" t="s">
        <v>274</v>
      </c>
      <c r="K53">
        <v>288.0374928</v>
      </c>
      <c r="L53">
        <v>0.59145197100000002</v>
      </c>
      <c r="M53">
        <v>-14.972150920000001</v>
      </c>
      <c r="N53">
        <v>-117.2930771</v>
      </c>
      <c r="O53">
        <v>-13.70700566</v>
      </c>
      <c r="P53">
        <v>-107.3615389</v>
      </c>
      <c r="Q53">
        <v>-5.0962014059999996</v>
      </c>
      <c r="R53">
        <v>-18.32591463</v>
      </c>
      <c r="S53">
        <v>2.013589391</v>
      </c>
      <c r="T53">
        <v>5.8013820110000003</v>
      </c>
      <c r="U53">
        <v>15.997315909999999</v>
      </c>
      <c r="V53">
        <v>10.1959339</v>
      </c>
      <c r="W53">
        <v>-24.914062680000001</v>
      </c>
      <c r="X53">
        <v>1.010195934</v>
      </c>
      <c r="Y53">
        <v>1.389063307</v>
      </c>
      <c r="Z53">
        <v>-81.132508700000002</v>
      </c>
      <c r="AA53">
        <v>-109.6570258</v>
      </c>
      <c r="AB53">
        <v>-51.60468487</v>
      </c>
      <c r="AC53">
        <v>5.1068503620000003</v>
      </c>
      <c r="AD53">
        <v>91.794314779999993</v>
      </c>
      <c r="AE53">
        <v>86.687464419999998</v>
      </c>
      <c r="AF53">
        <v>-187.70856219999999</v>
      </c>
      <c r="AG53">
        <v>1.0866874639999999</v>
      </c>
      <c r="AH53">
        <v>-60.135128770000001</v>
      </c>
      <c r="AI53">
        <v>2.7022878819999998</v>
      </c>
      <c r="AJ53">
        <v>-11.909201510000001</v>
      </c>
      <c r="AK53">
        <v>-92.317219690000002</v>
      </c>
      <c r="AL53">
        <v>0.45740238100000002</v>
      </c>
      <c r="AM53">
        <v>0.45740238100000002</v>
      </c>
      <c r="AN53">
        <v>0.71640555400000006</v>
      </c>
      <c r="AO53">
        <v>1.238947496</v>
      </c>
      <c r="AP53" t="s">
        <v>647</v>
      </c>
      <c r="AQ53">
        <v>1002.115723</v>
      </c>
      <c r="AR53">
        <v>1503.1735839999999</v>
      </c>
      <c r="AS53">
        <v>687.55517669999995</v>
      </c>
    </row>
    <row r="54" spans="1:45" x14ac:dyDescent="0.25">
      <c r="A54" t="s">
        <v>235</v>
      </c>
      <c r="B54" t="s">
        <v>109</v>
      </c>
      <c r="C54" t="s">
        <v>702</v>
      </c>
      <c r="D54">
        <v>22</v>
      </c>
      <c r="E54">
        <v>-101.9</v>
      </c>
      <c r="F54">
        <v>-9.98</v>
      </c>
      <c r="G54">
        <f t="shared" si="0"/>
        <v>-22.060000000000002</v>
      </c>
      <c r="H54" s="7">
        <v>43223</v>
      </c>
      <c r="I54">
        <v>1.1000000000000001</v>
      </c>
      <c r="J54" t="s">
        <v>274</v>
      </c>
      <c r="K54">
        <v>287.9956378</v>
      </c>
      <c r="L54">
        <v>0.58449194500000001</v>
      </c>
      <c r="M54">
        <v>-14.972150920000001</v>
      </c>
      <c r="N54">
        <v>-117.2930771</v>
      </c>
      <c r="O54">
        <v>-13.70700566</v>
      </c>
      <c r="P54">
        <v>-107.3615389</v>
      </c>
      <c r="Q54">
        <v>-4.92631833</v>
      </c>
      <c r="R54">
        <v>-26.84343007</v>
      </c>
      <c r="S54">
        <v>2.5203577369999999</v>
      </c>
      <c r="T54">
        <v>5.900214385</v>
      </c>
      <c r="U54">
        <v>16.100090349999999</v>
      </c>
      <c r="V54">
        <v>10.199875970000001</v>
      </c>
      <c r="W54">
        <v>-24.917867730000001</v>
      </c>
      <c r="X54">
        <v>1.0101998759999999</v>
      </c>
      <c r="Y54">
        <v>1.3490357980000001</v>
      </c>
      <c r="Z54">
        <v>-80.498485009999996</v>
      </c>
      <c r="AA54">
        <v>-164.10387230000001</v>
      </c>
      <c r="AB54">
        <v>-49.507445169999997</v>
      </c>
      <c r="AC54">
        <v>5.1938506909999997</v>
      </c>
      <c r="AD54">
        <v>91.929764660000004</v>
      </c>
      <c r="AE54">
        <v>86.735913960000005</v>
      </c>
      <c r="AF54">
        <v>-187.74477630000001</v>
      </c>
      <c r="AG54">
        <v>1.0867359139999999</v>
      </c>
      <c r="AH54">
        <v>-65.086929209999994</v>
      </c>
      <c r="AI54">
        <v>3.6886844480000001</v>
      </c>
      <c r="AJ54">
        <v>-16.031071480000001</v>
      </c>
      <c r="AK54">
        <v>-124.2204933</v>
      </c>
      <c r="AL54">
        <v>0.35882803499999999</v>
      </c>
      <c r="AM54">
        <v>0.35882803499999999</v>
      </c>
      <c r="AN54">
        <v>0.296034134</v>
      </c>
      <c r="AO54">
        <v>0.247461718</v>
      </c>
      <c r="AP54" t="s">
        <v>643</v>
      </c>
      <c r="AQ54">
        <v>1012.972477</v>
      </c>
      <c r="AR54">
        <v>1519.458715</v>
      </c>
      <c r="AS54">
        <v>545.22438539999996</v>
      </c>
    </row>
    <row r="55" spans="1:45" x14ac:dyDescent="0.25">
      <c r="A55" t="s">
        <v>236</v>
      </c>
      <c r="B55" t="s">
        <v>109</v>
      </c>
      <c r="C55" t="s">
        <v>703</v>
      </c>
      <c r="D55">
        <v>84</v>
      </c>
      <c r="E55">
        <v>-97.4</v>
      </c>
      <c r="F55">
        <v>-9.07</v>
      </c>
      <c r="G55">
        <f t="shared" si="0"/>
        <v>-24.840000000000003</v>
      </c>
      <c r="H55" s="7">
        <v>43235</v>
      </c>
      <c r="I55" t="s">
        <v>274</v>
      </c>
      <c r="J55" t="s">
        <v>274</v>
      </c>
      <c r="K55">
        <v>287.9956378</v>
      </c>
      <c r="L55">
        <v>0.58449194500000001</v>
      </c>
      <c r="M55">
        <v>-14.972150920000001</v>
      </c>
      <c r="N55">
        <v>-117.2930771</v>
      </c>
      <c r="O55">
        <v>-13.70700566</v>
      </c>
      <c r="P55">
        <v>-107.3615389</v>
      </c>
      <c r="Q55">
        <v>-4.92631833</v>
      </c>
      <c r="R55">
        <v>-24.705807499999999</v>
      </c>
      <c r="S55">
        <v>2.5203577369999999</v>
      </c>
      <c r="T55">
        <v>5.900214385</v>
      </c>
      <c r="U55">
        <v>16.100090349999999</v>
      </c>
      <c r="V55">
        <v>10.199875970000001</v>
      </c>
      <c r="W55">
        <v>-24.917867730000001</v>
      </c>
      <c r="X55">
        <v>1.0101998759999999</v>
      </c>
      <c r="Y55">
        <v>1.3490357980000001</v>
      </c>
      <c r="Z55">
        <v>-80.498485009999996</v>
      </c>
      <c r="AA55">
        <v>-154.2611775</v>
      </c>
      <c r="AB55">
        <v>-49.507445169999997</v>
      </c>
      <c r="AC55">
        <v>5.1938506909999997</v>
      </c>
      <c r="AD55">
        <v>91.929764660000004</v>
      </c>
      <c r="AE55">
        <v>86.735913960000005</v>
      </c>
      <c r="AF55">
        <v>-187.74477630000001</v>
      </c>
      <c r="AG55">
        <v>1.0867359139999999</v>
      </c>
      <c r="AH55">
        <v>-64.416038</v>
      </c>
      <c r="AI55">
        <v>3.6366000000000001</v>
      </c>
      <c r="AJ55">
        <v>-15.664092699999999</v>
      </c>
      <c r="AK55">
        <v>-121.3800775</v>
      </c>
      <c r="AL55">
        <v>0.42173023100000001</v>
      </c>
      <c r="AM55">
        <v>0.42173023100000001</v>
      </c>
      <c r="AN55">
        <v>0.37747656600000001</v>
      </c>
      <c r="AO55">
        <v>0.34985341399999997</v>
      </c>
      <c r="AP55" t="s">
        <v>643</v>
      </c>
      <c r="AQ55">
        <v>1012.972477</v>
      </c>
      <c r="AR55">
        <v>1519.458715</v>
      </c>
      <c r="AS55">
        <v>640.80167449999999</v>
      </c>
    </row>
    <row r="56" spans="1:45" x14ac:dyDescent="0.25">
      <c r="A56" t="s">
        <v>237</v>
      </c>
      <c r="B56" t="s">
        <v>109</v>
      </c>
      <c r="C56" t="s">
        <v>704</v>
      </c>
      <c r="D56">
        <v>44</v>
      </c>
      <c r="E56">
        <v>-75.5</v>
      </c>
      <c r="F56">
        <v>-5.99</v>
      </c>
      <c r="G56">
        <f t="shared" si="0"/>
        <v>-27.58</v>
      </c>
      <c r="H56" s="7">
        <v>43291</v>
      </c>
      <c r="I56">
        <v>2.48</v>
      </c>
      <c r="J56" t="s">
        <v>274</v>
      </c>
      <c r="K56">
        <v>287.9956378</v>
      </c>
      <c r="L56">
        <v>0.58449194500000001</v>
      </c>
      <c r="M56">
        <v>-14.972150920000001</v>
      </c>
      <c r="N56">
        <v>-117.2930771</v>
      </c>
      <c r="O56">
        <v>-13.70700566</v>
      </c>
      <c r="P56">
        <v>-107.3615389</v>
      </c>
      <c r="Q56">
        <v>-4.92631833</v>
      </c>
      <c r="R56">
        <v>-17.47077724</v>
      </c>
      <c r="S56">
        <v>2.5203577369999999</v>
      </c>
      <c r="T56">
        <v>5.900214385</v>
      </c>
      <c r="U56">
        <v>16.100090349999999</v>
      </c>
      <c r="V56">
        <v>10.199875970000001</v>
      </c>
      <c r="W56">
        <v>-24.917867730000001</v>
      </c>
      <c r="X56">
        <v>1.0101998759999999</v>
      </c>
      <c r="Y56">
        <v>1.3490357980000001</v>
      </c>
      <c r="Z56">
        <v>-80.498485009999996</v>
      </c>
      <c r="AA56">
        <v>-106.36006329999999</v>
      </c>
      <c r="AB56">
        <v>-49.507445169999997</v>
      </c>
      <c r="AC56">
        <v>5.1938506909999997</v>
      </c>
      <c r="AD56">
        <v>91.929764660000004</v>
      </c>
      <c r="AE56">
        <v>86.735913960000005</v>
      </c>
      <c r="AF56">
        <v>-187.74477630000001</v>
      </c>
      <c r="AG56">
        <v>1.0867359139999999</v>
      </c>
      <c r="AH56">
        <v>-59.399018730000002</v>
      </c>
      <c r="AI56">
        <v>2.6879768400000001</v>
      </c>
      <c r="AJ56">
        <v>-11.72975991</v>
      </c>
      <c r="AK56">
        <v>-90.928341709999998</v>
      </c>
      <c r="AL56">
        <v>0.49994523800000001</v>
      </c>
      <c r="AM56">
        <v>0.49994523800000001</v>
      </c>
      <c r="AN56">
        <v>0.78236435800000004</v>
      </c>
      <c r="AO56">
        <v>1.3542771010000001</v>
      </c>
      <c r="AP56" t="s">
        <v>647</v>
      </c>
      <c r="AQ56">
        <v>1012.972477</v>
      </c>
      <c r="AR56">
        <v>1519.458715</v>
      </c>
      <c r="AS56">
        <v>759.64614900000004</v>
      </c>
    </row>
    <row r="57" spans="1:45" x14ac:dyDescent="0.25">
      <c r="A57" t="s">
        <v>238</v>
      </c>
      <c r="B57" t="s">
        <v>109</v>
      </c>
      <c r="C57" t="s">
        <v>705</v>
      </c>
      <c r="D57">
        <v>51</v>
      </c>
      <c r="E57">
        <v>-69.2</v>
      </c>
      <c r="F57">
        <v>-4.43</v>
      </c>
      <c r="G57">
        <f t="shared" si="0"/>
        <v>-33.760000000000005</v>
      </c>
      <c r="H57" s="7">
        <v>43368</v>
      </c>
      <c r="I57">
        <v>2.82</v>
      </c>
      <c r="J57" t="s">
        <v>274</v>
      </c>
      <c r="K57">
        <v>287.9956378</v>
      </c>
      <c r="L57">
        <v>0.58449194500000001</v>
      </c>
      <c r="M57">
        <v>-14.972150920000001</v>
      </c>
      <c r="N57">
        <v>-117.2930771</v>
      </c>
      <c r="O57">
        <v>-13.70700566</v>
      </c>
      <c r="P57">
        <v>-107.3615389</v>
      </c>
      <c r="Q57">
        <v>-4.92631833</v>
      </c>
      <c r="R57">
        <v>-13.8062814</v>
      </c>
      <c r="S57">
        <v>2.5203577369999999</v>
      </c>
      <c r="T57">
        <v>5.900214385</v>
      </c>
      <c r="U57">
        <v>16.100090349999999</v>
      </c>
      <c r="V57">
        <v>10.199875970000001</v>
      </c>
      <c r="W57">
        <v>-24.917867730000001</v>
      </c>
      <c r="X57">
        <v>1.0101998759999999</v>
      </c>
      <c r="Y57">
        <v>1.3490357980000001</v>
      </c>
      <c r="Z57">
        <v>-80.498485009999996</v>
      </c>
      <c r="AA57">
        <v>-92.580290739999995</v>
      </c>
      <c r="AB57">
        <v>-49.507445169999997</v>
      </c>
      <c r="AC57">
        <v>5.1938506909999997</v>
      </c>
      <c r="AD57">
        <v>91.929764660000004</v>
      </c>
      <c r="AE57">
        <v>86.735913960000005</v>
      </c>
      <c r="AF57">
        <v>-187.74477630000001</v>
      </c>
      <c r="AG57">
        <v>1.0867359139999999</v>
      </c>
      <c r="AH57">
        <v>-58.153543130000003</v>
      </c>
      <c r="AI57">
        <v>2.493556855</v>
      </c>
      <c r="AJ57">
        <v>-11.05769023</v>
      </c>
      <c r="AK57">
        <v>-85.726522410000001</v>
      </c>
      <c r="AL57">
        <v>0.70685701000000001</v>
      </c>
      <c r="AM57">
        <v>0.70685701000000001</v>
      </c>
      <c r="AN57">
        <v>1.1243424209999999</v>
      </c>
      <c r="AO57">
        <v>2.0569922599999999</v>
      </c>
      <c r="AP57" t="s">
        <v>647</v>
      </c>
      <c r="AQ57">
        <v>1012.972477</v>
      </c>
      <c r="AR57">
        <v>1519.458715</v>
      </c>
      <c r="AS57">
        <v>1074.040045</v>
      </c>
    </row>
    <row r="58" spans="1:45" x14ac:dyDescent="0.25">
      <c r="A58" t="s">
        <v>239</v>
      </c>
      <c r="B58" t="s">
        <v>107</v>
      </c>
      <c r="C58" t="s">
        <v>706</v>
      </c>
      <c r="D58">
        <v>1</v>
      </c>
      <c r="E58">
        <v>-114.1</v>
      </c>
      <c r="F58">
        <v>-12.79</v>
      </c>
      <c r="G58">
        <f t="shared" si="0"/>
        <v>-11.780000000000001</v>
      </c>
      <c r="H58" s="7">
        <v>43223</v>
      </c>
      <c r="I58">
        <v>0.21</v>
      </c>
      <c r="J58" t="s">
        <v>274</v>
      </c>
      <c r="K58">
        <v>287.9878602</v>
      </c>
      <c r="L58">
        <v>0.58392972399999998</v>
      </c>
      <c r="M58">
        <v>-14.972150920000001</v>
      </c>
      <c r="N58">
        <v>-117.2930771</v>
      </c>
      <c r="O58">
        <v>-13.70700566</v>
      </c>
      <c r="P58">
        <v>-107.3615389</v>
      </c>
      <c r="Q58">
        <v>-4.9124208080000002</v>
      </c>
      <c r="R58">
        <v>-33.45184828</v>
      </c>
      <c r="S58">
        <v>2.562153549</v>
      </c>
      <c r="T58">
        <v>5.9081979200000001</v>
      </c>
      <c r="U58">
        <v>16.108806659999999</v>
      </c>
      <c r="V58">
        <v>10.200608730000001</v>
      </c>
      <c r="W58">
        <v>-24.918575019999999</v>
      </c>
      <c r="X58">
        <v>1.010200609</v>
      </c>
      <c r="Y58">
        <v>1.345859929</v>
      </c>
      <c r="Z58">
        <v>-80.445349440000001</v>
      </c>
      <c r="AA58">
        <v>-190.80465480000001</v>
      </c>
      <c r="AB58">
        <v>-49.331626270000001</v>
      </c>
      <c r="AC58">
        <v>5.2008784510000003</v>
      </c>
      <c r="AD58">
        <v>91.945798760000002</v>
      </c>
      <c r="AE58">
        <v>86.744920309999998</v>
      </c>
      <c r="AF58">
        <v>-187.75150780000001</v>
      </c>
      <c r="AG58">
        <v>1.0867449199999999</v>
      </c>
      <c r="AH58">
        <v>-66.618645880000003</v>
      </c>
      <c r="AI58">
        <v>3.7123810879999999</v>
      </c>
      <c r="AJ58">
        <v>-16.505694139999999</v>
      </c>
      <c r="AK58">
        <v>-127.8940727</v>
      </c>
      <c r="AL58">
        <v>0.17983357999999999</v>
      </c>
      <c r="AM58">
        <v>0.17983357999999999</v>
      </c>
      <c r="AN58">
        <v>0.105612571</v>
      </c>
      <c r="AO58">
        <v>4.1628205000000001E-2</v>
      </c>
      <c r="AP58" t="s">
        <v>643</v>
      </c>
      <c r="AQ58">
        <v>1014.799438</v>
      </c>
      <c r="AR58">
        <v>1522.199157</v>
      </c>
      <c r="AS58">
        <v>273.74252360000003</v>
      </c>
    </row>
    <row r="59" spans="1:45" x14ac:dyDescent="0.25">
      <c r="A59" t="s">
        <v>240</v>
      </c>
      <c r="B59" t="s">
        <v>107</v>
      </c>
      <c r="C59" t="s">
        <v>707</v>
      </c>
      <c r="D59">
        <v>65</v>
      </c>
      <c r="E59">
        <v>-117.2</v>
      </c>
      <c r="F59">
        <v>-13.3</v>
      </c>
      <c r="G59">
        <f t="shared" si="0"/>
        <v>-10.799999999999997</v>
      </c>
      <c r="H59" s="7">
        <v>43235</v>
      </c>
      <c r="I59" t="s">
        <v>274</v>
      </c>
      <c r="J59" t="s">
        <v>274</v>
      </c>
      <c r="K59">
        <v>287.9878602</v>
      </c>
      <c r="L59">
        <v>0.58392972399999998</v>
      </c>
      <c r="M59">
        <v>-14.972150920000001</v>
      </c>
      <c r="N59">
        <v>-117.2930771</v>
      </c>
      <c r="O59">
        <v>-13.70700566</v>
      </c>
      <c r="P59">
        <v>-107.3615389</v>
      </c>
      <c r="Q59">
        <v>-4.9124208080000002</v>
      </c>
      <c r="R59">
        <v>-34.648236850000004</v>
      </c>
      <c r="S59">
        <v>2.562153549</v>
      </c>
      <c r="T59">
        <v>5.9081979200000001</v>
      </c>
      <c r="U59">
        <v>16.108806659999999</v>
      </c>
      <c r="V59">
        <v>10.200608730000001</v>
      </c>
      <c r="W59">
        <v>-24.918575019999999</v>
      </c>
      <c r="X59">
        <v>1.010200609</v>
      </c>
      <c r="Y59">
        <v>1.345859929</v>
      </c>
      <c r="Z59">
        <v>-80.445349440000001</v>
      </c>
      <c r="AA59">
        <v>-197.57595939999999</v>
      </c>
      <c r="AB59">
        <v>-49.331626270000001</v>
      </c>
      <c r="AC59">
        <v>5.2008784510000003</v>
      </c>
      <c r="AD59">
        <v>91.945798760000002</v>
      </c>
      <c r="AE59">
        <v>86.744920309999998</v>
      </c>
      <c r="AF59">
        <v>-187.75150780000001</v>
      </c>
      <c r="AG59">
        <v>1.0867449199999999</v>
      </c>
      <c r="AH59">
        <v>-67.125594879999994</v>
      </c>
      <c r="AI59">
        <v>3.764992866</v>
      </c>
      <c r="AJ59">
        <v>-16.85169174</v>
      </c>
      <c r="AK59">
        <v>-130.57209409999999</v>
      </c>
      <c r="AL59">
        <v>0.16636932400000001</v>
      </c>
      <c r="AM59">
        <v>0.16636932400000001</v>
      </c>
      <c r="AN59">
        <v>7.8327355000000001E-2</v>
      </c>
      <c r="AO59">
        <v>1.1580220000000001E-3</v>
      </c>
      <c r="AP59" t="s">
        <v>643</v>
      </c>
      <c r="AQ59">
        <v>1014.799438</v>
      </c>
      <c r="AR59">
        <v>1522.199157</v>
      </c>
      <c r="AS59">
        <v>253.24724520000001</v>
      </c>
    </row>
    <row r="60" spans="1:45" x14ac:dyDescent="0.25">
      <c r="A60" t="s">
        <v>241</v>
      </c>
      <c r="B60" t="s">
        <v>107</v>
      </c>
      <c r="C60" t="s">
        <v>708</v>
      </c>
      <c r="D60">
        <v>48</v>
      </c>
      <c r="E60">
        <v>-87.7</v>
      </c>
      <c r="F60">
        <v>-8.17</v>
      </c>
      <c r="G60">
        <f t="shared" si="0"/>
        <v>-22.340000000000003</v>
      </c>
      <c r="H60" s="7">
        <v>43291</v>
      </c>
      <c r="I60">
        <v>0.24</v>
      </c>
      <c r="J60" t="s">
        <v>274</v>
      </c>
      <c r="K60">
        <v>287.9878602</v>
      </c>
      <c r="L60">
        <v>0.58392972399999998</v>
      </c>
      <c r="M60">
        <v>-14.972150920000001</v>
      </c>
      <c r="N60">
        <v>-117.2930771</v>
      </c>
      <c r="O60">
        <v>-13.70700566</v>
      </c>
      <c r="P60">
        <v>-107.3615389</v>
      </c>
      <c r="Q60">
        <v>-4.9124208080000002</v>
      </c>
      <c r="R60">
        <v>-22.613975409999998</v>
      </c>
      <c r="S60">
        <v>2.562153549</v>
      </c>
      <c r="T60">
        <v>5.9081979200000001</v>
      </c>
      <c r="U60">
        <v>16.108806659999999</v>
      </c>
      <c r="V60">
        <v>10.200608730000001</v>
      </c>
      <c r="W60">
        <v>-24.918575019999999</v>
      </c>
      <c r="X60">
        <v>1.010200609</v>
      </c>
      <c r="Y60">
        <v>1.345859929</v>
      </c>
      <c r="Z60">
        <v>-80.445349440000001</v>
      </c>
      <c r="AA60">
        <v>-133.13935090000001</v>
      </c>
      <c r="AB60">
        <v>-49.331626270000001</v>
      </c>
      <c r="AC60">
        <v>5.2008784510000003</v>
      </c>
      <c r="AD60">
        <v>91.945798760000002</v>
      </c>
      <c r="AE60">
        <v>86.744920309999998</v>
      </c>
      <c r="AF60">
        <v>-187.75150780000001</v>
      </c>
      <c r="AG60">
        <v>1.0867449199999999</v>
      </c>
      <c r="AH60">
        <v>-61.997969470000001</v>
      </c>
      <c r="AI60">
        <v>3.1459033700000001</v>
      </c>
      <c r="AJ60">
        <v>-13.464664429999999</v>
      </c>
      <c r="AK60">
        <v>-104.35650269999999</v>
      </c>
      <c r="AL60">
        <v>0.36656559399999999</v>
      </c>
      <c r="AM60">
        <v>0.36656559399999999</v>
      </c>
      <c r="AN60">
        <v>0.47093343300000001</v>
      </c>
      <c r="AO60">
        <v>0.65126540099999997</v>
      </c>
      <c r="AP60" t="s">
        <v>647</v>
      </c>
      <c r="AQ60">
        <v>1014.799438</v>
      </c>
      <c r="AR60">
        <v>1522.199157</v>
      </c>
      <c r="AS60">
        <v>557.98583819999999</v>
      </c>
    </row>
    <row r="61" spans="1:45" x14ac:dyDescent="0.25">
      <c r="A61" t="s">
        <v>242</v>
      </c>
      <c r="B61" t="s">
        <v>107</v>
      </c>
      <c r="C61" t="s">
        <v>709</v>
      </c>
      <c r="D61">
        <v>86</v>
      </c>
      <c r="E61">
        <v>-78.3</v>
      </c>
      <c r="F61">
        <v>-6.04</v>
      </c>
      <c r="G61">
        <f t="shared" si="0"/>
        <v>-29.979999999999997</v>
      </c>
      <c r="H61" s="7">
        <v>43368</v>
      </c>
      <c r="I61">
        <v>0.28000000000000003</v>
      </c>
      <c r="J61" t="s">
        <v>274</v>
      </c>
      <c r="K61">
        <v>287.9878602</v>
      </c>
      <c r="L61">
        <v>0.58392972399999998</v>
      </c>
      <c r="M61">
        <v>-14.972150920000001</v>
      </c>
      <c r="N61">
        <v>-117.2930771</v>
      </c>
      <c r="O61">
        <v>-13.70700566</v>
      </c>
      <c r="P61">
        <v>-107.3615389</v>
      </c>
      <c r="Q61">
        <v>-4.9124208080000002</v>
      </c>
      <c r="R61">
        <v>-17.617293759999999</v>
      </c>
      <c r="S61">
        <v>2.562153549</v>
      </c>
      <c r="T61">
        <v>5.9081979200000001</v>
      </c>
      <c r="U61">
        <v>16.108806659999999</v>
      </c>
      <c r="V61">
        <v>10.200608730000001</v>
      </c>
      <c r="W61">
        <v>-24.918575019999999</v>
      </c>
      <c r="X61">
        <v>1.010200609</v>
      </c>
      <c r="Y61">
        <v>1.345859929</v>
      </c>
      <c r="Z61">
        <v>-80.445349440000001</v>
      </c>
      <c r="AA61">
        <v>-112.6070079</v>
      </c>
      <c r="AB61">
        <v>-49.331626270000001</v>
      </c>
      <c r="AC61">
        <v>5.2008784510000003</v>
      </c>
      <c r="AD61">
        <v>91.945798760000002</v>
      </c>
      <c r="AE61">
        <v>86.744920309999998</v>
      </c>
      <c r="AF61">
        <v>-187.75150780000001</v>
      </c>
      <c r="AG61">
        <v>1.0867449199999999</v>
      </c>
      <c r="AH61">
        <v>-60.401661079999997</v>
      </c>
      <c r="AI61">
        <v>2.9633011460000001</v>
      </c>
      <c r="AJ61">
        <v>-12.615754709999999</v>
      </c>
      <c r="AK61">
        <v>-97.785941469999997</v>
      </c>
      <c r="AL61">
        <v>0.56798720400000002</v>
      </c>
      <c r="AM61">
        <v>0.56798720400000002</v>
      </c>
      <c r="AN61">
        <v>0.77152321599999996</v>
      </c>
      <c r="AO61">
        <v>1.136592187</v>
      </c>
      <c r="AP61" t="s">
        <v>647</v>
      </c>
      <c r="AQ61">
        <v>1014.799438</v>
      </c>
      <c r="AR61">
        <v>1522.199157</v>
      </c>
      <c r="AS61">
        <v>864.58964279999998</v>
      </c>
    </row>
    <row r="62" spans="1:45" x14ac:dyDescent="0.25">
      <c r="A62" t="s">
        <v>243</v>
      </c>
      <c r="B62" t="s">
        <v>100</v>
      </c>
      <c r="C62" t="s">
        <v>710</v>
      </c>
      <c r="D62">
        <v>32</v>
      </c>
      <c r="E62">
        <v>-134</v>
      </c>
      <c r="F62">
        <v>-15.51</v>
      </c>
      <c r="G62">
        <f t="shared" si="0"/>
        <v>-9.9200000000000017</v>
      </c>
      <c r="H62" s="7">
        <v>43223</v>
      </c>
      <c r="I62">
        <v>1.43</v>
      </c>
      <c r="J62" t="s">
        <v>274</v>
      </c>
      <c r="K62">
        <v>287.92581680000001</v>
      </c>
      <c r="L62">
        <v>0.58132684599999995</v>
      </c>
      <c r="M62">
        <v>-14.972150920000001</v>
      </c>
      <c r="N62">
        <v>-117.2930771</v>
      </c>
      <c r="O62">
        <v>-13.70700566</v>
      </c>
      <c r="P62">
        <v>-107.3615389</v>
      </c>
      <c r="Q62">
        <v>-4.847042525</v>
      </c>
      <c r="R62">
        <v>-39.830301650000003</v>
      </c>
      <c r="S62">
        <v>2.7586024500000002</v>
      </c>
      <c r="T62">
        <v>5.9451587840000002</v>
      </c>
      <c r="U62">
        <v>16.151615570000001</v>
      </c>
      <c r="V62">
        <v>10.206456790000001</v>
      </c>
      <c r="W62">
        <v>-24.924219740000002</v>
      </c>
      <c r="X62">
        <v>1.010206457</v>
      </c>
      <c r="Y62">
        <v>1.331262296</v>
      </c>
      <c r="Z62">
        <v>-80.187938200000005</v>
      </c>
      <c r="AA62">
        <v>-234.09584720000001</v>
      </c>
      <c r="AB62">
        <v>-48.489548370000001</v>
      </c>
      <c r="AC62">
        <v>5.2334144220000001</v>
      </c>
      <c r="AD62">
        <v>92.050216210000002</v>
      </c>
      <c r="AE62">
        <v>86.816801780000006</v>
      </c>
      <c r="AF62">
        <v>-187.8052295</v>
      </c>
      <c r="AG62">
        <v>1.086816802</v>
      </c>
      <c r="AH62">
        <v>-70.164994480000004</v>
      </c>
      <c r="AI62">
        <v>4.1157321419999997</v>
      </c>
      <c r="AJ62">
        <v>-19.32114215</v>
      </c>
      <c r="AK62">
        <v>-149.68564019999999</v>
      </c>
      <c r="AL62">
        <v>0.15670620399999999</v>
      </c>
      <c r="AM62">
        <v>0.15670620399999999</v>
      </c>
      <c r="AN62">
        <v>-2.2115230999999999E-2</v>
      </c>
      <c r="AO62">
        <v>-0.16690925100000001</v>
      </c>
      <c r="AP62" t="s">
        <v>641</v>
      </c>
      <c r="AQ62">
        <v>1022.919187</v>
      </c>
      <c r="AR62">
        <v>1534.3787809999999</v>
      </c>
      <c r="AS62">
        <v>240.44667419999999</v>
      </c>
    </row>
    <row r="63" spans="1:45" x14ac:dyDescent="0.25">
      <c r="A63" t="s">
        <v>244</v>
      </c>
      <c r="B63" t="s">
        <v>100</v>
      </c>
      <c r="C63" t="s">
        <v>711</v>
      </c>
      <c r="D63">
        <v>54</v>
      </c>
      <c r="E63">
        <v>-123.2</v>
      </c>
      <c r="F63">
        <v>-14.73</v>
      </c>
      <c r="G63">
        <f t="shared" si="0"/>
        <v>-5.3599999999999994</v>
      </c>
      <c r="H63" s="7">
        <v>43235</v>
      </c>
      <c r="I63">
        <v>0.5</v>
      </c>
      <c r="J63" t="s">
        <v>274</v>
      </c>
      <c r="K63">
        <v>287.92581680000001</v>
      </c>
      <c r="L63">
        <v>0.58132684599999995</v>
      </c>
      <c r="M63">
        <v>-14.972150920000001</v>
      </c>
      <c r="N63">
        <v>-117.2930771</v>
      </c>
      <c r="O63">
        <v>-13.70700566</v>
      </c>
      <c r="P63">
        <v>-107.3615389</v>
      </c>
      <c r="Q63">
        <v>-4.847042525</v>
      </c>
      <c r="R63">
        <v>-38.011917060000002</v>
      </c>
      <c r="S63">
        <v>2.7586024500000002</v>
      </c>
      <c r="T63">
        <v>5.9451587840000002</v>
      </c>
      <c r="U63">
        <v>16.151615570000001</v>
      </c>
      <c r="V63">
        <v>10.206456790000001</v>
      </c>
      <c r="W63">
        <v>-24.924219740000002</v>
      </c>
      <c r="X63">
        <v>1.010206457</v>
      </c>
      <c r="Y63">
        <v>1.331262296</v>
      </c>
      <c r="Z63">
        <v>-80.187938200000005</v>
      </c>
      <c r="AA63">
        <v>-210.65370659999999</v>
      </c>
      <c r="AB63">
        <v>-48.489548370000001</v>
      </c>
      <c r="AC63">
        <v>5.2334144220000001</v>
      </c>
      <c r="AD63">
        <v>92.050216210000002</v>
      </c>
      <c r="AE63">
        <v>86.816801780000006</v>
      </c>
      <c r="AF63">
        <v>-187.8052295</v>
      </c>
      <c r="AG63">
        <v>1.086816802</v>
      </c>
      <c r="AH63">
        <v>-67.869801229999993</v>
      </c>
      <c r="AI63">
        <v>3.7562931960000001</v>
      </c>
      <c r="AJ63">
        <v>-17.001703330000002</v>
      </c>
      <c r="AK63">
        <v>-131.73318370000001</v>
      </c>
      <c r="AL63">
        <v>9.7573723000000001E-2</v>
      </c>
      <c r="AM63">
        <v>9.7573723000000001E-2</v>
      </c>
      <c r="AN63">
        <v>1.0400815000000001E-2</v>
      </c>
      <c r="AO63">
        <v>-6.7543425000000004E-2</v>
      </c>
      <c r="AP63" t="s">
        <v>643</v>
      </c>
      <c r="AQ63">
        <v>1022.919187</v>
      </c>
      <c r="AR63">
        <v>1534.3787809999999</v>
      </c>
      <c r="AS63">
        <v>149.71505020000001</v>
      </c>
    </row>
    <row r="64" spans="1:45" x14ac:dyDescent="0.25">
      <c r="A64" t="s">
        <v>245</v>
      </c>
      <c r="B64" t="s">
        <v>100</v>
      </c>
      <c r="C64" t="s">
        <v>712</v>
      </c>
      <c r="D64">
        <v>23</v>
      </c>
      <c r="E64">
        <v>-86.8</v>
      </c>
      <c r="F64">
        <v>-8.02</v>
      </c>
      <c r="G64">
        <f t="shared" si="0"/>
        <v>-22.64</v>
      </c>
      <c r="H64" s="7">
        <v>43291</v>
      </c>
      <c r="I64">
        <v>0.67</v>
      </c>
      <c r="J64" t="s">
        <v>274</v>
      </c>
      <c r="K64">
        <v>287.92581680000001</v>
      </c>
      <c r="L64">
        <v>0.58132684599999995</v>
      </c>
      <c r="M64">
        <v>-14.972150920000001</v>
      </c>
      <c r="N64">
        <v>-117.2930771</v>
      </c>
      <c r="O64">
        <v>-13.70700566</v>
      </c>
      <c r="P64">
        <v>-107.3615389</v>
      </c>
      <c r="Q64">
        <v>-4.847042525</v>
      </c>
      <c r="R64">
        <v>-22.369147049999999</v>
      </c>
      <c r="S64">
        <v>2.7586024500000002</v>
      </c>
      <c r="T64">
        <v>5.9451587840000002</v>
      </c>
      <c r="U64">
        <v>16.151615570000001</v>
      </c>
      <c r="V64">
        <v>10.206456790000001</v>
      </c>
      <c r="W64">
        <v>-24.924219740000002</v>
      </c>
      <c r="X64">
        <v>1.010206457</v>
      </c>
      <c r="Y64">
        <v>1.331262296</v>
      </c>
      <c r="Z64">
        <v>-80.187938200000005</v>
      </c>
      <c r="AA64">
        <v>-131.64501060000001</v>
      </c>
      <c r="AB64">
        <v>-48.489548370000001</v>
      </c>
      <c r="AC64">
        <v>5.2334144220000001</v>
      </c>
      <c r="AD64">
        <v>92.050216210000002</v>
      </c>
      <c r="AE64">
        <v>86.816801780000006</v>
      </c>
      <c r="AF64">
        <v>-187.8052295</v>
      </c>
      <c r="AG64">
        <v>1.086816802</v>
      </c>
      <c r="AH64">
        <v>-61.735305629999999</v>
      </c>
      <c r="AI64">
        <v>3.125273612</v>
      </c>
      <c r="AJ64">
        <v>-13.34755313</v>
      </c>
      <c r="AK64">
        <v>-103.45006119999999</v>
      </c>
      <c r="AL64">
        <v>0.37128012599999999</v>
      </c>
      <c r="AM64">
        <v>0.37128012599999999</v>
      </c>
      <c r="AN64">
        <v>0.48449924599999999</v>
      </c>
      <c r="AO64">
        <v>0.67996588000000002</v>
      </c>
      <c r="AP64" t="s">
        <v>647</v>
      </c>
      <c r="AQ64">
        <v>1022.919187</v>
      </c>
      <c r="AR64">
        <v>1534.3787809999999</v>
      </c>
      <c r="AS64">
        <v>569.68434749999994</v>
      </c>
    </row>
    <row r="65" spans="1:45" x14ac:dyDescent="0.25">
      <c r="A65" t="s">
        <v>246</v>
      </c>
      <c r="B65" t="s">
        <v>100</v>
      </c>
      <c r="C65" t="s">
        <v>713</v>
      </c>
      <c r="D65">
        <v>56</v>
      </c>
      <c r="E65">
        <v>-80.7</v>
      </c>
      <c r="F65">
        <v>-5.61</v>
      </c>
      <c r="G65">
        <f t="shared" si="0"/>
        <v>-35.82</v>
      </c>
      <c r="H65" s="7">
        <v>43368</v>
      </c>
      <c r="I65">
        <v>0.96</v>
      </c>
      <c r="J65" t="s">
        <v>274</v>
      </c>
      <c r="K65">
        <v>287.92581680000001</v>
      </c>
      <c r="L65">
        <v>0.58132684599999995</v>
      </c>
      <c r="M65">
        <v>-14.972150920000001</v>
      </c>
      <c r="N65">
        <v>-117.2930771</v>
      </c>
      <c r="O65">
        <v>-13.70700566</v>
      </c>
      <c r="P65">
        <v>-107.3615389</v>
      </c>
      <c r="Q65">
        <v>-4.847042525</v>
      </c>
      <c r="R65">
        <v>-16.75080492</v>
      </c>
      <c r="S65">
        <v>2.7586024500000002</v>
      </c>
      <c r="T65">
        <v>5.9451587840000002</v>
      </c>
      <c r="U65">
        <v>16.151615570000001</v>
      </c>
      <c r="V65">
        <v>10.206456790000001</v>
      </c>
      <c r="W65">
        <v>-24.924219740000002</v>
      </c>
      <c r="X65">
        <v>1.010206457</v>
      </c>
      <c r="Y65">
        <v>1.331262296</v>
      </c>
      <c r="Z65">
        <v>-80.187938200000005</v>
      </c>
      <c r="AA65">
        <v>-118.4045423</v>
      </c>
      <c r="AB65">
        <v>-48.489548370000001</v>
      </c>
      <c r="AC65">
        <v>5.2334144220000001</v>
      </c>
      <c r="AD65">
        <v>92.050216210000002</v>
      </c>
      <c r="AE65">
        <v>86.816801780000006</v>
      </c>
      <c r="AF65">
        <v>-187.8052295</v>
      </c>
      <c r="AG65">
        <v>1.086816802</v>
      </c>
      <c r="AH65">
        <v>-61.713716320000003</v>
      </c>
      <c r="AI65">
        <v>3.384364293</v>
      </c>
      <c r="AJ65">
        <v>-14.13656248</v>
      </c>
      <c r="AK65">
        <v>-109.5569936</v>
      </c>
      <c r="AL65">
        <v>0.76534528199999996</v>
      </c>
      <c r="AM65">
        <v>0.76534528199999996</v>
      </c>
      <c r="AN65">
        <v>0.84034780200000003</v>
      </c>
      <c r="AO65">
        <v>0.97052171499999995</v>
      </c>
      <c r="AP65" t="s">
        <v>647</v>
      </c>
      <c r="AQ65">
        <v>1022.919187</v>
      </c>
      <c r="AR65">
        <v>1534.3787809999999</v>
      </c>
      <c r="AS65">
        <v>1174.329561</v>
      </c>
    </row>
    <row r="66" spans="1:45" x14ac:dyDescent="0.25">
      <c r="A66" t="s">
        <v>247</v>
      </c>
      <c r="B66" t="s">
        <v>103</v>
      </c>
      <c r="C66" t="s">
        <v>714</v>
      </c>
      <c r="D66">
        <v>41</v>
      </c>
      <c r="E66">
        <v>-138.9</v>
      </c>
      <c r="F66">
        <v>-17.190000000000001</v>
      </c>
      <c r="G66">
        <f t="shared" si="0"/>
        <v>-1.3799999999999955</v>
      </c>
      <c r="H66" s="7">
        <v>43223</v>
      </c>
      <c r="I66">
        <v>0.16</v>
      </c>
      <c r="J66" t="s">
        <v>274</v>
      </c>
      <c r="K66">
        <v>287.93153009999997</v>
      </c>
      <c r="L66">
        <v>0.58106566599999998</v>
      </c>
      <c r="M66">
        <v>-14.972150920000001</v>
      </c>
      <c r="N66">
        <v>-117.2930771</v>
      </c>
      <c r="O66">
        <v>-13.70700566</v>
      </c>
      <c r="P66">
        <v>-107.3615389</v>
      </c>
      <c r="Q66">
        <v>-4.840951649</v>
      </c>
      <c r="R66">
        <v>-43.743088929999999</v>
      </c>
      <c r="S66">
        <v>2.7775789949999998</v>
      </c>
      <c r="T66">
        <v>5.9488675479999999</v>
      </c>
      <c r="U66">
        <v>16.154785619999998</v>
      </c>
      <c r="V66">
        <v>10.205918069999999</v>
      </c>
      <c r="W66">
        <v>-24.923699760000002</v>
      </c>
      <c r="X66">
        <v>1.010205918</v>
      </c>
      <c r="Y66">
        <v>1.3298101360000001</v>
      </c>
      <c r="Z66">
        <v>-80.167270299999998</v>
      </c>
      <c r="AA66">
        <v>-244.6977923</v>
      </c>
      <c r="AB66">
        <v>-48.414875760000001</v>
      </c>
      <c r="AC66">
        <v>5.2366791800000003</v>
      </c>
      <c r="AD66">
        <v>92.046859040000001</v>
      </c>
      <c r="AE66">
        <v>86.810179869999999</v>
      </c>
      <c r="AF66">
        <v>-187.8002808</v>
      </c>
      <c r="AG66">
        <v>1.0868101800000001</v>
      </c>
      <c r="AH66">
        <v>-70.408381059999996</v>
      </c>
      <c r="AI66">
        <v>3.9843873730000001</v>
      </c>
      <c r="AJ66">
        <v>-18.71023134</v>
      </c>
      <c r="AK66">
        <v>-144.9571905</v>
      </c>
      <c r="AL66">
        <v>5.7252523E-2</v>
      </c>
      <c r="AM66">
        <v>5.7252523E-2</v>
      </c>
      <c r="AN66">
        <v>-8.3525087999999997E-2</v>
      </c>
      <c r="AO66">
        <v>-0.20422848599999999</v>
      </c>
      <c r="AP66" t="s">
        <v>641</v>
      </c>
      <c r="AQ66">
        <v>1023.358417</v>
      </c>
      <c r="AR66">
        <v>1535.037626</v>
      </c>
      <c r="AS66">
        <v>87.884777009999993</v>
      </c>
    </row>
    <row r="67" spans="1:45" x14ac:dyDescent="0.25">
      <c r="A67" t="s">
        <v>248</v>
      </c>
      <c r="B67" t="s">
        <v>103</v>
      </c>
      <c r="C67" t="s">
        <v>715</v>
      </c>
      <c r="D67">
        <v>93</v>
      </c>
      <c r="E67">
        <v>-135</v>
      </c>
      <c r="F67">
        <v>-16.45</v>
      </c>
      <c r="G67">
        <f t="shared" ref="G67:G93" si="1">E67-8*F67</f>
        <v>-3.4000000000000057</v>
      </c>
      <c r="H67" s="7">
        <v>43235</v>
      </c>
      <c r="I67">
        <v>0.18</v>
      </c>
      <c r="J67" t="s">
        <v>274</v>
      </c>
      <c r="K67">
        <v>287.93153009999997</v>
      </c>
      <c r="L67">
        <v>0.58106566599999998</v>
      </c>
      <c r="M67">
        <v>-14.972150920000001</v>
      </c>
      <c r="N67">
        <v>-117.2930771</v>
      </c>
      <c r="O67">
        <v>-13.70700566</v>
      </c>
      <c r="P67">
        <v>-107.3615389</v>
      </c>
      <c r="Q67">
        <v>-4.840951649</v>
      </c>
      <c r="R67">
        <v>-42.019029430000003</v>
      </c>
      <c r="S67">
        <v>2.7775789949999998</v>
      </c>
      <c r="T67">
        <v>5.9488675479999999</v>
      </c>
      <c r="U67">
        <v>16.154785619999998</v>
      </c>
      <c r="V67">
        <v>10.205918069999999</v>
      </c>
      <c r="W67">
        <v>-24.923699760000002</v>
      </c>
      <c r="X67">
        <v>1.010205918</v>
      </c>
      <c r="Y67">
        <v>1.3298101360000001</v>
      </c>
      <c r="Z67">
        <v>-80.167270299999998</v>
      </c>
      <c r="AA67">
        <v>-236.2378008</v>
      </c>
      <c r="AB67">
        <v>-48.414875760000001</v>
      </c>
      <c r="AC67">
        <v>5.2366791800000003</v>
      </c>
      <c r="AD67">
        <v>92.046859040000001</v>
      </c>
      <c r="AE67">
        <v>86.810179869999999</v>
      </c>
      <c r="AF67">
        <v>-187.8002808</v>
      </c>
      <c r="AG67">
        <v>1.0868101800000001</v>
      </c>
      <c r="AH67">
        <v>-69.86800787</v>
      </c>
      <c r="AI67">
        <v>3.9593916189999998</v>
      </c>
      <c r="AJ67">
        <v>-18.443594480000002</v>
      </c>
      <c r="AK67">
        <v>-142.8934213</v>
      </c>
      <c r="AL67">
        <v>7.7969109999999994E-2</v>
      </c>
      <c r="AM67">
        <v>7.7969109999999994E-2</v>
      </c>
      <c r="AN67">
        <v>-5.7798402999999998E-2</v>
      </c>
      <c r="AO67">
        <v>-0.174904263</v>
      </c>
      <c r="AP67" t="s">
        <v>641</v>
      </c>
      <c r="AQ67">
        <v>1023.358417</v>
      </c>
      <c r="AR67">
        <v>1535.037626</v>
      </c>
      <c r="AS67">
        <v>119.6855182</v>
      </c>
    </row>
    <row r="68" spans="1:45" x14ac:dyDescent="0.25">
      <c r="A68" t="s">
        <v>249</v>
      </c>
      <c r="B68" t="s">
        <v>103</v>
      </c>
      <c r="C68" t="s">
        <v>716</v>
      </c>
      <c r="D68">
        <v>42</v>
      </c>
      <c r="E68">
        <v>-100.6</v>
      </c>
      <c r="F68">
        <v>-10.63</v>
      </c>
      <c r="G68">
        <f t="shared" si="1"/>
        <v>-15.559999999999988</v>
      </c>
      <c r="H68" s="7">
        <v>43291</v>
      </c>
      <c r="I68">
        <v>0.25</v>
      </c>
      <c r="J68" t="s">
        <v>274</v>
      </c>
      <c r="K68">
        <v>287.93153009999997</v>
      </c>
      <c r="L68">
        <v>0.58106566599999998</v>
      </c>
      <c r="M68">
        <v>-14.972150920000001</v>
      </c>
      <c r="N68">
        <v>-117.2930771</v>
      </c>
      <c r="O68">
        <v>-13.70700566</v>
      </c>
      <c r="P68">
        <v>-107.3615389</v>
      </c>
      <c r="Q68">
        <v>-4.840951649</v>
      </c>
      <c r="R68">
        <v>-28.459534439999999</v>
      </c>
      <c r="S68">
        <v>2.7775789949999998</v>
      </c>
      <c r="T68">
        <v>5.9488675479999999</v>
      </c>
      <c r="U68">
        <v>16.154785619999998</v>
      </c>
      <c r="V68">
        <v>10.205918069999999</v>
      </c>
      <c r="W68">
        <v>-24.923699760000002</v>
      </c>
      <c r="X68">
        <v>1.010205918</v>
      </c>
      <c r="Y68">
        <v>1.3298101360000001</v>
      </c>
      <c r="Z68">
        <v>-80.167270299999998</v>
      </c>
      <c r="AA68">
        <v>-161.61633810000001</v>
      </c>
      <c r="AB68">
        <v>-48.414875760000001</v>
      </c>
      <c r="AC68">
        <v>5.2366791800000003</v>
      </c>
      <c r="AD68">
        <v>92.046859040000001</v>
      </c>
      <c r="AE68">
        <v>86.810179869999999</v>
      </c>
      <c r="AF68">
        <v>-187.8002808</v>
      </c>
      <c r="AG68">
        <v>1.0868101800000001</v>
      </c>
      <c r="AH68">
        <v>-64.22195121</v>
      </c>
      <c r="AI68">
        <v>3.4222059069999999</v>
      </c>
      <c r="AJ68">
        <v>-14.841363400000001</v>
      </c>
      <c r="AK68">
        <v>-115.0121527</v>
      </c>
      <c r="AL68">
        <v>0.23620153499999999</v>
      </c>
      <c r="AM68">
        <v>0.23620153499999999</v>
      </c>
      <c r="AN68">
        <v>0.24353697699999999</v>
      </c>
      <c r="AO68">
        <v>0.27358372600000003</v>
      </c>
      <c r="AP68" t="s">
        <v>647</v>
      </c>
      <c r="AQ68">
        <v>1023.358417</v>
      </c>
      <c r="AR68">
        <v>1535.037626</v>
      </c>
      <c r="AS68">
        <v>362.57824290000002</v>
      </c>
    </row>
    <row r="69" spans="1:45" x14ac:dyDescent="0.25">
      <c r="A69" t="s">
        <v>250</v>
      </c>
      <c r="B69" t="s">
        <v>103</v>
      </c>
      <c r="C69" t="s">
        <v>717</v>
      </c>
      <c r="D69">
        <v>77</v>
      </c>
      <c r="E69">
        <v>-111</v>
      </c>
      <c r="F69">
        <v>-11.87</v>
      </c>
      <c r="G69">
        <f t="shared" si="1"/>
        <v>-16.040000000000006</v>
      </c>
      <c r="H69" s="7">
        <v>43368</v>
      </c>
      <c r="I69">
        <v>0.31</v>
      </c>
      <c r="J69" t="s">
        <v>274</v>
      </c>
      <c r="K69">
        <v>287.93153009999997</v>
      </c>
      <c r="L69">
        <v>0.58106566599999998</v>
      </c>
      <c r="M69">
        <v>-14.972150920000001</v>
      </c>
      <c r="N69">
        <v>-117.2930771</v>
      </c>
      <c r="O69">
        <v>-13.70700566</v>
      </c>
      <c r="P69">
        <v>-107.3615389</v>
      </c>
      <c r="Q69">
        <v>-4.840951649</v>
      </c>
      <c r="R69">
        <v>-31.348499010000001</v>
      </c>
      <c r="S69">
        <v>2.7775789949999998</v>
      </c>
      <c r="T69">
        <v>5.9488675479999999</v>
      </c>
      <c r="U69">
        <v>16.154785619999998</v>
      </c>
      <c r="V69">
        <v>10.205918069999999</v>
      </c>
      <c r="W69">
        <v>-24.923699760000002</v>
      </c>
      <c r="X69">
        <v>1.010205918</v>
      </c>
      <c r="Y69">
        <v>1.3298101360000001</v>
      </c>
      <c r="Z69">
        <v>-80.167270299999998</v>
      </c>
      <c r="AA69">
        <v>-184.1763152</v>
      </c>
      <c r="AB69">
        <v>-48.414875760000001</v>
      </c>
      <c r="AC69">
        <v>5.2366791800000003</v>
      </c>
      <c r="AD69">
        <v>92.046859040000001</v>
      </c>
      <c r="AE69">
        <v>86.810179869999999</v>
      </c>
      <c r="AF69">
        <v>-187.8002808</v>
      </c>
      <c r="AG69">
        <v>1.0868101800000001</v>
      </c>
      <c r="AH69">
        <v>-66.407094720000003</v>
      </c>
      <c r="AI69">
        <v>3.7567738230000001</v>
      </c>
      <c r="AJ69">
        <v>-16.636538269999999</v>
      </c>
      <c r="AK69">
        <v>-128.90680620000001</v>
      </c>
      <c r="AL69">
        <v>0.24470767800000001</v>
      </c>
      <c r="AM69">
        <v>0.24470767800000001</v>
      </c>
      <c r="AN69">
        <v>0.15926026500000001</v>
      </c>
      <c r="AO69">
        <v>8.5998825000000001E-2</v>
      </c>
      <c r="AP69" t="s">
        <v>643</v>
      </c>
      <c r="AQ69">
        <v>1023.358417</v>
      </c>
      <c r="AR69">
        <v>1535.037626</v>
      </c>
      <c r="AS69">
        <v>375.63549330000001</v>
      </c>
    </row>
    <row r="70" spans="1:45" x14ac:dyDescent="0.25">
      <c r="A70" s="10" t="s">
        <v>251</v>
      </c>
      <c r="B70" t="s">
        <v>105</v>
      </c>
      <c r="C70" t="s">
        <v>718</v>
      </c>
      <c r="D70">
        <v>82</v>
      </c>
      <c r="E70">
        <v>-113.3</v>
      </c>
      <c r="F70">
        <v>-11.7</v>
      </c>
      <c r="G70">
        <f t="shared" si="1"/>
        <v>-19.700000000000003</v>
      </c>
      <c r="H70" s="7">
        <v>43223</v>
      </c>
      <c r="I70">
        <v>1.19</v>
      </c>
      <c r="J70" t="s">
        <v>274</v>
      </c>
      <c r="K70">
        <v>287.9419024</v>
      </c>
      <c r="L70">
        <v>0.58164318999999998</v>
      </c>
      <c r="M70">
        <v>-14.972150920000001</v>
      </c>
      <c r="N70">
        <v>-117.2930771</v>
      </c>
      <c r="O70">
        <v>-13.70700566</v>
      </c>
      <c r="P70">
        <v>-107.3615389</v>
      </c>
      <c r="Q70">
        <v>-4.8553267919999996</v>
      </c>
      <c r="R70">
        <v>-30.940969280000001</v>
      </c>
      <c r="S70">
        <v>2.734025844</v>
      </c>
      <c r="T70">
        <v>5.9406667029999998</v>
      </c>
      <c r="U70">
        <v>16.14560685</v>
      </c>
      <c r="V70">
        <v>10.204940150000001</v>
      </c>
      <c r="W70">
        <v>-24.92275583</v>
      </c>
      <c r="X70">
        <v>1.0102049399999999</v>
      </c>
      <c r="Y70">
        <v>1.3330286010000001</v>
      </c>
      <c r="Z70">
        <v>-80.222944819999995</v>
      </c>
      <c r="AA70">
        <v>-189.14461510000001</v>
      </c>
      <c r="AB70">
        <v>-48.5998071</v>
      </c>
      <c r="AC70">
        <v>5.2294601260000002</v>
      </c>
      <c r="AD70">
        <v>92.027619389999998</v>
      </c>
      <c r="AE70">
        <v>86.798159260000006</v>
      </c>
      <c r="AF70">
        <v>-187.79129739999999</v>
      </c>
      <c r="AG70">
        <v>1.086798159</v>
      </c>
      <c r="AH70">
        <v>-67.180598020000005</v>
      </c>
      <c r="AI70">
        <v>3.9418292290000001</v>
      </c>
      <c r="AJ70">
        <v>-17.65075929</v>
      </c>
      <c r="AK70">
        <v>-136.75687690000001</v>
      </c>
      <c r="AL70">
        <v>0.30927544299999998</v>
      </c>
      <c r="AM70">
        <v>0.30927544299999998</v>
      </c>
      <c r="AN70">
        <v>0.17006164700000001</v>
      </c>
      <c r="AO70">
        <v>5.2648129000000002E-2</v>
      </c>
      <c r="AP70" t="s">
        <v>643</v>
      </c>
      <c r="AQ70">
        <v>1021.819469</v>
      </c>
      <c r="AR70">
        <v>1532.729204</v>
      </c>
      <c r="AS70">
        <v>474.03550300000001</v>
      </c>
    </row>
    <row r="71" spans="1:45" x14ac:dyDescent="0.25">
      <c r="A71" s="10" t="s">
        <v>252</v>
      </c>
      <c r="B71" t="s">
        <v>105</v>
      </c>
      <c r="C71" t="s">
        <v>719</v>
      </c>
      <c r="D71">
        <v>71</v>
      </c>
      <c r="E71">
        <v>-109.3</v>
      </c>
      <c r="F71">
        <v>-10.6</v>
      </c>
      <c r="G71">
        <f t="shared" si="1"/>
        <v>-24.5</v>
      </c>
      <c r="H71" s="7">
        <v>43235</v>
      </c>
      <c r="I71">
        <v>1.39</v>
      </c>
      <c r="J71" t="s">
        <v>274</v>
      </c>
      <c r="K71">
        <v>287.9419024</v>
      </c>
      <c r="L71">
        <v>0.58164318999999998</v>
      </c>
      <c r="M71">
        <v>-14.972150920000001</v>
      </c>
      <c r="N71">
        <v>-117.2930771</v>
      </c>
      <c r="O71">
        <v>-13.70700566</v>
      </c>
      <c r="P71">
        <v>-107.3615389</v>
      </c>
      <c r="Q71">
        <v>-4.8553267919999996</v>
      </c>
      <c r="R71">
        <v>-28.37463782</v>
      </c>
      <c r="S71">
        <v>2.734025844</v>
      </c>
      <c r="T71">
        <v>5.9406667029999998</v>
      </c>
      <c r="U71">
        <v>16.14560685</v>
      </c>
      <c r="V71">
        <v>10.204940150000001</v>
      </c>
      <c r="W71">
        <v>-24.92275583</v>
      </c>
      <c r="X71">
        <v>1.0102049399999999</v>
      </c>
      <c r="Y71">
        <v>1.3330286010000001</v>
      </c>
      <c r="Z71">
        <v>-80.222944819999995</v>
      </c>
      <c r="AA71">
        <v>-180.45562659999999</v>
      </c>
      <c r="AB71">
        <v>-48.5998071</v>
      </c>
      <c r="AC71">
        <v>5.2294601260000002</v>
      </c>
      <c r="AD71">
        <v>92.027619389999998</v>
      </c>
      <c r="AE71">
        <v>86.798159260000006</v>
      </c>
      <c r="AF71">
        <v>-187.79129739999999</v>
      </c>
      <c r="AG71">
        <v>1.086798159</v>
      </c>
      <c r="AH71">
        <v>-66.865962819999993</v>
      </c>
      <c r="AI71">
        <v>4.0032110550000004</v>
      </c>
      <c r="AJ71">
        <v>-17.856497600000001</v>
      </c>
      <c r="AK71">
        <v>-138.3492914</v>
      </c>
      <c r="AL71">
        <v>0.40825009600000001</v>
      </c>
      <c r="AM71">
        <v>0.40825009600000001</v>
      </c>
      <c r="AN71">
        <v>0.24597693400000001</v>
      </c>
      <c r="AO71">
        <v>0.112332327</v>
      </c>
      <c r="AP71" t="s">
        <v>643</v>
      </c>
      <c r="AQ71">
        <v>1021.819469</v>
      </c>
      <c r="AR71">
        <v>1532.729204</v>
      </c>
      <c r="AS71">
        <v>625.73684470000001</v>
      </c>
    </row>
    <row r="72" spans="1:45" x14ac:dyDescent="0.25">
      <c r="A72" s="10" t="s">
        <v>253</v>
      </c>
      <c r="B72" t="s">
        <v>105</v>
      </c>
      <c r="C72" t="s">
        <v>720</v>
      </c>
      <c r="D72">
        <v>8</v>
      </c>
      <c r="E72">
        <v>-66.900000000000006</v>
      </c>
      <c r="F72">
        <v>-6.15</v>
      </c>
      <c r="G72">
        <f t="shared" si="1"/>
        <v>-17.700000000000003</v>
      </c>
      <c r="H72" s="7">
        <v>43297</v>
      </c>
      <c r="I72">
        <v>2.12</v>
      </c>
      <c r="J72" t="s">
        <v>274</v>
      </c>
      <c r="K72">
        <v>287.9419024</v>
      </c>
      <c r="L72">
        <v>0.58164318999999998</v>
      </c>
      <c r="M72">
        <v>-14.972150920000001</v>
      </c>
      <c r="N72">
        <v>-117.2930771</v>
      </c>
      <c r="O72">
        <v>-13.70700566</v>
      </c>
      <c r="P72">
        <v>-107.3615389</v>
      </c>
      <c r="Q72">
        <v>-4.8553267919999996</v>
      </c>
      <c r="R72">
        <v>-17.992660539999999</v>
      </c>
      <c r="S72">
        <v>2.734025844</v>
      </c>
      <c r="T72">
        <v>5.9406667029999998</v>
      </c>
      <c r="U72">
        <v>16.14560685</v>
      </c>
      <c r="V72">
        <v>10.204940150000001</v>
      </c>
      <c r="W72">
        <v>-24.92275583</v>
      </c>
      <c r="X72">
        <v>1.0102049399999999</v>
      </c>
      <c r="Y72">
        <v>1.3330286010000001</v>
      </c>
      <c r="Z72">
        <v>-80.222944819999995</v>
      </c>
      <c r="AA72">
        <v>-88.352348509999999</v>
      </c>
      <c r="AB72">
        <v>-48.5998071</v>
      </c>
      <c r="AC72">
        <v>5.2294601260000002</v>
      </c>
      <c r="AD72">
        <v>92.027619389999998</v>
      </c>
      <c r="AE72">
        <v>86.798159260000006</v>
      </c>
      <c r="AF72">
        <v>-187.79129739999999</v>
      </c>
      <c r="AG72">
        <v>1.086798159</v>
      </c>
      <c r="AH72">
        <v>-55.759602719999997</v>
      </c>
      <c r="AI72">
        <v>1.811446713</v>
      </c>
      <c r="AJ72">
        <v>-9.3816484429999996</v>
      </c>
      <c r="AK72">
        <v>-72.753958949999998</v>
      </c>
      <c r="AL72">
        <v>0.27288196199999998</v>
      </c>
      <c r="AM72">
        <v>0.27288196199999998</v>
      </c>
      <c r="AN72">
        <v>0.74494670200000002</v>
      </c>
      <c r="AO72">
        <v>2.3490704099999999</v>
      </c>
      <c r="AP72" t="s">
        <v>647</v>
      </c>
      <c r="AQ72">
        <v>1021.819469</v>
      </c>
      <c r="AR72">
        <v>1532.729204</v>
      </c>
      <c r="AS72">
        <v>418.25415220000002</v>
      </c>
    </row>
    <row r="73" spans="1:45" x14ac:dyDescent="0.25">
      <c r="A73" s="10" t="s">
        <v>254</v>
      </c>
      <c r="B73" t="s">
        <v>105</v>
      </c>
      <c r="C73" t="s">
        <v>721</v>
      </c>
      <c r="D73">
        <v>57</v>
      </c>
      <c r="E73">
        <v>-70.7</v>
      </c>
      <c r="F73">
        <v>-4.24</v>
      </c>
      <c r="G73">
        <f t="shared" si="1"/>
        <v>-36.78</v>
      </c>
      <c r="H73" s="7">
        <v>43368</v>
      </c>
      <c r="I73">
        <v>2.71</v>
      </c>
      <c r="J73" t="s">
        <v>274</v>
      </c>
      <c r="K73">
        <v>287.9419024</v>
      </c>
      <c r="L73">
        <v>0.58164318999999998</v>
      </c>
      <c r="M73">
        <v>-14.972150920000001</v>
      </c>
      <c r="N73">
        <v>-117.2930771</v>
      </c>
      <c r="O73">
        <v>-13.70700566</v>
      </c>
      <c r="P73">
        <v>-107.3615389</v>
      </c>
      <c r="Q73">
        <v>-4.8553267919999996</v>
      </c>
      <c r="R73">
        <v>-13.53657591</v>
      </c>
      <c r="S73">
        <v>2.734025844</v>
      </c>
      <c r="T73">
        <v>5.9406667029999998</v>
      </c>
      <c r="U73">
        <v>16.14560685</v>
      </c>
      <c r="V73">
        <v>10.204940150000001</v>
      </c>
      <c r="W73">
        <v>-24.92275583</v>
      </c>
      <c r="X73">
        <v>1.0102049399999999</v>
      </c>
      <c r="Y73">
        <v>1.3330286010000001</v>
      </c>
      <c r="Z73">
        <v>-80.222944819999995</v>
      </c>
      <c r="AA73">
        <v>-96.606887580000006</v>
      </c>
      <c r="AB73">
        <v>-48.5998071</v>
      </c>
      <c r="AC73">
        <v>5.2294601260000002</v>
      </c>
      <c r="AD73">
        <v>92.027619389999998</v>
      </c>
      <c r="AE73">
        <v>86.798159260000006</v>
      </c>
      <c r="AF73">
        <v>-187.79129739999999</v>
      </c>
      <c r="AG73">
        <v>1.086798159</v>
      </c>
      <c r="AH73">
        <v>-58.884337510000002</v>
      </c>
      <c r="AI73">
        <v>2.786712852</v>
      </c>
      <c r="AJ73">
        <v>-11.85966728</v>
      </c>
      <c r="AK73">
        <v>-91.933824740000006</v>
      </c>
      <c r="AL73">
        <v>0.81962083100000005</v>
      </c>
      <c r="AM73">
        <v>0.81962083100000005</v>
      </c>
      <c r="AN73">
        <v>1.154419758</v>
      </c>
      <c r="AO73">
        <v>1.7984822359999999</v>
      </c>
      <c r="AP73" t="s">
        <v>647</v>
      </c>
      <c r="AQ73">
        <v>1021.819469</v>
      </c>
      <c r="AR73">
        <v>1532.729204</v>
      </c>
      <c r="AS73">
        <v>1256.2567839999999</v>
      </c>
    </row>
    <row r="74" spans="1:45" x14ac:dyDescent="0.25">
      <c r="A74" t="s">
        <v>255</v>
      </c>
      <c r="B74" t="s">
        <v>73</v>
      </c>
      <c r="C74" t="s">
        <v>722</v>
      </c>
      <c r="D74">
        <v>3</v>
      </c>
      <c r="E74">
        <v>-131.1</v>
      </c>
      <c r="F74">
        <v>-17.32</v>
      </c>
      <c r="G74">
        <f t="shared" si="1"/>
        <v>7.460000000000008</v>
      </c>
      <c r="H74" s="7">
        <v>43217</v>
      </c>
      <c r="I74">
        <v>0.13</v>
      </c>
      <c r="J74" t="s">
        <v>274</v>
      </c>
      <c r="K74">
        <v>287.64830180000001</v>
      </c>
      <c r="L74">
        <v>0.61882054200000003</v>
      </c>
      <c r="M74">
        <v>-14.972150920000001</v>
      </c>
      <c r="N74">
        <v>-117.2930771</v>
      </c>
      <c r="O74">
        <v>-13.70700566</v>
      </c>
      <c r="P74">
        <v>-107.3615389</v>
      </c>
      <c r="Q74">
        <v>-5.743799439</v>
      </c>
      <c r="R74">
        <v>-44.613061250000001</v>
      </c>
      <c r="S74">
        <v>0.169899092</v>
      </c>
      <c r="T74">
        <v>5.4127483070000002</v>
      </c>
      <c r="U74">
        <v>15.645421130000001</v>
      </c>
      <c r="V74">
        <v>10.232672819999999</v>
      </c>
      <c r="W74">
        <v>-24.949523429999999</v>
      </c>
      <c r="X74">
        <v>1.010232673</v>
      </c>
      <c r="Y74">
        <v>1.5605042149999999</v>
      </c>
      <c r="Z74">
        <v>-83.401031130000007</v>
      </c>
      <c r="AA74">
        <v>-230.9770771</v>
      </c>
      <c r="AB74">
        <v>-58.901298130000001</v>
      </c>
      <c r="AC74">
        <v>4.7647432280000004</v>
      </c>
      <c r="AD74">
        <v>91.90386479</v>
      </c>
      <c r="AE74">
        <v>87.139121560000007</v>
      </c>
      <c r="AF74">
        <v>-188.04603259999999</v>
      </c>
      <c r="AG74">
        <v>1.087139122</v>
      </c>
      <c r="AH74">
        <v>-67.718653369999998</v>
      </c>
      <c r="AI74">
        <v>3.6594310989999999</v>
      </c>
      <c r="AJ74">
        <v>-16.561086209999999</v>
      </c>
      <c r="AK74">
        <v>-128.32280729999999</v>
      </c>
      <c r="AL74">
        <v>-2.7806107E-2</v>
      </c>
      <c r="AM74">
        <v>-2.7806107E-2</v>
      </c>
      <c r="AN74">
        <v>-8.6023662000000001E-2</v>
      </c>
      <c r="AO74">
        <v>-0.138239157</v>
      </c>
      <c r="AP74" t="s">
        <v>643</v>
      </c>
      <c r="AQ74">
        <v>947.11325150000005</v>
      </c>
      <c r="AR74">
        <v>1420.669877</v>
      </c>
      <c r="AS74">
        <v>-39.503298940000001</v>
      </c>
    </row>
    <row r="75" spans="1:45" x14ac:dyDescent="0.25">
      <c r="A75" t="s">
        <v>256</v>
      </c>
      <c r="B75" t="s">
        <v>73</v>
      </c>
      <c r="C75" t="s">
        <v>723</v>
      </c>
      <c r="D75">
        <v>61</v>
      </c>
      <c r="E75">
        <v>-116.8</v>
      </c>
      <c r="F75">
        <v>-14.03</v>
      </c>
      <c r="G75">
        <f t="shared" si="1"/>
        <v>-4.5600000000000023</v>
      </c>
      <c r="H75" s="7">
        <v>43234</v>
      </c>
      <c r="I75">
        <v>0.37</v>
      </c>
      <c r="J75" t="s">
        <v>274</v>
      </c>
      <c r="K75">
        <v>287.64830180000001</v>
      </c>
      <c r="L75">
        <v>0.61882054200000003</v>
      </c>
      <c r="M75">
        <v>-14.972150920000001</v>
      </c>
      <c r="N75">
        <v>-117.2930771</v>
      </c>
      <c r="O75">
        <v>-13.70700566</v>
      </c>
      <c r="P75">
        <v>-107.3615389</v>
      </c>
      <c r="Q75">
        <v>-5.743799439</v>
      </c>
      <c r="R75">
        <v>-36.189002379999998</v>
      </c>
      <c r="S75">
        <v>0.169899092</v>
      </c>
      <c r="T75">
        <v>5.4127483070000002</v>
      </c>
      <c r="U75">
        <v>15.645421130000001</v>
      </c>
      <c r="V75">
        <v>10.232672819999999</v>
      </c>
      <c r="W75">
        <v>-24.949523429999999</v>
      </c>
      <c r="X75">
        <v>1.010232673</v>
      </c>
      <c r="Y75">
        <v>1.5605042149999999</v>
      </c>
      <c r="Z75">
        <v>-83.401031130000007</v>
      </c>
      <c r="AA75">
        <v>-196.89497349999999</v>
      </c>
      <c r="AB75">
        <v>-58.901298130000001</v>
      </c>
      <c r="AC75">
        <v>4.7647432280000004</v>
      </c>
      <c r="AD75">
        <v>91.90386479</v>
      </c>
      <c r="AE75">
        <v>87.139121560000007</v>
      </c>
      <c r="AF75">
        <v>-188.04603259999999</v>
      </c>
      <c r="AG75">
        <v>1.087139122</v>
      </c>
      <c r="AH75">
        <v>-66.087767630000002</v>
      </c>
      <c r="AI75">
        <v>3.614556833</v>
      </c>
      <c r="AJ75">
        <v>-15.9856202</v>
      </c>
      <c r="AK75">
        <v>-123.86870039999999</v>
      </c>
      <c r="AL75">
        <v>8.8253981999999995E-2</v>
      </c>
      <c r="AM75">
        <v>8.8253981999999995E-2</v>
      </c>
      <c r="AN75">
        <v>4.251775E-2</v>
      </c>
      <c r="AO75">
        <v>6.156155E-3</v>
      </c>
      <c r="AP75" t="s">
        <v>643</v>
      </c>
      <c r="AQ75">
        <v>947.11325150000005</v>
      </c>
      <c r="AR75">
        <v>1420.669877</v>
      </c>
      <c r="AS75">
        <v>125.37977410000001</v>
      </c>
    </row>
    <row r="76" spans="1:45" x14ac:dyDescent="0.25">
      <c r="A76" t="s">
        <v>257</v>
      </c>
      <c r="B76" t="s">
        <v>73</v>
      </c>
      <c r="C76" t="s">
        <v>724</v>
      </c>
      <c r="D76">
        <v>27</v>
      </c>
      <c r="E76">
        <v>-70.900000000000006</v>
      </c>
      <c r="F76">
        <v>-8.3000000000000007</v>
      </c>
      <c r="G76">
        <f t="shared" si="1"/>
        <v>-4.5</v>
      </c>
      <c r="H76" s="7">
        <v>43263</v>
      </c>
      <c r="I76">
        <v>0.76</v>
      </c>
      <c r="J76" t="s">
        <v>274</v>
      </c>
      <c r="K76">
        <v>287.64830180000001</v>
      </c>
      <c r="L76">
        <v>0.61882054200000003</v>
      </c>
      <c r="M76">
        <v>-14.972150920000001</v>
      </c>
      <c r="N76">
        <v>-117.2930771</v>
      </c>
      <c r="O76">
        <v>-13.70700566</v>
      </c>
      <c r="P76">
        <v>-107.3615389</v>
      </c>
      <c r="Q76">
        <v>-5.743799439</v>
      </c>
      <c r="R76">
        <v>-21.517313229999999</v>
      </c>
      <c r="S76">
        <v>0.169899092</v>
      </c>
      <c r="T76">
        <v>5.4127483070000002</v>
      </c>
      <c r="U76">
        <v>15.645421130000001</v>
      </c>
      <c r="V76">
        <v>10.232672819999999</v>
      </c>
      <c r="W76">
        <v>-24.949523429999999</v>
      </c>
      <c r="X76">
        <v>1.010232673</v>
      </c>
      <c r="Y76">
        <v>1.5605042149999999</v>
      </c>
      <c r="Z76">
        <v>-83.401031130000007</v>
      </c>
      <c r="AA76">
        <v>-87.498570900000004</v>
      </c>
      <c r="AB76">
        <v>-58.901298130000001</v>
      </c>
      <c r="AC76">
        <v>4.7647432280000004</v>
      </c>
      <c r="AD76">
        <v>91.90386479</v>
      </c>
      <c r="AE76">
        <v>87.139121560000007</v>
      </c>
      <c r="AF76">
        <v>-188.04603259999999</v>
      </c>
      <c r="AG76">
        <v>1.087139122</v>
      </c>
      <c r="AH76">
        <v>-60.476691109999997</v>
      </c>
      <c r="AI76">
        <v>1.2558203480000001</v>
      </c>
      <c r="AJ76">
        <v>-9.3052158249999994</v>
      </c>
      <c r="AK76">
        <v>-72.162370490000001</v>
      </c>
      <c r="AL76">
        <v>7.6052962000000002E-2</v>
      </c>
      <c r="AM76">
        <v>7.6052962000000002E-2</v>
      </c>
      <c r="AN76">
        <v>0.50480387400000004</v>
      </c>
      <c r="AO76">
        <v>2.7950043029999998</v>
      </c>
      <c r="AP76" t="s">
        <v>647</v>
      </c>
      <c r="AQ76">
        <v>947.11325150000005</v>
      </c>
      <c r="AR76">
        <v>1420.669877</v>
      </c>
      <c r="AS76">
        <v>108.04615269999999</v>
      </c>
    </row>
    <row r="77" spans="1:45" x14ac:dyDescent="0.25">
      <c r="A77" t="s">
        <v>258</v>
      </c>
      <c r="B77" t="s">
        <v>73</v>
      </c>
      <c r="C77" t="s">
        <v>725</v>
      </c>
      <c r="D77">
        <v>17</v>
      </c>
      <c r="E77">
        <v>-95</v>
      </c>
      <c r="F77">
        <v>-11.08</v>
      </c>
      <c r="G77">
        <f t="shared" si="1"/>
        <v>-6.3599999999999994</v>
      </c>
      <c r="H77" s="7">
        <v>43290</v>
      </c>
      <c r="I77">
        <v>0.85</v>
      </c>
      <c r="J77" t="s">
        <v>274</v>
      </c>
      <c r="K77">
        <v>287.64830180000001</v>
      </c>
      <c r="L77">
        <v>0.61882054200000003</v>
      </c>
      <c r="M77">
        <v>-14.972150920000001</v>
      </c>
      <c r="N77">
        <v>-117.2930771</v>
      </c>
      <c r="O77">
        <v>-13.70700566</v>
      </c>
      <c r="P77">
        <v>-107.3615389</v>
      </c>
      <c r="Q77">
        <v>-5.743799439</v>
      </c>
      <c r="R77">
        <v>-28.635514950000001</v>
      </c>
      <c r="S77">
        <v>0.169899092</v>
      </c>
      <c r="T77">
        <v>5.4127483070000002</v>
      </c>
      <c r="U77">
        <v>15.645421130000001</v>
      </c>
      <c r="V77">
        <v>10.232672819999999</v>
      </c>
      <c r="W77">
        <v>-24.949523429999999</v>
      </c>
      <c r="X77">
        <v>1.010232673</v>
      </c>
      <c r="Y77">
        <v>1.5605042149999999</v>
      </c>
      <c r="Z77">
        <v>-83.401031130000007</v>
      </c>
      <c r="AA77">
        <v>-144.9376407</v>
      </c>
      <c r="AB77">
        <v>-58.901298130000001</v>
      </c>
      <c r="AC77">
        <v>4.7647432280000004</v>
      </c>
      <c r="AD77">
        <v>91.90386479</v>
      </c>
      <c r="AE77">
        <v>87.139121560000007</v>
      </c>
      <c r="AF77">
        <v>-188.04603259999999</v>
      </c>
      <c r="AG77">
        <v>1.087139122</v>
      </c>
      <c r="AH77">
        <v>-63.482322500000002</v>
      </c>
      <c r="AI77">
        <v>2.8445557309999998</v>
      </c>
      <c r="AJ77">
        <v>-12.93903454</v>
      </c>
      <c r="AK77">
        <v>-100.28812739999999</v>
      </c>
      <c r="AL77">
        <v>0.105894618</v>
      </c>
      <c r="AM77">
        <v>0.105894618</v>
      </c>
      <c r="AN77">
        <v>0.22170531199999999</v>
      </c>
      <c r="AO77">
        <v>0.44641830900000001</v>
      </c>
      <c r="AP77" t="s">
        <v>647</v>
      </c>
      <c r="AQ77">
        <v>947.11325150000005</v>
      </c>
      <c r="AR77">
        <v>1420.669877</v>
      </c>
      <c r="AS77">
        <v>150.4412935</v>
      </c>
    </row>
    <row r="78" spans="1:45" x14ac:dyDescent="0.25">
      <c r="A78" t="s">
        <v>259</v>
      </c>
      <c r="B78" t="s">
        <v>73</v>
      </c>
      <c r="C78" t="s">
        <v>726</v>
      </c>
      <c r="D78">
        <v>60</v>
      </c>
      <c r="E78">
        <v>-74.7</v>
      </c>
      <c r="F78">
        <v>-8.0399999999999991</v>
      </c>
      <c r="G78">
        <f t="shared" si="1"/>
        <v>-10.38000000000001</v>
      </c>
      <c r="H78" s="7">
        <v>43321</v>
      </c>
      <c r="I78">
        <v>0.94</v>
      </c>
      <c r="J78" t="s">
        <v>274</v>
      </c>
      <c r="K78">
        <v>287.64830180000001</v>
      </c>
      <c r="L78">
        <v>0.61882054200000003</v>
      </c>
      <c r="M78">
        <v>-14.972150920000001</v>
      </c>
      <c r="N78">
        <v>-117.2930771</v>
      </c>
      <c r="O78">
        <v>-13.70700566</v>
      </c>
      <c r="P78">
        <v>-107.3615389</v>
      </c>
      <c r="Q78">
        <v>-5.743799439</v>
      </c>
      <c r="R78">
        <v>-20.851582130000001</v>
      </c>
      <c r="S78">
        <v>0.169899092</v>
      </c>
      <c r="T78">
        <v>5.4127483070000002</v>
      </c>
      <c r="U78">
        <v>15.645421130000001</v>
      </c>
      <c r="V78">
        <v>10.232672819999999</v>
      </c>
      <c r="W78">
        <v>-24.949523429999999</v>
      </c>
      <c r="X78">
        <v>1.010232673</v>
      </c>
      <c r="Y78">
        <v>1.5605042149999999</v>
      </c>
      <c r="Z78">
        <v>-83.401031130000007</v>
      </c>
      <c r="AA78">
        <v>-96.555353690000004</v>
      </c>
      <c r="AB78">
        <v>-58.901298130000001</v>
      </c>
      <c r="AC78">
        <v>4.7647432280000004</v>
      </c>
      <c r="AD78">
        <v>91.90386479</v>
      </c>
      <c r="AE78">
        <v>87.139121560000007</v>
      </c>
      <c r="AF78">
        <v>-188.04603259999999</v>
      </c>
      <c r="AG78">
        <v>1.087139122</v>
      </c>
      <c r="AH78">
        <v>-60.984516480000003</v>
      </c>
      <c r="AI78">
        <v>1.7059059110000001</v>
      </c>
      <c r="AJ78">
        <v>-10.08345504</v>
      </c>
      <c r="AK78">
        <v>-78.18594204</v>
      </c>
      <c r="AL78">
        <v>0.15950059999999999</v>
      </c>
      <c r="AM78">
        <v>0.15950059999999999</v>
      </c>
      <c r="AN78">
        <v>0.54108468799999998</v>
      </c>
      <c r="AO78">
        <v>1.9488624029999999</v>
      </c>
      <c r="AP78" t="s">
        <v>647</v>
      </c>
      <c r="AQ78">
        <v>947.11325150000005</v>
      </c>
      <c r="AR78">
        <v>1420.669877</v>
      </c>
      <c r="AS78">
        <v>226.59769850000001</v>
      </c>
    </row>
    <row r="79" spans="1:45" x14ac:dyDescent="0.25">
      <c r="A79" t="s">
        <v>260</v>
      </c>
      <c r="B79" t="s">
        <v>73</v>
      </c>
      <c r="C79" t="s">
        <v>727</v>
      </c>
      <c r="D79">
        <v>72</v>
      </c>
      <c r="E79">
        <v>-63.2</v>
      </c>
      <c r="F79">
        <v>-4.9400000000000004</v>
      </c>
      <c r="G79">
        <f t="shared" si="1"/>
        <v>-23.68</v>
      </c>
      <c r="H79" s="7">
        <v>43367</v>
      </c>
      <c r="I79">
        <v>1.02</v>
      </c>
      <c r="J79" t="s">
        <v>274</v>
      </c>
      <c r="K79">
        <v>287.64830180000001</v>
      </c>
      <c r="L79">
        <v>0.61882054200000003</v>
      </c>
      <c r="M79">
        <v>-14.972150920000001</v>
      </c>
      <c r="N79">
        <v>-117.2930771</v>
      </c>
      <c r="O79">
        <v>-13.70700566</v>
      </c>
      <c r="P79">
        <v>-107.3615389</v>
      </c>
      <c r="Q79">
        <v>-5.743799439</v>
      </c>
      <c r="R79">
        <v>-12.91401907</v>
      </c>
      <c r="S79">
        <v>0.169899092</v>
      </c>
      <c r="T79">
        <v>5.4127483070000002</v>
      </c>
      <c r="U79">
        <v>15.645421130000001</v>
      </c>
      <c r="V79">
        <v>10.232672819999999</v>
      </c>
      <c r="W79">
        <v>-24.949523429999999</v>
      </c>
      <c r="X79">
        <v>1.010232673</v>
      </c>
      <c r="Y79">
        <v>1.5605042149999999</v>
      </c>
      <c r="Z79">
        <v>-83.401031130000007</v>
      </c>
      <c r="AA79">
        <v>-69.146668950000006</v>
      </c>
      <c r="AB79">
        <v>-58.901298130000001</v>
      </c>
      <c r="AC79">
        <v>4.7647432280000004</v>
      </c>
      <c r="AD79">
        <v>91.90386479</v>
      </c>
      <c r="AE79">
        <v>87.139121560000007</v>
      </c>
      <c r="AF79">
        <v>-188.04603259999999</v>
      </c>
      <c r="AG79">
        <v>1.087139122</v>
      </c>
      <c r="AH79">
        <v>-59.515967600000003</v>
      </c>
      <c r="AI79">
        <v>0.74575554600000005</v>
      </c>
      <c r="AJ79">
        <v>-8.4892611339999995</v>
      </c>
      <c r="AK79">
        <v>-65.846881179999997</v>
      </c>
      <c r="AL79">
        <v>0.44510316599999999</v>
      </c>
      <c r="AM79">
        <v>0.44510316599999999</v>
      </c>
      <c r="AN79">
        <v>1.2581047059999999</v>
      </c>
      <c r="AO79">
        <v>9.0963659779999997</v>
      </c>
      <c r="AP79" t="s">
        <v>647</v>
      </c>
      <c r="AQ79">
        <v>947.11325150000005</v>
      </c>
      <c r="AR79">
        <v>1420.669877</v>
      </c>
      <c r="AS79">
        <v>632.34466029999999</v>
      </c>
    </row>
    <row r="80" spans="1:45" x14ac:dyDescent="0.25">
      <c r="A80" t="s">
        <v>261</v>
      </c>
      <c r="B80" t="s">
        <v>78</v>
      </c>
      <c r="C80" t="s">
        <v>728</v>
      </c>
      <c r="D80">
        <v>80</v>
      </c>
      <c r="E80">
        <v>-121.7</v>
      </c>
      <c r="F80">
        <v>-15.64</v>
      </c>
      <c r="G80">
        <f t="shared" si="1"/>
        <v>3.4200000000000017</v>
      </c>
      <c r="H80" s="7">
        <v>43217</v>
      </c>
      <c r="I80">
        <v>0.66</v>
      </c>
      <c r="J80" t="s">
        <v>274</v>
      </c>
      <c r="K80">
        <v>287.6401975</v>
      </c>
      <c r="L80">
        <v>0.61933833999999999</v>
      </c>
      <c r="M80">
        <v>-14.972150920000001</v>
      </c>
      <c r="N80">
        <v>-117.2930771</v>
      </c>
      <c r="O80">
        <v>-13.70700566</v>
      </c>
      <c r="P80">
        <v>-107.3615389</v>
      </c>
      <c r="Q80">
        <v>-5.7560436380000004</v>
      </c>
      <c r="R80">
        <v>-40.314468890000001</v>
      </c>
      <c r="S80">
        <v>0.13666378600000001</v>
      </c>
      <c r="T80">
        <v>5.405395575</v>
      </c>
      <c r="U80">
        <v>15.63883541</v>
      </c>
      <c r="V80">
        <v>10.233439840000001</v>
      </c>
      <c r="W80">
        <v>-24.95026374</v>
      </c>
      <c r="X80">
        <v>1.0102334399999999</v>
      </c>
      <c r="Y80">
        <v>1.5639852139999999</v>
      </c>
      <c r="Z80">
        <v>-83.443861409999997</v>
      </c>
      <c r="AA80">
        <v>-208.59461020000001</v>
      </c>
      <c r="AB80">
        <v>-59.031934659999997</v>
      </c>
      <c r="AC80">
        <v>4.7582707529999997</v>
      </c>
      <c r="AD80">
        <v>91.906824700000001</v>
      </c>
      <c r="AE80">
        <v>87.148553949999993</v>
      </c>
      <c r="AF80">
        <v>-188.05307730000001</v>
      </c>
      <c r="AG80">
        <v>1.0871485540000001</v>
      </c>
      <c r="AH80">
        <v>-66.621541769999993</v>
      </c>
      <c r="AI80">
        <v>3.521640552</v>
      </c>
      <c r="AJ80">
        <v>-15.760046669999999</v>
      </c>
      <c r="AK80">
        <v>-122.1227612</v>
      </c>
      <c r="AL80">
        <v>4.8652180000000001E-3</v>
      </c>
      <c r="AM80">
        <v>4.8652180000000001E-3</v>
      </c>
      <c r="AN80">
        <v>-2.7066401E-2</v>
      </c>
      <c r="AO80">
        <v>-5.0715721999999998E-2</v>
      </c>
      <c r="AP80" t="s">
        <v>643</v>
      </c>
      <c r="AQ80">
        <v>945.82444720000001</v>
      </c>
      <c r="AR80">
        <v>1418.7366709999999</v>
      </c>
      <c r="AS80">
        <v>6.9024631159999998</v>
      </c>
    </row>
    <row r="81" spans="1:45" x14ac:dyDescent="0.25">
      <c r="A81" t="s">
        <v>262</v>
      </c>
      <c r="B81" t="s">
        <v>78</v>
      </c>
      <c r="C81" t="s">
        <v>729</v>
      </c>
      <c r="D81">
        <v>33</v>
      </c>
      <c r="E81">
        <v>-111.5</v>
      </c>
      <c r="F81">
        <v>-12.72</v>
      </c>
      <c r="G81">
        <f t="shared" si="1"/>
        <v>-9.7399999999999949</v>
      </c>
      <c r="H81" s="7">
        <v>43234</v>
      </c>
      <c r="I81">
        <v>1.19</v>
      </c>
      <c r="J81" t="s">
        <v>274</v>
      </c>
      <c r="K81">
        <v>287.6401975</v>
      </c>
      <c r="L81">
        <v>0.61933833999999999</v>
      </c>
      <c r="M81">
        <v>-14.972150920000001</v>
      </c>
      <c r="N81">
        <v>-117.2930771</v>
      </c>
      <c r="O81">
        <v>-13.70700566</v>
      </c>
      <c r="P81">
        <v>-107.3615389</v>
      </c>
      <c r="Q81">
        <v>-5.7560436380000004</v>
      </c>
      <c r="R81">
        <v>-32.827632059999999</v>
      </c>
      <c r="S81">
        <v>0.13666378600000001</v>
      </c>
      <c r="T81">
        <v>5.405395575</v>
      </c>
      <c r="U81">
        <v>15.63883541</v>
      </c>
      <c r="V81">
        <v>10.233439840000001</v>
      </c>
      <c r="W81">
        <v>-24.95026374</v>
      </c>
      <c r="X81">
        <v>1.0102334399999999</v>
      </c>
      <c r="Y81">
        <v>1.5639852139999999</v>
      </c>
      <c r="Z81">
        <v>-83.443861409999997</v>
      </c>
      <c r="AA81">
        <v>-184.2514415</v>
      </c>
      <c r="AB81">
        <v>-59.031934659999997</v>
      </c>
      <c r="AC81">
        <v>4.7582707529999997</v>
      </c>
      <c r="AD81">
        <v>91.906824700000001</v>
      </c>
      <c r="AE81">
        <v>87.148553949999993</v>
      </c>
      <c r="AF81">
        <v>-188.05307730000001</v>
      </c>
      <c r="AG81">
        <v>1.0871485540000001</v>
      </c>
      <c r="AH81">
        <v>-65.477756679999999</v>
      </c>
      <c r="AI81">
        <v>3.61810089</v>
      </c>
      <c r="AJ81">
        <v>-15.85137213</v>
      </c>
      <c r="AK81">
        <v>-122.8296203</v>
      </c>
      <c r="AL81">
        <v>0.15573052700000001</v>
      </c>
      <c r="AM81">
        <v>0.15573052700000001</v>
      </c>
      <c r="AN81">
        <v>0.112004781</v>
      </c>
      <c r="AO81">
        <v>7.9628348000000002E-2</v>
      </c>
      <c r="AP81" t="s">
        <v>643</v>
      </c>
      <c r="AQ81">
        <v>945.82444720000001</v>
      </c>
      <c r="AR81">
        <v>1418.7366709999999</v>
      </c>
      <c r="AS81">
        <v>220.94060899999999</v>
      </c>
    </row>
    <row r="82" spans="1:45" x14ac:dyDescent="0.25">
      <c r="A82" t="s">
        <v>263</v>
      </c>
      <c r="B82" t="s">
        <v>78</v>
      </c>
      <c r="C82" t="s">
        <v>730</v>
      </c>
      <c r="D82">
        <v>15</v>
      </c>
      <c r="E82">
        <v>-59.8</v>
      </c>
      <c r="F82">
        <v>-6.65</v>
      </c>
      <c r="G82">
        <f t="shared" si="1"/>
        <v>-6.5999999999999943</v>
      </c>
      <c r="H82" s="7">
        <v>43290</v>
      </c>
      <c r="I82">
        <v>0.94</v>
      </c>
      <c r="J82" t="s">
        <v>274</v>
      </c>
      <c r="K82">
        <v>287.6401975</v>
      </c>
      <c r="L82">
        <v>0.61933833999999999</v>
      </c>
      <c r="M82">
        <v>-14.972150920000001</v>
      </c>
      <c r="N82">
        <v>-117.2930771</v>
      </c>
      <c r="O82">
        <v>-13.70700566</v>
      </c>
      <c r="P82">
        <v>-107.3615389</v>
      </c>
      <c r="Q82">
        <v>-5.7560436380000004</v>
      </c>
      <c r="R82">
        <v>-17.264241810000001</v>
      </c>
      <c r="S82">
        <v>0.13666378600000001</v>
      </c>
      <c r="T82">
        <v>5.405395575</v>
      </c>
      <c r="U82">
        <v>15.63883541</v>
      </c>
      <c r="V82">
        <v>10.233439840000001</v>
      </c>
      <c r="W82">
        <v>-24.95026374</v>
      </c>
      <c r="X82">
        <v>1.0102334399999999</v>
      </c>
      <c r="Y82">
        <v>1.5639852139999999</v>
      </c>
      <c r="Z82">
        <v>-83.443861409999997</v>
      </c>
      <c r="AA82">
        <v>-60.864988009999998</v>
      </c>
      <c r="AB82">
        <v>-59.031934659999997</v>
      </c>
      <c r="AC82">
        <v>4.7582707529999997</v>
      </c>
      <c r="AD82">
        <v>91.906824700000001</v>
      </c>
      <c r="AE82">
        <v>87.148553949999993</v>
      </c>
      <c r="AF82">
        <v>-188.05307730000001</v>
      </c>
      <c r="AG82">
        <v>1.0871485540000001</v>
      </c>
      <c r="AH82">
        <v>-59.132767200000004</v>
      </c>
      <c r="AI82">
        <v>0.100335759</v>
      </c>
      <c r="AJ82">
        <v>-7.721905746</v>
      </c>
      <c r="AK82">
        <v>-59.907550479999998</v>
      </c>
      <c r="AL82">
        <v>0.10098749999999999</v>
      </c>
      <c r="AM82">
        <v>0.10098749999999999</v>
      </c>
      <c r="AN82">
        <v>0.78405514700000001</v>
      </c>
      <c r="AO82">
        <v>53.984717580000002</v>
      </c>
      <c r="AP82" t="s">
        <v>647</v>
      </c>
      <c r="AQ82">
        <v>945.82444720000001</v>
      </c>
      <c r="AR82">
        <v>1418.7366709999999</v>
      </c>
      <c r="AS82">
        <v>143.2746697</v>
      </c>
    </row>
    <row r="83" spans="1:45" x14ac:dyDescent="0.25">
      <c r="A83" t="s">
        <v>264</v>
      </c>
      <c r="B83" t="s">
        <v>78</v>
      </c>
      <c r="C83" t="s">
        <v>731</v>
      </c>
      <c r="D83">
        <v>67</v>
      </c>
      <c r="E83">
        <v>-67.599999999999994</v>
      </c>
      <c r="F83">
        <v>-5.69</v>
      </c>
      <c r="G83">
        <f t="shared" si="1"/>
        <v>-22.079999999999991</v>
      </c>
      <c r="H83" s="7">
        <v>43367</v>
      </c>
      <c r="I83">
        <v>1.27</v>
      </c>
      <c r="J83" t="s">
        <v>274</v>
      </c>
      <c r="K83">
        <v>287.6401975</v>
      </c>
      <c r="L83">
        <v>0.61933833999999999</v>
      </c>
      <c r="M83">
        <v>-14.972150920000001</v>
      </c>
      <c r="N83">
        <v>-117.2930771</v>
      </c>
      <c r="O83">
        <v>-13.70700566</v>
      </c>
      <c r="P83">
        <v>-107.3615389</v>
      </c>
      <c r="Q83">
        <v>-5.7560436380000004</v>
      </c>
      <c r="R83">
        <v>-14.802816010000001</v>
      </c>
      <c r="S83">
        <v>0.13666378600000001</v>
      </c>
      <c r="T83">
        <v>5.405395575</v>
      </c>
      <c r="U83">
        <v>15.63883541</v>
      </c>
      <c r="V83">
        <v>10.233439840000001</v>
      </c>
      <c r="W83">
        <v>-24.95026374</v>
      </c>
      <c r="X83">
        <v>1.0102334399999999</v>
      </c>
      <c r="Y83">
        <v>1.5639852139999999</v>
      </c>
      <c r="Z83">
        <v>-83.443861409999997</v>
      </c>
      <c r="AA83">
        <v>-79.480352359999998</v>
      </c>
      <c r="AB83">
        <v>-59.031934659999997</v>
      </c>
      <c r="AC83">
        <v>4.7582707529999997</v>
      </c>
      <c r="AD83">
        <v>91.906824700000001</v>
      </c>
      <c r="AE83">
        <v>87.148553949999993</v>
      </c>
      <c r="AF83">
        <v>-188.05307730000001</v>
      </c>
      <c r="AG83">
        <v>1.0871485540000001</v>
      </c>
      <c r="AH83">
        <v>-60.181963150000001</v>
      </c>
      <c r="AI83">
        <v>1.303697162</v>
      </c>
      <c r="AJ83">
        <v>-9.3286417149999998</v>
      </c>
      <c r="AK83">
        <v>-72.343686880000007</v>
      </c>
      <c r="AL83">
        <v>0.39928839900000002</v>
      </c>
      <c r="AM83">
        <v>0.39928839900000002</v>
      </c>
      <c r="AN83">
        <v>1.0185820619999999</v>
      </c>
      <c r="AO83">
        <v>4.1827948849999999</v>
      </c>
      <c r="AP83" t="s">
        <v>647</v>
      </c>
      <c r="AQ83">
        <v>945.82444720000001</v>
      </c>
      <c r="AR83">
        <v>1418.7366709999999</v>
      </c>
      <c r="AS83">
        <v>566.48509409999997</v>
      </c>
    </row>
    <row r="84" spans="1:45" x14ac:dyDescent="0.25">
      <c r="A84" t="s">
        <v>265</v>
      </c>
      <c r="B84" t="s">
        <v>76</v>
      </c>
      <c r="C84" t="s">
        <v>732</v>
      </c>
      <c r="D84">
        <v>95</v>
      </c>
      <c r="E84">
        <v>-122.9</v>
      </c>
      <c r="F84">
        <v>-15.27</v>
      </c>
      <c r="G84">
        <f t="shared" si="1"/>
        <v>-0.74000000000000909</v>
      </c>
      <c r="H84" s="7">
        <v>43217</v>
      </c>
      <c r="I84">
        <v>0.12</v>
      </c>
      <c r="J84" t="s">
        <v>274</v>
      </c>
      <c r="K84">
        <v>287.64286240000001</v>
      </c>
      <c r="L84">
        <v>0.61904289800000001</v>
      </c>
      <c r="M84">
        <v>-14.972150920000001</v>
      </c>
      <c r="N84">
        <v>-117.2930771</v>
      </c>
      <c r="O84">
        <v>-13.70700566</v>
      </c>
      <c r="P84">
        <v>-107.3615389</v>
      </c>
      <c r="Q84">
        <v>-5.7489867529999996</v>
      </c>
      <c r="R84">
        <v>-39.364962269999999</v>
      </c>
      <c r="S84">
        <v>0.15573758500000001</v>
      </c>
      <c r="T84">
        <v>5.4095908509999999</v>
      </c>
      <c r="U84">
        <v>15.64277847</v>
      </c>
      <c r="V84">
        <v>10.233187620000001</v>
      </c>
      <c r="W84">
        <v>-24.950020299999998</v>
      </c>
      <c r="X84">
        <v>1.0102331879999999</v>
      </c>
      <c r="Y84">
        <v>1.5619974169999999</v>
      </c>
      <c r="Z84">
        <v>-83.418646150000001</v>
      </c>
      <c r="AA84">
        <v>-211.4458851</v>
      </c>
      <c r="AB84">
        <v>-58.956000760000002</v>
      </c>
      <c r="AC84">
        <v>4.7619637770000001</v>
      </c>
      <c r="AD84">
        <v>91.907416060000003</v>
      </c>
      <c r="AE84">
        <v>87.145452280000001</v>
      </c>
      <c r="AF84">
        <v>-188.05076080000001</v>
      </c>
      <c r="AG84">
        <v>1.0871454519999999</v>
      </c>
      <c r="AH84">
        <v>-66.784715410000004</v>
      </c>
      <c r="AI84">
        <v>3.6748712889999999</v>
      </c>
      <c r="AJ84">
        <v>-16.39424485</v>
      </c>
      <c r="AK84">
        <v>-127.0314551</v>
      </c>
      <c r="AL84">
        <v>4.6658917000000001E-2</v>
      </c>
      <c r="AM84">
        <v>4.6658917000000001E-2</v>
      </c>
      <c r="AN84">
        <v>-1.2361466999999999E-2</v>
      </c>
      <c r="AO84">
        <v>-6.3322229999999993E-2</v>
      </c>
      <c r="AP84" t="s">
        <v>643</v>
      </c>
      <c r="AQ84">
        <v>946.58900430000006</v>
      </c>
      <c r="AR84">
        <v>1419.8835059999999</v>
      </c>
      <c r="AS84">
        <v>66.250226740000002</v>
      </c>
    </row>
    <row r="85" spans="1:45" x14ac:dyDescent="0.25">
      <c r="A85" t="s">
        <v>265</v>
      </c>
      <c r="B85" t="s">
        <v>76</v>
      </c>
      <c r="C85" t="s">
        <v>733</v>
      </c>
      <c r="D85">
        <v>87</v>
      </c>
      <c r="E85">
        <v>-123</v>
      </c>
      <c r="F85">
        <v>-15.19</v>
      </c>
      <c r="G85">
        <f t="shared" si="1"/>
        <v>-1.480000000000004</v>
      </c>
      <c r="H85" s="7">
        <v>43217</v>
      </c>
      <c r="I85">
        <v>0.12</v>
      </c>
      <c r="J85" t="s">
        <v>274</v>
      </c>
      <c r="K85">
        <v>287.64286240000001</v>
      </c>
      <c r="L85">
        <v>0.61904289800000001</v>
      </c>
      <c r="M85">
        <v>-14.972150920000001</v>
      </c>
      <c r="N85">
        <v>-117.2930771</v>
      </c>
      <c r="O85">
        <v>-13.70700566</v>
      </c>
      <c r="P85">
        <v>-107.3615389</v>
      </c>
      <c r="Q85">
        <v>-5.7489867529999996</v>
      </c>
      <c r="R85">
        <v>-39.160002480000003</v>
      </c>
      <c r="S85">
        <v>0.15573758500000001</v>
      </c>
      <c r="T85">
        <v>5.4095908509999999</v>
      </c>
      <c r="U85">
        <v>15.64277847</v>
      </c>
      <c r="V85">
        <v>10.233187620000001</v>
      </c>
      <c r="W85">
        <v>-24.950020299999998</v>
      </c>
      <c r="X85">
        <v>1.0102331879999999</v>
      </c>
      <c r="Y85">
        <v>1.5619974169999999</v>
      </c>
      <c r="Z85">
        <v>-83.418646150000001</v>
      </c>
      <c r="AA85">
        <v>-211.68435919999999</v>
      </c>
      <c r="AB85">
        <v>-58.956000760000002</v>
      </c>
      <c r="AC85">
        <v>4.7619637770000001</v>
      </c>
      <c r="AD85">
        <v>91.907416060000003</v>
      </c>
      <c r="AE85">
        <v>87.145452280000001</v>
      </c>
      <c r="AF85">
        <v>-188.05076080000001</v>
      </c>
      <c r="AG85">
        <v>1.0871454519999999</v>
      </c>
      <c r="AH85">
        <v>-66.799946739999996</v>
      </c>
      <c r="AI85">
        <v>3.6998060079999999</v>
      </c>
      <c r="AJ85">
        <v>-16.499194559999999</v>
      </c>
      <c r="AK85">
        <v>-127.84376589999999</v>
      </c>
      <c r="AL85">
        <v>5.461804E-2</v>
      </c>
      <c r="AM85">
        <v>5.461804E-2</v>
      </c>
      <c r="AN85">
        <v>-9.0884050000000008E-3</v>
      </c>
      <c r="AO85">
        <v>-6.4350952000000003E-2</v>
      </c>
      <c r="AP85" t="s">
        <v>643</v>
      </c>
      <c r="AQ85">
        <v>946.58900430000006</v>
      </c>
      <c r="AR85">
        <v>1419.8835059999999</v>
      </c>
      <c r="AS85">
        <v>77.551254569999998</v>
      </c>
    </row>
    <row r="86" spans="1:45" x14ac:dyDescent="0.25">
      <c r="A86" t="s">
        <v>266</v>
      </c>
      <c r="B86" t="s">
        <v>76</v>
      </c>
      <c r="C86" t="s">
        <v>734</v>
      </c>
      <c r="D86">
        <v>11</v>
      </c>
      <c r="E86">
        <v>-118.8</v>
      </c>
      <c r="F86">
        <v>-14.15</v>
      </c>
      <c r="G86">
        <f t="shared" si="1"/>
        <v>-5.5999999999999943</v>
      </c>
      <c r="H86" s="7">
        <v>43234</v>
      </c>
      <c r="I86">
        <v>0.15</v>
      </c>
      <c r="J86" t="s">
        <v>274</v>
      </c>
      <c r="K86">
        <v>287.64286240000001</v>
      </c>
      <c r="L86">
        <v>0.61904289800000001</v>
      </c>
      <c r="M86">
        <v>-14.972150920000001</v>
      </c>
      <c r="N86">
        <v>-117.2930771</v>
      </c>
      <c r="O86">
        <v>-13.70700566</v>
      </c>
      <c r="P86">
        <v>-107.3615389</v>
      </c>
      <c r="Q86">
        <v>-5.7489867529999996</v>
      </c>
      <c r="R86">
        <v>-36.49552516</v>
      </c>
      <c r="S86">
        <v>0.15573758500000001</v>
      </c>
      <c r="T86">
        <v>5.4095908509999999</v>
      </c>
      <c r="U86">
        <v>15.64277847</v>
      </c>
      <c r="V86">
        <v>10.233187620000001</v>
      </c>
      <c r="W86">
        <v>-24.950020299999998</v>
      </c>
      <c r="X86">
        <v>1.0102331879999999</v>
      </c>
      <c r="Y86">
        <v>1.5619974169999999</v>
      </c>
      <c r="Z86">
        <v>-83.418646150000001</v>
      </c>
      <c r="AA86">
        <v>-201.66844649999999</v>
      </c>
      <c r="AB86">
        <v>-58.956000760000002</v>
      </c>
      <c r="AC86">
        <v>4.7619637770000001</v>
      </c>
      <c r="AD86">
        <v>91.907416060000003</v>
      </c>
      <c r="AE86">
        <v>87.145452280000001</v>
      </c>
      <c r="AF86">
        <v>-188.05076080000001</v>
      </c>
      <c r="AG86">
        <v>1.0871454519999999</v>
      </c>
      <c r="AH86">
        <v>-66.324682949999996</v>
      </c>
      <c r="AI86">
        <v>3.7085029719999998</v>
      </c>
      <c r="AJ86">
        <v>-16.41689985</v>
      </c>
      <c r="AK86">
        <v>-127.2068048</v>
      </c>
      <c r="AL86">
        <v>0.101447598</v>
      </c>
      <c r="AM86">
        <v>0.101447598</v>
      </c>
      <c r="AN86">
        <v>3.6792643E-2</v>
      </c>
      <c r="AO86">
        <v>-1.8184519999999999E-2</v>
      </c>
      <c r="AP86" t="s">
        <v>643</v>
      </c>
      <c r="AQ86">
        <v>946.58900430000006</v>
      </c>
      <c r="AR86">
        <v>1419.8835059999999</v>
      </c>
      <c r="AS86">
        <v>144.0437708</v>
      </c>
    </row>
    <row r="87" spans="1:45" x14ac:dyDescent="0.25">
      <c r="A87" t="s">
        <v>267</v>
      </c>
      <c r="B87" t="s">
        <v>76</v>
      </c>
      <c r="C87" t="s">
        <v>735</v>
      </c>
      <c r="D87">
        <v>7</v>
      </c>
      <c r="E87">
        <v>-103.6</v>
      </c>
      <c r="F87">
        <v>-12.05</v>
      </c>
      <c r="G87">
        <f t="shared" si="1"/>
        <v>-7.1999999999999886</v>
      </c>
      <c r="H87" s="7">
        <v>43263</v>
      </c>
      <c r="I87">
        <v>0.17</v>
      </c>
      <c r="J87" t="s">
        <v>274</v>
      </c>
      <c r="K87">
        <v>287.64286240000001</v>
      </c>
      <c r="L87">
        <v>0.61904289800000001</v>
      </c>
      <c r="M87">
        <v>-14.972150920000001</v>
      </c>
      <c r="N87">
        <v>-117.2930771</v>
      </c>
      <c r="O87">
        <v>-13.70700566</v>
      </c>
      <c r="P87">
        <v>-107.3615389</v>
      </c>
      <c r="Q87">
        <v>-5.7489867529999996</v>
      </c>
      <c r="R87">
        <v>-31.115330579999998</v>
      </c>
      <c r="S87">
        <v>0.15573758500000001</v>
      </c>
      <c r="T87">
        <v>5.4095908509999999</v>
      </c>
      <c r="U87">
        <v>15.64277847</v>
      </c>
      <c r="V87">
        <v>10.233187620000001</v>
      </c>
      <c r="W87">
        <v>-24.950020299999998</v>
      </c>
      <c r="X87">
        <v>1.0102331879999999</v>
      </c>
      <c r="Y87">
        <v>1.5619974169999999</v>
      </c>
      <c r="Z87">
        <v>-83.418646150000001</v>
      </c>
      <c r="AA87">
        <v>-165.42038149999999</v>
      </c>
      <c r="AB87">
        <v>-58.956000760000002</v>
      </c>
      <c r="AC87">
        <v>4.7619637770000001</v>
      </c>
      <c r="AD87">
        <v>91.907416060000003</v>
      </c>
      <c r="AE87">
        <v>87.145452280000001</v>
      </c>
      <c r="AF87">
        <v>-188.05076080000001</v>
      </c>
      <c r="AG87">
        <v>1.0871454519999999</v>
      </c>
      <c r="AH87">
        <v>-64.527213230000001</v>
      </c>
      <c r="AI87">
        <v>3.2425549180000002</v>
      </c>
      <c r="AJ87">
        <v>-14.31639788</v>
      </c>
      <c r="AK87">
        <v>-110.9489196</v>
      </c>
      <c r="AL87">
        <v>0.118875352</v>
      </c>
      <c r="AM87">
        <v>0.118875352</v>
      </c>
      <c r="AN87">
        <v>0.153270404</v>
      </c>
      <c r="AO87">
        <v>0.22149777800000001</v>
      </c>
      <c r="AP87" t="s">
        <v>647</v>
      </c>
      <c r="AQ87">
        <v>946.58900430000006</v>
      </c>
      <c r="AR87">
        <v>1419.8835059999999</v>
      </c>
      <c r="AS87">
        <v>168.78915129999999</v>
      </c>
    </row>
    <row r="88" spans="1:45" x14ac:dyDescent="0.25">
      <c r="A88" t="s">
        <v>268</v>
      </c>
      <c r="B88" t="s">
        <v>76</v>
      </c>
      <c r="C88" t="s">
        <v>736</v>
      </c>
      <c r="D88">
        <v>6</v>
      </c>
      <c r="E88">
        <v>-94.6</v>
      </c>
      <c r="F88">
        <v>-10.1</v>
      </c>
      <c r="G88">
        <f t="shared" si="1"/>
        <v>-13.799999999999997</v>
      </c>
      <c r="H88" s="7">
        <v>43290</v>
      </c>
      <c r="I88">
        <v>0.18</v>
      </c>
      <c r="J88" t="s">
        <v>274</v>
      </c>
      <c r="K88">
        <v>287.64286240000001</v>
      </c>
      <c r="L88">
        <v>0.61904289800000001</v>
      </c>
      <c r="M88">
        <v>-14.972150920000001</v>
      </c>
      <c r="N88">
        <v>-117.2930771</v>
      </c>
      <c r="O88">
        <v>-13.70700566</v>
      </c>
      <c r="P88">
        <v>-107.3615389</v>
      </c>
      <c r="Q88">
        <v>-5.7489867529999996</v>
      </c>
      <c r="R88">
        <v>-26.119435620000001</v>
      </c>
      <c r="S88">
        <v>0.15573758500000001</v>
      </c>
      <c r="T88">
        <v>5.4095908509999999</v>
      </c>
      <c r="U88">
        <v>15.64277847</v>
      </c>
      <c r="V88">
        <v>10.233187620000001</v>
      </c>
      <c r="W88">
        <v>-24.950020299999998</v>
      </c>
      <c r="X88">
        <v>1.0102331879999999</v>
      </c>
      <c r="Y88">
        <v>1.5619974169999999</v>
      </c>
      <c r="Z88">
        <v>-83.418646150000001</v>
      </c>
      <c r="AA88">
        <v>-143.95771139999999</v>
      </c>
      <c r="AB88">
        <v>-58.956000760000002</v>
      </c>
      <c r="AC88">
        <v>4.7619637770000001</v>
      </c>
      <c r="AD88">
        <v>91.907416060000003</v>
      </c>
      <c r="AE88">
        <v>87.145452280000001</v>
      </c>
      <c r="AF88">
        <v>-188.05076080000001</v>
      </c>
      <c r="AG88">
        <v>1.0871454519999999</v>
      </c>
      <c r="AH88">
        <v>-63.480746060000001</v>
      </c>
      <c r="AI88">
        <v>3.0811142509999998</v>
      </c>
      <c r="AJ88">
        <v>-13.595685639999999</v>
      </c>
      <c r="AK88">
        <v>-105.3706068</v>
      </c>
      <c r="AL88">
        <v>0.21821528100000001</v>
      </c>
      <c r="AM88">
        <v>0.21821528100000001</v>
      </c>
      <c r="AN88">
        <v>0.30413998599999997</v>
      </c>
      <c r="AO88">
        <v>0.45976761199999999</v>
      </c>
      <c r="AP88" t="s">
        <v>647</v>
      </c>
      <c r="AQ88">
        <v>946.58900430000006</v>
      </c>
      <c r="AR88">
        <v>1419.8835059999999</v>
      </c>
      <c r="AS88">
        <v>309.8402777</v>
      </c>
    </row>
    <row r="89" spans="1:45" x14ac:dyDescent="0.25">
      <c r="A89" t="s">
        <v>269</v>
      </c>
      <c r="B89" t="s">
        <v>76</v>
      </c>
      <c r="C89" t="s">
        <v>737</v>
      </c>
      <c r="D89">
        <v>98</v>
      </c>
      <c r="E89">
        <v>-88.9</v>
      </c>
      <c r="F89">
        <v>-8.7899999999999991</v>
      </c>
      <c r="G89">
        <f t="shared" si="1"/>
        <v>-18.580000000000013</v>
      </c>
      <c r="H89" s="7">
        <v>43321</v>
      </c>
      <c r="I89">
        <v>0.2</v>
      </c>
      <c r="J89" t="s">
        <v>274</v>
      </c>
      <c r="K89">
        <v>287.64286240000001</v>
      </c>
      <c r="L89">
        <v>0.61904289800000001</v>
      </c>
      <c r="M89">
        <v>-14.972150920000001</v>
      </c>
      <c r="N89">
        <v>-117.2930771</v>
      </c>
      <c r="O89">
        <v>-13.70700566</v>
      </c>
      <c r="P89">
        <v>-107.3615389</v>
      </c>
      <c r="Q89">
        <v>-5.7489867529999996</v>
      </c>
      <c r="R89">
        <v>-22.763218999999999</v>
      </c>
      <c r="S89">
        <v>0.15573758500000001</v>
      </c>
      <c r="T89">
        <v>5.4095908509999999</v>
      </c>
      <c r="U89">
        <v>15.64277847</v>
      </c>
      <c r="V89">
        <v>10.233187620000001</v>
      </c>
      <c r="W89">
        <v>-24.950020299999998</v>
      </c>
      <c r="X89">
        <v>1.0102331879999999</v>
      </c>
      <c r="Y89">
        <v>1.5619974169999999</v>
      </c>
      <c r="Z89">
        <v>-83.418646150000001</v>
      </c>
      <c r="AA89">
        <v>-130.364687</v>
      </c>
      <c r="AB89">
        <v>-58.956000760000002</v>
      </c>
      <c r="AC89">
        <v>4.7619637770000001</v>
      </c>
      <c r="AD89">
        <v>91.907416060000003</v>
      </c>
      <c r="AE89">
        <v>87.145452280000001</v>
      </c>
      <c r="AF89">
        <v>-188.05076080000001</v>
      </c>
      <c r="AG89">
        <v>1.0871454519999999</v>
      </c>
      <c r="AH89">
        <v>-62.816203649999999</v>
      </c>
      <c r="AI89">
        <v>2.9674398580000001</v>
      </c>
      <c r="AJ89">
        <v>-13.13261683</v>
      </c>
      <c r="AK89">
        <v>-101.7864543</v>
      </c>
      <c r="AL89">
        <v>0.310781419</v>
      </c>
      <c r="AM89">
        <v>0.310781419</v>
      </c>
      <c r="AN89">
        <v>0.44242854300000001</v>
      </c>
      <c r="AO89">
        <v>0.68475319999999995</v>
      </c>
      <c r="AP89" t="s">
        <v>647</v>
      </c>
      <c r="AQ89">
        <v>946.58900430000006</v>
      </c>
      <c r="AR89">
        <v>1419.8835059999999</v>
      </c>
      <c r="AS89">
        <v>441.27341100000001</v>
      </c>
    </row>
    <row r="90" spans="1:45" x14ac:dyDescent="0.25">
      <c r="A90" t="s">
        <v>270</v>
      </c>
      <c r="B90" t="s">
        <v>76</v>
      </c>
      <c r="C90" t="s">
        <v>738</v>
      </c>
      <c r="D90">
        <v>69</v>
      </c>
      <c r="E90">
        <v>-87.5</v>
      </c>
      <c r="F90">
        <v>-8.33</v>
      </c>
      <c r="G90">
        <f t="shared" si="1"/>
        <v>-20.86</v>
      </c>
      <c r="H90" s="7">
        <v>43367</v>
      </c>
      <c r="I90">
        <v>0.23</v>
      </c>
      <c r="J90" t="s">
        <v>274</v>
      </c>
      <c r="K90">
        <v>287.64286240000001</v>
      </c>
      <c r="L90">
        <v>0.61904289800000001</v>
      </c>
      <c r="M90">
        <v>-14.972150920000001</v>
      </c>
      <c r="N90">
        <v>-117.2930771</v>
      </c>
      <c r="O90">
        <v>-13.70700566</v>
      </c>
      <c r="P90">
        <v>-107.3615389</v>
      </c>
      <c r="Q90">
        <v>-5.7489867529999996</v>
      </c>
      <c r="R90">
        <v>-21.58470019</v>
      </c>
      <c r="S90">
        <v>0.15573758500000001</v>
      </c>
      <c r="T90">
        <v>5.4095908509999999</v>
      </c>
      <c r="U90">
        <v>15.64277847</v>
      </c>
      <c r="V90">
        <v>10.233187620000001</v>
      </c>
      <c r="W90">
        <v>-24.950020299999998</v>
      </c>
      <c r="X90">
        <v>1.0102331879999999</v>
      </c>
      <c r="Y90">
        <v>1.5619974169999999</v>
      </c>
      <c r="Z90">
        <v>-83.418646150000001</v>
      </c>
      <c r="AA90">
        <v>-127.02604940000001</v>
      </c>
      <c r="AB90">
        <v>-58.956000760000002</v>
      </c>
      <c r="AC90">
        <v>4.7619637770000001</v>
      </c>
      <c r="AD90">
        <v>91.907416060000003</v>
      </c>
      <c r="AE90">
        <v>87.145452280000001</v>
      </c>
      <c r="AF90">
        <v>-188.05076080000001</v>
      </c>
      <c r="AG90">
        <v>1.0871454519999999</v>
      </c>
      <c r="AH90">
        <v>-62.659604739999999</v>
      </c>
      <c r="AI90">
        <v>2.9820402480000001</v>
      </c>
      <c r="AJ90">
        <v>-13.140002859999999</v>
      </c>
      <c r="AK90">
        <v>-101.8436221</v>
      </c>
      <c r="AL90">
        <v>0.362890355</v>
      </c>
      <c r="AM90">
        <v>0.362890355</v>
      </c>
      <c r="AN90">
        <v>0.50111664700000003</v>
      </c>
      <c r="AO90">
        <v>0.75375802800000002</v>
      </c>
      <c r="AP90" t="s">
        <v>647</v>
      </c>
      <c r="AQ90">
        <v>946.58900430000006</v>
      </c>
      <c r="AR90">
        <v>1419.8835059999999</v>
      </c>
      <c r="AS90">
        <v>515.26202960000001</v>
      </c>
    </row>
    <row r="91" spans="1:45" x14ac:dyDescent="0.25">
      <c r="A91" t="s">
        <v>271</v>
      </c>
      <c r="B91" t="s">
        <v>85</v>
      </c>
      <c r="C91" t="s">
        <v>739</v>
      </c>
      <c r="D91">
        <v>13</v>
      </c>
      <c r="E91">
        <v>-134.80000000000001</v>
      </c>
      <c r="F91">
        <v>-16.59</v>
      </c>
      <c r="G91">
        <f t="shared" si="1"/>
        <v>-2.0800000000000125</v>
      </c>
      <c r="H91" s="7">
        <v>43216</v>
      </c>
      <c r="I91">
        <v>0.28999999999999998</v>
      </c>
      <c r="J91" t="s">
        <v>274</v>
      </c>
      <c r="K91">
        <v>287.58206280000002</v>
      </c>
      <c r="L91">
        <v>0.61101258199999997</v>
      </c>
      <c r="M91">
        <v>-14.972150920000001</v>
      </c>
      <c r="N91">
        <v>-117.2930771</v>
      </c>
      <c r="O91">
        <v>-13.70700566</v>
      </c>
      <c r="P91">
        <v>-107.3615389</v>
      </c>
      <c r="Q91">
        <v>-5.5523316710000001</v>
      </c>
      <c r="R91">
        <v>-42.666685639999997</v>
      </c>
      <c r="S91">
        <v>0.68970918599999997</v>
      </c>
      <c r="T91">
        <v>5.5236213340000004</v>
      </c>
      <c r="U91">
        <v>15.762565650000001</v>
      </c>
      <c r="V91">
        <v>10.238944310000001</v>
      </c>
      <c r="W91">
        <v>-24.955576480000001</v>
      </c>
      <c r="X91">
        <v>1.0102389439999999</v>
      </c>
      <c r="Y91">
        <v>1.5090928530000001</v>
      </c>
      <c r="Z91">
        <v>-82.679983660000005</v>
      </c>
      <c r="AA91">
        <v>-239.01197830000001</v>
      </c>
      <c r="AB91">
        <v>-56.759525289999999</v>
      </c>
      <c r="AC91">
        <v>4.8623427240000003</v>
      </c>
      <c r="AD91">
        <v>92.078591299999999</v>
      </c>
      <c r="AE91">
        <v>87.216248570000005</v>
      </c>
      <c r="AF91">
        <v>-188.1036325</v>
      </c>
      <c r="AG91">
        <v>1.0872162489999999</v>
      </c>
      <c r="AH91">
        <v>-68.500289100000003</v>
      </c>
      <c r="AI91">
        <v>3.9963659370000002</v>
      </c>
      <c r="AJ91">
        <v>-18.260408989999998</v>
      </c>
      <c r="AK91">
        <v>-141.47556560000001</v>
      </c>
      <c r="AL91">
        <v>6.4057564999999997E-2</v>
      </c>
      <c r="AM91">
        <v>6.4057564999999997E-2</v>
      </c>
      <c r="AN91">
        <v>-6.2041974999999999E-2</v>
      </c>
      <c r="AO91">
        <v>-0.167993384</v>
      </c>
      <c r="AP91" t="s">
        <v>641</v>
      </c>
      <c r="AQ91">
        <v>960.88719330000004</v>
      </c>
      <c r="AR91">
        <v>1441.33079</v>
      </c>
      <c r="AS91">
        <v>92.328141110000004</v>
      </c>
    </row>
    <row r="92" spans="1:45" x14ac:dyDescent="0.25">
      <c r="A92" t="s">
        <v>272</v>
      </c>
      <c r="B92" t="s">
        <v>85</v>
      </c>
      <c r="C92" t="s">
        <v>740</v>
      </c>
      <c r="D92">
        <v>24</v>
      </c>
      <c r="E92">
        <v>-113.5</v>
      </c>
      <c r="F92">
        <v>-11.87</v>
      </c>
      <c r="G92">
        <f t="shared" si="1"/>
        <v>-18.540000000000006</v>
      </c>
      <c r="H92" s="7">
        <v>43238</v>
      </c>
      <c r="I92">
        <v>0.27</v>
      </c>
      <c r="J92" t="s">
        <v>274</v>
      </c>
      <c r="K92">
        <v>287.58206280000002</v>
      </c>
      <c r="L92">
        <v>0.61101258199999997</v>
      </c>
      <c r="M92">
        <v>-14.972150920000001</v>
      </c>
      <c r="N92">
        <v>-117.2930771</v>
      </c>
      <c r="O92">
        <v>-13.70700566</v>
      </c>
      <c r="P92">
        <v>-107.3615389</v>
      </c>
      <c r="Q92">
        <v>-5.5523316710000001</v>
      </c>
      <c r="R92">
        <v>-30.823767369999999</v>
      </c>
      <c r="S92">
        <v>0.68970918599999997</v>
      </c>
      <c r="T92">
        <v>5.5236213340000004</v>
      </c>
      <c r="U92">
        <v>15.762565650000001</v>
      </c>
      <c r="V92">
        <v>10.238944310000001</v>
      </c>
      <c r="W92">
        <v>-24.955576480000001</v>
      </c>
      <c r="X92">
        <v>1.0102389439999999</v>
      </c>
      <c r="Y92">
        <v>1.5090928530000001</v>
      </c>
      <c r="Z92">
        <v>-82.679983660000005</v>
      </c>
      <c r="AA92">
        <v>-189.2688512</v>
      </c>
      <c r="AB92">
        <v>-56.759525289999999</v>
      </c>
      <c r="AC92">
        <v>4.8623427240000003</v>
      </c>
      <c r="AD92">
        <v>92.078591299999999</v>
      </c>
      <c r="AE92">
        <v>87.216248570000005</v>
      </c>
      <c r="AF92">
        <v>-188.1036325</v>
      </c>
      <c r="AG92">
        <v>1.0872162489999999</v>
      </c>
      <c r="AH92">
        <v>-66.048944700000007</v>
      </c>
      <c r="AI92">
        <v>3.9975615250000001</v>
      </c>
      <c r="AJ92">
        <v>-17.611229989999998</v>
      </c>
      <c r="AK92">
        <v>-136.45092009999999</v>
      </c>
      <c r="AL92">
        <v>0.302907062</v>
      </c>
      <c r="AM92">
        <v>0.302907062</v>
      </c>
      <c r="AN92">
        <v>0.16366935699999999</v>
      </c>
      <c r="AO92">
        <v>5.0061166999999997E-2</v>
      </c>
      <c r="AP92" t="s">
        <v>643</v>
      </c>
      <c r="AQ92">
        <v>960.88719330000004</v>
      </c>
      <c r="AR92">
        <v>1441.33079</v>
      </c>
      <c r="AS92">
        <v>436.58927490000002</v>
      </c>
    </row>
    <row r="93" spans="1:45" x14ac:dyDescent="0.25">
      <c r="A93" t="s">
        <v>273</v>
      </c>
      <c r="B93" t="s">
        <v>85</v>
      </c>
      <c r="C93" t="s">
        <v>741</v>
      </c>
      <c r="D93">
        <v>10</v>
      </c>
      <c r="E93">
        <v>-59.6</v>
      </c>
      <c r="F93">
        <v>-2.3199999999999998</v>
      </c>
      <c r="G93">
        <f t="shared" si="1"/>
        <v>-41.040000000000006</v>
      </c>
      <c r="H93" s="7">
        <v>43294</v>
      </c>
      <c r="I93">
        <v>0.12</v>
      </c>
      <c r="J93" t="s">
        <v>274</v>
      </c>
      <c r="K93">
        <v>287.58206280000002</v>
      </c>
      <c r="L93">
        <v>0.61101258199999997</v>
      </c>
      <c r="M93">
        <v>-14.972150920000001</v>
      </c>
      <c r="N93">
        <v>-117.2930771</v>
      </c>
      <c r="O93">
        <v>-13.70700566</v>
      </c>
      <c r="P93">
        <v>-107.3615389</v>
      </c>
      <c r="Q93">
        <v>-5.5523316710000001</v>
      </c>
      <c r="R93">
        <v>-6.8619306240000002</v>
      </c>
      <c r="S93">
        <v>0.68970918599999997</v>
      </c>
      <c r="T93">
        <v>5.5236213340000004</v>
      </c>
      <c r="U93">
        <v>15.762565650000001</v>
      </c>
      <c r="V93">
        <v>10.238944310000001</v>
      </c>
      <c r="W93">
        <v>-24.955576480000001</v>
      </c>
      <c r="X93">
        <v>1.0102389439999999</v>
      </c>
      <c r="Y93">
        <v>1.5090928530000001</v>
      </c>
      <c r="Z93">
        <v>-82.679983660000005</v>
      </c>
      <c r="AA93">
        <v>-63.393050840000001</v>
      </c>
      <c r="AB93">
        <v>-56.759525289999999</v>
      </c>
      <c r="AC93">
        <v>4.8623427240000003</v>
      </c>
      <c r="AD93">
        <v>92.078591299999999</v>
      </c>
      <c r="AE93">
        <v>87.216248570000005</v>
      </c>
      <c r="AF93">
        <v>-188.1036325</v>
      </c>
      <c r="AG93">
        <v>1.0872162489999999</v>
      </c>
      <c r="AH93">
        <v>-57.6625248</v>
      </c>
      <c r="AI93">
        <v>0.83511862199999998</v>
      </c>
      <c r="AJ93">
        <v>-8.3307042720000002</v>
      </c>
      <c r="AK93">
        <v>-64.619651070000003</v>
      </c>
      <c r="AL93">
        <v>1.3233809080000001</v>
      </c>
      <c r="AM93">
        <v>1.3233809080000001</v>
      </c>
      <c r="AN93">
        <v>2.7856328000000001</v>
      </c>
      <c r="AO93">
        <v>15.210203999999999</v>
      </c>
      <c r="AP93" t="s">
        <v>647</v>
      </c>
      <c r="AQ93">
        <v>960.88719330000004</v>
      </c>
      <c r="AR93">
        <v>1441.33079</v>
      </c>
      <c r="AS93">
        <v>1907.4296489999999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88"/>
  <sheetViews>
    <sheetView topLeftCell="A58" workbookViewId="0">
      <selection activeCell="A89" sqref="A89"/>
    </sheetView>
  </sheetViews>
  <sheetFormatPr defaultColWidth="8.85546875" defaultRowHeight="15" x14ac:dyDescent="0.25"/>
  <sheetData>
    <row r="1" spans="1:3" x14ac:dyDescent="0.25">
      <c r="A1" t="s">
        <v>277</v>
      </c>
      <c r="B1" t="s">
        <v>0</v>
      </c>
      <c r="C1" t="s">
        <v>63</v>
      </c>
    </row>
    <row r="2" spans="1:3" x14ac:dyDescent="0.25">
      <c r="A2" t="s">
        <v>278</v>
      </c>
      <c r="B2" t="s">
        <v>83</v>
      </c>
      <c r="C2">
        <v>3.5008507267681398E-4</v>
      </c>
    </row>
    <row r="3" spans="1:3" x14ac:dyDescent="0.25">
      <c r="A3" t="s">
        <v>278</v>
      </c>
      <c r="B3" t="s">
        <v>80</v>
      </c>
      <c r="C3">
        <v>1.6379704307824399E-4</v>
      </c>
    </row>
    <row r="4" spans="1:3" x14ac:dyDescent="0.25">
      <c r="A4" t="s">
        <v>278</v>
      </c>
      <c r="B4">
        <v>23</v>
      </c>
      <c r="C4" t="s">
        <v>274</v>
      </c>
    </row>
    <row r="5" spans="1:3" x14ac:dyDescent="0.25">
      <c r="A5" t="s">
        <v>278</v>
      </c>
      <c r="B5" t="s">
        <v>66</v>
      </c>
      <c r="C5">
        <v>6.3467854776627303E-3</v>
      </c>
    </row>
    <row r="6" spans="1:3" x14ac:dyDescent="0.25">
      <c r="A6" t="s">
        <v>278</v>
      </c>
      <c r="B6" t="s">
        <v>71</v>
      </c>
      <c r="C6">
        <v>8.4890272712005396E-4</v>
      </c>
    </row>
    <row r="7" spans="1:3" x14ac:dyDescent="0.25">
      <c r="A7" t="s">
        <v>278</v>
      </c>
      <c r="B7" t="s">
        <v>69</v>
      </c>
      <c r="C7">
        <v>9.2970277211602901E-4</v>
      </c>
    </row>
    <row r="8" spans="1:3" x14ac:dyDescent="0.25">
      <c r="A8" t="s">
        <v>278</v>
      </c>
      <c r="B8" t="s">
        <v>98</v>
      </c>
      <c r="C8">
        <v>3.69264975537532E-4</v>
      </c>
    </row>
    <row r="9" spans="1:3" x14ac:dyDescent="0.25">
      <c r="A9" t="s">
        <v>278</v>
      </c>
      <c r="B9" t="s">
        <v>91</v>
      </c>
      <c r="C9" s="10">
        <v>8.9574867068083693E-5</v>
      </c>
    </row>
    <row r="10" spans="1:3" x14ac:dyDescent="0.25">
      <c r="A10" t="s">
        <v>278</v>
      </c>
      <c r="B10" t="s">
        <v>96</v>
      </c>
      <c r="C10">
        <v>0</v>
      </c>
    </row>
    <row r="11" spans="1:3" x14ac:dyDescent="0.25">
      <c r="A11" t="s">
        <v>278</v>
      </c>
      <c r="B11" t="s">
        <v>89</v>
      </c>
      <c r="C11">
        <v>-2.13806866423703E-4</v>
      </c>
    </row>
    <row r="12" spans="1:3" x14ac:dyDescent="0.25">
      <c r="A12" t="s">
        <v>278</v>
      </c>
      <c r="B12" t="s">
        <v>86</v>
      </c>
      <c r="C12">
        <v>0</v>
      </c>
    </row>
    <row r="13" spans="1:3" x14ac:dyDescent="0.25">
      <c r="A13" t="s">
        <v>278</v>
      </c>
      <c r="B13" t="s">
        <v>109</v>
      </c>
      <c r="C13">
        <v>5.4229366517235503E-4</v>
      </c>
    </row>
    <row r="14" spans="1:3" x14ac:dyDescent="0.25">
      <c r="A14" t="s">
        <v>278</v>
      </c>
      <c r="B14" t="s">
        <v>107</v>
      </c>
      <c r="C14">
        <v>0</v>
      </c>
    </row>
    <row r="15" spans="1:3" x14ac:dyDescent="0.25">
      <c r="A15" t="s">
        <v>278</v>
      </c>
      <c r="B15" t="s">
        <v>100</v>
      </c>
      <c r="C15">
        <v>1.5916669001530301E-3</v>
      </c>
    </row>
    <row r="16" spans="1:3" x14ac:dyDescent="0.25">
      <c r="A16" t="s">
        <v>278</v>
      </c>
      <c r="B16" t="s">
        <v>103</v>
      </c>
      <c r="C16">
        <v>2.51938167565999E-4</v>
      </c>
    </row>
    <row r="17" spans="1:3" x14ac:dyDescent="0.25">
      <c r="A17" t="s">
        <v>278</v>
      </c>
      <c r="B17" t="s">
        <v>105</v>
      </c>
      <c r="C17">
        <v>-2.5193493249845399E-4</v>
      </c>
    </row>
    <row r="18" spans="1:3" x14ac:dyDescent="0.25">
      <c r="A18" t="s">
        <v>278</v>
      </c>
      <c r="B18" t="s">
        <v>73</v>
      </c>
      <c r="C18">
        <v>2.4948025558323402E-3</v>
      </c>
    </row>
    <row r="19" spans="1:3" x14ac:dyDescent="0.25">
      <c r="A19" t="s">
        <v>278</v>
      </c>
      <c r="B19" t="s">
        <v>78</v>
      </c>
      <c r="C19">
        <v>8.8236209170110204E-4</v>
      </c>
    </row>
    <row r="20" spans="1:3" x14ac:dyDescent="0.25">
      <c r="A20" t="s">
        <v>278</v>
      </c>
      <c r="B20" t="s">
        <v>76</v>
      </c>
      <c r="C20">
        <v>9.7825347889147997E-4</v>
      </c>
    </row>
    <row r="21" spans="1:3" x14ac:dyDescent="0.25">
      <c r="A21" t="s">
        <v>278</v>
      </c>
      <c r="B21">
        <v>68</v>
      </c>
      <c r="C21">
        <v>0</v>
      </c>
    </row>
    <row r="22" spans="1:3" x14ac:dyDescent="0.25">
      <c r="A22" t="s">
        <v>282</v>
      </c>
      <c r="B22">
        <v>23</v>
      </c>
      <c r="C22">
        <v>2.4301876010048601E-2</v>
      </c>
    </row>
    <row r="23" spans="1:3" x14ac:dyDescent="0.25">
      <c r="A23" t="s">
        <v>282</v>
      </c>
      <c r="B23" t="s">
        <v>98</v>
      </c>
      <c r="C23">
        <v>5.1429916997450999E-3</v>
      </c>
    </row>
    <row r="24" spans="1:3" x14ac:dyDescent="0.25">
      <c r="A24" t="s">
        <v>282</v>
      </c>
      <c r="B24" t="s">
        <v>96</v>
      </c>
      <c r="C24">
        <v>4.0338475639718702E-3</v>
      </c>
    </row>
    <row r="25" spans="1:3" x14ac:dyDescent="0.25">
      <c r="A25" t="s">
        <v>282</v>
      </c>
      <c r="B25" t="s">
        <v>73</v>
      </c>
      <c r="C25">
        <v>1.3140602639869201E-2</v>
      </c>
    </row>
    <row r="26" spans="1:3" x14ac:dyDescent="0.25">
      <c r="A26" t="s">
        <v>282</v>
      </c>
      <c r="B26" t="s">
        <v>76</v>
      </c>
      <c r="C26">
        <v>1.3369212912052E-2</v>
      </c>
    </row>
    <row r="27" spans="1:3" x14ac:dyDescent="0.25">
      <c r="A27" t="s">
        <v>281</v>
      </c>
      <c r="B27" t="s">
        <v>83</v>
      </c>
      <c r="C27">
        <v>1.54911897392312E-2</v>
      </c>
    </row>
    <row r="28" spans="1:3" x14ac:dyDescent="0.25">
      <c r="A28" t="s">
        <v>281</v>
      </c>
      <c r="B28" t="s">
        <v>80</v>
      </c>
      <c r="C28">
        <v>8.8740437536023106E-3</v>
      </c>
    </row>
    <row r="29" spans="1:3" x14ac:dyDescent="0.25">
      <c r="A29" t="s">
        <v>281</v>
      </c>
      <c r="B29">
        <v>23</v>
      </c>
      <c r="C29">
        <v>2.0576066284661101E-2</v>
      </c>
    </row>
    <row r="30" spans="1:3" x14ac:dyDescent="0.25">
      <c r="A30" t="s">
        <v>281</v>
      </c>
      <c r="B30" t="s">
        <v>66</v>
      </c>
      <c r="C30">
        <v>2.6852751746165599E-2</v>
      </c>
    </row>
    <row r="31" spans="1:3" x14ac:dyDescent="0.25">
      <c r="A31" t="s">
        <v>281</v>
      </c>
      <c r="B31" t="s">
        <v>71</v>
      </c>
      <c r="C31">
        <v>5.3301895889067098E-3</v>
      </c>
    </row>
    <row r="32" spans="1:3" x14ac:dyDescent="0.25">
      <c r="A32" t="s">
        <v>281</v>
      </c>
      <c r="B32" t="s">
        <v>69</v>
      </c>
      <c r="C32">
        <v>1.28716715965029E-3</v>
      </c>
    </row>
    <row r="33" spans="1:3" x14ac:dyDescent="0.25">
      <c r="A33" t="s">
        <v>281</v>
      </c>
      <c r="B33" t="s">
        <v>98</v>
      </c>
      <c r="C33">
        <v>1.2266728648736199E-2</v>
      </c>
    </row>
    <row r="34" spans="1:3" x14ac:dyDescent="0.25">
      <c r="A34" t="s">
        <v>281</v>
      </c>
      <c r="B34" t="s">
        <v>91</v>
      </c>
      <c r="C34">
        <v>3.48917629337713E-3</v>
      </c>
    </row>
    <row r="35" spans="1:3" x14ac:dyDescent="0.25">
      <c r="A35" t="s">
        <v>281</v>
      </c>
      <c r="B35" t="s">
        <v>96</v>
      </c>
      <c r="C35">
        <v>2.5804753181032001E-3</v>
      </c>
    </row>
    <row r="36" spans="1:3" x14ac:dyDescent="0.25">
      <c r="A36" t="s">
        <v>281</v>
      </c>
      <c r="B36" t="s">
        <v>89</v>
      </c>
      <c r="C36">
        <v>1.8981254436871799E-2</v>
      </c>
    </row>
    <row r="37" spans="1:3" x14ac:dyDescent="0.25">
      <c r="A37" t="s">
        <v>281</v>
      </c>
      <c r="B37" t="s">
        <v>86</v>
      </c>
      <c r="C37">
        <v>4.8308746875970901E-3</v>
      </c>
    </row>
    <row r="38" spans="1:3" x14ac:dyDescent="0.25">
      <c r="A38" t="s">
        <v>281</v>
      </c>
      <c r="B38" t="s">
        <v>109</v>
      </c>
      <c r="C38">
        <v>2.6650195804861E-3</v>
      </c>
    </row>
    <row r="39" spans="1:3" x14ac:dyDescent="0.25">
      <c r="A39" t="s">
        <v>281</v>
      </c>
      <c r="B39" t="s">
        <v>107</v>
      </c>
      <c r="C39">
        <v>7.5212515500793602E-3</v>
      </c>
    </row>
    <row r="40" spans="1:3" x14ac:dyDescent="0.25">
      <c r="A40" t="s">
        <v>281</v>
      </c>
      <c r="B40" t="s">
        <v>100</v>
      </c>
      <c r="C40">
        <v>4.3511575159065503E-4</v>
      </c>
    </row>
    <row r="41" spans="1:3" x14ac:dyDescent="0.25">
      <c r="A41" t="s">
        <v>281</v>
      </c>
      <c r="B41" t="s">
        <v>103</v>
      </c>
      <c r="C41">
        <v>1.11179270905891E-2</v>
      </c>
    </row>
    <row r="42" spans="1:3" x14ac:dyDescent="0.25">
      <c r="A42" t="s">
        <v>281</v>
      </c>
      <c r="B42" t="s">
        <v>105</v>
      </c>
      <c r="C42">
        <v>3.3591804519994902E-3</v>
      </c>
    </row>
    <row r="43" spans="1:3" x14ac:dyDescent="0.25">
      <c r="A43" t="s">
        <v>281</v>
      </c>
      <c r="B43" t="s">
        <v>73</v>
      </c>
      <c r="C43">
        <v>1.37101089452223E-2</v>
      </c>
    </row>
    <row r="44" spans="1:3" x14ac:dyDescent="0.25">
      <c r="A44" t="s">
        <v>281</v>
      </c>
      <c r="B44" t="s">
        <v>78</v>
      </c>
      <c r="C44">
        <v>1.35295234641933E-2</v>
      </c>
    </row>
    <row r="45" spans="1:3" x14ac:dyDescent="0.25">
      <c r="A45" t="s">
        <v>281</v>
      </c>
      <c r="B45" t="s">
        <v>76</v>
      </c>
      <c r="C45">
        <v>1.9677765306041699E-2</v>
      </c>
    </row>
    <row r="46" spans="1:3" x14ac:dyDescent="0.25">
      <c r="A46" t="s">
        <v>281</v>
      </c>
      <c r="B46">
        <v>68</v>
      </c>
      <c r="C46" t="s">
        <v>274</v>
      </c>
    </row>
    <row r="47" spans="1:3" x14ac:dyDescent="0.25">
      <c r="A47" t="s">
        <v>280</v>
      </c>
      <c r="B47">
        <v>23</v>
      </c>
      <c r="C47">
        <v>3.2602959088003799E-3</v>
      </c>
    </row>
    <row r="48" spans="1:3" x14ac:dyDescent="0.25">
      <c r="A48" t="s">
        <v>280</v>
      </c>
      <c r="B48" t="s">
        <v>98</v>
      </c>
      <c r="C48">
        <v>1.0223844986108E-2</v>
      </c>
    </row>
    <row r="49" spans="1:3" x14ac:dyDescent="0.25">
      <c r="A49" t="s">
        <v>280</v>
      </c>
      <c r="B49" t="s">
        <v>96</v>
      </c>
      <c r="C49">
        <v>3.6842778272216502E-4</v>
      </c>
    </row>
    <row r="50" spans="1:3" x14ac:dyDescent="0.25">
      <c r="A50" t="s">
        <v>280</v>
      </c>
      <c r="B50" t="s">
        <v>73</v>
      </c>
      <c r="C50">
        <v>6.3249854265450701E-3</v>
      </c>
    </row>
    <row r="51" spans="1:3" x14ac:dyDescent="0.25">
      <c r="A51" t="s">
        <v>280</v>
      </c>
      <c r="B51" t="s">
        <v>76</v>
      </c>
      <c r="C51">
        <v>8.6938360814774393E-3</v>
      </c>
    </row>
    <row r="52" spans="1:3" x14ac:dyDescent="0.25">
      <c r="A52" t="s">
        <v>279</v>
      </c>
      <c r="B52" t="s">
        <v>83</v>
      </c>
      <c r="C52">
        <v>2.04749630727448E-4</v>
      </c>
    </row>
    <row r="53" spans="1:3" x14ac:dyDescent="0.25">
      <c r="A53" t="s">
        <v>279</v>
      </c>
      <c r="B53" t="s">
        <v>80</v>
      </c>
      <c r="C53">
        <v>8.3483979604779494E-3</v>
      </c>
    </row>
    <row r="54" spans="1:3" x14ac:dyDescent="0.25">
      <c r="A54" t="s">
        <v>279</v>
      </c>
      <c r="B54">
        <v>23</v>
      </c>
      <c r="C54">
        <v>0</v>
      </c>
    </row>
    <row r="55" spans="1:3" x14ac:dyDescent="0.25">
      <c r="A55" t="s">
        <v>279</v>
      </c>
      <c r="B55" t="s">
        <v>66</v>
      </c>
      <c r="C55">
        <v>1.0804518004157101E-2</v>
      </c>
    </row>
    <row r="56" spans="1:3" x14ac:dyDescent="0.25">
      <c r="A56" t="s">
        <v>279</v>
      </c>
      <c r="B56" t="s">
        <v>71</v>
      </c>
      <c r="C56">
        <v>1.1142755164920399E-2</v>
      </c>
    </row>
    <row r="57" spans="1:3" x14ac:dyDescent="0.25">
      <c r="A57" t="s">
        <v>279</v>
      </c>
      <c r="B57" t="s">
        <v>69</v>
      </c>
      <c r="C57">
        <v>2.5677570905649098E-4</v>
      </c>
    </row>
    <row r="58" spans="1:3" x14ac:dyDescent="0.25">
      <c r="A58" t="s">
        <v>279</v>
      </c>
      <c r="B58" t="s">
        <v>98</v>
      </c>
      <c r="C58">
        <v>8.6647267871628898E-3</v>
      </c>
    </row>
    <row r="59" spans="1:3" x14ac:dyDescent="0.25">
      <c r="A59" t="s">
        <v>279</v>
      </c>
      <c r="B59" t="s">
        <v>91</v>
      </c>
      <c r="C59">
        <v>3.46642749344272E-4</v>
      </c>
    </row>
    <row r="60" spans="1:3" x14ac:dyDescent="0.25">
      <c r="A60" t="s">
        <v>279</v>
      </c>
      <c r="B60" t="s">
        <v>96</v>
      </c>
      <c r="C60">
        <v>1.01140200254651E-2</v>
      </c>
    </row>
    <row r="61" spans="1:3" x14ac:dyDescent="0.25">
      <c r="A61" t="s">
        <v>279</v>
      </c>
      <c r="B61" t="s">
        <v>89</v>
      </c>
      <c r="C61">
        <v>1.36879602985938E-2</v>
      </c>
    </row>
    <row r="62" spans="1:3" x14ac:dyDescent="0.25">
      <c r="A62" t="s">
        <v>279</v>
      </c>
      <c r="B62" t="s">
        <v>86</v>
      </c>
      <c r="C62">
        <v>1.5328233991596199E-2</v>
      </c>
    </row>
    <row r="63" spans="1:3" x14ac:dyDescent="0.25">
      <c r="A63" t="s">
        <v>279</v>
      </c>
      <c r="B63" t="s">
        <v>109</v>
      </c>
      <c r="C63">
        <v>6.5548819406325198E-4</v>
      </c>
    </row>
    <row r="64" spans="1:3" x14ac:dyDescent="0.25">
      <c r="A64" t="s">
        <v>279</v>
      </c>
      <c r="B64" t="s">
        <v>107</v>
      </c>
      <c r="C64">
        <v>1.05312833077133E-3</v>
      </c>
    </row>
    <row r="65" spans="1:3" x14ac:dyDescent="0.25">
      <c r="A65" t="s">
        <v>279</v>
      </c>
      <c r="B65" t="s">
        <v>100</v>
      </c>
      <c r="C65">
        <v>8.9272114471743106E-3</v>
      </c>
    </row>
    <row r="66" spans="1:3" x14ac:dyDescent="0.25">
      <c r="A66" t="s">
        <v>279</v>
      </c>
      <c r="B66" t="s">
        <v>103</v>
      </c>
      <c r="C66">
        <v>9.4904080776398794E-3</v>
      </c>
    </row>
    <row r="67" spans="1:3" x14ac:dyDescent="0.25">
      <c r="A67" t="s">
        <v>279</v>
      </c>
      <c r="B67" t="s">
        <v>105</v>
      </c>
      <c r="C67">
        <v>1.36713804235179E-2</v>
      </c>
    </row>
    <row r="68" spans="1:3" x14ac:dyDescent="0.25">
      <c r="A68" t="s">
        <v>279</v>
      </c>
      <c r="B68" t="s">
        <v>73</v>
      </c>
      <c r="C68">
        <v>8.8002536447324108E-3</v>
      </c>
    </row>
    <row r="69" spans="1:3" x14ac:dyDescent="0.25">
      <c r="A69" t="s">
        <v>279</v>
      </c>
      <c r="B69" t="s">
        <v>78</v>
      </c>
      <c r="C69">
        <v>1.63401633466294E-3</v>
      </c>
    </row>
    <row r="70" spans="1:3" x14ac:dyDescent="0.25">
      <c r="A70" t="s">
        <v>279</v>
      </c>
      <c r="B70" t="s">
        <v>76</v>
      </c>
      <c r="C70">
        <v>5.1150810040017196E-3</v>
      </c>
    </row>
    <row r="71" spans="1:3" x14ac:dyDescent="0.25">
      <c r="A71" t="s">
        <v>279</v>
      </c>
      <c r="B71">
        <v>68</v>
      </c>
      <c r="C71">
        <v>5.5253734293545995E-4</v>
      </c>
    </row>
    <row r="72" spans="1:3" x14ac:dyDescent="0.25">
      <c r="A72" t="s">
        <v>283</v>
      </c>
      <c r="B72">
        <v>23</v>
      </c>
      <c r="C72">
        <v>4.1743248379072799E-4</v>
      </c>
    </row>
    <row r="73" spans="1:3" x14ac:dyDescent="0.25">
      <c r="A73" t="s">
        <v>283</v>
      </c>
      <c r="B73" t="s">
        <v>66</v>
      </c>
      <c r="C73" s="10">
        <v>7.4312301468389805E-5</v>
      </c>
    </row>
    <row r="74" spans="1:3" x14ac:dyDescent="0.25">
      <c r="A74" t="s">
        <v>283</v>
      </c>
      <c r="B74" t="s">
        <v>71</v>
      </c>
      <c r="C74">
        <v>2.91429258795733E-4</v>
      </c>
    </row>
    <row r="75" spans="1:3" x14ac:dyDescent="0.25">
      <c r="A75" t="s">
        <v>283</v>
      </c>
      <c r="B75" t="s">
        <v>69</v>
      </c>
      <c r="C75" s="10">
        <v>7.1402057488537997E-5</v>
      </c>
    </row>
    <row r="76" spans="1:3" x14ac:dyDescent="0.25">
      <c r="A76" t="s">
        <v>283</v>
      </c>
      <c r="B76" t="s">
        <v>98</v>
      </c>
      <c r="C76" s="10">
        <v>7.1402057488537997E-5</v>
      </c>
    </row>
    <row r="77" spans="1:3" x14ac:dyDescent="0.25">
      <c r="A77" t="s">
        <v>283</v>
      </c>
      <c r="B77" t="s">
        <v>91</v>
      </c>
      <c r="C77">
        <v>0</v>
      </c>
    </row>
    <row r="78" spans="1:3" x14ac:dyDescent="0.25">
      <c r="A78" t="s">
        <v>283</v>
      </c>
      <c r="B78" t="s">
        <v>96</v>
      </c>
      <c r="C78">
        <v>1.1009573293773601E-3</v>
      </c>
    </row>
    <row r="79" spans="1:3" x14ac:dyDescent="0.25">
      <c r="A79" t="s">
        <v>283</v>
      </c>
      <c r="B79" t="s">
        <v>89</v>
      </c>
      <c r="C79">
        <v>1.1138395068514699E-4</v>
      </c>
    </row>
    <row r="80" spans="1:3" x14ac:dyDescent="0.25">
      <c r="A80" t="s">
        <v>283</v>
      </c>
      <c r="B80" t="s">
        <v>86</v>
      </c>
      <c r="C80" s="10">
        <v>9.1595785053929599E-5</v>
      </c>
    </row>
    <row r="81" spans="1:3" x14ac:dyDescent="0.25">
      <c r="A81" t="s">
        <v>283</v>
      </c>
      <c r="B81" t="s">
        <v>109</v>
      </c>
      <c r="C81">
        <v>0</v>
      </c>
    </row>
    <row r="82" spans="1:3" x14ac:dyDescent="0.25">
      <c r="A82" t="s">
        <v>283</v>
      </c>
      <c r="B82" t="s">
        <v>107</v>
      </c>
      <c r="C82" s="10">
        <v>8.2991902432486694E-5</v>
      </c>
    </row>
    <row r="83" spans="1:3" x14ac:dyDescent="0.25">
      <c r="A83" t="s">
        <v>283</v>
      </c>
      <c r="B83" t="s">
        <v>100</v>
      </c>
      <c r="C83" s="10">
        <v>9.7290252720086203E-5</v>
      </c>
    </row>
    <row r="84" spans="1:3" x14ac:dyDescent="0.25">
      <c r="A84" t="s">
        <v>283</v>
      </c>
      <c r="B84" t="s">
        <v>103</v>
      </c>
      <c r="C84">
        <v>6.7616957503700099E-4</v>
      </c>
    </row>
    <row r="85" spans="1:3" x14ac:dyDescent="0.25">
      <c r="A85" t="s">
        <v>283</v>
      </c>
      <c r="B85" t="s">
        <v>105</v>
      </c>
      <c r="C85">
        <v>1.01259729865469E-3</v>
      </c>
    </row>
    <row r="86" spans="1:3" x14ac:dyDescent="0.25">
      <c r="A86" t="s">
        <v>283</v>
      </c>
      <c r="B86" t="s">
        <v>73</v>
      </c>
      <c r="C86" s="10">
        <v>7.7213992302507098E-5</v>
      </c>
    </row>
    <row r="87" spans="1:3" x14ac:dyDescent="0.25">
      <c r="A87" t="s">
        <v>283</v>
      </c>
      <c r="B87" t="s">
        <v>78</v>
      </c>
      <c r="C87">
        <v>1.7015426243504499E-4</v>
      </c>
    </row>
    <row r="88" spans="1:3" x14ac:dyDescent="0.25">
      <c r="A88" t="s">
        <v>283</v>
      </c>
      <c r="B88" t="s">
        <v>76</v>
      </c>
      <c r="C88" s="10">
        <v>7.1402057488537997E-5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18273-725E-4A28-8590-55AC760BF844}">
  <dimension ref="A1:H127"/>
  <sheetViews>
    <sheetView workbookViewId="0">
      <selection activeCell="A2" sqref="A2:A122"/>
    </sheetView>
  </sheetViews>
  <sheetFormatPr defaultRowHeight="15" x14ac:dyDescent="0.25"/>
  <cols>
    <col min="2" max="2" width="16.140625" bestFit="1" customWidth="1"/>
    <col min="3" max="4" width="16.140625" customWidth="1"/>
    <col min="5" max="5" width="17.42578125" bestFit="1" customWidth="1"/>
    <col min="6" max="6" width="16.5703125" bestFit="1" customWidth="1"/>
    <col min="7" max="7" width="12.28515625" bestFit="1" customWidth="1"/>
  </cols>
  <sheetData>
    <row r="1" spans="1:8" ht="15.75" thickBot="1" x14ac:dyDescent="0.3">
      <c r="A1" t="s">
        <v>1</v>
      </c>
      <c r="B1" s="79" t="s">
        <v>786</v>
      </c>
      <c r="C1" s="79" t="s">
        <v>0</v>
      </c>
      <c r="D1" s="79" t="s">
        <v>2</v>
      </c>
      <c r="E1" s="80" t="s">
        <v>787</v>
      </c>
      <c r="F1" s="80" t="s">
        <v>788</v>
      </c>
      <c r="G1" s="81" t="s">
        <v>789</v>
      </c>
      <c r="H1" s="77" t="s">
        <v>790</v>
      </c>
    </row>
    <row r="2" spans="1:8" ht="15.75" thickTop="1" x14ac:dyDescent="0.25">
      <c r="A2" t="str">
        <f>C2&amp;D2</f>
        <v>14A43371</v>
      </c>
      <c r="B2" s="77" t="s">
        <v>353</v>
      </c>
      <c r="C2" s="77" t="s">
        <v>83</v>
      </c>
      <c r="D2" s="82">
        <v>43371</v>
      </c>
      <c r="E2" s="78">
        <v>551.903076171875</v>
      </c>
      <c r="F2" s="78">
        <v>86.003097534179688</v>
      </c>
      <c r="G2" s="78">
        <v>1946.363037109375</v>
      </c>
      <c r="H2" s="77">
        <v>20</v>
      </c>
    </row>
    <row r="3" spans="1:8" x14ac:dyDescent="0.25">
      <c r="A3" t="str">
        <f t="shared" ref="A3:A66" si="0">C3&amp;D3</f>
        <v>14A43238</v>
      </c>
      <c r="B3" s="77" t="s">
        <v>354</v>
      </c>
      <c r="C3" s="77" t="s">
        <v>83</v>
      </c>
      <c r="D3" s="82">
        <v>43238</v>
      </c>
      <c r="E3" s="78">
        <v>301.03338623046875</v>
      </c>
      <c r="F3" s="78">
        <v>48.766300201416016</v>
      </c>
      <c r="G3" s="78">
        <v>1408.491943359375</v>
      </c>
      <c r="H3" s="77">
        <v>53</v>
      </c>
    </row>
    <row r="4" spans="1:8" x14ac:dyDescent="0.25">
      <c r="A4" t="str">
        <f t="shared" si="0"/>
        <v>14A0 hr</v>
      </c>
      <c r="B4" s="77" t="s">
        <v>808</v>
      </c>
      <c r="C4" s="77" t="s">
        <v>83</v>
      </c>
      <c r="D4" s="77" t="s">
        <v>850</v>
      </c>
      <c r="E4" s="78">
        <v>488.23471069335938</v>
      </c>
      <c r="F4" s="78">
        <v>56.420799255371094</v>
      </c>
      <c r="G4" s="78">
        <v>2394.590087890625</v>
      </c>
      <c r="H4" s="77">
        <v>74</v>
      </c>
    </row>
    <row r="5" spans="1:8" x14ac:dyDescent="0.25">
      <c r="A5" t="str">
        <f t="shared" si="0"/>
        <v>14A24 hr</v>
      </c>
      <c r="B5" s="77" t="s">
        <v>813</v>
      </c>
      <c r="C5" s="77" t="s">
        <v>83</v>
      </c>
      <c r="D5" s="77" t="s">
        <v>852</v>
      </c>
      <c r="E5" s="78">
        <v>498.84609985351563</v>
      </c>
      <c r="F5" s="78">
        <v>61.928298950195313</v>
      </c>
      <c r="G5" s="78">
        <v>2567.47998046875</v>
      </c>
      <c r="H5" s="77">
        <v>82</v>
      </c>
    </row>
    <row r="6" spans="1:8" x14ac:dyDescent="0.25">
      <c r="A6" t="str">
        <f t="shared" si="0"/>
        <v>14A12 hr</v>
      </c>
      <c r="B6" s="77" t="s">
        <v>819</v>
      </c>
      <c r="C6" s="77" t="s">
        <v>83</v>
      </c>
      <c r="D6" s="77" t="s">
        <v>851</v>
      </c>
      <c r="E6" s="78">
        <v>483.42950439453125</v>
      </c>
      <c r="F6" s="78">
        <v>65.141502380371094</v>
      </c>
      <c r="G6" s="78">
        <v>1951.1009521484375</v>
      </c>
      <c r="H6" s="77">
        <v>95</v>
      </c>
    </row>
    <row r="7" spans="1:8" x14ac:dyDescent="0.25">
      <c r="A7" t="str">
        <f t="shared" si="0"/>
        <v>14A43294</v>
      </c>
      <c r="B7" s="77" t="s">
        <v>821</v>
      </c>
      <c r="C7" s="77" t="s">
        <v>83</v>
      </c>
      <c r="D7" s="82">
        <v>43294</v>
      </c>
      <c r="E7" s="78">
        <v>524.47357177734375</v>
      </c>
      <c r="F7" s="78">
        <v>69.153396606445313</v>
      </c>
      <c r="G7" s="78">
        <v>2501.1640625</v>
      </c>
      <c r="H7" s="77">
        <v>97</v>
      </c>
    </row>
    <row r="8" spans="1:8" x14ac:dyDescent="0.25">
      <c r="A8" t="str">
        <f t="shared" si="0"/>
        <v>14A43216</v>
      </c>
      <c r="B8" s="77" t="s">
        <v>356</v>
      </c>
      <c r="C8" s="77" t="s">
        <v>83</v>
      </c>
      <c r="D8" s="82">
        <v>43216</v>
      </c>
      <c r="E8" s="78">
        <v>110.86440277099609</v>
      </c>
      <c r="F8" s="78">
        <v>22.536300659179688</v>
      </c>
      <c r="G8" s="78">
        <v>1288.8890380859375</v>
      </c>
      <c r="H8" s="77">
        <v>79</v>
      </c>
    </row>
    <row r="9" spans="1:8" x14ac:dyDescent="0.25">
      <c r="A9" t="str">
        <f t="shared" si="0"/>
        <v>14B43371</v>
      </c>
      <c r="B9" s="77" t="s">
        <v>363</v>
      </c>
      <c r="C9" s="77" t="s">
        <v>80</v>
      </c>
      <c r="D9" s="82">
        <v>43371</v>
      </c>
      <c r="E9" s="78">
        <v>236.96449279785156</v>
      </c>
      <c r="F9" s="78">
        <v>20.229999542236328</v>
      </c>
      <c r="G9" s="78">
        <v>439.63571166992188</v>
      </c>
      <c r="H9" s="77">
        <v>35</v>
      </c>
    </row>
    <row r="10" spans="1:8" x14ac:dyDescent="0.25">
      <c r="A10" t="str">
        <f t="shared" si="0"/>
        <v>14B43238</v>
      </c>
      <c r="B10" s="77" t="s">
        <v>364</v>
      </c>
      <c r="C10" s="77" t="s">
        <v>80</v>
      </c>
      <c r="D10" s="82">
        <v>43238</v>
      </c>
      <c r="E10" s="78">
        <v>197.72230529785156</v>
      </c>
      <c r="F10" s="78">
        <v>19.566600799560547</v>
      </c>
      <c r="G10" s="78">
        <v>299.59909057617188</v>
      </c>
      <c r="H10" s="77">
        <v>37</v>
      </c>
    </row>
    <row r="11" spans="1:8" x14ac:dyDescent="0.25">
      <c r="A11" t="str">
        <f t="shared" si="0"/>
        <v>14B43216</v>
      </c>
      <c r="B11" s="77" t="s">
        <v>365</v>
      </c>
      <c r="C11" s="77" t="s">
        <v>80</v>
      </c>
      <c r="D11" s="82">
        <v>43216</v>
      </c>
      <c r="E11" s="78">
        <v>130.44999694824219</v>
      </c>
      <c r="F11" s="78">
        <v>18.649299621582031</v>
      </c>
      <c r="G11" s="78">
        <v>283.25140380859375</v>
      </c>
      <c r="H11" s="77">
        <v>87</v>
      </c>
    </row>
    <row r="12" spans="1:8" x14ac:dyDescent="0.25">
      <c r="A12" t="str">
        <f t="shared" si="0"/>
        <v>14B43294</v>
      </c>
      <c r="B12" s="77" t="s">
        <v>846</v>
      </c>
      <c r="C12" s="77" t="s">
        <v>80</v>
      </c>
      <c r="D12" s="82">
        <v>43294</v>
      </c>
      <c r="E12" s="78">
        <v>202.53379821777344</v>
      </c>
      <c r="F12" s="78">
        <v>7.1510000228881836</v>
      </c>
      <c r="G12" s="78">
        <v>435.2528076171875</v>
      </c>
      <c r="H12" s="77">
        <v>78</v>
      </c>
    </row>
    <row r="13" spans="1:8" x14ac:dyDescent="0.25">
      <c r="A13" t="str">
        <f t="shared" si="0"/>
        <v>23A0 hr</v>
      </c>
      <c r="B13" s="77" t="s">
        <v>791</v>
      </c>
      <c r="C13" s="77" t="s">
        <v>94</v>
      </c>
      <c r="D13" s="77" t="s">
        <v>850</v>
      </c>
      <c r="E13" s="78">
        <v>75.79119873046875</v>
      </c>
      <c r="F13" s="78">
        <v>20.505199432373047</v>
      </c>
      <c r="G13" s="78">
        <v>0</v>
      </c>
      <c r="H13" s="77">
        <v>14</v>
      </c>
    </row>
    <row r="14" spans="1:8" x14ac:dyDescent="0.25">
      <c r="A14" t="str">
        <f t="shared" si="0"/>
        <v>23A43321</v>
      </c>
      <c r="B14" s="77" t="s">
        <v>345</v>
      </c>
      <c r="C14" s="77" t="s">
        <v>94</v>
      </c>
      <c r="D14" s="82">
        <v>43321</v>
      </c>
      <c r="E14" s="78">
        <v>77.793403625488281</v>
      </c>
      <c r="F14" s="78">
        <v>18.996999740600586</v>
      </c>
      <c r="G14" s="78">
        <v>0</v>
      </c>
      <c r="H14" s="77">
        <v>21</v>
      </c>
    </row>
    <row r="15" spans="1:8" x14ac:dyDescent="0.25">
      <c r="A15" t="str">
        <f t="shared" si="0"/>
        <v>23A12 hr</v>
      </c>
      <c r="B15" s="77" t="s">
        <v>793</v>
      </c>
      <c r="C15" s="77" t="s">
        <v>94</v>
      </c>
      <c r="D15" s="77" t="s">
        <v>851</v>
      </c>
      <c r="E15" s="78">
        <v>81.196998596191406</v>
      </c>
      <c r="F15" s="78">
        <v>20.212799072265625</v>
      </c>
      <c r="G15" s="78">
        <v>0</v>
      </c>
      <c r="H15" s="77">
        <v>25</v>
      </c>
    </row>
    <row r="16" spans="1:8" x14ac:dyDescent="0.25">
      <c r="A16" t="str">
        <f t="shared" si="0"/>
        <v>23A43237</v>
      </c>
      <c r="B16" s="77" t="s">
        <v>346</v>
      </c>
      <c r="C16" s="77" t="s">
        <v>94</v>
      </c>
      <c r="D16" s="82">
        <v>43237</v>
      </c>
      <c r="E16" s="78">
        <v>92.008598327636719</v>
      </c>
      <c r="F16" s="78">
        <v>19.651100158691406</v>
      </c>
      <c r="G16" s="78">
        <v>0</v>
      </c>
      <c r="H16" s="77">
        <v>26</v>
      </c>
    </row>
    <row r="17" spans="1:8" x14ac:dyDescent="0.25">
      <c r="A17" t="str">
        <f t="shared" si="0"/>
        <v>23A24 hr</v>
      </c>
      <c r="B17" s="77" t="s">
        <v>369</v>
      </c>
      <c r="C17" s="77" t="s">
        <v>94</v>
      </c>
      <c r="D17" s="77" t="s">
        <v>852</v>
      </c>
      <c r="E17" s="78">
        <v>76.391899108886719</v>
      </c>
      <c r="F17" s="78">
        <v>18.43549919128418</v>
      </c>
      <c r="G17" s="78">
        <v>0</v>
      </c>
      <c r="H17" s="77">
        <v>46</v>
      </c>
    </row>
    <row r="18" spans="1:8" x14ac:dyDescent="0.25">
      <c r="A18" t="str">
        <f t="shared" si="0"/>
        <v>23A43370</v>
      </c>
      <c r="B18" s="77" t="s">
        <v>347</v>
      </c>
      <c r="C18" s="77" t="s">
        <v>94</v>
      </c>
      <c r="D18" s="82">
        <v>43370</v>
      </c>
      <c r="E18" s="78">
        <v>115.03340148925781</v>
      </c>
      <c r="F18" s="78">
        <v>20.52239990234375</v>
      </c>
      <c r="G18" s="78" t="s">
        <v>792</v>
      </c>
      <c r="H18" s="77">
        <v>60</v>
      </c>
    </row>
    <row r="19" spans="1:8" x14ac:dyDescent="0.25">
      <c r="A19" t="str">
        <f t="shared" si="0"/>
        <v>23A43262</v>
      </c>
      <c r="B19" s="77" t="s">
        <v>811</v>
      </c>
      <c r="C19" s="77" t="s">
        <v>94</v>
      </c>
      <c r="D19" s="82">
        <v>43262</v>
      </c>
      <c r="E19" s="78">
        <v>104.22170257568359</v>
      </c>
      <c r="F19" s="78">
        <v>23.79949951171875</v>
      </c>
      <c r="G19" s="78">
        <v>0</v>
      </c>
      <c r="H19" s="77">
        <v>78</v>
      </c>
    </row>
    <row r="20" spans="1:8" x14ac:dyDescent="0.25">
      <c r="A20" t="str">
        <f t="shared" si="0"/>
        <v>23A43293</v>
      </c>
      <c r="B20" s="77" t="s">
        <v>820</v>
      </c>
      <c r="C20" s="77" t="s">
        <v>94</v>
      </c>
      <c r="D20" s="82">
        <v>43293</v>
      </c>
      <c r="E20" s="78">
        <v>85.601699829101563</v>
      </c>
      <c r="F20" s="78">
        <v>20.903999328613281</v>
      </c>
      <c r="G20" s="78" t="s">
        <v>792</v>
      </c>
      <c r="H20" s="77">
        <v>96</v>
      </c>
    </row>
    <row r="21" spans="1:8" x14ac:dyDescent="0.25">
      <c r="A21" t="str">
        <f t="shared" si="0"/>
        <v>23A43214</v>
      </c>
      <c r="B21" s="77" t="s">
        <v>824</v>
      </c>
      <c r="C21" s="77" t="s">
        <v>94</v>
      </c>
      <c r="D21" s="82">
        <v>43214</v>
      </c>
      <c r="E21" s="78">
        <v>72.693801879882813</v>
      </c>
      <c r="F21" s="78">
        <v>5.4292001724243164</v>
      </c>
      <c r="G21" s="78">
        <v>7.6746468544006348</v>
      </c>
      <c r="H21" s="77">
        <v>50</v>
      </c>
    </row>
    <row r="22" spans="1:8" x14ac:dyDescent="0.25">
      <c r="A22" t="str">
        <f t="shared" si="0"/>
        <v>32A43370</v>
      </c>
      <c r="B22" s="77" t="s">
        <v>370</v>
      </c>
      <c r="C22" s="77" t="s">
        <v>66</v>
      </c>
      <c r="D22" s="82">
        <v>43370</v>
      </c>
      <c r="E22" s="78">
        <v>403.94400024414063</v>
      </c>
      <c r="F22" s="78">
        <v>61.071300506591797</v>
      </c>
      <c r="G22" s="78">
        <v>1200.6719970703125</v>
      </c>
      <c r="H22" s="77">
        <v>24</v>
      </c>
    </row>
    <row r="23" spans="1:8" x14ac:dyDescent="0.25">
      <c r="A23" t="str">
        <f t="shared" si="0"/>
        <v>32A43221</v>
      </c>
      <c r="B23" s="77" t="s">
        <v>371</v>
      </c>
      <c r="C23" s="77" t="s">
        <v>66</v>
      </c>
      <c r="D23" s="82">
        <v>43221</v>
      </c>
      <c r="E23" s="78">
        <v>193.71800231933594</v>
      </c>
      <c r="F23" s="78">
        <v>29.659599304199219</v>
      </c>
      <c r="G23" s="78">
        <v>474.73431396484375</v>
      </c>
      <c r="H23" s="77">
        <v>27</v>
      </c>
    </row>
    <row r="24" spans="1:8" x14ac:dyDescent="0.25">
      <c r="A24" t="str">
        <f t="shared" si="0"/>
        <v>32A43293</v>
      </c>
      <c r="B24" s="77" t="s">
        <v>822</v>
      </c>
      <c r="C24" s="77" t="s">
        <v>66</v>
      </c>
      <c r="D24" s="82">
        <v>43293</v>
      </c>
      <c r="E24" s="78">
        <v>335.47039794921875</v>
      </c>
      <c r="F24" s="78">
        <v>42.028800964355469</v>
      </c>
      <c r="G24" s="78">
        <v>771.51470947265625</v>
      </c>
      <c r="H24" s="77">
        <v>100</v>
      </c>
    </row>
    <row r="25" spans="1:8" x14ac:dyDescent="0.25">
      <c r="A25" t="str">
        <f t="shared" si="0"/>
        <v>32A43243</v>
      </c>
      <c r="B25" s="77" t="s">
        <v>373</v>
      </c>
      <c r="C25" s="77" t="s">
        <v>66</v>
      </c>
      <c r="D25" s="82">
        <v>43243</v>
      </c>
      <c r="E25" s="78">
        <v>271.36099243164063</v>
      </c>
      <c r="F25" s="78">
        <v>39.970100402832031</v>
      </c>
      <c r="G25" s="78">
        <v>1148.2220458984375</v>
      </c>
      <c r="H25" s="77">
        <v>76</v>
      </c>
    </row>
    <row r="26" spans="1:8" x14ac:dyDescent="0.25">
      <c r="A26" t="str">
        <f t="shared" si="0"/>
        <v>32B43370</v>
      </c>
      <c r="B26" s="77" t="s">
        <v>374</v>
      </c>
      <c r="C26" s="77" t="s">
        <v>71</v>
      </c>
      <c r="D26" s="82">
        <v>43370</v>
      </c>
      <c r="E26" s="78">
        <v>285.61679077148438</v>
      </c>
      <c r="F26" s="78">
        <v>41.467201232910156</v>
      </c>
      <c r="G26" s="78">
        <v>900.3489990234375</v>
      </c>
      <c r="H26" s="77">
        <v>5</v>
      </c>
    </row>
    <row r="27" spans="1:8" x14ac:dyDescent="0.25">
      <c r="A27" t="str">
        <f t="shared" si="0"/>
        <v>32B43221</v>
      </c>
      <c r="B27" s="77" t="s">
        <v>375</v>
      </c>
      <c r="C27" s="77" t="s">
        <v>71</v>
      </c>
      <c r="D27" s="82">
        <v>43221</v>
      </c>
      <c r="E27" s="78">
        <v>188.11199951171875</v>
      </c>
      <c r="F27" s="78">
        <v>29.970100402832031</v>
      </c>
      <c r="G27" s="78">
        <v>440.73721313476563</v>
      </c>
      <c r="H27" s="77">
        <v>17</v>
      </c>
    </row>
    <row r="28" spans="1:8" x14ac:dyDescent="0.25">
      <c r="A28" t="str">
        <f t="shared" si="0"/>
        <v>32B43243</v>
      </c>
      <c r="B28" s="77" t="s">
        <v>376</v>
      </c>
      <c r="C28" s="77" t="s">
        <v>71</v>
      </c>
      <c r="D28" s="82">
        <v>43243</v>
      </c>
      <c r="E28" s="78">
        <v>278.40908813476563</v>
      </c>
      <c r="F28" s="78">
        <v>28.595399856567383</v>
      </c>
      <c r="G28" s="78">
        <v>640.64300537109375</v>
      </c>
      <c r="H28" s="77">
        <v>72</v>
      </c>
    </row>
    <row r="29" spans="1:8" x14ac:dyDescent="0.25">
      <c r="A29" t="str">
        <f t="shared" si="0"/>
        <v>32B43293</v>
      </c>
      <c r="B29" s="77" t="s">
        <v>809</v>
      </c>
      <c r="C29" s="77" t="s">
        <v>71</v>
      </c>
      <c r="D29" s="82">
        <v>43293</v>
      </c>
      <c r="E29" s="78">
        <v>283.41439819335938</v>
      </c>
      <c r="F29" s="78">
        <v>34.772701263427734</v>
      </c>
      <c r="G29" s="78">
        <v>682.561279296875</v>
      </c>
      <c r="H29" s="77">
        <v>75</v>
      </c>
    </row>
    <row r="30" spans="1:8" x14ac:dyDescent="0.25">
      <c r="A30" t="str">
        <f t="shared" si="0"/>
        <v>32C43237</v>
      </c>
      <c r="B30" s="77" t="s">
        <v>378</v>
      </c>
      <c r="C30" s="77" t="s">
        <v>69</v>
      </c>
      <c r="D30" s="82">
        <v>43237</v>
      </c>
      <c r="E30" s="78">
        <v>220.34660339355469</v>
      </c>
      <c r="F30" s="78">
        <v>43.985801696777344</v>
      </c>
      <c r="G30" s="78">
        <v>952.07861328125</v>
      </c>
      <c r="H30" s="77">
        <v>4</v>
      </c>
    </row>
    <row r="31" spans="1:8" x14ac:dyDescent="0.25">
      <c r="A31" t="str">
        <f t="shared" si="0"/>
        <v>32C43221</v>
      </c>
      <c r="B31" s="77" t="s">
        <v>379</v>
      </c>
      <c r="C31" s="77" t="s">
        <v>69</v>
      </c>
      <c r="D31" s="82">
        <v>43221</v>
      </c>
      <c r="E31" s="78">
        <v>140.86109924316406</v>
      </c>
      <c r="F31" s="78">
        <v>31.588899612426758</v>
      </c>
      <c r="G31" s="78">
        <v>578.6553955078125</v>
      </c>
      <c r="H31" s="77">
        <v>6</v>
      </c>
    </row>
    <row r="32" spans="1:8" x14ac:dyDescent="0.25">
      <c r="A32" t="str">
        <f t="shared" si="0"/>
        <v>32C43370</v>
      </c>
      <c r="B32" s="77" t="s">
        <v>380</v>
      </c>
      <c r="C32" s="77" t="s">
        <v>69</v>
      </c>
      <c r="D32" s="82">
        <v>43370</v>
      </c>
      <c r="E32" s="78">
        <v>279.00970458984375</v>
      </c>
      <c r="F32" s="78">
        <v>73.477500915527344</v>
      </c>
      <c r="G32" s="78">
        <v>1445.7919921875</v>
      </c>
      <c r="H32" s="77">
        <v>12</v>
      </c>
    </row>
    <row r="33" spans="1:8" x14ac:dyDescent="0.25">
      <c r="A33" t="str">
        <f t="shared" si="0"/>
        <v>32C43293</v>
      </c>
      <c r="B33" s="77" t="s">
        <v>810</v>
      </c>
      <c r="C33" s="77" t="s">
        <v>69</v>
      </c>
      <c r="D33" s="82">
        <v>43293</v>
      </c>
      <c r="E33" s="78">
        <v>267.79769897460938</v>
      </c>
      <c r="F33" s="78">
        <v>49.932701110839844</v>
      </c>
      <c r="G33" s="78">
        <v>1284.7650146484375</v>
      </c>
      <c r="H33" s="77">
        <v>76</v>
      </c>
    </row>
    <row r="34" spans="1:8" x14ac:dyDescent="0.25">
      <c r="A34" t="str">
        <f t="shared" si="0"/>
        <v>4A43234</v>
      </c>
      <c r="B34" s="77" t="s">
        <v>382</v>
      </c>
      <c r="C34" s="77" t="s">
        <v>98</v>
      </c>
      <c r="D34" s="82">
        <v>43234</v>
      </c>
      <c r="E34" s="78">
        <v>114.43270111083984</v>
      </c>
      <c r="F34" s="78">
        <v>17.640600204467773</v>
      </c>
      <c r="G34" s="78">
        <v>0</v>
      </c>
      <c r="H34" s="77">
        <v>7</v>
      </c>
    </row>
    <row r="35" spans="1:8" x14ac:dyDescent="0.25">
      <c r="A35" t="str">
        <f t="shared" si="0"/>
        <v>4A43320</v>
      </c>
      <c r="B35" s="77" t="s">
        <v>383</v>
      </c>
      <c r="C35" s="77" t="s">
        <v>98</v>
      </c>
      <c r="D35" s="82">
        <v>43320</v>
      </c>
      <c r="E35" s="78">
        <v>118.43710327148438</v>
      </c>
      <c r="F35" s="78">
        <v>22.26609992980957</v>
      </c>
      <c r="G35" s="78">
        <v>0</v>
      </c>
      <c r="H35" s="77">
        <v>42</v>
      </c>
    </row>
    <row r="36" spans="1:8" x14ac:dyDescent="0.25">
      <c r="A36" t="str">
        <f t="shared" si="0"/>
        <v>4A43367</v>
      </c>
      <c r="B36" s="77" t="s">
        <v>384</v>
      </c>
      <c r="C36" s="77" t="s">
        <v>98</v>
      </c>
      <c r="D36" s="82">
        <v>43367</v>
      </c>
      <c r="E36" s="78">
        <v>149.47039794921875</v>
      </c>
      <c r="F36" s="78">
        <v>21.394500732421875</v>
      </c>
      <c r="G36" s="78">
        <v>0</v>
      </c>
      <c r="H36" s="77">
        <v>57</v>
      </c>
    </row>
    <row r="37" spans="1:8" x14ac:dyDescent="0.25">
      <c r="A37" t="str">
        <f t="shared" si="0"/>
        <v>4A43290</v>
      </c>
      <c r="B37" s="77" t="s">
        <v>802</v>
      </c>
      <c r="C37" s="77" t="s">
        <v>98</v>
      </c>
      <c r="D37" s="82">
        <v>43290</v>
      </c>
      <c r="E37" s="78">
        <v>134.65449523925781</v>
      </c>
      <c r="F37" s="78">
        <v>23.099700927734375</v>
      </c>
      <c r="G37" s="78">
        <v>0</v>
      </c>
      <c r="H37" s="77">
        <v>64</v>
      </c>
    </row>
    <row r="38" spans="1:8" x14ac:dyDescent="0.25">
      <c r="A38" t="str">
        <f t="shared" si="0"/>
        <v>4A43262</v>
      </c>
      <c r="B38" s="77" t="s">
        <v>812</v>
      </c>
      <c r="C38" s="77" t="s">
        <v>98</v>
      </c>
      <c r="D38" s="82">
        <v>43262</v>
      </c>
      <c r="E38" s="78">
        <v>137.2572021484375</v>
      </c>
      <c r="F38" s="78">
        <v>20.59160041809082</v>
      </c>
      <c r="G38" s="78">
        <v>0</v>
      </c>
      <c r="H38" s="77">
        <v>79</v>
      </c>
    </row>
    <row r="39" spans="1:8" x14ac:dyDescent="0.25">
      <c r="A39" t="str">
        <f t="shared" si="0"/>
        <v>4A43214</v>
      </c>
      <c r="B39" s="77" t="s">
        <v>387</v>
      </c>
      <c r="C39" s="77" t="s">
        <v>98</v>
      </c>
      <c r="D39" s="82">
        <v>43214</v>
      </c>
      <c r="E39" s="78">
        <v>59.573699951171875</v>
      </c>
      <c r="F39" s="78">
        <v>18.880699157714844</v>
      </c>
      <c r="G39" s="78">
        <v>0</v>
      </c>
      <c r="H39" s="77">
        <v>80</v>
      </c>
    </row>
    <row r="40" spans="1:8" x14ac:dyDescent="0.25">
      <c r="A40" t="str">
        <f t="shared" si="0"/>
        <v>4C0 hr</v>
      </c>
      <c r="B40" s="77" t="s">
        <v>794</v>
      </c>
      <c r="C40" s="77" t="s">
        <v>91</v>
      </c>
      <c r="D40" s="77" t="s">
        <v>850</v>
      </c>
      <c r="E40" s="78">
        <v>129.24870300292969</v>
      </c>
      <c r="F40" s="78">
        <v>23.17289924621582</v>
      </c>
      <c r="G40" s="78" t="s">
        <v>792</v>
      </c>
      <c r="H40" s="77">
        <v>29</v>
      </c>
    </row>
    <row r="41" spans="1:8" x14ac:dyDescent="0.25">
      <c r="A41" t="str">
        <f t="shared" si="0"/>
        <v>4C43236</v>
      </c>
      <c r="B41" s="77" t="s">
        <v>388</v>
      </c>
      <c r="C41" s="77" t="s">
        <v>91</v>
      </c>
      <c r="D41" s="82">
        <v>43236</v>
      </c>
      <c r="E41" s="78">
        <v>156.27780151367188</v>
      </c>
      <c r="F41" s="78">
        <v>24.982000350952148</v>
      </c>
      <c r="G41" s="78" t="s">
        <v>792</v>
      </c>
      <c r="H41" s="77">
        <v>36</v>
      </c>
    </row>
    <row r="42" spans="1:8" x14ac:dyDescent="0.25">
      <c r="A42" t="str">
        <f t="shared" si="0"/>
        <v>4C43369</v>
      </c>
      <c r="B42" s="77" t="s">
        <v>389</v>
      </c>
      <c r="C42" s="77" t="s">
        <v>91</v>
      </c>
      <c r="D42" s="82">
        <v>43369</v>
      </c>
      <c r="E42" s="78">
        <v>166.88909912109375</v>
      </c>
      <c r="F42" s="78">
        <v>27.789600372314453</v>
      </c>
      <c r="G42" s="78">
        <v>0</v>
      </c>
      <c r="H42" s="77">
        <v>39</v>
      </c>
    </row>
    <row r="43" spans="1:8" x14ac:dyDescent="0.25">
      <c r="A43" t="str">
        <f t="shared" si="0"/>
        <v>4C24 hr</v>
      </c>
      <c r="B43" s="77" t="s">
        <v>796</v>
      </c>
      <c r="C43" s="77" t="s">
        <v>91</v>
      </c>
      <c r="D43" s="77" t="s">
        <v>852</v>
      </c>
      <c r="E43" s="78">
        <v>134.45419311523438</v>
      </c>
      <c r="F43" s="78">
        <v>22.356000900268555</v>
      </c>
      <c r="G43" s="78">
        <v>0</v>
      </c>
      <c r="H43" s="77">
        <v>43</v>
      </c>
    </row>
    <row r="44" spans="1:8" x14ac:dyDescent="0.25">
      <c r="A44" t="str">
        <f t="shared" si="0"/>
        <v>4C12 hr</v>
      </c>
      <c r="B44" s="77" t="s">
        <v>798</v>
      </c>
      <c r="C44" s="77" t="s">
        <v>91</v>
      </c>
      <c r="D44" s="77" t="s">
        <v>851</v>
      </c>
      <c r="E44" s="78">
        <v>128.24760437011719</v>
      </c>
      <c r="F44" s="78">
        <v>26.700099945068359</v>
      </c>
      <c r="G44" s="78">
        <v>0</v>
      </c>
      <c r="H44" s="77">
        <v>49</v>
      </c>
    </row>
    <row r="45" spans="1:8" x14ac:dyDescent="0.25">
      <c r="A45" t="str">
        <f t="shared" si="0"/>
        <v>4C43292</v>
      </c>
      <c r="B45" s="77" t="s">
        <v>799</v>
      </c>
      <c r="C45" s="77" t="s">
        <v>91</v>
      </c>
      <c r="D45" s="82">
        <v>43292</v>
      </c>
      <c r="E45" s="78">
        <v>109.82790374755859</v>
      </c>
      <c r="F45" s="78">
        <v>24.265399932861328</v>
      </c>
      <c r="G45" s="78">
        <v>0</v>
      </c>
      <c r="H45" s="77">
        <v>61</v>
      </c>
    </row>
    <row r="46" spans="1:8" x14ac:dyDescent="0.25">
      <c r="A46" t="str">
        <f t="shared" si="0"/>
        <v>4C43214</v>
      </c>
      <c r="B46" s="77" t="s">
        <v>391</v>
      </c>
      <c r="C46" s="77" t="s">
        <v>91</v>
      </c>
      <c r="D46" s="82">
        <v>43214</v>
      </c>
      <c r="E46" s="78">
        <v>127.84709930419922</v>
      </c>
      <c r="F46" s="78">
        <v>20.712799072265625</v>
      </c>
      <c r="G46" s="78">
        <v>0</v>
      </c>
      <c r="H46" s="77">
        <v>89</v>
      </c>
    </row>
    <row r="47" spans="1:8" x14ac:dyDescent="0.25">
      <c r="A47" t="str">
        <f t="shared" si="0"/>
        <v>4D43236</v>
      </c>
      <c r="B47" s="77" t="s">
        <v>395</v>
      </c>
      <c r="C47" s="77" t="s">
        <v>96</v>
      </c>
      <c r="D47" s="82">
        <v>43236</v>
      </c>
      <c r="E47" s="78">
        <v>89.606101989746094</v>
      </c>
      <c r="F47" s="78">
        <v>21.236200332641602</v>
      </c>
      <c r="G47" s="78">
        <v>0</v>
      </c>
      <c r="H47" s="77">
        <v>8</v>
      </c>
    </row>
    <row r="48" spans="1:8" x14ac:dyDescent="0.25">
      <c r="A48" t="str">
        <f t="shared" si="0"/>
        <v>4D43369</v>
      </c>
      <c r="B48" s="77" t="s">
        <v>396</v>
      </c>
      <c r="C48" s="77" t="s">
        <v>96</v>
      </c>
      <c r="D48" s="82">
        <v>43369</v>
      </c>
      <c r="E48" s="78">
        <v>131.25090026855469</v>
      </c>
      <c r="F48" s="78">
        <v>22.26609992980957</v>
      </c>
      <c r="G48" s="78" t="s">
        <v>792</v>
      </c>
      <c r="H48" s="77">
        <v>18</v>
      </c>
    </row>
    <row r="49" spans="1:8" x14ac:dyDescent="0.25">
      <c r="A49" t="str">
        <f t="shared" si="0"/>
        <v>4D43320</v>
      </c>
      <c r="B49" s="77" t="s">
        <v>397</v>
      </c>
      <c r="C49" s="77" t="s">
        <v>96</v>
      </c>
      <c r="D49" s="82">
        <v>43320</v>
      </c>
      <c r="E49" s="78">
        <v>98.816001892089844</v>
      </c>
      <c r="F49" s="78">
        <v>19.684900283813477</v>
      </c>
      <c r="G49" s="78">
        <v>0</v>
      </c>
      <c r="H49" s="77">
        <v>30</v>
      </c>
    </row>
    <row r="50" spans="1:8" x14ac:dyDescent="0.25">
      <c r="A50" t="str">
        <f t="shared" si="0"/>
        <v>4D43262</v>
      </c>
      <c r="B50" s="77" t="s">
        <v>801</v>
      </c>
      <c r="C50" s="77" t="s">
        <v>96</v>
      </c>
      <c r="D50" s="82">
        <v>43262</v>
      </c>
      <c r="E50" s="78">
        <v>119.43810272216797</v>
      </c>
      <c r="F50" s="78">
        <v>21.35930061340332</v>
      </c>
      <c r="G50" s="78">
        <v>0</v>
      </c>
      <c r="H50" s="77">
        <v>63</v>
      </c>
    </row>
    <row r="51" spans="1:8" x14ac:dyDescent="0.25">
      <c r="A51" t="str">
        <f t="shared" si="0"/>
        <v>4D43292</v>
      </c>
      <c r="B51" s="77" t="s">
        <v>805</v>
      </c>
      <c r="C51" s="77" t="s">
        <v>96</v>
      </c>
      <c r="D51" s="82">
        <v>43292</v>
      </c>
      <c r="E51" s="78">
        <v>101.81919860839844</v>
      </c>
      <c r="F51" s="78">
        <v>20.281400680541992</v>
      </c>
      <c r="G51" s="78">
        <v>0</v>
      </c>
      <c r="H51" s="77">
        <v>68</v>
      </c>
    </row>
    <row r="52" spans="1:8" x14ac:dyDescent="0.25">
      <c r="A52" t="str">
        <f t="shared" si="0"/>
        <v>4D43214</v>
      </c>
      <c r="B52" s="77" t="s">
        <v>400</v>
      </c>
      <c r="C52" s="77" t="s">
        <v>96</v>
      </c>
      <c r="D52" s="82">
        <v>43214</v>
      </c>
      <c r="E52" s="78">
        <v>17.12809944152832</v>
      </c>
      <c r="F52" s="78">
        <v>16.643299102783203</v>
      </c>
      <c r="G52" s="78">
        <v>0</v>
      </c>
      <c r="H52" s="77">
        <v>94</v>
      </c>
    </row>
    <row r="53" spans="1:8" x14ac:dyDescent="0.25">
      <c r="A53" t="str">
        <f t="shared" si="0"/>
        <v>56A43369</v>
      </c>
      <c r="B53" s="77" t="s">
        <v>402</v>
      </c>
      <c r="C53" s="77" t="s">
        <v>89</v>
      </c>
      <c r="D53" s="82">
        <v>43369</v>
      </c>
      <c r="E53" s="78">
        <v>315.84930419921875</v>
      </c>
      <c r="F53" s="78">
        <v>166.122802734375</v>
      </c>
      <c r="G53" s="78">
        <v>1845.887939453125</v>
      </c>
      <c r="H53" s="77">
        <v>56</v>
      </c>
    </row>
    <row r="54" spans="1:8" x14ac:dyDescent="0.25">
      <c r="A54" t="str">
        <f t="shared" si="0"/>
        <v>56A43292</v>
      </c>
      <c r="B54" s="77" t="s">
        <v>804</v>
      </c>
      <c r="C54" s="77" t="s">
        <v>89</v>
      </c>
      <c r="D54" s="82">
        <v>43292</v>
      </c>
      <c r="E54" s="78">
        <v>258.38751220703125</v>
      </c>
      <c r="F54" s="78">
        <v>109.96720123291016</v>
      </c>
      <c r="G54" s="78">
        <v>1356.10302734375</v>
      </c>
      <c r="H54" s="77">
        <v>67</v>
      </c>
    </row>
    <row r="55" spans="1:8" x14ac:dyDescent="0.25">
      <c r="A55" t="str">
        <f t="shared" si="0"/>
        <v>56A0 hr</v>
      </c>
      <c r="B55" s="77" t="s">
        <v>807</v>
      </c>
      <c r="C55" s="77" t="s">
        <v>89</v>
      </c>
      <c r="D55" s="77" t="s">
        <v>850</v>
      </c>
      <c r="E55" s="78">
        <v>267.19699096679688</v>
      </c>
      <c r="F55" s="78">
        <v>120.535400390625</v>
      </c>
      <c r="G55" s="78">
        <v>1530.0589599609375</v>
      </c>
      <c r="H55" s="77">
        <v>73</v>
      </c>
    </row>
    <row r="56" spans="1:8" x14ac:dyDescent="0.25">
      <c r="A56" t="str">
        <f t="shared" si="0"/>
        <v>56A43215</v>
      </c>
      <c r="B56" s="77" t="s">
        <v>404</v>
      </c>
      <c r="C56" s="77" t="s">
        <v>89</v>
      </c>
      <c r="D56" s="82">
        <v>43215</v>
      </c>
      <c r="E56" s="78">
        <v>113.43170166015625</v>
      </c>
      <c r="F56" s="78">
        <v>43.4114990234375</v>
      </c>
      <c r="G56" s="78">
        <v>658.63018798828125</v>
      </c>
      <c r="H56" s="77">
        <v>81</v>
      </c>
    </row>
    <row r="57" spans="1:8" x14ac:dyDescent="0.25">
      <c r="A57" t="str">
        <f t="shared" si="0"/>
        <v>56A12 hr</v>
      </c>
      <c r="B57" s="77" t="s">
        <v>814</v>
      </c>
      <c r="C57" s="77" t="s">
        <v>89</v>
      </c>
      <c r="D57" s="77" t="s">
        <v>851</v>
      </c>
      <c r="E57" s="78">
        <v>263.59310913085938</v>
      </c>
      <c r="F57" s="78">
        <v>126.29560089111328</v>
      </c>
      <c r="G57" s="78">
        <v>1577.0909423828125</v>
      </c>
      <c r="H57" s="77">
        <v>85</v>
      </c>
    </row>
    <row r="58" spans="1:8" x14ac:dyDescent="0.25">
      <c r="A58" t="str">
        <f t="shared" si="0"/>
        <v>56A24 hr</v>
      </c>
      <c r="B58" s="77" t="s">
        <v>815</v>
      </c>
      <c r="C58" s="77" t="s">
        <v>89</v>
      </c>
      <c r="D58" s="77" t="s">
        <v>852</v>
      </c>
      <c r="E58" s="78">
        <v>268.39828491210938</v>
      </c>
      <c r="F58" s="78">
        <v>132.27580261230469</v>
      </c>
      <c r="G58" s="78">
        <v>1852.1700439453125</v>
      </c>
      <c r="H58" s="77">
        <v>90</v>
      </c>
    </row>
    <row r="59" spans="1:8" x14ac:dyDescent="0.25">
      <c r="A59" t="str">
        <f t="shared" si="0"/>
        <v>56B43369</v>
      </c>
      <c r="B59" s="77" t="s">
        <v>408</v>
      </c>
      <c r="C59" s="77" t="s">
        <v>86</v>
      </c>
      <c r="D59" s="82">
        <v>43369</v>
      </c>
      <c r="E59" s="78">
        <v>250.17869567871094</v>
      </c>
      <c r="F59" s="78">
        <v>87.36920166015625</v>
      </c>
      <c r="G59" s="78">
        <v>2473.27197265625</v>
      </c>
      <c r="H59" s="77">
        <v>10</v>
      </c>
    </row>
    <row r="60" spans="1:8" x14ac:dyDescent="0.25">
      <c r="A60" t="str">
        <f t="shared" si="0"/>
        <v>56B43236</v>
      </c>
      <c r="B60" s="77" t="s">
        <v>409</v>
      </c>
      <c r="C60" s="77" t="s">
        <v>86</v>
      </c>
      <c r="D60" s="82">
        <v>43236</v>
      </c>
      <c r="E60" s="78">
        <v>281.81271362304688</v>
      </c>
      <c r="F60" s="78">
        <v>47.301498413085938</v>
      </c>
      <c r="G60" s="78">
        <v>1379.3580322265625</v>
      </c>
      <c r="H60" s="77">
        <v>54</v>
      </c>
    </row>
    <row r="61" spans="1:8" x14ac:dyDescent="0.25">
      <c r="A61" t="str">
        <f t="shared" si="0"/>
        <v>56B43215</v>
      </c>
      <c r="B61" s="77" t="s">
        <v>411</v>
      </c>
      <c r="C61" s="77" t="s">
        <v>86</v>
      </c>
      <c r="D61" s="82">
        <v>43215</v>
      </c>
      <c r="E61" s="78">
        <v>176.88639831542969</v>
      </c>
      <c r="F61" s="78">
        <v>17.642599105834961</v>
      </c>
      <c r="G61" s="78">
        <v>773.611083984375</v>
      </c>
      <c r="H61" s="77">
        <v>75</v>
      </c>
    </row>
    <row r="62" spans="1:8" x14ac:dyDescent="0.25">
      <c r="A62" t="str">
        <f t="shared" si="0"/>
        <v>56B43292</v>
      </c>
      <c r="B62" s="77" t="s">
        <v>848</v>
      </c>
      <c r="C62" s="77" t="s">
        <v>86</v>
      </c>
      <c r="D62" s="82">
        <v>43292</v>
      </c>
      <c r="E62" s="78">
        <v>346.09909057617188</v>
      </c>
      <c r="F62" s="78">
        <v>70.0010986328125</v>
      </c>
      <c r="G62" s="78">
        <v>2844.445068359375</v>
      </c>
      <c r="H62" s="77">
        <v>82</v>
      </c>
    </row>
    <row r="63" spans="1:8" x14ac:dyDescent="0.25">
      <c r="A63" t="str">
        <f t="shared" si="0"/>
        <v>56A43236</v>
      </c>
      <c r="B63" s="77" t="s">
        <v>401</v>
      </c>
      <c r="C63" s="77" t="s">
        <v>89</v>
      </c>
      <c r="D63" s="82">
        <v>43236</v>
      </c>
      <c r="E63" s="78">
        <v>178.10130310058594</v>
      </c>
      <c r="F63" s="78">
        <v>58.824501037597656</v>
      </c>
      <c r="G63" s="78">
        <v>1160.927978515625</v>
      </c>
      <c r="H63" s="77">
        <v>32</v>
      </c>
    </row>
    <row r="64" spans="1:8" x14ac:dyDescent="0.25">
      <c r="A64" t="str">
        <f t="shared" si="0"/>
        <v>61B43235</v>
      </c>
      <c r="B64" s="77" t="s">
        <v>412</v>
      </c>
      <c r="C64" s="77" t="s">
        <v>109</v>
      </c>
      <c r="D64" s="82">
        <v>43235</v>
      </c>
      <c r="E64" s="78">
        <v>149.27020263671875</v>
      </c>
      <c r="F64" s="78">
        <v>41.394298553466797</v>
      </c>
      <c r="G64" s="78">
        <v>1316.612060546875</v>
      </c>
      <c r="H64" s="77">
        <v>13</v>
      </c>
    </row>
    <row r="65" spans="1:8" x14ac:dyDescent="0.25">
      <c r="A65" t="str">
        <f t="shared" si="0"/>
        <v>61B43368</v>
      </c>
      <c r="B65" s="77" t="s">
        <v>413</v>
      </c>
      <c r="C65" s="77" t="s">
        <v>109</v>
      </c>
      <c r="D65" s="82">
        <v>43368</v>
      </c>
      <c r="E65" s="78">
        <v>150.87190246582031</v>
      </c>
      <c r="F65" s="78">
        <v>120.65920257568359</v>
      </c>
      <c r="G65" s="78">
        <v>2820.31396484375</v>
      </c>
      <c r="H65" s="77">
        <v>59</v>
      </c>
    </row>
    <row r="66" spans="1:8" x14ac:dyDescent="0.25">
      <c r="A66" t="str">
        <f t="shared" si="0"/>
        <v>61B43291</v>
      </c>
      <c r="B66" s="77" t="s">
        <v>803</v>
      </c>
      <c r="C66" s="77" t="s">
        <v>109</v>
      </c>
      <c r="D66" s="82">
        <v>43291</v>
      </c>
      <c r="E66" s="78">
        <v>153.67500305175781</v>
      </c>
      <c r="F66" s="78">
        <v>88.003196716308594</v>
      </c>
      <c r="G66" s="78">
        <v>1908.0760498046875</v>
      </c>
      <c r="H66" s="77">
        <v>65</v>
      </c>
    </row>
    <row r="67" spans="1:8" x14ac:dyDescent="0.25">
      <c r="A67" t="str">
        <f t="shared" ref="A67:A122" si="1">C67&amp;D67</f>
        <v>61B43223</v>
      </c>
      <c r="B67" s="77" t="s">
        <v>415</v>
      </c>
      <c r="C67" s="77" t="s">
        <v>109</v>
      </c>
      <c r="D67" s="82">
        <v>43223</v>
      </c>
      <c r="E67" s="78">
        <v>100.64550018310547</v>
      </c>
      <c r="F67" s="78">
        <v>38.771198272705078</v>
      </c>
      <c r="G67" s="78">
        <v>1511.7569580078125</v>
      </c>
      <c r="H67" s="77">
        <v>72</v>
      </c>
    </row>
    <row r="68" spans="1:8" x14ac:dyDescent="0.25">
      <c r="A68" t="str">
        <f t="shared" si="1"/>
        <v>61C43368</v>
      </c>
      <c r="B68" s="77" t="s">
        <v>416</v>
      </c>
      <c r="C68" s="77" t="s">
        <v>107</v>
      </c>
      <c r="D68" s="82">
        <v>43368</v>
      </c>
      <c r="E68" s="78">
        <v>184.70829772949219</v>
      </c>
      <c r="F68" s="78">
        <v>22.356000900268555</v>
      </c>
      <c r="G68" s="78">
        <v>7007.0419921875</v>
      </c>
      <c r="H68" s="77">
        <v>15</v>
      </c>
    </row>
    <row r="69" spans="1:8" x14ac:dyDescent="0.25">
      <c r="A69" t="str">
        <f t="shared" si="1"/>
        <v>61C43235</v>
      </c>
      <c r="B69" s="77" t="s">
        <v>417</v>
      </c>
      <c r="C69" s="77" t="s">
        <v>107</v>
      </c>
      <c r="D69" s="82">
        <v>43235</v>
      </c>
      <c r="E69" s="78">
        <v>148.06889343261719</v>
      </c>
      <c r="F69" s="78">
        <v>25.670299530029297</v>
      </c>
      <c r="G69" s="78">
        <v>286.18759155273438</v>
      </c>
      <c r="H69" s="77">
        <v>38</v>
      </c>
    </row>
    <row r="70" spans="1:8" x14ac:dyDescent="0.25">
      <c r="A70" t="str">
        <f t="shared" si="1"/>
        <v>61C43223</v>
      </c>
      <c r="B70" s="77" t="s">
        <v>418</v>
      </c>
      <c r="C70" s="77" t="s">
        <v>107</v>
      </c>
      <c r="D70" s="82">
        <v>43223</v>
      </c>
      <c r="E70" s="78">
        <v>156.07749938964844</v>
      </c>
      <c r="F70" s="78">
        <v>21.008600234985352</v>
      </c>
      <c r="G70" s="78" t="s">
        <v>792</v>
      </c>
      <c r="H70" s="77">
        <v>52</v>
      </c>
    </row>
    <row r="71" spans="1:8" x14ac:dyDescent="0.25">
      <c r="A71" t="str">
        <f t="shared" si="1"/>
        <v>61C43291</v>
      </c>
      <c r="B71" s="77" t="s">
        <v>800</v>
      </c>
      <c r="C71" s="77" t="s">
        <v>107</v>
      </c>
      <c r="D71" s="82">
        <v>43291</v>
      </c>
      <c r="E71" s="78">
        <v>129.44889831542969</v>
      </c>
      <c r="F71" s="78">
        <v>26.21190071105957</v>
      </c>
      <c r="G71" s="78">
        <v>321.61749267578125</v>
      </c>
      <c r="H71" s="77">
        <v>62</v>
      </c>
    </row>
    <row r="72" spans="1:8" x14ac:dyDescent="0.25">
      <c r="A72" t="str">
        <f t="shared" si="1"/>
        <v>62B43368</v>
      </c>
      <c r="B72" s="77" t="s">
        <v>420</v>
      </c>
      <c r="C72" s="77" t="s">
        <v>100</v>
      </c>
      <c r="D72" s="82">
        <v>43368</v>
      </c>
      <c r="E72" s="78">
        <v>598.15277099609375</v>
      </c>
      <c r="F72" s="78">
        <v>25.115200042724609</v>
      </c>
      <c r="G72" s="78">
        <v>411.79849243164063</v>
      </c>
      <c r="H72" s="77">
        <v>40</v>
      </c>
    </row>
    <row r="73" spans="1:8" x14ac:dyDescent="0.25">
      <c r="A73" t="str">
        <f t="shared" si="1"/>
        <v>62B43235</v>
      </c>
      <c r="B73" s="77" t="s">
        <v>421</v>
      </c>
      <c r="C73" s="77" t="s">
        <v>100</v>
      </c>
      <c r="D73" s="82">
        <v>43235</v>
      </c>
      <c r="E73" s="78">
        <v>294.82681274414063</v>
      </c>
      <c r="F73" s="78">
        <v>24.302900314331055</v>
      </c>
      <c r="G73" s="78">
        <v>212.20010375976563</v>
      </c>
      <c r="H73" s="77">
        <v>51</v>
      </c>
    </row>
    <row r="74" spans="1:8" x14ac:dyDescent="0.25">
      <c r="A74" t="str">
        <f t="shared" si="1"/>
        <v>62B43223</v>
      </c>
      <c r="B74" s="77" t="s">
        <v>422</v>
      </c>
      <c r="C74" s="77" t="s">
        <v>100</v>
      </c>
      <c r="D74" s="82">
        <v>43223</v>
      </c>
      <c r="E74" s="78">
        <v>258.58770751953125</v>
      </c>
      <c r="F74" s="78">
        <v>21.096000671386719</v>
      </c>
      <c r="G74" s="78">
        <v>199.34199523925781</v>
      </c>
      <c r="H74" s="77">
        <v>83</v>
      </c>
    </row>
    <row r="75" spans="1:8" x14ac:dyDescent="0.25">
      <c r="A75" t="str">
        <f t="shared" si="1"/>
        <v>62B43291</v>
      </c>
      <c r="B75" s="77" t="s">
        <v>817</v>
      </c>
      <c r="C75" s="77" t="s">
        <v>100</v>
      </c>
      <c r="D75" s="82">
        <v>43291</v>
      </c>
      <c r="E75" s="78">
        <v>483.02911376953125</v>
      </c>
      <c r="F75" s="78">
        <v>21.465000152587891</v>
      </c>
      <c r="G75" s="78">
        <v>278.88510131835938</v>
      </c>
      <c r="H75" s="77">
        <v>92</v>
      </c>
    </row>
    <row r="76" spans="1:8" x14ac:dyDescent="0.25">
      <c r="A76" t="str">
        <f t="shared" si="1"/>
        <v>62C43368</v>
      </c>
      <c r="B76" s="77" t="s">
        <v>424</v>
      </c>
      <c r="C76" s="77" t="s">
        <v>103</v>
      </c>
      <c r="D76" s="82">
        <v>43368</v>
      </c>
      <c r="E76" s="78">
        <v>312.0452880859375</v>
      </c>
      <c r="F76" s="78">
        <v>26.289699554443359</v>
      </c>
      <c r="G76" s="78">
        <v>195.61869812011719</v>
      </c>
      <c r="H76" s="77">
        <v>9</v>
      </c>
    </row>
    <row r="77" spans="1:8" x14ac:dyDescent="0.25">
      <c r="A77" t="str">
        <f t="shared" si="1"/>
        <v>62C43235</v>
      </c>
      <c r="B77" s="77" t="s">
        <v>425</v>
      </c>
      <c r="C77" s="77" t="s">
        <v>103</v>
      </c>
      <c r="D77" s="82">
        <v>43235</v>
      </c>
      <c r="E77" s="78">
        <v>185.70939636230469</v>
      </c>
      <c r="F77" s="78">
        <v>19.786500930786133</v>
      </c>
      <c r="G77" s="78" t="s">
        <v>792</v>
      </c>
      <c r="H77" s="77">
        <v>23</v>
      </c>
    </row>
    <row r="78" spans="1:8" x14ac:dyDescent="0.25">
      <c r="A78" t="str">
        <f t="shared" si="1"/>
        <v>62C43223</v>
      </c>
      <c r="B78" s="77" t="s">
        <v>426</v>
      </c>
      <c r="C78" s="77" t="s">
        <v>103</v>
      </c>
      <c r="D78" s="82">
        <v>43223</v>
      </c>
      <c r="E78" s="78">
        <v>154.87629699707031</v>
      </c>
      <c r="F78" s="78">
        <v>21.148500442504883</v>
      </c>
      <c r="G78" s="78" t="s">
        <v>792</v>
      </c>
      <c r="H78" s="77">
        <v>69</v>
      </c>
    </row>
    <row r="79" spans="1:8" x14ac:dyDescent="0.25">
      <c r="A79" t="str">
        <f t="shared" si="1"/>
        <v>62C43291</v>
      </c>
      <c r="B79" s="77" t="s">
        <v>806</v>
      </c>
      <c r="C79" s="77" t="s">
        <v>103</v>
      </c>
      <c r="D79" s="82">
        <v>43291</v>
      </c>
      <c r="E79" s="78">
        <v>266.5963134765625</v>
      </c>
      <c r="F79" s="78">
        <v>17.865999221801758</v>
      </c>
      <c r="G79" s="78" t="s">
        <v>792</v>
      </c>
      <c r="H79" s="77">
        <v>71</v>
      </c>
    </row>
    <row r="80" spans="1:8" x14ac:dyDescent="0.25">
      <c r="A80" t="str">
        <f t="shared" si="1"/>
        <v>62E43223</v>
      </c>
      <c r="B80" s="77" t="s">
        <v>428</v>
      </c>
      <c r="C80" s="77" t="s">
        <v>105</v>
      </c>
      <c r="D80" s="82">
        <v>43223</v>
      </c>
      <c r="E80" s="78">
        <v>202.72770690917969</v>
      </c>
      <c r="F80" s="78">
        <v>128.24540710449219</v>
      </c>
      <c r="G80" s="78">
        <v>939.7725830078125</v>
      </c>
      <c r="H80" s="77">
        <v>19</v>
      </c>
    </row>
    <row r="81" spans="1:8" x14ac:dyDescent="0.25">
      <c r="A81" t="str">
        <f t="shared" si="1"/>
        <v>62E43368</v>
      </c>
      <c r="B81" s="77" t="s">
        <v>429</v>
      </c>
      <c r="C81" s="77" t="s">
        <v>105</v>
      </c>
      <c r="D81" s="82">
        <v>43368</v>
      </c>
      <c r="E81" s="78">
        <v>518.66741943359375</v>
      </c>
      <c r="F81" s="78">
        <v>402.20260620117188</v>
      </c>
      <c r="G81" s="78">
        <v>1579.22900390625</v>
      </c>
      <c r="H81" s="77">
        <v>41</v>
      </c>
    </row>
    <row r="82" spans="1:8" x14ac:dyDescent="0.25">
      <c r="A82" t="str">
        <f t="shared" si="1"/>
        <v>62E43235</v>
      </c>
      <c r="B82" s="77" t="s">
        <v>430</v>
      </c>
      <c r="C82" s="77" t="s">
        <v>105</v>
      </c>
      <c r="D82" s="82">
        <v>43235</v>
      </c>
      <c r="E82" s="78">
        <v>240.96879577636719</v>
      </c>
      <c r="F82" s="78">
        <v>162.08250427246094</v>
      </c>
      <c r="G82" s="78">
        <v>1106.9620361328125</v>
      </c>
      <c r="H82" s="77">
        <v>50</v>
      </c>
    </row>
    <row r="83" spans="1:8" x14ac:dyDescent="0.25">
      <c r="A83" t="str">
        <f t="shared" si="1"/>
        <v>62E43297</v>
      </c>
      <c r="B83" s="77" t="s">
        <v>818</v>
      </c>
      <c r="C83" s="77" t="s">
        <v>105</v>
      </c>
      <c r="D83" s="82">
        <v>43297</v>
      </c>
      <c r="E83" s="78">
        <v>405.94619750976563</v>
      </c>
      <c r="F83" s="78">
        <v>335.63861083984375</v>
      </c>
      <c r="G83" s="78">
        <v>1183.6309814453125</v>
      </c>
      <c r="H83" s="77">
        <v>93</v>
      </c>
    </row>
    <row r="84" spans="1:8" x14ac:dyDescent="0.25">
      <c r="A84" t="str">
        <f t="shared" si="1"/>
        <v>66C43321</v>
      </c>
      <c r="B84" s="77" t="s">
        <v>795</v>
      </c>
      <c r="C84" s="77" t="s">
        <v>76</v>
      </c>
      <c r="D84" s="82">
        <v>43321</v>
      </c>
      <c r="E84" s="78">
        <v>154.67599487304688</v>
      </c>
      <c r="F84" s="78">
        <v>20.350099563598633</v>
      </c>
      <c r="G84" s="78" t="s">
        <v>792</v>
      </c>
      <c r="H84" s="77">
        <v>31</v>
      </c>
    </row>
    <row r="85" spans="1:8" x14ac:dyDescent="0.25">
      <c r="A85" t="str">
        <f t="shared" si="1"/>
        <v>66A43367</v>
      </c>
      <c r="B85" s="77" t="s">
        <v>432</v>
      </c>
      <c r="C85" s="77" t="s">
        <v>73</v>
      </c>
      <c r="D85" s="82">
        <v>43367</v>
      </c>
      <c r="E85" s="78">
        <v>395.33480834960938</v>
      </c>
      <c r="F85" s="78">
        <v>35.671001434326172</v>
      </c>
      <c r="G85" s="78">
        <v>641.3209228515625</v>
      </c>
      <c r="H85" s="77">
        <v>3</v>
      </c>
    </row>
    <row r="86" spans="1:8" x14ac:dyDescent="0.25">
      <c r="A86" t="str">
        <f t="shared" si="1"/>
        <v>66A43235</v>
      </c>
      <c r="B86" s="77" t="s">
        <v>433</v>
      </c>
      <c r="C86" s="77" t="s">
        <v>73</v>
      </c>
      <c r="D86" s="82">
        <v>43235</v>
      </c>
      <c r="E86" s="78">
        <v>111.42949676513672</v>
      </c>
      <c r="F86" s="78">
        <v>23.651300430297852</v>
      </c>
      <c r="G86" s="78">
        <v>206.06170654296875</v>
      </c>
      <c r="H86" s="77">
        <v>34</v>
      </c>
    </row>
    <row r="87" spans="1:8" x14ac:dyDescent="0.25">
      <c r="A87" t="str">
        <f t="shared" si="1"/>
        <v>66A43321</v>
      </c>
      <c r="B87" s="77" t="s">
        <v>434</v>
      </c>
      <c r="C87" s="77" t="s">
        <v>73</v>
      </c>
      <c r="D87" s="82">
        <v>43321</v>
      </c>
      <c r="E87" s="78">
        <v>350.48660278320313</v>
      </c>
      <c r="F87" s="78">
        <v>32.317001342773438</v>
      </c>
      <c r="G87" s="78">
        <v>634.0391845703125</v>
      </c>
      <c r="H87" s="77">
        <v>48</v>
      </c>
    </row>
    <row r="88" spans="1:8" x14ac:dyDescent="0.25">
      <c r="A88" t="str">
        <f t="shared" si="1"/>
        <v>66A43217</v>
      </c>
      <c r="B88" s="77" t="s">
        <v>435</v>
      </c>
      <c r="C88" s="77" t="s">
        <v>73</v>
      </c>
      <c r="D88" s="82">
        <v>43217</v>
      </c>
      <c r="E88" s="78">
        <v>52.165798187255859</v>
      </c>
      <c r="F88" s="78">
        <v>18.81450080871582</v>
      </c>
      <c r="G88" s="78" t="s">
        <v>792</v>
      </c>
      <c r="H88" s="77">
        <v>58</v>
      </c>
    </row>
    <row r="89" spans="1:8" x14ac:dyDescent="0.25">
      <c r="A89" t="str">
        <f t="shared" si="1"/>
        <v>66A43290</v>
      </c>
      <c r="B89" s="77" t="s">
        <v>847</v>
      </c>
      <c r="C89" s="77" t="s">
        <v>73</v>
      </c>
      <c r="D89" s="82">
        <v>43290</v>
      </c>
      <c r="E89" s="78">
        <v>334.076904296875</v>
      </c>
      <c r="F89" s="78">
        <v>31.478799819946289</v>
      </c>
      <c r="G89" s="78">
        <v>956.94439697265625</v>
      </c>
      <c r="H89" s="77">
        <v>80</v>
      </c>
    </row>
    <row r="90" spans="1:8" x14ac:dyDescent="0.25">
      <c r="A90" t="str">
        <f t="shared" si="1"/>
        <v>66A43293</v>
      </c>
      <c r="B90" s="77" t="s">
        <v>436</v>
      </c>
      <c r="C90" s="77" t="s">
        <v>73</v>
      </c>
      <c r="D90" s="82">
        <v>43293</v>
      </c>
      <c r="E90" s="78">
        <v>268.75619506835938</v>
      </c>
      <c r="F90" s="78">
        <v>26.724599838256836</v>
      </c>
      <c r="G90" s="78">
        <v>841.388916015625</v>
      </c>
      <c r="H90" s="77">
        <v>81</v>
      </c>
    </row>
    <row r="91" spans="1:8" x14ac:dyDescent="0.25">
      <c r="A91" t="str">
        <f t="shared" si="1"/>
        <v>66B43217</v>
      </c>
      <c r="B91" s="77" t="s">
        <v>438</v>
      </c>
      <c r="C91" s="77" t="s">
        <v>78</v>
      </c>
      <c r="D91" s="82">
        <v>43217</v>
      </c>
      <c r="E91" s="78">
        <v>214.7406005859375</v>
      </c>
      <c r="F91" s="78">
        <v>29.207000732421875</v>
      </c>
      <c r="G91" s="78">
        <v>419.45608520507813</v>
      </c>
      <c r="H91" s="77">
        <v>16</v>
      </c>
    </row>
    <row r="92" spans="1:8" x14ac:dyDescent="0.25">
      <c r="A92" t="str">
        <f t="shared" si="1"/>
        <v>66B43367</v>
      </c>
      <c r="B92" s="77" t="s">
        <v>797</v>
      </c>
      <c r="C92" s="77" t="s">
        <v>78</v>
      </c>
      <c r="D92" s="82">
        <v>43367</v>
      </c>
      <c r="E92" s="78">
        <v>341.47689819335938</v>
      </c>
      <c r="F92" s="78">
        <v>43.560901641845703</v>
      </c>
      <c r="G92" s="78">
        <v>946.59136962890625</v>
      </c>
      <c r="H92" s="77">
        <v>45</v>
      </c>
    </row>
    <row r="93" spans="1:8" x14ac:dyDescent="0.25">
      <c r="A93" t="str">
        <f t="shared" si="1"/>
        <v>66B43234</v>
      </c>
      <c r="B93" s="77" t="s">
        <v>440</v>
      </c>
      <c r="C93" s="77" t="s">
        <v>78</v>
      </c>
      <c r="D93" s="82">
        <v>43234</v>
      </c>
      <c r="E93" s="78">
        <v>316.44989013671875</v>
      </c>
      <c r="F93" s="78">
        <v>43.4114990234375</v>
      </c>
      <c r="G93" s="78">
        <v>1067.573974609375</v>
      </c>
      <c r="H93" s="77">
        <v>84</v>
      </c>
    </row>
    <row r="94" spans="1:8" x14ac:dyDescent="0.25">
      <c r="A94" t="str">
        <f t="shared" si="1"/>
        <v>66B43290</v>
      </c>
      <c r="B94" s="77" t="s">
        <v>849</v>
      </c>
      <c r="C94" s="77" t="s">
        <v>78</v>
      </c>
      <c r="D94" s="82">
        <v>43290</v>
      </c>
      <c r="E94" s="78">
        <v>280.97869873046875</v>
      </c>
      <c r="F94" s="78">
        <v>34.967899322509766</v>
      </c>
      <c r="G94" s="78">
        <v>1120.6669921875</v>
      </c>
      <c r="H94" s="77">
        <v>83</v>
      </c>
    </row>
    <row r="95" spans="1:8" x14ac:dyDescent="0.25">
      <c r="A95" t="str">
        <f t="shared" si="1"/>
        <v>66C43217</v>
      </c>
      <c r="B95" s="77" t="s">
        <v>442</v>
      </c>
      <c r="C95" s="77" t="s">
        <v>76</v>
      </c>
      <c r="D95" s="82">
        <v>43217</v>
      </c>
      <c r="E95" s="78">
        <v>71.987098693847656</v>
      </c>
      <c r="F95" s="78">
        <v>19.735700607299805</v>
      </c>
      <c r="G95" s="78" t="s">
        <v>792</v>
      </c>
      <c r="H95" s="77">
        <v>28</v>
      </c>
    </row>
    <row r="96" spans="1:8" x14ac:dyDescent="0.25">
      <c r="A96" t="str">
        <f t="shared" si="1"/>
        <v>66C43367</v>
      </c>
      <c r="B96" s="77" t="s">
        <v>444</v>
      </c>
      <c r="C96" s="77" t="s">
        <v>76</v>
      </c>
      <c r="D96" s="82">
        <v>43367</v>
      </c>
      <c r="E96" s="78">
        <v>202.52749633789063</v>
      </c>
      <c r="F96" s="78">
        <v>19.786500930786133</v>
      </c>
      <c r="G96" s="78" t="s">
        <v>792</v>
      </c>
      <c r="H96" s="77">
        <v>47</v>
      </c>
    </row>
    <row r="97" spans="1:8" x14ac:dyDescent="0.25">
      <c r="A97" t="str">
        <f t="shared" si="1"/>
        <v>66C43263</v>
      </c>
      <c r="B97" s="77" t="s">
        <v>816</v>
      </c>
      <c r="C97" s="77" t="s">
        <v>76</v>
      </c>
      <c r="D97" s="82">
        <v>43263</v>
      </c>
      <c r="E97" s="78">
        <v>132.25190734863281</v>
      </c>
      <c r="F97" s="78">
        <v>18.044099807739258</v>
      </c>
      <c r="G97" s="78" t="s">
        <v>792</v>
      </c>
      <c r="H97" s="77">
        <v>91</v>
      </c>
    </row>
    <row r="98" spans="1:8" x14ac:dyDescent="0.25">
      <c r="A98" t="str">
        <f t="shared" si="1"/>
        <v>66C43234</v>
      </c>
      <c r="B98" s="77" t="s">
        <v>446</v>
      </c>
      <c r="C98" s="77" t="s">
        <v>76</v>
      </c>
      <c r="D98" s="82">
        <v>43234</v>
      </c>
      <c r="E98" s="78">
        <v>92.208900451660156</v>
      </c>
      <c r="F98" s="78">
        <v>18.963800430297852</v>
      </c>
      <c r="G98" s="78" t="s">
        <v>792</v>
      </c>
      <c r="H98" s="77">
        <v>98</v>
      </c>
    </row>
    <row r="99" spans="1:8" x14ac:dyDescent="0.25">
      <c r="A99" t="str">
        <f t="shared" si="1"/>
        <v>66C43290</v>
      </c>
      <c r="B99" s="77" t="s">
        <v>844</v>
      </c>
      <c r="C99" s="77" t="s">
        <v>76</v>
      </c>
      <c r="D99" s="82">
        <v>43290</v>
      </c>
      <c r="E99" s="78">
        <v>126.79380035400391</v>
      </c>
      <c r="F99" s="78">
        <v>7.2032999992370605</v>
      </c>
      <c r="G99" s="78">
        <v>75.412330627441406</v>
      </c>
      <c r="H99" s="77">
        <v>73</v>
      </c>
    </row>
    <row r="100" spans="1:8" x14ac:dyDescent="0.25">
      <c r="A100" t="str">
        <f t="shared" si="1"/>
        <v>68A43216</v>
      </c>
      <c r="B100" s="77" t="s">
        <v>350</v>
      </c>
      <c r="C100" s="77" t="s">
        <v>85</v>
      </c>
      <c r="D100" s="82">
        <v>43216</v>
      </c>
      <c r="E100" s="78">
        <v>110.62860107421875</v>
      </c>
      <c r="F100" s="78">
        <v>20.52239990234375</v>
      </c>
      <c r="G100" s="78">
        <v>199.20530700683594</v>
      </c>
      <c r="H100" s="77">
        <v>70</v>
      </c>
    </row>
    <row r="101" spans="1:8" x14ac:dyDescent="0.25">
      <c r="A101" t="str">
        <f t="shared" si="1"/>
        <v>68A43238</v>
      </c>
      <c r="B101" s="77" t="s">
        <v>351</v>
      </c>
      <c r="C101" s="77" t="s">
        <v>85</v>
      </c>
      <c r="D101" s="82">
        <v>43238</v>
      </c>
      <c r="E101" s="78">
        <v>134.45419311523438</v>
      </c>
      <c r="F101" s="78">
        <v>18.288299560546875</v>
      </c>
      <c r="G101" s="78">
        <v>230.595703125</v>
      </c>
      <c r="H101" s="77">
        <v>86</v>
      </c>
    </row>
    <row r="102" spans="1:8" x14ac:dyDescent="0.25">
      <c r="A102" t="str">
        <f t="shared" si="1"/>
        <v>68A43294</v>
      </c>
      <c r="B102" s="77" t="s">
        <v>823</v>
      </c>
      <c r="C102" s="77" t="s">
        <v>85</v>
      </c>
      <c r="D102" s="82">
        <v>43294</v>
      </c>
      <c r="E102" s="78">
        <v>156.07749938964844</v>
      </c>
      <c r="F102" s="78">
        <v>20.281400680541992</v>
      </c>
      <c r="G102" s="78" t="s">
        <v>792</v>
      </c>
      <c r="H102" s="77">
        <v>101</v>
      </c>
    </row>
    <row r="103" spans="1:8" x14ac:dyDescent="0.25">
      <c r="A103" t="str">
        <f t="shared" si="1"/>
        <v>P143325</v>
      </c>
      <c r="B103" s="77" t="s">
        <v>830</v>
      </c>
      <c r="C103" s="77" t="s">
        <v>448</v>
      </c>
      <c r="D103" s="82">
        <v>43325</v>
      </c>
      <c r="E103" s="78">
        <v>251.02340698242188</v>
      </c>
      <c r="F103" s="78">
        <v>18.802600860595703</v>
      </c>
      <c r="G103" s="78">
        <v>1488.8890380859375</v>
      </c>
      <c r="H103" s="77">
        <v>57</v>
      </c>
    </row>
    <row r="104" spans="1:8" x14ac:dyDescent="0.25">
      <c r="A104" t="str">
        <f t="shared" si="1"/>
        <v>P10343325</v>
      </c>
      <c r="B104" s="77" t="s">
        <v>832</v>
      </c>
      <c r="C104" s="77" t="s">
        <v>449</v>
      </c>
      <c r="D104" s="82">
        <v>43325</v>
      </c>
      <c r="E104" s="78">
        <v>377.9578857421875</v>
      </c>
      <c r="F104" s="78">
        <v>5.4987001419067383</v>
      </c>
      <c r="G104" s="78">
        <v>402.30999755859375</v>
      </c>
      <c r="H104" s="77">
        <v>59</v>
      </c>
    </row>
    <row r="105" spans="1:8" x14ac:dyDescent="0.25">
      <c r="A105" t="str">
        <f t="shared" si="1"/>
        <v>P10943326</v>
      </c>
      <c r="B105" s="77" t="s">
        <v>831</v>
      </c>
      <c r="C105" s="77" t="s">
        <v>450</v>
      </c>
      <c r="D105" s="82">
        <v>43326</v>
      </c>
      <c r="E105" s="78">
        <v>345.297607421875</v>
      </c>
      <c r="F105" s="78">
        <v>6.5942001342773438</v>
      </c>
      <c r="G105" s="78">
        <v>449.64849853515625</v>
      </c>
      <c r="H105" s="77">
        <v>58</v>
      </c>
    </row>
    <row r="106" spans="1:8" x14ac:dyDescent="0.25">
      <c r="A106" t="str">
        <f t="shared" si="1"/>
        <v>P11843326</v>
      </c>
      <c r="B106" s="77" t="s">
        <v>841</v>
      </c>
      <c r="C106" s="77" t="s">
        <v>451</v>
      </c>
      <c r="D106" s="82">
        <v>43326</v>
      </c>
      <c r="E106" s="78">
        <v>406.210205078125</v>
      </c>
      <c r="F106" s="78">
        <v>5.481299877166748</v>
      </c>
      <c r="G106" s="78">
        <v>705.55548095703125</v>
      </c>
      <c r="H106" s="77">
        <v>69</v>
      </c>
    </row>
    <row r="107" spans="1:8" x14ac:dyDescent="0.25">
      <c r="A107" t="str">
        <f t="shared" si="1"/>
        <v>P12043326</v>
      </c>
      <c r="B107" s="77" t="s">
        <v>839</v>
      </c>
      <c r="C107" s="77" t="s">
        <v>452</v>
      </c>
      <c r="D107" s="82">
        <v>43326</v>
      </c>
      <c r="E107" s="78">
        <v>296.908203125</v>
      </c>
      <c r="F107" s="78">
        <v>4.3695001602172852</v>
      </c>
      <c r="G107" s="78">
        <v>388.71780395507813</v>
      </c>
      <c r="H107" s="77">
        <v>67</v>
      </c>
    </row>
    <row r="108" spans="1:8" x14ac:dyDescent="0.25">
      <c r="A108" t="str">
        <f t="shared" si="1"/>
        <v>P12443326</v>
      </c>
      <c r="B108" s="77" t="s">
        <v>828</v>
      </c>
      <c r="C108" s="77" t="s">
        <v>453</v>
      </c>
      <c r="D108" s="82">
        <v>43326</v>
      </c>
      <c r="E108" s="78">
        <v>204.53750610351563</v>
      </c>
      <c r="F108" s="78">
        <v>25.715900421142578</v>
      </c>
      <c r="G108" s="78">
        <v>1868.009033203125</v>
      </c>
      <c r="H108" s="77">
        <v>54</v>
      </c>
    </row>
    <row r="109" spans="1:8" x14ac:dyDescent="0.25">
      <c r="A109" t="str">
        <f t="shared" si="1"/>
        <v>P12543330</v>
      </c>
      <c r="B109" s="77" t="s">
        <v>825</v>
      </c>
      <c r="C109" s="77" t="s">
        <v>454</v>
      </c>
      <c r="D109" s="82">
        <v>43330</v>
      </c>
      <c r="E109" s="78">
        <v>255.13099670410156</v>
      </c>
      <c r="F109" s="78">
        <v>22.642200469970703</v>
      </c>
      <c r="G109" s="78">
        <v>1795.510986328125</v>
      </c>
      <c r="H109" s="77">
        <v>51</v>
      </c>
    </row>
    <row r="110" spans="1:8" x14ac:dyDescent="0.25">
      <c r="A110" t="str">
        <f t="shared" si="1"/>
        <v>P2043329</v>
      </c>
      <c r="B110" s="77" t="s">
        <v>836</v>
      </c>
      <c r="C110" s="77" t="s">
        <v>455</v>
      </c>
      <c r="D110" s="82">
        <v>43329</v>
      </c>
      <c r="E110" s="78">
        <v>311.33480834960938</v>
      </c>
      <c r="F110" s="78">
        <v>19.295000076293945</v>
      </c>
      <c r="G110" s="78">
        <v>1635.197998046875</v>
      </c>
      <c r="H110" s="77">
        <v>63</v>
      </c>
    </row>
    <row r="111" spans="1:8" x14ac:dyDescent="0.25">
      <c r="A111" t="str">
        <f t="shared" si="1"/>
        <v>P2643329</v>
      </c>
      <c r="B111" s="77" t="s">
        <v>835</v>
      </c>
      <c r="C111" s="77" t="s">
        <v>456</v>
      </c>
      <c r="D111" s="82">
        <v>43329</v>
      </c>
      <c r="E111" s="78">
        <v>360.02481079101563</v>
      </c>
      <c r="F111" s="78">
        <v>28.265800476074219</v>
      </c>
      <c r="G111" s="78">
        <v>1763.9830322265625</v>
      </c>
      <c r="H111" s="77">
        <v>62</v>
      </c>
    </row>
    <row r="112" spans="1:8" x14ac:dyDescent="0.25">
      <c r="A112" t="str">
        <f t="shared" si="1"/>
        <v>P3543328</v>
      </c>
      <c r="B112" s="77" t="s">
        <v>826</v>
      </c>
      <c r="C112" s="77" t="s">
        <v>457</v>
      </c>
      <c r="D112" s="82">
        <v>43328</v>
      </c>
      <c r="E112" s="78">
        <v>411.82049560546875</v>
      </c>
      <c r="F112" s="78">
        <v>28.54949951171875</v>
      </c>
      <c r="G112" s="78">
        <v>1703.4200439453125</v>
      </c>
      <c r="H112" s="77">
        <v>52</v>
      </c>
    </row>
    <row r="113" spans="1:8" x14ac:dyDescent="0.25">
      <c r="A113" t="str">
        <f t="shared" si="1"/>
        <v>P3743328</v>
      </c>
      <c r="B113" s="77" t="s">
        <v>829</v>
      </c>
      <c r="C113" s="77" t="s">
        <v>458</v>
      </c>
      <c r="D113" s="82">
        <v>43328</v>
      </c>
      <c r="E113" s="78">
        <v>38.029800415039063</v>
      </c>
      <c r="F113" s="78">
        <v>2.5826001167297363</v>
      </c>
      <c r="G113" s="78">
        <v>33.952121734619141</v>
      </c>
      <c r="H113" s="77">
        <v>56</v>
      </c>
    </row>
    <row r="114" spans="1:8" x14ac:dyDescent="0.25">
      <c r="A114" t="str">
        <f t="shared" si="1"/>
        <v>P5043327</v>
      </c>
      <c r="B114" s="77" t="s">
        <v>842</v>
      </c>
      <c r="C114" s="77" t="s">
        <v>459</v>
      </c>
      <c r="D114" s="82">
        <v>43327</v>
      </c>
      <c r="E114" s="78">
        <v>430.855712890625</v>
      </c>
      <c r="F114" s="78">
        <v>54.232498168945313</v>
      </c>
      <c r="G114" s="78">
        <v>3368.720947265625</v>
      </c>
      <c r="H114" s="77">
        <v>70</v>
      </c>
    </row>
    <row r="115" spans="1:8" x14ac:dyDescent="0.25">
      <c r="A115" t="str">
        <f t="shared" si="1"/>
        <v>P6643327</v>
      </c>
      <c r="B115" s="77" t="s">
        <v>837</v>
      </c>
      <c r="C115" s="77" t="s">
        <v>460</v>
      </c>
      <c r="D115" s="82">
        <v>43327</v>
      </c>
      <c r="E115" s="78">
        <v>390.38088989257813</v>
      </c>
      <c r="F115" s="78">
        <v>106.9989013671875</v>
      </c>
      <c r="G115" s="78">
        <v>3479.51611328125</v>
      </c>
      <c r="H115" s="77">
        <v>64</v>
      </c>
    </row>
    <row r="116" spans="1:8" x14ac:dyDescent="0.25">
      <c r="A116" t="str">
        <f t="shared" si="1"/>
        <v>P6743329</v>
      </c>
      <c r="B116" s="77" t="s">
        <v>843</v>
      </c>
      <c r="C116" s="77" t="s">
        <v>461</v>
      </c>
      <c r="D116" s="82">
        <v>43329</v>
      </c>
      <c r="E116" s="78">
        <v>430.755615234375</v>
      </c>
      <c r="F116" s="78">
        <v>121.28829956054688</v>
      </c>
      <c r="G116" s="78">
        <v>3727.111083984375</v>
      </c>
      <c r="H116" s="77">
        <v>71</v>
      </c>
    </row>
    <row r="117" spans="1:8" x14ac:dyDescent="0.25">
      <c r="A117" t="str">
        <f t="shared" si="1"/>
        <v>P7043327</v>
      </c>
      <c r="B117" s="77" t="s">
        <v>827</v>
      </c>
      <c r="C117" s="77" t="s">
        <v>462</v>
      </c>
      <c r="D117" s="82">
        <v>43327</v>
      </c>
      <c r="E117" s="78">
        <v>456.30279541015625</v>
      </c>
      <c r="F117" s="78">
        <v>133.89900207519531</v>
      </c>
      <c r="G117" s="78">
        <v>3674.741943359375</v>
      </c>
      <c r="H117" s="77">
        <v>53</v>
      </c>
    </row>
    <row r="118" spans="1:8" x14ac:dyDescent="0.25">
      <c r="A118" t="str">
        <f t="shared" si="1"/>
        <v>P7543327</v>
      </c>
      <c r="B118" s="77" t="s">
        <v>838</v>
      </c>
      <c r="C118" s="77" t="s">
        <v>463</v>
      </c>
      <c r="D118" s="82">
        <v>43327</v>
      </c>
      <c r="E118" s="78">
        <v>364.93389892578125</v>
      </c>
      <c r="F118" s="78">
        <v>13.10200023651123</v>
      </c>
      <c r="G118" s="78">
        <v>791.80560302734375</v>
      </c>
      <c r="H118" s="77">
        <v>65</v>
      </c>
    </row>
    <row r="119" spans="1:8" x14ac:dyDescent="0.25">
      <c r="A119" t="str">
        <f t="shared" si="1"/>
        <v>P8843327</v>
      </c>
      <c r="B119" s="77" t="s">
        <v>840</v>
      </c>
      <c r="C119" s="77" t="s">
        <v>464</v>
      </c>
      <c r="D119" s="82">
        <v>43327</v>
      </c>
      <c r="E119" s="78">
        <v>268.25518798828125</v>
      </c>
      <c r="F119" s="78">
        <v>3.4323000907897949</v>
      </c>
      <c r="G119" s="78">
        <v>109.56719970703125</v>
      </c>
      <c r="H119" s="77">
        <v>68</v>
      </c>
    </row>
    <row r="120" spans="1:8" x14ac:dyDescent="0.25">
      <c r="A120" t="str">
        <f t="shared" si="1"/>
        <v>P9043329</v>
      </c>
      <c r="B120" s="77" t="s">
        <v>834</v>
      </c>
      <c r="C120" s="77" t="s">
        <v>465</v>
      </c>
      <c r="D120" s="82">
        <v>43329</v>
      </c>
      <c r="E120" s="78">
        <v>352.51089477539063</v>
      </c>
      <c r="F120" s="78">
        <v>26.848499298095703</v>
      </c>
      <c r="G120" s="78">
        <v>836.25</v>
      </c>
      <c r="H120" s="77">
        <v>61</v>
      </c>
    </row>
    <row r="121" spans="1:8" x14ac:dyDescent="0.25">
      <c r="A121" t="str">
        <f t="shared" si="1"/>
        <v>P9743328</v>
      </c>
      <c r="B121" s="77" t="s">
        <v>833</v>
      </c>
      <c r="C121" s="77" t="s">
        <v>466</v>
      </c>
      <c r="D121" s="82">
        <v>43328</v>
      </c>
      <c r="E121" s="78">
        <v>406.81118774414063</v>
      </c>
      <c r="F121" s="78">
        <v>21.919099807739258</v>
      </c>
      <c r="G121" s="78">
        <v>1829.35498046875</v>
      </c>
      <c r="H121" s="77">
        <v>60</v>
      </c>
    </row>
    <row r="122" spans="1:8" x14ac:dyDescent="0.25">
      <c r="A122" t="str">
        <f t="shared" si="1"/>
        <v>P9843328</v>
      </c>
      <c r="B122" s="77" t="s">
        <v>845</v>
      </c>
      <c r="C122" s="77" t="s">
        <v>467</v>
      </c>
      <c r="D122" s="82">
        <v>43328</v>
      </c>
      <c r="E122" s="78">
        <v>381.56460571289063</v>
      </c>
      <c r="F122" s="78">
        <v>20.069299697875977</v>
      </c>
      <c r="G122" s="78">
        <v>1735.4830322265625</v>
      </c>
      <c r="H122" s="77">
        <v>74</v>
      </c>
    </row>
    <row r="123" spans="1:8" x14ac:dyDescent="0.25">
      <c r="B123" s="76"/>
      <c r="C123" s="76"/>
      <c r="D123" s="76"/>
      <c r="E123" s="76"/>
      <c r="F123" s="76"/>
      <c r="G123" s="78"/>
      <c r="H123" s="77"/>
    </row>
    <row r="124" spans="1:8" x14ac:dyDescent="0.25">
      <c r="B124" s="76"/>
      <c r="C124" s="76"/>
      <c r="D124" s="76"/>
      <c r="E124" s="76"/>
      <c r="F124" s="76"/>
      <c r="G124" s="78"/>
      <c r="H124" s="77"/>
    </row>
    <row r="125" spans="1:8" x14ac:dyDescent="0.25">
      <c r="B125" s="76"/>
      <c r="C125" s="76"/>
      <c r="D125" s="76"/>
      <c r="E125" s="76"/>
      <c r="F125" s="76"/>
      <c r="G125" s="78"/>
      <c r="H125" s="77"/>
    </row>
    <row r="126" spans="1:8" x14ac:dyDescent="0.25">
      <c r="B126" s="76"/>
      <c r="C126" s="76"/>
      <c r="D126" s="76"/>
      <c r="E126" s="76"/>
      <c r="F126" s="76"/>
      <c r="G126" s="78"/>
      <c r="H126" s="77"/>
    </row>
    <row r="127" spans="1:8" x14ac:dyDescent="0.25">
      <c r="B127" s="76"/>
      <c r="C127" s="76"/>
      <c r="D127" s="76"/>
      <c r="E127" s="76"/>
      <c r="F127" s="76"/>
      <c r="G127" s="78"/>
      <c r="H127" s="77"/>
    </row>
  </sheetData>
  <sortState xmlns:xlrd2="http://schemas.microsoft.com/office/spreadsheetml/2017/richdata2" ref="A2:H127">
    <sortCondition ref="C9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90"/>
  <sheetViews>
    <sheetView workbookViewId="0">
      <selection activeCell="D10" sqref="D10"/>
    </sheetView>
  </sheetViews>
  <sheetFormatPr defaultRowHeight="15" x14ac:dyDescent="0.25"/>
  <cols>
    <col min="1" max="1" width="9.28515625" bestFit="1" customWidth="1"/>
    <col min="3" max="3" width="10.140625" bestFit="1" customWidth="1"/>
    <col min="4" max="4" width="10.42578125" customWidth="1"/>
  </cols>
  <sheetData>
    <row r="1" spans="1:17" ht="30" customHeight="1" x14ac:dyDescent="0.25">
      <c r="A1" t="s">
        <v>1</v>
      </c>
      <c r="B1" s="1" t="s">
        <v>0</v>
      </c>
      <c r="C1" s="1" t="s">
        <v>2</v>
      </c>
      <c r="D1" s="1" t="s">
        <v>12</v>
      </c>
      <c r="E1" s="1" t="s">
        <v>773</v>
      </c>
      <c r="F1" s="1" t="s">
        <v>774</v>
      </c>
      <c r="G1" s="1" t="s">
        <v>775</v>
      </c>
      <c r="H1" s="1" t="s">
        <v>776</v>
      </c>
      <c r="I1" s="1" t="s">
        <v>777</v>
      </c>
      <c r="J1" s="1" t="s">
        <v>778</v>
      </c>
      <c r="K1" s="1" t="s">
        <v>779</v>
      </c>
      <c r="L1" t="s">
        <v>780</v>
      </c>
      <c r="M1" s="83" t="s">
        <v>781</v>
      </c>
      <c r="N1" s="83"/>
      <c r="O1" s="83"/>
      <c r="P1" s="83"/>
      <c r="Q1" s="83"/>
    </row>
    <row r="2" spans="1:17" x14ac:dyDescent="0.25">
      <c r="A2" s="74" t="str">
        <f t="shared" ref="A2:A33" si="0">B2&amp;C2</f>
        <v>14A43216</v>
      </c>
      <c r="B2" s="74" t="s">
        <v>83</v>
      </c>
      <c r="C2" s="75">
        <v>43216</v>
      </c>
      <c r="D2" s="74">
        <f>VLOOKUP($A2, Master!$1:$1048576, 16, FALSE)</f>
        <v>5.48</v>
      </c>
      <c r="E2" s="74">
        <v>64</v>
      </c>
      <c r="F2" s="74">
        <v>27</v>
      </c>
      <c r="G2" s="74">
        <v>1.5</v>
      </c>
      <c r="H2" s="74">
        <v>1.5</v>
      </c>
      <c r="I2" s="74">
        <f t="shared" ref="I2:I33" si="1">E2*F2</f>
        <v>1728</v>
      </c>
      <c r="J2" s="74">
        <f t="shared" ref="J2:J33" si="2">(E2-2*G2*D2)*(F2-2*H2*D2)</f>
        <v>502.23359999999997</v>
      </c>
      <c r="K2" s="74">
        <f t="shared" ref="K2:K33" si="3">(E2-G2*D2)*(F2-H2*D2)</f>
        <v>1047.5484000000001</v>
      </c>
      <c r="L2" s="74">
        <f t="shared" ref="L2:L33" si="4">(D2/6)*(I2+J2+(4*K2))</f>
        <v>5863.9901760000012</v>
      </c>
      <c r="M2" s="83"/>
      <c r="N2" s="83"/>
      <c r="O2" s="83"/>
      <c r="P2" s="83"/>
      <c r="Q2" s="83"/>
    </row>
    <row r="3" spans="1:17" x14ac:dyDescent="0.25">
      <c r="A3" t="str">
        <f t="shared" si="0"/>
        <v>14A43238</v>
      </c>
      <c r="B3" t="s">
        <v>83</v>
      </c>
      <c r="C3" s="30">
        <v>43238</v>
      </c>
      <c r="D3">
        <f>VLOOKUP($A3, Master!$1:$1048576, 16, FALSE)</f>
        <v>2.6</v>
      </c>
      <c r="E3">
        <v>64</v>
      </c>
      <c r="F3">
        <v>27</v>
      </c>
      <c r="G3">
        <v>1.5</v>
      </c>
      <c r="H3">
        <v>1.5</v>
      </c>
      <c r="I3">
        <f t="shared" si="1"/>
        <v>1728</v>
      </c>
      <c r="J3">
        <f t="shared" si="2"/>
        <v>1079.04</v>
      </c>
      <c r="K3">
        <f t="shared" si="3"/>
        <v>1388.3100000000002</v>
      </c>
      <c r="L3">
        <f t="shared" si="4"/>
        <v>3622.7880000000005</v>
      </c>
      <c r="M3" s="83"/>
      <c r="N3" s="83"/>
      <c r="O3" s="83"/>
      <c r="P3" s="83"/>
      <c r="Q3" s="83"/>
    </row>
    <row r="4" spans="1:17" ht="15" customHeight="1" x14ac:dyDescent="0.25">
      <c r="A4" t="str">
        <f t="shared" si="0"/>
        <v>14A43294</v>
      </c>
      <c r="B4" t="s">
        <v>83</v>
      </c>
      <c r="C4" s="30">
        <v>43294</v>
      </c>
      <c r="D4">
        <f>VLOOKUP($A4, Master!$1:$1048576, 16, FALSE)</f>
        <v>4</v>
      </c>
      <c r="E4">
        <v>64</v>
      </c>
      <c r="F4">
        <v>27</v>
      </c>
      <c r="G4">
        <v>1.5</v>
      </c>
      <c r="H4">
        <v>1.5</v>
      </c>
      <c r="I4">
        <f t="shared" si="1"/>
        <v>1728</v>
      </c>
      <c r="J4">
        <f t="shared" si="2"/>
        <v>780</v>
      </c>
      <c r="K4">
        <f t="shared" si="3"/>
        <v>1218</v>
      </c>
      <c r="L4">
        <f t="shared" si="4"/>
        <v>4920</v>
      </c>
      <c r="M4" s="83" t="s">
        <v>782</v>
      </c>
      <c r="N4" s="83"/>
      <c r="O4" s="83"/>
      <c r="P4" s="83"/>
      <c r="Q4" s="83"/>
    </row>
    <row r="5" spans="1:17" x14ac:dyDescent="0.25">
      <c r="A5" t="str">
        <f t="shared" si="0"/>
        <v>14A43371</v>
      </c>
      <c r="B5" t="s">
        <v>83</v>
      </c>
      <c r="C5" s="30">
        <v>43371</v>
      </c>
      <c r="D5">
        <f>VLOOKUP($A5, Master!$1:$1048576, 16, FALSE)</f>
        <v>3.2</v>
      </c>
      <c r="E5">
        <v>64</v>
      </c>
      <c r="F5">
        <v>27</v>
      </c>
      <c r="G5">
        <v>1.5</v>
      </c>
      <c r="H5">
        <v>1.5</v>
      </c>
      <c r="I5">
        <f t="shared" si="1"/>
        <v>1728</v>
      </c>
      <c r="J5">
        <f t="shared" si="2"/>
        <v>946.56</v>
      </c>
      <c r="K5">
        <f t="shared" si="3"/>
        <v>1314.24</v>
      </c>
      <c r="L5">
        <f t="shared" si="4"/>
        <v>4230.1440000000002</v>
      </c>
      <c r="M5" s="83"/>
      <c r="N5" s="83"/>
      <c r="O5" s="83"/>
      <c r="P5" s="83"/>
      <c r="Q5" s="83"/>
    </row>
    <row r="6" spans="1:17" x14ac:dyDescent="0.25">
      <c r="A6" s="74" t="str">
        <f t="shared" si="0"/>
        <v>14B43216</v>
      </c>
      <c r="B6" s="74" t="s">
        <v>80</v>
      </c>
      <c r="C6" s="75">
        <v>43216</v>
      </c>
      <c r="D6" s="74">
        <f>VLOOKUP($A6, Master!$1:$1048576, 16, FALSE)</f>
        <v>0.5</v>
      </c>
      <c r="E6" s="74">
        <v>73</v>
      </c>
      <c r="F6" s="74">
        <v>22</v>
      </c>
      <c r="G6" s="74">
        <v>1.5</v>
      </c>
      <c r="H6" s="74">
        <v>1.5</v>
      </c>
      <c r="I6" s="74">
        <f t="shared" si="1"/>
        <v>1606</v>
      </c>
      <c r="J6" s="74">
        <f t="shared" si="2"/>
        <v>1465.75</v>
      </c>
      <c r="K6" s="74">
        <f t="shared" si="3"/>
        <v>1535.3125</v>
      </c>
      <c r="L6" s="74">
        <f t="shared" si="4"/>
        <v>767.75</v>
      </c>
      <c r="M6" s="83"/>
      <c r="N6" s="83"/>
      <c r="O6" s="83"/>
      <c r="P6" s="83"/>
      <c r="Q6" s="83"/>
    </row>
    <row r="7" spans="1:17" x14ac:dyDescent="0.25">
      <c r="A7" t="str">
        <f t="shared" si="0"/>
        <v>14B43238</v>
      </c>
      <c r="B7" t="s">
        <v>80</v>
      </c>
      <c r="C7" s="30">
        <v>43238</v>
      </c>
      <c r="D7">
        <f>VLOOKUP($A7, Master!$1:$1048576, 16, FALSE)</f>
        <v>3</v>
      </c>
      <c r="E7">
        <v>73</v>
      </c>
      <c r="F7">
        <v>22</v>
      </c>
      <c r="G7">
        <v>1.5</v>
      </c>
      <c r="H7">
        <v>1.5</v>
      </c>
      <c r="I7">
        <f t="shared" si="1"/>
        <v>1606</v>
      </c>
      <c r="J7">
        <f t="shared" si="2"/>
        <v>832</v>
      </c>
      <c r="K7">
        <f t="shared" si="3"/>
        <v>1198.75</v>
      </c>
      <c r="L7">
        <f t="shared" si="4"/>
        <v>3616.5</v>
      </c>
    </row>
    <row r="8" spans="1:17" x14ac:dyDescent="0.25">
      <c r="A8" t="str">
        <f t="shared" si="0"/>
        <v>14B43294</v>
      </c>
      <c r="B8" t="s">
        <v>80</v>
      </c>
      <c r="C8" s="30">
        <v>43294</v>
      </c>
      <c r="D8">
        <f>VLOOKUP($A8, Master!$1:$1048576, 16, FALSE)</f>
        <v>2.2999999999999998</v>
      </c>
      <c r="E8">
        <v>73</v>
      </c>
      <c r="F8">
        <v>22</v>
      </c>
      <c r="G8">
        <v>1.5</v>
      </c>
      <c r="H8">
        <v>1.5</v>
      </c>
      <c r="I8">
        <f t="shared" si="1"/>
        <v>1606</v>
      </c>
      <c r="J8">
        <f t="shared" si="2"/>
        <v>998.11</v>
      </c>
      <c r="K8">
        <f t="shared" si="3"/>
        <v>1290.1524999999999</v>
      </c>
      <c r="L8">
        <f t="shared" si="4"/>
        <v>2976.4759999999997</v>
      </c>
      <c r="M8" s="84" t="s">
        <v>783</v>
      </c>
      <c r="N8" s="85"/>
      <c r="O8" s="85"/>
      <c r="P8" s="85"/>
      <c r="Q8" s="86"/>
    </row>
    <row r="9" spans="1:17" x14ac:dyDescent="0.25">
      <c r="A9" t="str">
        <f t="shared" si="0"/>
        <v>14B43371</v>
      </c>
      <c r="B9" t="s">
        <v>80</v>
      </c>
      <c r="C9" s="30">
        <v>43371</v>
      </c>
      <c r="D9">
        <f>VLOOKUP($A9, Master!$1:$1048576, 16, FALSE)</f>
        <v>1.8</v>
      </c>
      <c r="E9">
        <v>73</v>
      </c>
      <c r="F9">
        <v>22</v>
      </c>
      <c r="G9">
        <v>1.5</v>
      </c>
      <c r="H9">
        <v>1.5</v>
      </c>
      <c r="I9">
        <f t="shared" si="1"/>
        <v>1606</v>
      </c>
      <c r="J9">
        <f t="shared" si="2"/>
        <v>1122.1600000000001</v>
      </c>
      <c r="K9">
        <f t="shared" si="3"/>
        <v>1356.79</v>
      </c>
      <c r="L9">
        <f t="shared" si="4"/>
        <v>2446.596</v>
      </c>
      <c r="M9" s="87"/>
      <c r="N9" s="88"/>
      <c r="O9" s="88"/>
      <c r="P9" s="88"/>
      <c r="Q9" s="89"/>
    </row>
    <row r="10" spans="1:17" x14ac:dyDescent="0.25">
      <c r="A10" s="74" t="str">
        <f t="shared" si="0"/>
        <v>23A43214</v>
      </c>
      <c r="B10" s="74" t="s">
        <v>94</v>
      </c>
      <c r="C10" s="75">
        <v>43214</v>
      </c>
      <c r="D10" s="74"/>
      <c r="E10" s="74">
        <v>57</v>
      </c>
      <c r="F10" s="74">
        <v>27</v>
      </c>
      <c r="G10" s="74">
        <v>1.5</v>
      </c>
      <c r="H10" s="74">
        <v>1.5</v>
      </c>
      <c r="I10" s="74">
        <f t="shared" si="1"/>
        <v>1539</v>
      </c>
      <c r="J10" s="74">
        <f t="shared" si="2"/>
        <v>1539</v>
      </c>
      <c r="K10" s="74">
        <f t="shared" si="3"/>
        <v>1539</v>
      </c>
      <c r="L10" s="74">
        <f t="shared" si="4"/>
        <v>0</v>
      </c>
    </row>
    <row r="11" spans="1:17" x14ac:dyDescent="0.25">
      <c r="A11" t="str">
        <f t="shared" si="0"/>
        <v>23A43237</v>
      </c>
      <c r="B11" t="s">
        <v>94</v>
      </c>
      <c r="C11" s="30">
        <v>43237</v>
      </c>
      <c r="D11">
        <f>VLOOKUP($A11, Master!$1:$1048576, 16, FALSE)</f>
        <v>0.8</v>
      </c>
      <c r="E11">
        <v>57</v>
      </c>
      <c r="F11">
        <v>27</v>
      </c>
      <c r="G11">
        <v>1.5</v>
      </c>
      <c r="H11">
        <v>1.5</v>
      </c>
      <c r="I11">
        <f t="shared" si="1"/>
        <v>1539</v>
      </c>
      <c r="J11">
        <f t="shared" si="2"/>
        <v>1343.16</v>
      </c>
      <c r="K11">
        <f t="shared" si="3"/>
        <v>1439.6399999999999</v>
      </c>
      <c r="L11">
        <f t="shared" si="4"/>
        <v>1152.096</v>
      </c>
    </row>
    <row r="12" spans="1:17" x14ac:dyDescent="0.25">
      <c r="A12" t="str">
        <f t="shared" si="0"/>
        <v>23A43262</v>
      </c>
      <c r="B12" t="s">
        <v>94</v>
      </c>
      <c r="C12" s="30">
        <v>43262</v>
      </c>
      <c r="D12">
        <f>VLOOKUP($A12, Master!$1:$1048576, 16, FALSE)</f>
        <v>1.9</v>
      </c>
      <c r="E12">
        <v>57</v>
      </c>
      <c r="F12">
        <v>27</v>
      </c>
      <c r="G12">
        <v>1.5</v>
      </c>
      <c r="H12">
        <v>1.5</v>
      </c>
      <c r="I12">
        <f t="shared" si="1"/>
        <v>1539</v>
      </c>
      <c r="J12">
        <f t="shared" si="2"/>
        <v>1092.69</v>
      </c>
      <c r="K12">
        <f t="shared" si="3"/>
        <v>1307.7224999999999</v>
      </c>
      <c r="L12">
        <f t="shared" si="4"/>
        <v>2489.817</v>
      </c>
    </row>
    <row r="13" spans="1:17" x14ac:dyDescent="0.25">
      <c r="A13" t="str">
        <f t="shared" si="0"/>
        <v>23A43293</v>
      </c>
      <c r="B13" t="s">
        <v>94</v>
      </c>
      <c r="C13" s="30">
        <v>43293</v>
      </c>
      <c r="D13">
        <f>VLOOKUP($A13, Master!$1:$1048576, 16, FALSE)</f>
        <v>1.8</v>
      </c>
      <c r="E13">
        <v>57</v>
      </c>
      <c r="F13">
        <v>27</v>
      </c>
      <c r="G13">
        <v>1.5</v>
      </c>
      <c r="H13">
        <v>1.5</v>
      </c>
      <c r="I13">
        <f t="shared" si="1"/>
        <v>1539</v>
      </c>
      <c r="J13">
        <f t="shared" si="2"/>
        <v>1114.5600000000002</v>
      </c>
      <c r="K13">
        <f t="shared" si="3"/>
        <v>1319.49</v>
      </c>
      <c r="L13">
        <f t="shared" si="4"/>
        <v>2379.4560000000001</v>
      </c>
    </row>
    <row r="14" spans="1:17" x14ac:dyDescent="0.25">
      <c r="A14" t="str">
        <f t="shared" si="0"/>
        <v>23A43321</v>
      </c>
      <c r="B14" t="s">
        <v>94</v>
      </c>
      <c r="C14" s="54">
        <v>43321</v>
      </c>
      <c r="D14">
        <f>VLOOKUP($A14, Master!$1:$1048576, 16, FALSE)</f>
        <v>1.3</v>
      </c>
      <c r="E14">
        <v>57</v>
      </c>
      <c r="F14">
        <v>27</v>
      </c>
      <c r="G14">
        <v>1.5</v>
      </c>
      <c r="H14">
        <v>1.5</v>
      </c>
      <c r="I14">
        <f t="shared" si="1"/>
        <v>1539</v>
      </c>
      <c r="J14">
        <f t="shared" si="2"/>
        <v>1226.6100000000001</v>
      </c>
      <c r="K14">
        <f t="shared" si="3"/>
        <v>1379.0025000000001</v>
      </c>
      <c r="L14">
        <f t="shared" si="4"/>
        <v>1794.3510000000003</v>
      </c>
    </row>
    <row r="15" spans="1:17" x14ac:dyDescent="0.25">
      <c r="A15" t="str">
        <f t="shared" si="0"/>
        <v>23A43370</v>
      </c>
      <c r="B15" t="s">
        <v>94</v>
      </c>
      <c r="C15" s="30">
        <v>43370</v>
      </c>
      <c r="D15">
        <f>VLOOKUP($A15, Master!$1:$1048576, 16, FALSE)</f>
        <v>1.3</v>
      </c>
      <c r="E15">
        <v>57</v>
      </c>
      <c r="F15">
        <v>27</v>
      </c>
      <c r="G15">
        <v>1.5</v>
      </c>
      <c r="H15">
        <v>1.5</v>
      </c>
      <c r="I15">
        <f t="shared" si="1"/>
        <v>1539</v>
      </c>
      <c r="J15">
        <f t="shared" si="2"/>
        <v>1226.6100000000001</v>
      </c>
      <c r="K15">
        <f t="shared" si="3"/>
        <v>1379.0025000000001</v>
      </c>
      <c r="L15">
        <f t="shared" si="4"/>
        <v>1794.3510000000003</v>
      </c>
    </row>
    <row r="16" spans="1:17" x14ac:dyDescent="0.25">
      <c r="A16" s="74" t="str">
        <f t="shared" si="0"/>
        <v>32A43221</v>
      </c>
      <c r="B16" s="74" t="s">
        <v>66</v>
      </c>
      <c r="C16" s="75">
        <v>43221</v>
      </c>
      <c r="D16" s="74">
        <f>VLOOKUP($A16, Master!$1:$1048576, 16, FALSE)</f>
        <v>2.6</v>
      </c>
      <c r="E16" s="74">
        <v>34</v>
      </c>
      <c r="F16" s="74">
        <v>16</v>
      </c>
      <c r="G16" s="74">
        <v>1.5</v>
      </c>
      <c r="H16" s="74">
        <v>1.5</v>
      </c>
      <c r="I16" s="74">
        <f t="shared" si="1"/>
        <v>544</v>
      </c>
      <c r="J16" s="74">
        <f t="shared" si="2"/>
        <v>214.83999999999997</v>
      </c>
      <c r="K16" s="74">
        <f t="shared" si="3"/>
        <v>364.21</v>
      </c>
      <c r="L16" s="74">
        <f t="shared" si="4"/>
        <v>960.12799999999993</v>
      </c>
    </row>
    <row r="17" spans="1:12" x14ac:dyDescent="0.25">
      <c r="A17" t="str">
        <f t="shared" si="0"/>
        <v>32A43243</v>
      </c>
      <c r="B17" t="s">
        <v>66</v>
      </c>
      <c r="C17" s="30">
        <v>43243</v>
      </c>
      <c r="D17">
        <f>VLOOKUP($A17, Master!$1:$1048576, 16, FALSE)</f>
        <v>2.6</v>
      </c>
      <c r="E17">
        <v>34</v>
      </c>
      <c r="F17">
        <v>16</v>
      </c>
      <c r="G17">
        <v>1.5</v>
      </c>
      <c r="H17">
        <v>1.5</v>
      </c>
      <c r="I17">
        <f t="shared" si="1"/>
        <v>544</v>
      </c>
      <c r="J17">
        <f t="shared" si="2"/>
        <v>214.83999999999997</v>
      </c>
      <c r="K17">
        <f t="shared" si="3"/>
        <v>364.21</v>
      </c>
      <c r="L17">
        <f t="shared" si="4"/>
        <v>960.12799999999993</v>
      </c>
    </row>
    <row r="18" spans="1:12" x14ac:dyDescent="0.25">
      <c r="A18" t="str">
        <f t="shared" si="0"/>
        <v>32A43293</v>
      </c>
      <c r="B18" t="s">
        <v>66</v>
      </c>
      <c r="C18" s="30">
        <v>43293</v>
      </c>
      <c r="D18">
        <f>VLOOKUP($A18, Master!$1:$1048576, 16, FALSE)</f>
        <v>2.6</v>
      </c>
      <c r="E18">
        <v>34</v>
      </c>
      <c r="F18">
        <v>16</v>
      </c>
      <c r="G18">
        <v>1.5</v>
      </c>
      <c r="H18">
        <v>1.5</v>
      </c>
      <c r="I18">
        <f t="shared" si="1"/>
        <v>544</v>
      </c>
      <c r="J18">
        <f t="shared" si="2"/>
        <v>214.83999999999997</v>
      </c>
      <c r="K18">
        <f t="shared" si="3"/>
        <v>364.21</v>
      </c>
      <c r="L18">
        <f t="shared" si="4"/>
        <v>960.12799999999993</v>
      </c>
    </row>
    <row r="19" spans="1:12" x14ac:dyDescent="0.25">
      <c r="A19" t="str">
        <f t="shared" si="0"/>
        <v>32A43370</v>
      </c>
      <c r="B19" t="s">
        <v>66</v>
      </c>
      <c r="C19" s="30">
        <v>43370</v>
      </c>
      <c r="D19">
        <f>VLOOKUP($A19, Master!$1:$1048576, 16, FALSE)</f>
        <v>1.5</v>
      </c>
      <c r="E19">
        <v>34</v>
      </c>
      <c r="F19">
        <v>16</v>
      </c>
      <c r="G19">
        <v>1.5</v>
      </c>
      <c r="H19">
        <v>1.5</v>
      </c>
      <c r="I19">
        <f t="shared" si="1"/>
        <v>544</v>
      </c>
      <c r="J19">
        <f t="shared" si="2"/>
        <v>339.25</v>
      </c>
      <c r="K19">
        <f t="shared" si="3"/>
        <v>436.5625</v>
      </c>
      <c r="L19">
        <f t="shared" si="4"/>
        <v>657.375</v>
      </c>
    </row>
    <row r="20" spans="1:12" x14ac:dyDescent="0.25">
      <c r="A20" s="74" t="str">
        <f t="shared" si="0"/>
        <v>32B43221</v>
      </c>
      <c r="B20" s="74" t="s">
        <v>71</v>
      </c>
      <c r="C20" s="75">
        <v>43221</v>
      </c>
      <c r="D20" s="74">
        <f>VLOOKUP($A20, Master!$1:$1048576, 16, FALSE)</f>
        <v>2.4</v>
      </c>
      <c r="E20" s="74">
        <v>39</v>
      </c>
      <c r="F20" s="74">
        <v>19</v>
      </c>
      <c r="G20" s="74">
        <v>1.5</v>
      </c>
      <c r="H20" s="74">
        <v>1.5</v>
      </c>
      <c r="I20" s="74">
        <f t="shared" si="1"/>
        <v>741</v>
      </c>
      <c r="J20" s="74">
        <f t="shared" si="2"/>
        <v>375.24</v>
      </c>
      <c r="K20" s="74">
        <f t="shared" si="3"/>
        <v>545.16</v>
      </c>
      <c r="L20" s="74">
        <f t="shared" si="4"/>
        <v>1318.752</v>
      </c>
    </row>
    <row r="21" spans="1:12" x14ac:dyDescent="0.25">
      <c r="A21" t="str">
        <f t="shared" si="0"/>
        <v>32B43243</v>
      </c>
      <c r="B21" t="s">
        <v>71</v>
      </c>
      <c r="C21" s="30">
        <v>43243</v>
      </c>
      <c r="D21">
        <f>VLOOKUP($A21, Master!$1:$1048576, 16, FALSE)</f>
        <v>1.6</v>
      </c>
      <c r="E21">
        <v>39</v>
      </c>
      <c r="F21">
        <v>19</v>
      </c>
      <c r="G21">
        <v>1.5</v>
      </c>
      <c r="H21">
        <v>1.5</v>
      </c>
      <c r="I21">
        <f t="shared" si="1"/>
        <v>741</v>
      </c>
      <c r="J21">
        <f t="shared" si="2"/>
        <v>485.64000000000004</v>
      </c>
      <c r="K21">
        <f t="shared" si="3"/>
        <v>607.56000000000006</v>
      </c>
      <c r="L21">
        <f t="shared" si="4"/>
        <v>975.16800000000001</v>
      </c>
    </row>
    <row r="22" spans="1:12" x14ac:dyDescent="0.25">
      <c r="A22" t="str">
        <f t="shared" si="0"/>
        <v>32B43293</v>
      </c>
      <c r="B22" t="s">
        <v>71</v>
      </c>
      <c r="C22" s="30">
        <v>43293</v>
      </c>
      <c r="D22">
        <f>VLOOKUP($A22, Master!$1:$1048576, 16, FALSE)</f>
        <v>2.2000000000000002</v>
      </c>
      <c r="E22">
        <v>39</v>
      </c>
      <c r="F22">
        <v>19</v>
      </c>
      <c r="G22">
        <v>1.5</v>
      </c>
      <c r="H22">
        <v>1.5</v>
      </c>
      <c r="I22">
        <f t="shared" si="1"/>
        <v>741</v>
      </c>
      <c r="J22">
        <f t="shared" si="2"/>
        <v>401.75999999999993</v>
      </c>
      <c r="K22">
        <f t="shared" si="3"/>
        <v>560.49</v>
      </c>
      <c r="L22">
        <f t="shared" si="4"/>
        <v>1241.0640000000003</v>
      </c>
    </row>
    <row r="23" spans="1:12" x14ac:dyDescent="0.25">
      <c r="A23" t="str">
        <f t="shared" si="0"/>
        <v>32B43370</v>
      </c>
      <c r="B23" t="s">
        <v>71</v>
      </c>
      <c r="C23" s="30">
        <v>43370</v>
      </c>
      <c r="D23">
        <f>VLOOKUP($A23, Master!$1:$1048576, 16, FALSE)</f>
        <v>1.3</v>
      </c>
      <c r="E23">
        <v>39</v>
      </c>
      <c r="F23">
        <v>19</v>
      </c>
      <c r="G23">
        <v>1.5</v>
      </c>
      <c r="H23">
        <v>1.5</v>
      </c>
      <c r="I23">
        <f t="shared" si="1"/>
        <v>741</v>
      </c>
      <c r="J23">
        <f t="shared" si="2"/>
        <v>530.01</v>
      </c>
      <c r="K23">
        <f t="shared" si="3"/>
        <v>631.70249999999999</v>
      </c>
      <c r="L23">
        <f t="shared" si="4"/>
        <v>822.86099999999999</v>
      </c>
    </row>
    <row r="24" spans="1:12" x14ac:dyDescent="0.25">
      <c r="A24" s="74" t="str">
        <f t="shared" si="0"/>
        <v>32C43221</v>
      </c>
      <c r="B24" s="74" t="s">
        <v>69</v>
      </c>
      <c r="C24" s="75">
        <v>43221</v>
      </c>
      <c r="D24" s="74">
        <f>VLOOKUP($A24, Master!$1:$1048576, 16, FALSE)</f>
        <v>2.5</v>
      </c>
      <c r="E24" s="74">
        <v>45</v>
      </c>
      <c r="F24" s="74">
        <v>27</v>
      </c>
      <c r="G24" s="74">
        <v>1.5</v>
      </c>
      <c r="H24" s="74">
        <v>1.5</v>
      </c>
      <c r="I24" s="74">
        <f t="shared" si="1"/>
        <v>1215</v>
      </c>
      <c r="J24" s="74">
        <f t="shared" si="2"/>
        <v>731.25</v>
      </c>
      <c r="K24" s="74">
        <f t="shared" si="3"/>
        <v>959.0625</v>
      </c>
      <c r="L24" s="74">
        <f t="shared" si="4"/>
        <v>2409.375</v>
      </c>
    </row>
    <row r="25" spans="1:12" x14ac:dyDescent="0.25">
      <c r="A25" t="str">
        <f t="shared" si="0"/>
        <v>32C43237</v>
      </c>
      <c r="B25" t="s">
        <v>69</v>
      </c>
      <c r="C25" s="30">
        <v>43237</v>
      </c>
      <c r="D25">
        <f>VLOOKUP($A25, Master!$1:$1048576, 16, FALSE)</f>
        <v>2.1</v>
      </c>
      <c r="E25">
        <v>45</v>
      </c>
      <c r="F25">
        <v>27</v>
      </c>
      <c r="G25">
        <v>1.5</v>
      </c>
      <c r="H25">
        <v>1.5</v>
      </c>
      <c r="I25">
        <f t="shared" si="1"/>
        <v>1215</v>
      </c>
      <c r="J25">
        <f t="shared" si="2"/>
        <v>801.09</v>
      </c>
      <c r="K25">
        <f t="shared" si="3"/>
        <v>998.12250000000006</v>
      </c>
      <c r="L25">
        <f t="shared" si="4"/>
        <v>2103.0030000000002</v>
      </c>
    </row>
    <row r="26" spans="1:12" x14ac:dyDescent="0.25">
      <c r="A26" t="str">
        <f t="shared" si="0"/>
        <v>32C43293</v>
      </c>
      <c r="B26" t="s">
        <v>69</v>
      </c>
      <c r="C26" s="30">
        <v>43293</v>
      </c>
      <c r="D26">
        <f>VLOOKUP($A26, Master!$1:$1048576, 16, FALSE)</f>
        <v>2</v>
      </c>
      <c r="E26">
        <v>45</v>
      </c>
      <c r="F26">
        <v>27</v>
      </c>
      <c r="G26">
        <v>1.5</v>
      </c>
      <c r="H26">
        <v>1.5</v>
      </c>
      <c r="I26">
        <f t="shared" si="1"/>
        <v>1215</v>
      </c>
      <c r="J26">
        <f t="shared" si="2"/>
        <v>819</v>
      </c>
      <c r="K26">
        <f t="shared" si="3"/>
        <v>1008</v>
      </c>
      <c r="L26">
        <f t="shared" si="4"/>
        <v>2022</v>
      </c>
    </row>
    <row r="27" spans="1:12" x14ac:dyDescent="0.25">
      <c r="A27" t="str">
        <f t="shared" si="0"/>
        <v>32C43370</v>
      </c>
      <c r="B27" t="s">
        <v>69</v>
      </c>
      <c r="C27" s="30">
        <v>43370</v>
      </c>
      <c r="D27">
        <f>VLOOKUP($A27, Master!$1:$1048576, 16, FALSE)</f>
        <v>1.7</v>
      </c>
      <c r="E27">
        <v>45</v>
      </c>
      <c r="F27">
        <v>27</v>
      </c>
      <c r="G27">
        <v>1.5</v>
      </c>
      <c r="H27">
        <v>1.5</v>
      </c>
      <c r="I27">
        <f t="shared" si="1"/>
        <v>1215</v>
      </c>
      <c r="J27">
        <f t="shared" si="2"/>
        <v>873.81</v>
      </c>
      <c r="K27">
        <f t="shared" si="3"/>
        <v>1037.9025000000001</v>
      </c>
      <c r="L27">
        <f t="shared" si="4"/>
        <v>1768.1189999999999</v>
      </c>
    </row>
    <row r="28" spans="1:12" x14ac:dyDescent="0.25">
      <c r="A28" s="74" t="str">
        <f t="shared" si="0"/>
        <v>4A43214</v>
      </c>
      <c r="B28" s="74" t="s">
        <v>98</v>
      </c>
      <c r="C28" s="75">
        <v>43214</v>
      </c>
      <c r="D28" s="74">
        <f>VLOOKUP($A28, Master!$1:$1048576, 16, FALSE)</f>
        <v>0.43</v>
      </c>
      <c r="E28" s="74">
        <v>44</v>
      </c>
      <c r="F28" s="74">
        <v>19</v>
      </c>
      <c r="G28" s="74">
        <v>1.5</v>
      </c>
      <c r="H28" s="74">
        <v>1.5</v>
      </c>
      <c r="I28" s="74">
        <f t="shared" si="1"/>
        <v>836</v>
      </c>
      <c r="J28" s="74">
        <f t="shared" si="2"/>
        <v>756.39410000000009</v>
      </c>
      <c r="K28" s="74">
        <f t="shared" si="3"/>
        <v>795.781025</v>
      </c>
      <c r="L28" s="74">
        <f t="shared" si="4"/>
        <v>342.24547100000007</v>
      </c>
    </row>
    <row r="29" spans="1:12" x14ac:dyDescent="0.25">
      <c r="A29" t="str">
        <f t="shared" si="0"/>
        <v>4A43234</v>
      </c>
      <c r="B29" t="s">
        <v>98</v>
      </c>
      <c r="C29" s="30">
        <v>43234</v>
      </c>
      <c r="D29">
        <f>VLOOKUP($A29, Master!$1:$1048576, 16, FALSE)</f>
        <v>2.2000000000000002</v>
      </c>
      <c r="E29">
        <v>44</v>
      </c>
      <c r="F29">
        <v>19</v>
      </c>
      <c r="G29">
        <v>1.5</v>
      </c>
      <c r="H29">
        <v>1.5</v>
      </c>
      <c r="I29">
        <f t="shared" si="1"/>
        <v>836</v>
      </c>
      <c r="J29">
        <f t="shared" si="2"/>
        <v>463.75999999999993</v>
      </c>
      <c r="K29">
        <f t="shared" si="3"/>
        <v>638.99</v>
      </c>
      <c r="L29">
        <f t="shared" si="4"/>
        <v>1413.7640000000001</v>
      </c>
    </row>
    <row r="30" spans="1:12" x14ac:dyDescent="0.25">
      <c r="A30" t="str">
        <f t="shared" si="0"/>
        <v>4A43262</v>
      </c>
      <c r="B30" t="s">
        <v>98</v>
      </c>
      <c r="C30" s="30">
        <v>43262</v>
      </c>
      <c r="D30">
        <f>VLOOKUP($A30, Master!$1:$1048576, 16, FALSE)</f>
        <v>2.2999999999999998</v>
      </c>
      <c r="E30">
        <v>44</v>
      </c>
      <c r="F30">
        <v>19</v>
      </c>
      <c r="G30">
        <v>1.5</v>
      </c>
      <c r="H30">
        <v>1.5</v>
      </c>
      <c r="I30">
        <f t="shared" si="1"/>
        <v>836</v>
      </c>
      <c r="J30">
        <f t="shared" si="2"/>
        <v>448.91000000000008</v>
      </c>
      <c r="K30">
        <f t="shared" si="3"/>
        <v>630.55250000000001</v>
      </c>
      <c r="L30">
        <f t="shared" si="4"/>
        <v>1459.396</v>
      </c>
    </row>
    <row r="31" spans="1:12" x14ac:dyDescent="0.25">
      <c r="A31" t="str">
        <f t="shared" si="0"/>
        <v>4A43290</v>
      </c>
      <c r="B31" t="s">
        <v>98</v>
      </c>
      <c r="C31" s="30">
        <v>43290</v>
      </c>
      <c r="D31">
        <f>VLOOKUP($A31, Master!$1:$1048576, 16, FALSE)</f>
        <v>2.2000000000000002</v>
      </c>
      <c r="E31">
        <v>44</v>
      </c>
      <c r="F31">
        <v>19</v>
      </c>
      <c r="G31">
        <v>1.5</v>
      </c>
      <c r="H31">
        <v>1.5</v>
      </c>
      <c r="I31">
        <f t="shared" si="1"/>
        <v>836</v>
      </c>
      <c r="J31">
        <f t="shared" si="2"/>
        <v>463.75999999999993</v>
      </c>
      <c r="K31">
        <f t="shared" si="3"/>
        <v>638.99</v>
      </c>
      <c r="L31">
        <f t="shared" si="4"/>
        <v>1413.7640000000001</v>
      </c>
    </row>
    <row r="32" spans="1:12" x14ac:dyDescent="0.25">
      <c r="A32" t="str">
        <f t="shared" si="0"/>
        <v>4A43320</v>
      </c>
      <c r="B32" t="s">
        <v>98</v>
      </c>
      <c r="C32" s="53">
        <v>43320</v>
      </c>
      <c r="D32">
        <f>VLOOKUP($A32, Master!$1:$1048576, 16, FALSE)</f>
        <v>1.6</v>
      </c>
      <c r="E32">
        <v>44</v>
      </c>
      <c r="F32">
        <v>19</v>
      </c>
      <c r="G32">
        <v>1.5</v>
      </c>
      <c r="H32">
        <v>1.5</v>
      </c>
      <c r="I32">
        <f t="shared" si="1"/>
        <v>836</v>
      </c>
      <c r="J32">
        <f t="shared" si="2"/>
        <v>556.64</v>
      </c>
      <c r="K32">
        <f t="shared" si="3"/>
        <v>690.56000000000006</v>
      </c>
      <c r="L32">
        <f t="shared" si="4"/>
        <v>1107.9680000000001</v>
      </c>
    </row>
    <row r="33" spans="1:12" x14ac:dyDescent="0.25">
      <c r="A33" t="str">
        <f t="shared" si="0"/>
        <v>4A43367</v>
      </c>
      <c r="B33" t="s">
        <v>98</v>
      </c>
      <c r="C33" s="30">
        <v>43367</v>
      </c>
      <c r="D33">
        <f>VLOOKUP($A33, Master!$1:$1048576, 16, FALSE)</f>
        <v>1.1000000000000001</v>
      </c>
      <c r="E33">
        <v>44</v>
      </c>
      <c r="F33">
        <v>19</v>
      </c>
      <c r="G33">
        <v>1.5</v>
      </c>
      <c r="H33">
        <v>1.5</v>
      </c>
      <c r="I33">
        <f t="shared" si="1"/>
        <v>836</v>
      </c>
      <c r="J33">
        <f t="shared" si="2"/>
        <v>638.99</v>
      </c>
      <c r="K33">
        <f t="shared" si="3"/>
        <v>734.77250000000004</v>
      </c>
      <c r="L33">
        <f t="shared" si="4"/>
        <v>809.24800000000005</v>
      </c>
    </row>
    <row r="34" spans="1:12" x14ac:dyDescent="0.25">
      <c r="A34" s="74" t="str">
        <f t="shared" ref="A34:A65" si="5">B34&amp;C34</f>
        <v>4C43214</v>
      </c>
      <c r="B34" s="74" t="s">
        <v>91</v>
      </c>
      <c r="C34" s="75">
        <v>43214</v>
      </c>
      <c r="D34" s="74">
        <f>VLOOKUP($A34, Master!$1:$1048576, 16, FALSE)</f>
        <v>1.4</v>
      </c>
      <c r="E34" s="74">
        <v>81</v>
      </c>
      <c r="F34" s="74">
        <v>42</v>
      </c>
      <c r="G34" s="74">
        <v>1.5</v>
      </c>
      <c r="H34" s="74">
        <v>1.5</v>
      </c>
      <c r="I34" s="74">
        <f t="shared" ref="I34:I65" si="6">E34*F34</f>
        <v>3402</v>
      </c>
      <c r="J34" s="74">
        <f t="shared" ref="J34:J65" si="7">(E34-2*G34*D34)*(F34-2*H34*D34)</f>
        <v>2903.0399999999995</v>
      </c>
      <c r="K34" s="74">
        <f t="shared" ref="K34:K65" si="8">(E34-G34*D34)*(F34-H34*D34)</f>
        <v>3148.11</v>
      </c>
      <c r="L34" s="74">
        <f t="shared" ref="L34:L65" si="9">(D34/6)*(I34+J34+(4*K34))</f>
        <v>4409.4119999999994</v>
      </c>
    </row>
    <row r="35" spans="1:12" x14ac:dyDescent="0.25">
      <c r="A35" t="str">
        <f t="shared" si="5"/>
        <v>4C43236</v>
      </c>
      <c r="B35" t="s">
        <v>91</v>
      </c>
      <c r="C35" s="30">
        <v>43236</v>
      </c>
      <c r="D35">
        <f>VLOOKUP($A35, Master!$1:$1048576, 16, FALSE)</f>
        <v>1.2</v>
      </c>
      <c r="E35">
        <v>81</v>
      </c>
      <c r="F35">
        <v>42</v>
      </c>
      <c r="G35">
        <v>1.5</v>
      </c>
      <c r="H35">
        <v>1.5</v>
      </c>
      <c r="I35">
        <f t="shared" si="6"/>
        <v>3402</v>
      </c>
      <c r="J35">
        <f t="shared" si="7"/>
        <v>2972.1600000000003</v>
      </c>
      <c r="K35">
        <f t="shared" si="8"/>
        <v>3183.84</v>
      </c>
      <c r="L35">
        <f t="shared" si="9"/>
        <v>3821.9039999999995</v>
      </c>
    </row>
    <row r="36" spans="1:12" x14ac:dyDescent="0.25">
      <c r="A36" t="str">
        <f t="shared" si="5"/>
        <v>4C43292</v>
      </c>
      <c r="B36" t="s">
        <v>91</v>
      </c>
      <c r="C36" s="30">
        <v>43292</v>
      </c>
      <c r="D36">
        <f>VLOOKUP($A36, Master!$1:$1048576, 16, FALSE)</f>
        <v>1.1000000000000001</v>
      </c>
      <c r="E36">
        <v>81</v>
      </c>
      <c r="F36">
        <v>42</v>
      </c>
      <c r="G36">
        <v>1.5</v>
      </c>
      <c r="H36">
        <v>1.5</v>
      </c>
      <c r="I36">
        <f t="shared" si="6"/>
        <v>3402</v>
      </c>
      <c r="J36">
        <f t="shared" si="7"/>
        <v>3006.9900000000002</v>
      </c>
      <c r="K36">
        <f t="shared" si="8"/>
        <v>3201.7725</v>
      </c>
      <c r="L36">
        <f t="shared" si="9"/>
        <v>3522.9480000000008</v>
      </c>
    </row>
    <row r="37" spans="1:12" x14ac:dyDescent="0.25">
      <c r="A37" t="str">
        <f t="shared" si="5"/>
        <v>4C43369</v>
      </c>
      <c r="B37" t="s">
        <v>91</v>
      </c>
      <c r="C37" s="30">
        <v>43369</v>
      </c>
      <c r="D37">
        <f>VLOOKUP($A37, Master!$1:$1048576, 16, FALSE)</f>
        <v>0.8</v>
      </c>
      <c r="E37">
        <v>81</v>
      </c>
      <c r="F37">
        <v>42</v>
      </c>
      <c r="G37">
        <v>1.5</v>
      </c>
      <c r="H37">
        <v>1.5</v>
      </c>
      <c r="I37">
        <f t="shared" si="6"/>
        <v>3402</v>
      </c>
      <c r="J37">
        <f t="shared" si="7"/>
        <v>3112.56</v>
      </c>
      <c r="K37">
        <f t="shared" si="8"/>
        <v>3255.8399999999997</v>
      </c>
      <c r="L37">
        <f t="shared" si="9"/>
        <v>2605.0559999999996</v>
      </c>
    </row>
    <row r="38" spans="1:12" x14ac:dyDescent="0.25">
      <c r="A38" s="74" t="str">
        <f t="shared" si="5"/>
        <v>4D43214</v>
      </c>
      <c r="B38" s="74" t="s">
        <v>96</v>
      </c>
      <c r="C38" s="75">
        <v>43214</v>
      </c>
      <c r="D38" s="74">
        <f>VLOOKUP($A38, Master!$1:$1048576, 16, FALSE)</f>
        <v>0.89</v>
      </c>
      <c r="E38" s="74">
        <v>44</v>
      </c>
      <c r="F38" s="74">
        <v>19</v>
      </c>
      <c r="G38" s="74">
        <v>1.5</v>
      </c>
      <c r="H38" s="74">
        <v>1.5</v>
      </c>
      <c r="I38" s="74">
        <f t="shared" si="6"/>
        <v>836</v>
      </c>
      <c r="J38" s="74">
        <f t="shared" si="7"/>
        <v>674.91889999999989</v>
      </c>
      <c r="K38" s="74">
        <f t="shared" si="8"/>
        <v>753.67722499999991</v>
      </c>
      <c r="L38" s="74">
        <f t="shared" si="9"/>
        <v>671.30145699999991</v>
      </c>
    </row>
    <row r="39" spans="1:12" x14ac:dyDescent="0.25">
      <c r="A39" t="str">
        <f t="shared" si="5"/>
        <v>4D43236</v>
      </c>
      <c r="B39" t="s">
        <v>96</v>
      </c>
      <c r="C39" s="30">
        <v>43236</v>
      </c>
      <c r="D39">
        <f>VLOOKUP($A39, Master!$1:$1048576, 16, FALSE)</f>
        <v>1.9</v>
      </c>
      <c r="E39">
        <v>44</v>
      </c>
      <c r="F39">
        <v>19</v>
      </c>
      <c r="G39">
        <v>1.5</v>
      </c>
      <c r="H39">
        <v>1.5</v>
      </c>
      <c r="I39">
        <f t="shared" si="6"/>
        <v>836</v>
      </c>
      <c r="J39">
        <f t="shared" si="7"/>
        <v>509.39</v>
      </c>
      <c r="K39">
        <f t="shared" si="8"/>
        <v>664.57249999999988</v>
      </c>
      <c r="L39">
        <f t="shared" si="9"/>
        <v>1267.8319999999997</v>
      </c>
    </row>
    <row r="40" spans="1:12" x14ac:dyDescent="0.25">
      <c r="A40" t="str">
        <f t="shared" si="5"/>
        <v>4D43262</v>
      </c>
      <c r="B40" t="s">
        <v>96</v>
      </c>
      <c r="C40" s="30">
        <v>43262</v>
      </c>
      <c r="D40">
        <f>VLOOKUP($A40, Master!$1:$1048576, 16, FALSE)</f>
        <v>2</v>
      </c>
      <c r="E40">
        <v>44</v>
      </c>
      <c r="F40">
        <v>19</v>
      </c>
      <c r="G40">
        <v>1.5</v>
      </c>
      <c r="H40">
        <v>1.5</v>
      </c>
      <c r="I40">
        <f t="shared" si="6"/>
        <v>836</v>
      </c>
      <c r="J40">
        <f t="shared" si="7"/>
        <v>494</v>
      </c>
      <c r="K40">
        <f t="shared" si="8"/>
        <v>656</v>
      </c>
      <c r="L40">
        <f t="shared" si="9"/>
        <v>1318</v>
      </c>
    </row>
    <row r="41" spans="1:12" x14ac:dyDescent="0.25">
      <c r="A41" t="str">
        <f t="shared" si="5"/>
        <v>4D43292</v>
      </c>
      <c r="B41" t="s">
        <v>96</v>
      </c>
      <c r="C41" s="30">
        <v>43292</v>
      </c>
      <c r="D41">
        <f>VLOOKUP($A41, Master!$1:$1048576, 16, FALSE)</f>
        <v>0.9</v>
      </c>
      <c r="E41">
        <v>44</v>
      </c>
      <c r="F41">
        <v>19</v>
      </c>
      <c r="G41">
        <v>1.5</v>
      </c>
      <c r="H41">
        <v>1.5</v>
      </c>
      <c r="I41">
        <f t="shared" si="6"/>
        <v>836</v>
      </c>
      <c r="J41">
        <f t="shared" si="7"/>
        <v>673.18999999999994</v>
      </c>
      <c r="K41">
        <f t="shared" si="8"/>
        <v>752.77249999999992</v>
      </c>
      <c r="L41">
        <f t="shared" si="9"/>
        <v>678.04199999999992</v>
      </c>
    </row>
    <row r="42" spans="1:12" x14ac:dyDescent="0.25">
      <c r="A42" t="str">
        <f t="shared" si="5"/>
        <v>4D43320</v>
      </c>
      <c r="B42" t="s">
        <v>96</v>
      </c>
      <c r="C42" s="52">
        <v>43320</v>
      </c>
      <c r="D42">
        <f>VLOOKUP($A42, Master!$1:$1048576, 16, FALSE)</f>
        <v>1.6</v>
      </c>
      <c r="E42">
        <v>44</v>
      </c>
      <c r="F42">
        <v>19</v>
      </c>
      <c r="G42">
        <v>1.5</v>
      </c>
      <c r="H42">
        <v>1.5</v>
      </c>
      <c r="I42">
        <f t="shared" si="6"/>
        <v>836</v>
      </c>
      <c r="J42">
        <f t="shared" si="7"/>
        <v>556.64</v>
      </c>
      <c r="K42">
        <f t="shared" si="8"/>
        <v>690.56000000000006</v>
      </c>
      <c r="L42">
        <f t="shared" si="9"/>
        <v>1107.9680000000001</v>
      </c>
    </row>
    <row r="43" spans="1:12" x14ac:dyDescent="0.25">
      <c r="A43" t="str">
        <f t="shared" si="5"/>
        <v>4D43369</v>
      </c>
      <c r="B43" t="s">
        <v>96</v>
      </c>
      <c r="C43" s="30">
        <v>43369</v>
      </c>
      <c r="D43">
        <f>VLOOKUP($A43, Master!$1:$1048576, 16, FALSE)</f>
        <v>1.1000000000000001</v>
      </c>
      <c r="E43">
        <v>44</v>
      </c>
      <c r="F43">
        <v>19</v>
      </c>
      <c r="G43">
        <v>1.5</v>
      </c>
      <c r="H43">
        <v>1.5</v>
      </c>
      <c r="I43">
        <f t="shared" si="6"/>
        <v>836</v>
      </c>
      <c r="J43">
        <f t="shared" si="7"/>
        <v>638.99</v>
      </c>
      <c r="K43">
        <f t="shared" si="8"/>
        <v>734.77250000000004</v>
      </c>
      <c r="L43">
        <f t="shared" si="9"/>
        <v>809.24800000000005</v>
      </c>
    </row>
    <row r="44" spans="1:12" x14ac:dyDescent="0.25">
      <c r="A44" s="74" t="str">
        <f t="shared" si="5"/>
        <v>56A43215</v>
      </c>
      <c r="B44" s="74" t="s">
        <v>89</v>
      </c>
      <c r="C44" s="75">
        <v>43215</v>
      </c>
      <c r="D44" s="74">
        <f>VLOOKUP($A44, Master!$1:$1048576, 16, FALSE)</f>
        <v>0.9</v>
      </c>
      <c r="E44" s="74">
        <v>55</v>
      </c>
      <c r="F44" s="74">
        <v>16</v>
      </c>
      <c r="G44" s="74">
        <v>1.5</v>
      </c>
      <c r="H44" s="74">
        <v>1.5</v>
      </c>
      <c r="I44" s="74">
        <f t="shared" si="6"/>
        <v>880</v>
      </c>
      <c r="J44" s="74">
        <f t="shared" si="7"/>
        <v>695.59</v>
      </c>
      <c r="K44" s="74">
        <f t="shared" si="8"/>
        <v>785.97249999999997</v>
      </c>
      <c r="L44" s="74">
        <f t="shared" si="9"/>
        <v>707.92199999999991</v>
      </c>
    </row>
    <row r="45" spans="1:12" x14ac:dyDescent="0.25">
      <c r="A45" t="str">
        <f t="shared" si="5"/>
        <v>56A43236</v>
      </c>
      <c r="B45" t="s">
        <v>89</v>
      </c>
      <c r="C45" s="30">
        <v>43236</v>
      </c>
      <c r="D45">
        <f>VLOOKUP($A45, Master!$1:$1048576, 16, FALSE)</f>
        <v>3</v>
      </c>
      <c r="E45">
        <v>55</v>
      </c>
      <c r="F45">
        <v>16</v>
      </c>
      <c r="G45">
        <v>1.5</v>
      </c>
      <c r="H45">
        <v>1.5</v>
      </c>
      <c r="I45">
        <f t="shared" si="6"/>
        <v>880</v>
      </c>
      <c r="J45">
        <f t="shared" si="7"/>
        <v>322</v>
      </c>
      <c r="K45">
        <f t="shared" si="8"/>
        <v>580.75</v>
      </c>
      <c r="L45">
        <f t="shared" si="9"/>
        <v>1762.5</v>
      </c>
    </row>
    <row r="46" spans="1:12" x14ac:dyDescent="0.25">
      <c r="A46" t="str">
        <f t="shared" si="5"/>
        <v>56A43292</v>
      </c>
      <c r="B46" t="s">
        <v>89</v>
      </c>
      <c r="C46" s="30">
        <v>43292</v>
      </c>
      <c r="D46">
        <f>VLOOKUP($A46, Master!$1:$1048576, 16, FALSE)</f>
        <v>3</v>
      </c>
      <c r="E46">
        <v>55</v>
      </c>
      <c r="F46">
        <v>16</v>
      </c>
      <c r="G46">
        <v>1.5</v>
      </c>
      <c r="H46">
        <v>1.5</v>
      </c>
      <c r="I46">
        <f t="shared" si="6"/>
        <v>880</v>
      </c>
      <c r="J46">
        <f t="shared" si="7"/>
        <v>322</v>
      </c>
      <c r="K46">
        <f t="shared" si="8"/>
        <v>580.75</v>
      </c>
      <c r="L46">
        <f t="shared" si="9"/>
        <v>1762.5</v>
      </c>
    </row>
    <row r="47" spans="1:12" x14ac:dyDescent="0.25">
      <c r="A47" t="str">
        <f t="shared" si="5"/>
        <v>56A43369</v>
      </c>
      <c r="B47" t="s">
        <v>89</v>
      </c>
      <c r="C47" s="30">
        <v>43369</v>
      </c>
      <c r="D47">
        <f>VLOOKUP($A47, Master!$1:$1048576, 16, FALSE)</f>
        <v>2.7</v>
      </c>
      <c r="E47">
        <v>55</v>
      </c>
      <c r="F47">
        <v>16</v>
      </c>
      <c r="G47">
        <v>1.5</v>
      </c>
      <c r="H47">
        <v>1.5</v>
      </c>
      <c r="I47">
        <f t="shared" si="6"/>
        <v>880</v>
      </c>
      <c r="J47">
        <f t="shared" si="7"/>
        <v>370.50999999999993</v>
      </c>
      <c r="K47">
        <f t="shared" si="8"/>
        <v>608.85249999999996</v>
      </c>
      <c r="L47">
        <f t="shared" si="9"/>
        <v>1658.664</v>
      </c>
    </row>
    <row r="48" spans="1:12" x14ac:dyDescent="0.25">
      <c r="A48" s="74" t="str">
        <f t="shared" si="5"/>
        <v>56B43215</v>
      </c>
      <c r="B48" s="74" t="s">
        <v>86</v>
      </c>
      <c r="C48" s="75">
        <v>43215</v>
      </c>
      <c r="D48" s="74">
        <f>VLOOKUP($A48, Master!$1:$1048576, 16, FALSE)</f>
        <v>0.9</v>
      </c>
      <c r="E48" s="74">
        <v>236</v>
      </c>
      <c r="F48" s="74">
        <v>57</v>
      </c>
      <c r="G48" s="74">
        <v>1.5</v>
      </c>
      <c r="H48" s="74">
        <v>1.5</v>
      </c>
      <c r="I48" s="74">
        <f t="shared" si="6"/>
        <v>13452</v>
      </c>
      <c r="J48" s="74">
        <f t="shared" si="7"/>
        <v>12668.19</v>
      </c>
      <c r="K48" s="74">
        <f t="shared" si="8"/>
        <v>13058.272499999999</v>
      </c>
      <c r="L48" s="74">
        <f t="shared" si="9"/>
        <v>11752.992</v>
      </c>
    </row>
    <row r="49" spans="1:12" x14ac:dyDescent="0.25">
      <c r="A49" t="str">
        <f t="shared" si="5"/>
        <v>56B43236</v>
      </c>
      <c r="B49" t="s">
        <v>86</v>
      </c>
      <c r="C49" s="30">
        <v>43236</v>
      </c>
      <c r="D49">
        <f>VLOOKUP($A49, Master!$1:$1048576, 16, FALSE)</f>
        <v>2.9</v>
      </c>
      <c r="E49">
        <v>236</v>
      </c>
      <c r="F49">
        <v>57</v>
      </c>
      <c r="G49">
        <v>1.5</v>
      </c>
      <c r="H49">
        <v>1.5</v>
      </c>
      <c r="I49">
        <f t="shared" si="6"/>
        <v>13452</v>
      </c>
      <c r="J49">
        <f t="shared" si="7"/>
        <v>10978.59</v>
      </c>
      <c r="K49">
        <f t="shared" si="8"/>
        <v>12196.372499999999</v>
      </c>
      <c r="L49">
        <f t="shared" si="9"/>
        <v>35387.772000000004</v>
      </c>
    </row>
    <row r="50" spans="1:12" x14ac:dyDescent="0.25">
      <c r="A50" t="str">
        <f t="shared" si="5"/>
        <v>56B43292</v>
      </c>
      <c r="B50" t="s">
        <v>86</v>
      </c>
      <c r="C50" s="30">
        <v>43292</v>
      </c>
      <c r="D50">
        <f>VLOOKUP($A50, Master!$1:$1048576, 16, FALSE)</f>
        <v>1.6</v>
      </c>
      <c r="E50">
        <v>236</v>
      </c>
      <c r="F50">
        <v>57</v>
      </c>
      <c r="G50">
        <v>1.5</v>
      </c>
      <c r="H50">
        <v>1.5</v>
      </c>
      <c r="I50">
        <f t="shared" si="6"/>
        <v>13452</v>
      </c>
      <c r="J50">
        <f t="shared" si="7"/>
        <v>12068.64</v>
      </c>
      <c r="K50">
        <f t="shared" si="8"/>
        <v>12754.56</v>
      </c>
      <c r="L50">
        <f t="shared" si="9"/>
        <v>20410.368000000002</v>
      </c>
    </row>
    <row r="51" spans="1:12" x14ac:dyDescent="0.25">
      <c r="A51" t="str">
        <f t="shared" si="5"/>
        <v>56B43369</v>
      </c>
      <c r="B51" t="s">
        <v>86</v>
      </c>
      <c r="C51" s="30">
        <v>43369</v>
      </c>
      <c r="D51">
        <f>VLOOKUP($A51, Master!$1:$1048576, 16, FALSE)</f>
        <v>1.4</v>
      </c>
      <c r="E51">
        <v>236</v>
      </c>
      <c r="F51">
        <v>57</v>
      </c>
      <c r="G51">
        <v>1.5</v>
      </c>
      <c r="H51">
        <v>1.5</v>
      </c>
      <c r="I51">
        <f t="shared" si="6"/>
        <v>13452</v>
      </c>
      <c r="J51">
        <f t="shared" si="7"/>
        <v>12239.039999999999</v>
      </c>
      <c r="K51">
        <f t="shared" si="8"/>
        <v>12841.11</v>
      </c>
      <c r="L51">
        <f t="shared" si="9"/>
        <v>17979.612000000001</v>
      </c>
    </row>
    <row r="52" spans="1:12" x14ac:dyDescent="0.25">
      <c r="A52" s="74" t="str">
        <f t="shared" si="5"/>
        <v>61B43223</v>
      </c>
      <c r="B52" s="74" t="s">
        <v>109</v>
      </c>
      <c r="C52" s="75">
        <v>43223</v>
      </c>
      <c r="D52" s="74">
        <f>VLOOKUP($A52, Master!$1:$1048576, 16, FALSE)</f>
        <v>0.9</v>
      </c>
      <c r="E52" s="74">
        <v>64</v>
      </c>
      <c r="F52" s="74">
        <v>22</v>
      </c>
      <c r="G52" s="74">
        <v>1.5</v>
      </c>
      <c r="H52" s="74">
        <v>1.5</v>
      </c>
      <c r="I52" s="74">
        <f t="shared" si="6"/>
        <v>1408</v>
      </c>
      <c r="J52" s="74">
        <f t="shared" si="7"/>
        <v>1183.0899999999999</v>
      </c>
      <c r="K52" s="74">
        <f t="shared" si="8"/>
        <v>1293.7224999999999</v>
      </c>
      <c r="L52" s="74">
        <f t="shared" si="9"/>
        <v>1164.8969999999999</v>
      </c>
    </row>
    <row r="53" spans="1:12" x14ac:dyDescent="0.25">
      <c r="A53" t="str">
        <f t="shared" si="5"/>
        <v>61B43235</v>
      </c>
      <c r="B53" t="s">
        <v>109</v>
      </c>
      <c r="C53" s="30">
        <v>43235</v>
      </c>
      <c r="D53">
        <f>VLOOKUP($A53, Master!$1:$1048576, 16, FALSE)</f>
        <v>0.8</v>
      </c>
      <c r="E53">
        <v>64</v>
      </c>
      <c r="F53">
        <v>22</v>
      </c>
      <c r="G53">
        <v>1.5</v>
      </c>
      <c r="H53">
        <v>1.5</v>
      </c>
      <c r="I53">
        <f t="shared" si="6"/>
        <v>1408</v>
      </c>
      <c r="J53">
        <f t="shared" si="7"/>
        <v>1207.3600000000001</v>
      </c>
      <c r="K53">
        <f t="shared" si="8"/>
        <v>1306.24</v>
      </c>
      <c r="L53">
        <f t="shared" si="9"/>
        <v>1045.376</v>
      </c>
    </row>
    <row r="54" spans="1:12" x14ac:dyDescent="0.25">
      <c r="A54" t="str">
        <f t="shared" si="5"/>
        <v>61B43291</v>
      </c>
      <c r="B54" t="s">
        <v>109</v>
      </c>
      <c r="C54" s="30">
        <v>43291</v>
      </c>
      <c r="D54">
        <f>VLOOKUP($A54, Master!$1:$1048576, 16, FALSE)</f>
        <v>2.2000000000000002</v>
      </c>
      <c r="E54">
        <v>64</v>
      </c>
      <c r="F54">
        <v>22</v>
      </c>
      <c r="G54">
        <v>1.5</v>
      </c>
      <c r="H54">
        <v>1.5</v>
      </c>
      <c r="I54">
        <f t="shared" si="6"/>
        <v>1408</v>
      </c>
      <c r="J54">
        <f t="shared" si="7"/>
        <v>883.95999999999992</v>
      </c>
      <c r="K54">
        <f t="shared" si="8"/>
        <v>1135.0899999999999</v>
      </c>
      <c r="L54">
        <f t="shared" si="9"/>
        <v>2505.1840000000002</v>
      </c>
    </row>
    <row r="55" spans="1:12" x14ac:dyDescent="0.25">
      <c r="A55" t="str">
        <f t="shared" si="5"/>
        <v>61B43368</v>
      </c>
      <c r="B55" t="s">
        <v>109</v>
      </c>
      <c r="C55" s="30">
        <v>43368</v>
      </c>
      <c r="D55">
        <f>VLOOKUP($A55, Master!$1:$1048576, 16, FALSE)</f>
        <v>2</v>
      </c>
      <c r="E55">
        <v>64</v>
      </c>
      <c r="F55">
        <v>22</v>
      </c>
      <c r="G55">
        <v>1.5</v>
      </c>
      <c r="H55">
        <v>1.5</v>
      </c>
      <c r="I55">
        <f t="shared" si="6"/>
        <v>1408</v>
      </c>
      <c r="J55">
        <f t="shared" si="7"/>
        <v>928</v>
      </c>
      <c r="K55">
        <f t="shared" si="8"/>
        <v>1159</v>
      </c>
      <c r="L55">
        <f t="shared" si="9"/>
        <v>2324</v>
      </c>
    </row>
    <row r="56" spans="1:12" x14ac:dyDescent="0.25">
      <c r="A56" s="74" t="str">
        <f t="shared" si="5"/>
        <v>61C43223</v>
      </c>
      <c r="B56" s="74" t="s">
        <v>107</v>
      </c>
      <c r="C56" s="75">
        <v>43223</v>
      </c>
      <c r="D56" s="74">
        <f>VLOOKUP($A56, Master!$1:$1048576, 16, FALSE)</f>
        <v>0.75</v>
      </c>
      <c r="E56" s="74">
        <v>37</v>
      </c>
      <c r="F56" s="74">
        <v>18</v>
      </c>
      <c r="G56" s="74">
        <v>1.5</v>
      </c>
      <c r="H56" s="74">
        <v>1.5</v>
      </c>
      <c r="I56" s="74">
        <f t="shared" si="6"/>
        <v>666</v>
      </c>
      <c r="J56" s="74">
        <f t="shared" si="7"/>
        <v>547.3125</v>
      </c>
      <c r="K56" s="74">
        <f t="shared" si="8"/>
        <v>605.390625</v>
      </c>
      <c r="L56" s="74">
        <f t="shared" si="9"/>
        <v>454.359375</v>
      </c>
    </row>
    <row r="57" spans="1:12" x14ac:dyDescent="0.25">
      <c r="A57" t="str">
        <f t="shared" si="5"/>
        <v>61C43235</v>
      </c>
      <c r="B57" t="s">
        <v>107</v>
      </c>
      <c r="C57" s="30">
        <v>43235</v>
      </c>
      <c r="D57">
        <f>VLOOKUP($A57, Master!$1:$1048576, 16, FALSE)</f>
        <v>0.9</v>
      </c>
      <c r="E57">
        <v>37</v>
      </c>
      <c r="F57">
        <v>18</v>
      </c>
      <c r="G57">
        <v>1.5</v>
      </c>
      <c r="H57">
        <v>1.5</v>
      </c>
      <c r="I57">
        <f t="shared" si="6"/>
        <v>666</v>
      </c>
      <c r="J57">
        <f t="shared" si="7"/>
        <v>524.79</v>
      </c>
      <c r="K57">
        <f t="shared" si="8"/>
        <v>593.57249999999988</v>
      </c>
      <c r="L57">
        <f t="shared" si="9"/>
        <v>534.76199999999994</v>
      </c>
    </row>
    <row r="58" spans="1:12" x14ac:dyDescent="0.25">
      <c r="A58" t="str">
        <f t="shared" si="5"/>
        <v>61C43291</v>
      </c>
      <c r="B58" t="s">
        <v>107</v>
      </c>
      <c r="C58" s="30">
        <v>43291</v>
      </c>
      <c r="D58">
        <f>VLOOKUP($A58, Master!$1:$1048576, 16, FALSE)</f>
        <v>2.5</v>
      </c>
      <c r="E58">
        <v>37</v>
      </c>
      <c r="F58">
        <v>18</v>
      </c>
      <c r="G58">
        <v>1.5</v>
      </c>
      <c r="H58">
        <v>1.5</v>
      </c>
      <c r="I58">
        <f t="shared" si="6"/>
        <v>666</v>
      </c>
      <c r="J58">
        <f t="shared" si="7"/>
        <v>309.75</v>
      </c>
      <c r="K58">
        <f t="shared" si="8"/>
        <v>473.8125</v>
      </c>
      <c r="L58">
        <f t="shared" si="9"/>
        <v>1196.25</v>
      </c>
    </row>
    <row r="59" spans="1:12" x14ac:dyDescent="0.25">
      <c r="A59" t="str">
        <f t="shared" si="5"/>
        <v>61C43368</v>
      </c>
      <c r="B59" t="s">
        <v>107</v>
      </c>
      <c r="C59" s="30">
        <v>43368</v>
      </c>
      <c r="D59">
        <f>VLOOKUP($A59, Master!$1:$1048576, 16, FALSE)</f>
        <v>2.5</v>
      </c>
      <c r="E59">
        <v>37</v>
      </c>
      <c r="F59">
        <v>18</v>
      </c>
      <c r="G59">
        <v>1.5</v>
      </c>
      <c r="H59">
        <v>1.5</v>
      </c>
      <c r="I59">
        <f t="shared" si="6"/>
        <v>666</v>
      </c>
      <c r="J59">
        <f t="shared" si="7"/>
        <v>309.75</v>
      </c>
      <c r="K59">
        <f t="shared" si="8"/>
        <v>473.8125</v>
      </c>
      <c r="L59">
        <f t="shared" si="9"/>
        <v>1196.25</v>
      </c>
    </row>
    <row r="60" spans="1:12" x14ac:dyDescent="0.25">
      <c r="A60" s="74" t="str">
        <f t="shared" si="5"/>
        <v>62B43223</v>
      </c>
      <c r="B60" s="74" t="s">
        <v>100</v>
      </c>
      <c r="C60" s="75">
        <v>43223</v>
      </c>
      <c r="D60" s="74">
        <f>VLOOKUP($A60, Master!$1:$1048576, 16, FALSE)</f>
        <v>0.9</v>
      </c>
      <c r="E60" s="74">
        <v>54</v>
      </c>
      <c r="F60" s="74">
        <v>25</v>
      </c>
      <c r="G60" s="74">
        <v>1.5</v>
      </c>
      <c r="H60" s="74">
        <v>1.5</v>
      </c>
      <c r="I60" s="74">
        <f t="shared" si="6"/>
        <v>1350</v>
      </c>
      <c r="J60" s="74">
        <f t="shared" si="7"/>
        <v>1143.99</v>
      </c>
      <c r="K60" s="74">
        <f t="shared" si="8"/>
        <v>1245.1724999999999</v>
      </c>
      <c r="L60" s="74">
        <f t="shared" si="9"/>
        <v>1121.2019999999998</v>
      </c>
    </row>
    <row r="61" spans="1:12" x14ac:dyDescent="0.25">
      <c r="A61" t="str">
        <f t="shared" si="5"/>
        <v>62B43235</v>
      </c>
      <c r="B61" t="s">
        <v>100</v>
      </c>
      <c r="C61" s="30">
        <v>43235</v>
      </c>
      <c r="D61">
        <f>VLOOKUP($A61, Master!$1:$1048576, 16, FALSE)</f>
        <v>1.8</v>
      </c>
      <c r="E61">
        <v>54</v>
      </c>
      <c r="F61">
        <v>25</v>
      </c>
      <c r="G61">
        <v>1.5</v>
      </c>
      <c r="H61">
        <v>1.5</v>
      </c>
      <c r="I61">
        <f t="shared" si="6"/>
        <v>1350</v>
      </c>
      <c r="J61">
        <f t="shared" si="7"/>
        <v>952.56000000000006</v>
      </c>
      <c r="K61">
        <f t="shared" si="8"/>
        <v>1143.99</v>
      </c>
      <c r="L61">
        <f t="shared" si="9"/>
        <v>2063.556</v>
      </c>
    </row>
    <row r="62" spans="1:12" x14ac:dyDescent="0.25">
      <c r="A62" t="str">
        <f t="shared" si="5"/>
        <v>62B43291</v>
      </c>
      <c r="B62" t="s">
        <v>100</v>
      </c>
      <c r="C62" s="30">
        <v>43291</v>
      </c>
      <c r="D62">
        <f>VLOOKUP($A62, Master!$1:$1048576, 16, FALSE)</f>
        <v>1.3</v>
      </c>
      <c r="E62">
        <v>54</v>
      </c>
      <c r="F62">
        <v>25</v>
      </c>
      <c r="G62">
        <v>1.5</v>
      </c>
      <c r="H62">
        <v>1.5</v>
      </c>
      <c r="I62">
        <f t="shared" si="6"/>
        <v>1350</v>
      </c>
      <c r="J62">
        <f t="shared" si="7"/>
        <v>1057.1100000000001</v>
      </c>
      <c r="K62">
        <f t="shared" si="8"/>
        <v>1199.7525000000001</v>
      </c>
      <c r="L62">
        <f t="shared" si="9"/>
        <v>1561.3260000000002</v>
      </c>
    </row>
    <row r="63" spans="1:12" x14ac:dyDescent="0.25">
      <c r="A63" t="str">
        <f t="shared" si="5"/>
        <v>62B43368</v>
      </c>
      <c r="B63" t="s">
        <v>100</v>
      </c>
      <c r="C63" s="30">
        <v>43368</v>
      </c>
      <c r="D63">
        <f>VLOOKUP($A63, Master!$1:$1048576, 16, FALSE)</f>
        <v>0.65</v>
      </c>
      <c r="E63">
        <v>54</v>
      </c>
      <c r="F63">
        <v>25</v>
      </c>
      <c r="G63">
        <v>1.5</v>
      </c>
      <c r="H63">
        <v>1.5</v>
      </c>
      <c r="I63">
        <f t="shared" si="6"/>
        <v>1350</v>
      </c>
      <c r="J63">
        <f t="shared" si="7"/>
        <v>1199.7525000000001</v>
      </c>
      <c r="K63">
        <f t="shared" si="8"/>
        <v>1273.9256249999999</v>
      </c>
      <c r="L63">
        <f t="shared" si="9"/>
        <v>828.25762500000008</v>
      </c>
    </row>
    <row r="64" spans="1:12" x14ac:dyDescent="0.25">
      <c r="A64" s="74" t="str">
        <f t="shared" si="5"/>
        <v>62C43223</v>
      </c>
      <c r="B64" s="74" t="s">
        <v>103</v>
      </c>
      <c r="C64" s="75">
        <v>43223</v>
      </c>
      <c r="D64" s="74">
        <f>VLOOKUP($A64, Master!$1:$1048576, 16, FALSE)</f>
        <v>0.75</v>
      </c>
      <c r="E64" s="74">
        <v>43</v>
      </c>
      <c r="F64" s="74">
        <v>22</v>
      </c>
      <c r="G64" s="74">
        <v>1.5</v>
      </c>
      <c r="H64" s="74">
        <v>1.5</v>
      </c>
      <c r="I64" s="74">
        <f t="shared" si="6"/>
        <v>946</v>
      </c>
      <c r="J64" s="74">
        <f t="shared" si="7"/>
        <v>804.8125</v>
      </c>
      <c r="K64" s="74">
        <f t="shared" si="8"/>
        <v>874.140625</v>
      </c>
      <c r="L64" s="74">
        <f t="shared" si="9"/>
        <v>655.921875</v>
      </c>
    </row>
    <row r="65" spans="1:12" x14ac:dyDescent="0.25">
      <c r="A65" t="str">
        <f t="shared" si="5"/>
        <v>62C43235</v>
      </c>
      <c r="B65" t="s">
        <v>103</v>
      </c>
      <c r="C65" s="30">
        <v>43235</v>
      </c>
      <c r="D65">
        <f>VLOOKUP($A65, Master!$1:$1048576, 16, FALSE)</f>
        <v>1.5</v>
      </c>
      <c r="E65">
        <v>43</v>
      </c>
      <c r="F65">
        <v>22</v>
      </c>
      <c r="G65">
        <v>1.5</v>
      </c>
      <c r="H65">
        <v>1.5</v>
      </c>
      <c r="I65">
        <f t="shared" si="6"/>
        <v>946</v>
      </c>
      <c r="J65">
        <f t="shared" si="7"/>
        <v>673.75</v>
      </c>
      <c r="K65">
        <f t="shared" si="8"/>
        <v>804.8125</v>
      </c>
      <c r="L65">
        <f t="shared" si="9"/>
        <v>1209.75</v>
      </c>
    </row>
    <row r="66" spans="1:12" x14ac:dyDescent="0.25">
      <c r="A66" t="str">
        <f t="shared" ref="A66:A90" si="10">B66&amp;C66</f>
        <v>62C43291</v>
      </c>
      <c r="B66" t="s">
        <v>103</v>
      </c>
      <c r="C66" s="52">
        <v>43291</v>
      </c>
      <c r="D66">
        <f>VLOOKUP($A66, Master!$1:$1048576, 16, FALSE)</f>
        <v>1.6</v>
      </c>
      <c r="E66">
        <v>43</v>
      </c>
      <c r="F66">
        <v>22</v>
      </c>
      <c r="G66">
        <v>1.5</v>
      </c>
      <c r="H66">
        <v>1.5</v>
      </c>
      <c r="I66">
        <f t="shared" ref="I66:I90" si="11">E66*F66</f>
        <v>946</v>
      </c>
      <c r="J66">
        <f t="shared" ref="J66:J90" si="12">(E66-2*G66*D66)*(F66-2*H66*D66)</f>
        <v>657.04000000000008</v>
      </c>
      <c r="K66">
        <f t="shared" ref="K66:K90" si="13">(E66-G66*D66)*(F66-H66*D66)</f>
        <v>795.7600000000001</v>
      </c>
      <c r="L66">
        <f t="shared" ref="L66:L90" si="14">(D66/6)*(I66+J66+(4*K66))</f>
        <v>1276.288</v>
      </c>
    </row>
    <row r="67" spans="1:12" x14ac:dyDescent="0.25">
      <c r="A67" t="str">
        <f t="shared" si="10"/>
        <v>62C43368</v>
      </c>
      <c r="B67" t="s">
        <v>103</v>
      </c>
      <c r="C67" s="30">
        <v>43368</v>
      </c>
      <c r="D67">
        <f>VLOOKUP($A67, Master!$1:$1048576, 16, FALSE)</f>
        <v>0.88</v>
      </c>
      <c r="E67">
        <v>43</v>
      </c>
      <c r="F67">
        <v>22</v>
      </c>
      <c r="G67">
        <v>1.5</v>
      </c>
      <c r="H67">
        <v>1.5</v>
      </c>
      <c r="I67">
        <f t="shared" si="11"/>
        <v>946</v>
      </c>
      <c r="J67">
        <f t="shared" si="12"/>
        <v>781.36959999999999</v>
      </c>
      <c r="K67">
        <f t="shared" si="13"/>
        <v>861.94240000000002</v>
      </c>
      <c r="L67">
        <f t="shared" si="14"/>
        <v>759.02041599999995</v>
      </c>
    </row>
    <row r="68" spans="1:12" x14ac:dyDescent="0.25">
      <c r="A68" s="74" t="str">
        <f t="shared" si="10"/>
        <v>62E43223</v>
      </c>
      <c r="B68" s="74" t="s">
        <v>105</v>
      </c>
      <c r="C68" s="75">
        <v>43223</v>
      </c>
      <c r="D68" s="74">
        <f>VLOOKUP($A68, Master!$1:$1048576, 16, FALSE)</f>
        <v>0.8</v>
      </c>
      <c r="E68" s="74">
        <v>90</v>
      </c>
      <c r="F68" s="74">
        <v>35</v>
      </c>
      <c r="G68" s="74">
        <v>1.5</v>
      </c>
      <c r="H68" s="74">
        <v>1.5</v>
      </c>
      <c r="I68" s="74">
        <f t="shared" si="11"/>
        <v>3150</v>
      </c>
      <c r="J68" s="74">
        <f t="shared" si="12"/>
        <v>2855.7599999999998</v>
      </c>
      <c r="K68" s="74">
        <f t="shared" si="13"/>
        <v>3001.4399999999996</v>
      </c>
      <c r="L68" s="74">
        <f t="shared" si="14"/>
        <v>2401.5359999999996</v>
      </c>
    </row>
    <row r="69" spans="1:12" x14ac:dyDescent="0.25">
      <c r="A69" t="str">
        <f t="shared" si="10"/>
        <v>62E43235</v>
      </c>
      <c r="B69" t="s">
        <v>105</v>
      </c>
      <c r="C69" s="30">
        <v>43235</v>
      </c>
      <c r="D69">
        <f>VLOOKUP($A69, Master!$1:$1048576, 16, FALSE)</f>
        <v>2.2000000000000002</v>
      </c>
      <c r="E69">
        <v>90</v>
      </c>
      <c r="F69">
        <v>35</v>
      </c>
      <c r="G69">
        <v>1.5</v>
      </c>
      <c r="H69">
        <v>1.5</v>
      </c>
      <c r="I69">
        <f t="shared" si="11"/>
        <v>3150</v>
      </c>
      <c r="J69">
        <f t="shared" si="12"/>
        <v>2368.56</v>
      </c>
      <c r="K69">
        <f t="shared" si="13"/>
        <v>2748.39</v>
      </c>
      <c r="L69">
        <f t="shared" si="14"/>
        <v>6054.4440000000004</v>
      </c>
    </row>
    <row r="70" spans="1:12" x14ac:dyDescent="0.25">
      <c r="A70" t="str">
        <f t="shared" si="10"/>
        <v>62E43297</v>
      </c>
      <c r="B70" t="s">
        <v>105</v>
      </c>
      <c r="C70" s="30">
        <v>43297</v>
      </c>
      <c r="D70">
        <f>VLOOKUP($A70, Master!$1:$1048576, 16, FALSE)</f>
        <v>2.1</v>
      </c>
      <c r="E70">
        <v>90</v>
      </c>
      <c r="F70">
        <v>35</v>
      </c>
      <c r="G70">
        <v>1.5</v>
      </c>
      <c r="H70">
        <v>1.5</v>
      </c>
      <c r="I70">
        <f t="shared" si="11"/>
        <v>3150</v>
      </c>
      <c r="J70">
        <f t="shared" si="12"/>
        <v>2402.19</v>
      </c>
      <c r="K70">
        <f t="shared" si="13"/>
        <v>2766.1725000000001</v>
      </c>
      <c r="L70">
        <f t="shared" si="14"/>
        <v>5815.9080000000013</v>
      </c>
    </row>
    <row r="71" spans="1:12" x14ac:dyDescent="0.25">
      <c r="A71" t="str">
        <f t="shared" si="10"/>
        <v>62E43368</v>
      </c>
      <c r="B71" t="s">
        <v>105</v>
      </c>
      <c r="C71" s="30">
        <v>43368</v>
      </c>
      <c r="D71">
        <f>VLOOKUP($A71, Master!$1:$1048576, 16, FALSE)</f>
        <v>1.7</v>
      </c>
      <c r="E71">
        <v>90</v>
      </c>
      <c r="F71">
        <v>35</v>
      </c>
      <c r="G71">
        <v>1.5</v>
      </c>
      <c r="H71">
        <v>1.5</v>
      </c>
      <c r="I71">
        <f t="shared" si="11"/>
        <v>3150</v>
      </c>
      <c r="J71">
        <f t="shared" si="12"/>
        <v>2538.5100000000002</v>
      </c>
      <c r="K71">
        <f t="shared" si="13"/>
        <v>2837.7525000000005</v>
      </c>
      <c r="L71">
        <f t="shared" si="14"/>
        <v>4827.8640000000014</v>
      </c>
    </row>
    <row r="72" spans="1:12" x14ac:dyDescent="0.25">
      <c r="A72" s="74" t="str">
        <f t="shared" si="10"/>
        <v>66A43217</v>
      </c>
      <c r="B72" s="74" t="s">
        <v>73</v>
      </c>
      <c r="C72" s="75">
        <v>43217</v>
      </c>
      <c r="D72" s="74">
        <f>VLOOKUP($A72, Master!$1:$1048576, 16, FALSE)</f>
        <v>1.9</v>
      </c>
      <c r="E72" s="74">
        <v>39</v>
      </c>
      <c r="F72" s="74">
        <v>16</v>
      </c>
      <c r="G72" s="74">
        <v>1.5</v>
      </c>
      <c r="H72" s="74">
        <v>1.5</v>
      </c>
      <c r="I72" s="74">
        <f t="shared" si="11"/>
        <v>624</v>
      </c>
      <c r="J72" s="74">
        <f t="shared" si="12"/>
        <v>342.99</v>
      </c>
      <c r="K72" s="74">
        <f t="shared" si="13"/>
        <v>475.3725</v>
      </c>
      <c r="L72" s="74">
        <f t="shared" si="14"/>
        <v>908.35199999999998</v>
      </c>
    </row>
    <row r="73" spans="1:12" x14ac:dyDescent="0.25">
      <c r="A73" t="str">
        <f t="shared" si="10"/>
        <v>66A43234</v>
      </c>
      <c r="B73" t="s">
        <v>73</v>
      </c>
      <c r="C73" s="30">
        <v>43234</v>
      </c>
      <c r="D73">
        <f>VLOOKUP($A73, Master!$1:$1048576, 16, FALSE)</f>
        <v>2</v>
      </c>
      <c r="E73">
        <v>39</v>
      </c>
      <c r="F73">
        <v>16</v>
      </c>
      <c r="G73">
        <v>1.5</v>
      </c>
      <c r="H73">
        <v>1.5</v>
      </c>
      <c r="I73">
        <f t="shared" si="11"/>
        <v>624</v>
      </c>
      <c r="J73">
        <f t="shared" si="12"/>
        <v>330</v>
      </c>
      <c r="K73">
        <f t="shared" si="13"/>
        <v>468</v>
      </c>
      <c r="L73">
        <f t="shared" si="14"/>
        <v>942</v>
      </c>
    </row>
    <row r="74" spans="1:12" x14ac:dyDescent="0.25">
      <c r="A74" t="str">
        <f t="shared" si="10"/>
        <v>66A43263</v>
      </c>
      <c r="B74" t="s">
        <v>73</v>
      </c>
      <c r="C74" s="30">
        <v>43263</v>
      </c>
      <c r="D74">
        <f>VLOOKUP($A74, Master!$1:$1048576, 16, FALSE)</f>
        <v>2.9</v>
      </c>
      <c r="E74">
        <v>39</v>
      </c>
      <c r="F74">
        <v>16</v>
      </c>
      <c r="G74">
        <v>1.5</v>
      </c>
      <c r="H74">
        <v>1.5</v>
      </c>
      <c r="I74">
        <f t="shared" si="11"/>
        <v>624</v>
      </c>
      <c r="J74">
        <f t="shared" si="12"/>
        <v>221.19000000000003</v>
      </c>
      <c r="K74">
        <f t="shared" si="13"/>
        <v>403.67250000000001</v>
      </c>
      <c r="L74">
        <f t="shared" si="14"/>
        <v>1188.942</v>
      </c>
    </row>
    <row r="75" spans="1:12" x14ac:dyDescent="0.25">
      <c r="A75" t="str">
        <f t="shared" si="10"/>
        <v>66A43290</v>
      </c>
      <c r="B75" t="s">
        <v>73</v>
      </c>
      <c r="C75" s="30">
        <v>43290</v>
      </c>
      <c r="D75">
        <f>VLOOKUP($A75, Master!$1:$1048576, 16, FALSE)</f>
        <v>2.7</v>
      </c>
      <c r="E75">
        <v>39</v>
      </c>
      <c r="F75">
        <v>16</v>
      </c>
      <c r="G75">
        <v>1.5</v>
      </c>
      <c r="H75">
        <v>1.5</v>
      </c>
      <c r="I75">
        <f t="shared" si="11"/>
        <v>624</v>
      </c>
      <c r="J75">
        <f t="shared" si="12"/>
        <v>244.10999999999996</v>
      </c>
      <c r="K75">
        <f t="shared" si="13"/>
        <v>417.65250000000003</v>
      </c>
      <c r="L75">
        <f t="shared" si="14"/>
        <v>1142.4240000000002</v>
      </c>
    </row>
    <row r="76" spans="1:12" x14ac:dyDescent="0.25">
      <c r="A76" t="str">
        <f t="shared" si="10"/>
        <v>66A43321</v>
      </c>
      <c r="B76" t="s">
        <v>73</v>
      </c>
      <c r="C76" s="52">
        <v>43321</v>
      </c>
      <c r="D76">
        <f>VLOOKUP($A76, Master!$1:$1048576, 16, FALSE)</f>
        <v>2.6</v>
      </c>
      <c r="E76">
        <v>39</v>
      </c>
      <c r="F76">
        <v>16</v>
      </c>
      <c r="G76">
        <v>1.5</v>
      </c>
      <c r="H76">
        <v>1.5</v>
      </c>
      <c r="I76">
        <f t="shared" si="11"/>
        <v>624</v>
      </c>
      <c r="J76">
        <f t="shared" si="12"/>
        <v>255.83999999999997</v>
      </c>
      <c r="K76">
        <f t="shared" si="13"/>
        <v>424.71</v>
      </c>
      <c r="L76">
        <f t="shared" si="14"/>
        <v>1117.4279999999999</v>
      </c>
    </row>
    <row r="77" spans="1:12" x14ac:dyDescent="0.25">
      <c r="A77" t="str">
        <f t="shared" si="10"/>
        <v>66A43367</v>
      </c>
      <c r="B77" t="s">
        <v>73</v>
      </c>
      <c r="C77" s="30">
        <v>43367</v>
      </c>
      <c r="D77">
        <f>VLOOKUP($A77, Master!$1:$1048576, 16, FALSE)</f>
        <v>2.4</v>
      </c>
      <c r="E77">
        <v>39</v>
      </c>
      <c r="F77">
        <v>16</v>
      </c>
      <c r="G77">
        <v>1.5</v>
      </c>
      <c r="H77">
        <v>1.5</v>
      </c>
      <c r="I77">
        <f t="shared" si="11"/>
        <v>624</v>
      </c>
      <c r="J77">
        <f t="shared" si="12"/>
        <v>279.84000000000003</v>
      </c>
      <c r="K77">
        <f t="shared" si="13"/>
        <v>438.96</v>
      </c>
      <c r="L77">
        <f t="shared" si="14"/>
        <v>1063.8719999999998</v>
      </c>
    </row>
    <row r="78" spans="1:12" x14ac:dyDescent="0.25">
      <c r="A78" s="74" t="str">
        <f t="shared" si="10"/>
        <v>66B43217</v>
      </c>
      <c r="B78" s="74" t="s">
        <v>78</v>
      </c>
      <c r="C78" s="75">
        <v>43217</v>
      </c>
      <c r="D78" s="74">
        <f>VLOOKUP($A78, Master!$1:$1048576, 16, FALSE)</f>
        <v>1.7</v>
      </c>
      <c r="E78" s="74">
        <v>61</v>
      </c>
      <c r="F78" s="74">
        <v>23</v>
      </c>
      <c r="G78" s="74">
        <v>1.5</v>
      </c>
      <c r="H78" s="74">
        <v>1.5</v>
      </c>
      <c r="I78" s="74">
        <f t="shared" si="11"/>
        <v>1403</v>
      </c>
      <c r="J78" s="74">
        <f t="shared" si="12"/>
        <v>1000.6099999999999</v>
      </c>
      <c r="K78" s="74">
        <f t="shared" si="13"/>
        <v>1195.3025</v>
      </c>
      <c r="L78" s="74">
        <f t="shared" si="14"/>
        <v>2035.6989999999998</v>
      </c>
    </row>
    <row r="79" spans="1:12" x14ac:dyDescent="0.25">
      <c r="A79" t="str">
        <f t="shared" si="10"/>
        <v>66B43234</v>
      </c>
      <c r="B79" t="s">
        <v>78</v>
      </c>
      <c r="C79" s="30">
        <v>43234</v>
      </c>
      <c r="D79">
        <f>VLOOKUP($A79, Master!$1:$1048576, 16, FALSE)</f>
        <v>1.6</v>
      </c>
      <c r="E79">
        <v>61</v>
      </c>
      <c r="F79">
        <v>23</v>
      </c>
      <c r="G79">
        <v>1.5</v>
      </c>
      <c r="H79">
        <v>1.5</v>
      </c>
      <c r="I79">
        <f t="shared" si="11"/>
        <v>1403</v>
      </c>
      <c r="J79">
        <f t="shared" si="12"/>
        <v>1022.84</v>
      </c>
      <c r="K79">
        <f t="shared" si="13"/>
        <v>1207.1600000000001</v>
      </c>
      <c r="L79">
        <f t="shared" si="14"/>
        <v>1934.528</v>
      </c>
    </row>
    <row r="80" spans="1:12" x14ac:dyDescent="0.25">
      <c r="A80" t="str">
        <f t="shared" si="10"/>
        <v>66B43290</v>
      </c>
      <c r="B80" t="s">
        <v>78</v>
      </c>
      <c r="C80" s="52">
        <v>43290</v>
      </c>
      <c r="D80">
        <f>VLOOKUP($A80, Master!$1:$1048576, 16, FALSE)</f>
        <v>3.3</v>
      </c>
      <c r="E80">
        <v>61</v>
      </c>
      <c r="F80">
        <v>23</v>
      </c>
      <c r="G80">
        <v>1.5</v>
      </c>
      <c r="H80">
        <v>1.5</v>
      </c>
      <c r="I80">
        <f t="shared" si="11"/>
        <v>1403</v>
      </c>
      <c r="J80">
        <f t="shared" si="12"/>
        <v>669.41000000000008</v>
      </c>
      <c r="K80">
        <f t="shared" si="13"/>
        <v>1011.7025</v>
      </c>
      <c r="L80">
        <f t="shared" si="14"/>
        <v>3365.5709999999995</v>
      </c>
    </row>
    <row r="81" spans="1:12" x14ac:dyDescent="0.25">
      <c r="A81" t="str">
        <f t="shared" si="10"/>
        <v>66B43367</v>
      </c>
      <c r="B81" t="s">
        <v>78</v>
      </c>
      <c r="C81" s="30">
        <v>43367</v>
      </c>
      <c r="D81">
        <f>VLOOKUP($A81, Master!$1:$1048576, 16, FALSE)</f>
        <v>2.5</v>
      </c>
      <c r="E81">
        <v>61</v>
      </c>
      <c r="F81">
        <v>23</v>
      </c>
      <c r="G81">
        <v>1.5</v>
      </c>
      <c r="H81">
        <v>1.5</v>
      </c>
      <c r="I81">
        <f t="shared" si="11"/>
        <v>1403</v>
      </c>
      <c r="J81">
        <f t="shared" si="12"/>
        <v>829.25</v>
      </c>
      <c r="K81">
        <f t="shared" si="13"/>
        <v>1102.0625</v>
      </c>
      <c r="L81">
        <f t="shared" si="14"/>
        <v>2766.875</v>
      </c>
    </row>
    <row r="82" spans="1:12" x14ac:dyDescent="0.25">
      <c r="A82" s="74" t="str">
        <f t="shared" si="10"/>
        <v>66C43217</v>
      </c>
      <c r="B82" s="74" t="s">
        <v>76</v>
      </c>
      <c r="C82" s="75">
        <v>43217</v>
      </c>
      <c r="D82" s="74">
        <f>VLOOKUP($A82, Master!$1:$1048576, 16, FALSE)</f>
        <v>3.5</v>
      </c>
      <c r="E82" s="74">
        <v>69</v>
      </c>
      <c r="F82" s="74">
        <v>27</v>
      </c>
      <c r="G82" s="74">
        <v>1.5</v>
      </c>
      <c r="H82" s="74">
        <v>1.5</v>
      </c>
      <c r="I82" s="74">
        <f t="shared" si="11"/>
        <v>1863</v>
      </c>
      <c r="J82" s="74">
        <f t="shared" si="12"/>
        <v>965.25</v>
      </c>
      <c r="K82" s="74">
        <f t="shared" si="13"/>
        <v>1386.5625</v>
      </c>
      <c r="L82" s="74">
        <f t="shared" si="14"/>
        <v>4885.125</v>
      </c>
    </row>
    <row r="83" spans="1:12" x14ac:dyDescent="0.25">
      <c r="A83" t="str">
        <f t="shared" si="10"/>
        <v>66C43234</v>
      </c>
      <c r="B83" t="s">
        <v>76</v>
      </c>
      <c r="C83" s="30">
        <v>43234</v>
      </c>
      <c r="D83">
        <f>VLOOKUP($A83, Master!$1:$1048576, 16, FALSE)</f>
        <v>3.2</v>
      </c>
      <c r="E83">
        <v>69</v>
      </c>
      <c r="F83">
        <v>27</v>
      </c>
      <c r="G83">
        <v>1.5</v>
      </c>
      <c r="H83">
        <v>1.5</v>
      </c>
      <c r="I83">
        <f t="shared" si="11"/>
        <v>1863</v>
      </c>
      <c r="J83">
        <f t="shared" si="12"/>
        <v>1033.56</v>
      </c>
      <c r="K83">
        <f t="shared" si="13"/>
        <v>1425.24</v>
      </c>
      <c r="L83">
        <f t="shared" si="14"/>
        <v>4585.3440000000001</v>
      </c>
    </row>
    <row r="84" spans="1:12" x14ac:dyDescent="0.25">
      <c r="A84" t="str">
        <f t="shared" si="10"/>
        <v>66C43263</v>
      </c>
      <c r="B84" t="s">
        <v>76</v>
      </c>
      <c r="C84" s="30">
        <v>43263</v>
      </c>
      <c r="D84">
        <f>VLOOKUP($A84, Master!$1:$1048576, 16, FALSE)</f>
        <v>3.3</v>
      </c>
      <c r="E84">
        <v>69</v>
      </c>
      <c r="F84">
        <v>27</v>
      </c>
      <c r="G84">
        <v>1.5</v>
      </c>
      <c r="H84">
        <v>1.5</v>
      </c>
      <c r="I84">
        <f t="shared" si="11"/>
        <v>1863</v>
      </c>
      <c r="J84">
        <f t="shared" si="12"/>
        <v>1010.6100000000001</v>
      </c>
      <c r="K84">
        <f t="shared" si="13"/>
        <v>1412.3025</v>
      </c>
      <c r="L84">
        <f t="shared" si="14"/>
        <v>4687.5509999999995</v>
      </c>
    </row>
    <row r="85" spans="1:12" x14ac:dyDescent="0.25">
      <c r="A85" t="str">
        <f t="shared" si="10"/>
        <v>66C43290</v>
      </c>
      <c r="B85" t="s">
        <v>76</v>
      </c>
      <c r="C85" s="30">
        <v>43290</v>
      </c>
      <c r="D85">
        <f>VLOOKUP($A85, Master!$1:$1048576, 16, FALSE)</f>
        <v>3</v>
      </c>
      <c r="E85">
        <v>69</v>
      </c>
      <c r="F85">
        <v>27</v>
      </c>
      <c r="G85">
        <v>1.5</v>
      </c>
      <c r="H85">
        <v>1.5</v>
      </c>
      <c r="I85">
        <f t="shared" si="11"/>
        <v>1863</v>
      </c>
      <c r="J85">
        <f t="shared" si="12"/>
        <v>1080</v>
      </c>
      <c r="K85">
        <f t="shared" si="13"/>
        <v>1451.25</v>
      </c>
      <c r="L85">
        <f t="shared" si="14"/>
        <v>4374</v>
      </c>
    </row>
    <row r="86" spans="1:12" x14ac:dyDescent="0.25">
      <c r="A86" t="str">
        <f t="shared" si="10"/>
        <v>66C43321</v>
      </c>
      <c r="B86" t="s">
        <v>76</v>
      </c>
      <c r="C86" s="30">
        <v>43321</v>
      </c>
      <c r="D86">
        <f>VLOOKUP($A86, Master!$1:$1048576, 16, FALSE)</f>
        <v>2.5</v>
      </c>
      <c r="E86">
        <v>69</v>
      </c>
      <c r="F86">
        <v>27</v>
      </c>
      <c r="G86">
        <v>1.5</v>
      </c>
      <c r="H86">
        <v>1.5</v>
      </c>
      <c r="I86">
        <f t="shared" si="11"/>
        <v>1863</v>
      </c>
      <c r="J86">
        <f t="shared" si="12"/>
        <v>1199.25</v>
      </c>
      <c r="K86">
        <f t="shared" si="13"/>
        <v>1517.0625</v>
      </c>
      <c r="L86">
        <f t="shared" si="14"/>
        <v>3804.375</v>
      </c>
    </row>
    <row r="87" spans="1:12" x14ac:dyDescent="0.25">
      <c r="A87" t="str">
        <f t="shared" si="10"/>
        <v>66C43367</v>
      </c>
      <c r="B87" t="s">
        <v>76</v>
      </c>
      <c r="C87" s="30">
        <v>43367</v>
      </c>
      <c r="D87">
        <f>VLOOKUP($A87, Master!$1:$1048576, 16, FALSE)</f>
        <v>2.2999999999999998</v>
      </c>
      <c r="E87">
        <v>69</v>
      </c>
      <c r="F87">
        <v>27</v>
      </c>
      <c r="G87">
        <v>1.5</v>
      </c>
      <c r="H87">
        <v>1.5</v>
      </c>
      <c r="I87">
        <f t="shared" si="11"/>
        <v>1863</v>
      </c>
      <c r="J87">
        <f t="shared" si="12"/>
        <v>1248.21</v>
      </c>
      <c r="K87">
        <f t="shared" si="13"/>
        <v>1543.7024999999999</v>
      </c>
      <c r="L87">
        <f t="shared" si="14"/>
        <v>3559.6410000000001</v>
      </c>
    </row>
    <row r="88" spans="1:12" x14ac:dyDescent="0.25">
      <c r="A88" s="74" t="str">
        <f t="shared" si="10"/>
        <v>68A43216</v>
      </c>
      <c r="B88" s="74" t="s">
        <v>85</v>
      </c>
      <c r="C88" s="75">
        <v>43216</v>
      </c>
      <c r="D88" s="74">
        <f>VLOOKUP($A88, Master!$1:$1048576, 16, FALSE)</f>
        <v>0.56000000000000005</v>
      </c>
      <c r="E88" s="74">
        <v>46</v>
      </c>
      <c r="F88" s="74">
        <v>12</v>
      </c>
      <c r="G88" s="74">
        <v>1.5</v>
      </c>
      <c r="H88" s="74">
        <v>1.5</v>
      </c>
      <c r="I88" s="74">
        <f t="shared" si="11"/>
        <v>552</v>
      </c>
      <c r="J88" s="74">
        <f t="shared" si="12"/>
        <v>457.38240000000002</v>
      </c>
      <c r="K88" s="74">
        <f t="shared" si="13"/>
        <v>503.98559999999998</v>
      </c>
      <c r="L88" s="74">
        <f t="shared" si="14"/>
        <v>282.36364800000001</v>
      </c>
    </row>
    <row r="89" spans="1:12" x14ac:dyDescent="0.25">
      <c r="A89" t="str">
        <f t="shared" si="10"/>
        <v>68A43238</v>
      </c>
      <c r="B89" t="s">
        <v>85</v>
      </c>
      <c r="C89" s="30">
        <v>43238</v>
      </c>
      <c r="D89">
        <f>VLOOKUP($A89, Master!$1:$1048576, 16, FALSE)</f>
        <v>0.55000000000000004</v>
      </c>
      <c r="E89">
        <v>46</v>
      </c>
      <c r="F89">
        <v>12</v>
      </c>
      <c r="G89">
        <v>1.5</v>
      </c>
      <c r="H89">
        <v>1.5</v>
      </c>
      <c r="I89">
        <f t="shared" si="11"/>
        <v>552</v>
      </c>
      <c r="J89">
        <f t="shared" si="12"/>
        <v>459.02249999999998</v>
      </c>
      <c r="K89">
        <f t="shared" si="13"/>
        <v>504.830625</v>
      </c>
      <c r="L89">
        <f t="shared" si="14"/>
        <v>277.78162500000002</v>
      </c>
    </row>
    <row r="90" spans="1:12" x14ac:dyDescent="0.25">
      <c r="A90" t="str">
        <f t="shared" si="10"/>
        <v>68A43294</v>
      </c>
      <c r="B90" t="s">
        <v>85</v>
      </c>
      <c r="C90" s="52">
        <v>43294</v>
      </c>
      <c r="D90">
        <f>VLOOKUP($A90, Master!$1:$1048576, 16, FALSE)</f>
        <v>0.36</v>
      </c>
      <c r="E90">
        <v>46</v>
      </c>
      <c r="F90">
        <v>12</v>
      </c>
      <c r="G90">
        <v>1.5</v>
      </c>
      <c r="H90">
        <v>1.5</v>
      </c>
      <c r="I90">
        <f t="shared" si="11"/>
        <v>552</v>
      </c>
      <c r="J90">
        <f t="shared" si="12"/>
        <v>490.52640000000002</v>
      </c>
      <c r="K90">
        <f t="shared" si="13"/>
        <v>520.97160000000008</v>
      </c>
      <c r="L90">
        <f t="shared" si="14"/>
        <v>187.584768</v>
      </c>
    </row>
  </sheetData>
  <autoFilter ref="A1:L90" xr:uid="{00000000-0009-0000-0000-000001000000}">
    <sortState xmlns:xlrd2="http://schemas.microsoft.com/office/spreadsheetml/2017/richdata2" ref="A2:L90">
      <sortCondition ref="B1:B90"/>
    </sortState>
  </autoFilter>
  <sortState xmlns:xlrd2="http://schemas.microsoft.com/office/spreadsheetml/2017/richdata2" ref="A1:Q90">
    <sortCondition ref="C2:C105"/>
  </sortState>
  <mergeCells count="3">
    <mergeCell ref="M1:Q3"/>
    <mergeCell ref="M4:Q6"/>
    <mergeCell ref="M8:Q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89"/>
  <sheetViews>
    <sheetView workbookViewId="0"/>
  </sheetViews>
  <sheetFormatPr defaultColWidth="8.85546875" defaultRowHeight="15" x14ac:dyDescent="0.25"/>
  <cols>
    <col min="2" max="2" width="12.28515625" bestFit="1" customWidth="1"/>
    <col min="5" max="5" width="12.7109375" bestFit="1" customWidth="1"/>
    <col min="13" max="13" width="12.7109375" bestFit="1" customWidth="1"/>
    <col min="21" max="21" width="12.7109375" bestFit="1" customWidth="1"/>
  </cols>
  <sheetData>
    <row r="1" spans="1:27" x14ac:dyDescent="0.25">
      <c r="A1" t="s">
        <v>770</v>
      </c>
      <c r="B1" t="s">
        <v>277</v>
      </c>
      <c r="C1" t="s">
        <v>0</v>
      </c>
      <c r="D1" t="s">
        <v>743</v>
      </c>
      <c r="E1" t="s">
        <v>744</v>
      </c>
      <c r="F1" t="s">
        <v>745</v>
      </c>
      <c r="G1" t="s">
        <v>746</v>
      </c>
      <c r="H1" t="s">
        <v>747</v>
      </c>
      <c r="I1" t="s">
        <v>748</v>
      </c>
      <c r="J1" t="s">
        <v>749</v>
      </c>
      <c r="K1" t="s">
        <v>750</v>
      </c>
      <c r="L1" t="s">
        <v>751</v>
      </c>
      <c r="M1" t="s">
        <v>752</v>
      </c>
      <c r="N1" t="s">
        <v>753</v>
      </c>
      <c r="O1" t="s">
        <v>754</v>
      </c>
      <c r="P1" t="s">
        <v>755</v>
      </c>
      <c r="Q1" t="s">
        <v>756</v>
      </c>
      <c r="R1" t="s">
        <v>757</v>
      </c>
      <c r="S1" t="s">
        <v>758</v>
      </c>
      <c r="T1" t="s">
        <v>759</v>
      </c>
      <c r="U1" t="s">
        <v>760</v>
      </c>
      <c r="V1" t="s">
        <v>761</v>
      </c>
      <c r="W1" t="s">
        <v>762</v>
      </c>
      <c r="X1" t="s">
        <v>763</v>
      </c>
      <c r="Y1" t="s">
        <v>764</v>
      </c>
      <c r="Z1" t="s">
        <v>765</v>
      </c>
      <c r="AA1" t="s">
        <v>766</v>
      </c>
    </row>
    <row r="2" spans="1:27" x14ac:dyDescent="0.25">
      <c r="A2" t="str">
        <f>C2&amp;B2</f>
        <v>14AApril</v>
      </c>
      <c r="B2" t="s">
        <v>278</v>
      </c>
      <c r="C2" t="s">
        <v>83</v>
      </c>
      <c r="D2">
        <v>93.814614176547494</v>
      </c>
      <c r="E2">
        <v>0.74402987384888297</v>
      </c>
      <c r="F2">
        <v>137.164412460741</v>
      </c>
      <c r="G2">
        <v>1.08783073293536</v>
      </c>
      <c r="H2">
        <v>21.242964656355301</v>
      </c>
      <c r="I2">
        <v>0.168474820817368</v>
      </c>
      <c r="J2">
        <v>51.147621218207</v>
      </c>
      <c r="K2">
        <v>0.40564424313505798</v>
      </c>
      <c r="L2">
        <v>0.118174625575189</v>
      </c>
      <c r="M2">
        <v>1.82378007744149E-3</v>
      </c>
      <c r="N2">
        <v>0.17278068270136299</v>
      </c>
      <c r="O2">
        <v>2.66651123575588E-3</v>
      </c>
      <c r="P2">
        <v>2.6758937468394001E-2</v>
      </c>
      <c r="Q2">
        <v>4.1296866235729298E-4</v>
      </c>
      <c r="R2">
        <v>6.5387469346962601E-2</v>
      </c>
      <c r="S2">
        <v>1.00911987940619E-3</v>
      </c>
      <c r="T2">
        <v>105.74393830548399</v>
      </c>
      <c r="U2">
        <v>3.2627311704759001</v>
      </c>
      <c r="V2">
        <v>154.606031227302</v>
      </c>
      <c r="W2">
        <v>4.7703719505095004</v>
      </c>
      <c r="X2">
        <v>23.944187840712399</v>
      </c>
      <c r="Y2">
        <v>0.73879835829389195</v>
      </c>
      <c r="Z2">
        <v>62.107561546497401</v>
      </c>
      <c r="AA2">
        <v>1.91632995921335</v>
      </c>
    </row>
    <row r="3" spans="1:27" x14ac:dyDescent="0.25">
      <c r="A3" t="str">
        <f t="shared" ref="A3:A66" si="0">C3&amp;B3</f>
        <v>14BApril</v>
      </c>
      <c r="B3" t="s">
        <v>278</v>
      </c>
      <c r="C3" t="s">
        <v>80</v>
      </c>
      <c r="D3">
        <v>79.711443907851304</v>
      </c>
      <c r="E3">
        <v>0.98418175631577798</v>
      </c>
      <c r="F3">
        <v>116.54445808882301</v>
      </c>
      <c r="G3">
        <v>1.43895184715668</v>
      </c>
      <c r="H3">
        <v>18.049505404935498</v>
      </c>
      <c r="I3">
        <v>0.222853746704127</v>
      </c>
      <c r="J3">
        <v>53.308372313802501</v>
      </c>
      <c r="K3">
        <v>0.658188146118453</v>
      </c>
      <c r="L3">
        <v>0.39726901999826603</v>
      </c>
      <c r="M3">
        <v>7.4016945507838902E-3</v>
      </c>
      <c r="N3">
        <v>0.58083884046435397</v>
      </c>
      <c r="O3">
        <v>1.08218649427217E-2</v>
      </c>
      <c r="P3">
        <v>8.9955832840782998E-2</v>
      </c>
      <c r="Q3">
        <v>1.67600684732919E-3</v>
      </c>
      <c r="R3">
        <v>0.266453590607512</v>
      </c>
      <c r="S3">
        <v>4.9644145159998404E-3</v>
      </c>
      <c r="T3">
        <v>16.0743099693914</v>
      </c>
      <c r="U3">
        <v>1.27498089977431</v>
      </c>
      <c r="V3">
        <v>23.501917073540302</v>
      </c>
      <c r="W3">
        <v>1.86412327707392</v>
      </c>
      <c r="X3">
        <v>3.63979537252568</v>
      </c>
      <c r="Y3">
        <v>0.28870101347391702</v>
      </c>
      <c r="Z3">
        <v>11.910874213692299</v>
      </c>
      <c r="AA3">
        <v>0.94474581807800295</v>
      </c>
    </row>
    <row r="4" spans="1:27" x14ac:dyDescent="0.25">
      <c r="A4" t="str">
        <f t="shared" si="0"/>
        <v>23AApril</v>
      </c>
      <c r="B4" t="s">
        <v>278</v>
      </c>
      <c r="C4" t="s">
        <v>94</v>
      </c>
      <c r="D4">
        <v>121.909398031845</v>
      </c>
      <c r="E4">
        <v>1.05254502718984</v>
      </c>
      <c r="F4">
        <v>178.24121648054299</v>
      </c>
      <c r="G4">
        <v>1.53890437550891</v>
      </c>
      <c r="H4">
        <v>27.604622759461598</v>
      </c>
      <c r="I4">
        <v>0.23833362219812601</v>
      </c>
      <c r="J4">
        <v>98.873061829210798</v>
      </c>
      <c r="K4">
        <v>0.85365321485866796</v>
      </c>
      <c r="L4">
        <v>100.214866330973</v>
      </c>
      <c r="M4">
        <v>2.07787124291273</v>
      </c>
      <c r="N4">
        <v>146.52208913050001</v>
      </c>
      <c r="O4">
        <v>3.03801268816009</v>
      </c>
      <c r="P4">
        <v>22.6922093342938</v>
      </c>
      <c r="Q4">
        <v>0.47050393759106501</v>
      </c>
      <c r="R4">
        <v>80.646938038524596</v>
      </c>
      <c r="S4">
        <v>1.6721466536290199</v>
      </c>
      <c r="T4">
        <v>7.6247018757942504</v>
      </c>
      <c r="U4">
        <v>0.63204362575991102</v>
      </c>
      <c r="V4">
        <v>11.1479193530924</v>
      </c>
      <c r="W4">
        <v>0.92409794932128198</v>
      </c>
      <c r="X4">
        <v>1.7265036357548</v>
      </c>
      <c r="Y4">
        <v>0.14311715206785899</v>
      </c>
      <c r="Z4">
        <v>7.0858492379481</v>
      </c>
      <c r="AA4">
        <v>0.58737586293815502</v>
      </c>
    </row>
    <row r="5" spans="1:27" x14ac:dyDescent="0.25">
      <c r="A5" t="str">
        <f t="shared" si="0"/>
        <v>32AApril</v>
      </c>
      <c r="B5" t="s">
        <v>278</v>
      </c>
      <c r="C5" t="s">
        <v>66</v>
      </c>
      <c r="D5">
        <v>115.708300083035</v>
      </c>
      <c r="E5">
        <v>0.71469884949863505</v>
      </c>
      <c r="F5">
        <v>169.174719067258</v>
      </c>
      <c r="G5">
        <v>1.04494644718535</v>
      </c>
      <c r="H5">
        <v>26.200473675511098</v>
      </c>
      <c r="I5">
        <v>0.16183323390603099</v>
      </c>
      <c r="J5">
        <v>59.662026422177199</v>
      </c>
      <c r="K5">
        <v>0.36851618779368001</v>
      </c>
      <c r="L5">
        <v>0.89054727260231903</v>
      </c>
      <c r="M5">
        <v>1.42110228048727E-2</v>
      </c>
      <c r="N5">
        <v>1.3020507997308299</v>
      </c>
      <c r="O5">
        <v>2.0777643340602801E-2</v>
      </c>
      <c r="P5">
        <v>0.20165156998997599</v>
      </c>
      <c r="Q5">
        <v>3.2178809007993299E-3</v>
      </c>
      <c r="R5">
        <v>0.46754625661443</v>
      </c>
      <c r="S5">
        <v>7.4609296097946998E-3</v>
      </c>
      <c r="T5">
        <v>4.2651980997846799</v>
      </c>
      <c r="U5">
        <v>0.61043097026115301</v>
      </c>
      <c r="V5">
        <v>6.2360581719674801</v>
      </c>
      <c r="W5">
        <v>0.89249853147765301</v>
      </c>
      <c r="X5">
        <v>0.965792518376416</v>
      </c>
      <c r="Y5">
        <v>0.13822327832633099</v>
      </c>
      <c r="Z5">
        <v>2.3559027375244299</v>
      </c>
      <c r="AA5">
        <v>0.33717448996813099</v>
      </c>
    </row>
    <row r="6" spans="1:27" x14ac:dyDescent="0.25">
      <c r="A6" t="str">
        <f t="shared" si="0"/>
        <v>32BApril</v>
      </c>
      <c r="B6" t="s">
        <v>278</v>
      </c>
      <c r="C6" t="s">
        <v>71</v>
      </c>
      <c r="D6">
        <v>-14.7414243140234</v>
      </c>
      <c r="E6">
        <v>0.74319753035690805</v>
      </c>
      <c r="F6">
        <v>-21.553132447598699</v>
      </c>
      <c r="G6">
        <v>1.08661378068283</v>
      </c>
      <c r="H6">
        <v>-3.3379826633174901</v>
      </c>
      <c r="I6">
        <v>0.16828634865301201</v>
      </c>
      <c r="J6">
        <v>-8.9798623627345897</v>
      </c>
      <c r="K6">
        <v>0.45272501413452698</v>
      </c>
      <c r="L6">
        <v>2.8834035405257499</v>
      </c>
      <c r="M6">
        <v>4.0685236987223199E-2</v>
      </c>
      <c r="N6">
        <v>4.2157648463932498</v>
      </c>
      <c r="O6">
        <v>5.9485045865845097E-2</v>
      </c>
      <c r="P6">
        <v>0.65290509414801101</v>
      </c>
      <c r="Q6">
        <v>9.2125844031993101E-3</v>
      </c>
      <c r="R6">
        <v>1.77107056838018</v>
      </c>
      <c r="S6">
        <v>2.4990059415167899E-2</v>
      </c>
      <c r="T6">
        <v>19.834820195166401</v>
      </c>
      <c r="U6">
        <v>1.11085359314346</v>
      </c>
      <c r="V6">
        <v>29.000081514107698</v>
      </c>
      <c r="W6">
        <v>1.62415612717529</v>
      </c>
      <c r="X6">
        <v>4.4913086097455004</v>
      </c>
      <c r="Y6">
        <v>0.251536754957213</v>
      </c>
      <c r="Z6">
        <v>13.1997601680219</v>
      </c>
      <c r="AA6">
        <v>0.73925555497862905</v>
      </c>
    </row>
    <row r="7" spans="1:27" x14ac:dyDescent="0.25">
      <c r="A7" t="str">
        <f t="shared" si="0"/>
        <v>32CApril</v>
      </c>
      <c r="B7" t="s">
        <v>278</v>
      </c>
      <c r="C7" t="s">
        <v>69</v>
      </c>
      <c r="D7">
        <v>-17.3028439114136</v>
      </c>
      <c r="E7">
        <v>0.78858971261444499</v>
      </c>
      <c r="F7">
        <v>-25.298131211653601</v>
      </c>
      <c r="G7">
        <v>1.15298075414763</v>
      </c>
      <c r="H7">
        <v>-3.9179791431309501</v>
      </c>
      <c r="I7">
        <v>0.178564752842333</v>
      </c>
      <c r="J7">
        <v>-10.628905741958</v>
      </c>
      <c r="K7">
        <v>0.48442012003169699</v>
      </c>
      <c r="L7">
        <v>0.32811204178283498</v>
      </c>
      <c r="M7">
        <v>7.3905745628290703E-3</v>
      </c>
      <c r="N7">
        <v>0.479725848978521</v>
      </c>
      <c r="O7">
        <v>1.0805606637682701E-2</v>
      </c>
      <c r="P7">
        <v>7.42962337808106E-2</v>
      </c>
      <c r="Q7">
        <v>1.67348888663429E-3</v>
      </c>
      <c r="R7">
        <v>0.203133670478926</v>
      </c>
      <c r="S7">
        <v>4.5754935714590102E-3</v>
      </c>
      <c r="T7">
        <v>4.4889282288681898</v>
      </c>
      <c r="U7">
        <v>0.61098925805779902</v>
      </c>
      <c r="V7">
        <v>6.5631693792656796</v>
      </c>
      <c r="W7">
        <v>0.89331479255044099</v>
      </c>
      <c r="X7">
        <v>1.0164529753467799</v>
      </c>
      <c r="Y7">
        <v>0.13834969453596299</v>
      </c>
      <c r="Z7">
        <v>3.0160438790338699</v>
      </c>
      <c r="AA7">
        <v>0.41051456338059999</v>
      </c>
    </row>
    <row r="8" spans="1:27" x14ac:dyDescent="0.25">
      <c r="A8" t="str">
        <f t="shared" si="0"/>
        <v>4CApril</v>
      </c>
      <c r="B8" t="s">
        <v>278</v>
      </c>
      <c r="C8" t="s">
        <v>91</v>
      </c>
      <c r="D8">
        <v>9.3716773856314699</v>
      </c>
      <c r="E8">
        <v>0.27249163989582997</v>
      </c>
      <c r="F8">
        <v>13.702136214648601</v>
      </c>
      <c r="G8">
        <v>0.39840440655054099</v>
      </c>
      <c r="H8">
        <v>2.1220810128695402</v>
      </c>
      <c r="I8">
        <v>6.1701796956347303E-2</v>
      </c>
      <c r="J8">
        <v>7.4999839432337403</v>
      </c>
      <c r="K8">
        <v>0.218070131929371</v>
      </c>
      <c r="L8">
        <v>3.5285752832083999</v>
      </c>
      <c r="M8">
        <v>6.7905587360486399E-3</v>
      </c>
      <c r="N8">
        <v>5.1590571446998199</v>
      </c>
      <c r="O8">
        <v>9.9283358726760008E-3</v>
      </c>
      <c r="P8">
        <v>0.798994918717294</v>
      </c>
      <c r="Q8">
        <v>1.5376239671499601E-3</v>
      </c>
      <c r="R8">
        <v>2.8039404435490898</v>
      </c>
      <c r="S8">
        <v>5.3960368551325697E-3</v>
      </c>
      <c r="T8">
        <v>3.3144225056648202</v>
      </c>
      <c r="U8">
        <v>0.111356765147005</v>
      </c>
      <c r="V8">
        <v>4.8459487855552297</v>
      </c>
      <c r="W8">
        <v>0.162812429587715</v>
      </c>
      <c r="X8">
        <v>0.75050311470201103</v>
      </c>
      <c r="Y8">
        <v>2.52151314273086E-2</v>
      </c>
      <c r="Z8">
        <v>3.0318894300484902</v>
      </c>
      <c r="AA8">
        <v>0.101864321352077</v>
      </c>
    </row>
    <row r="9" spans="1:27" x14ac:dyDescent="0.25">
      <c r="A9" t="str">
        <f t="shared" si="0"/>
        <v>4DApril</v>
      </c>
      <c r="B9" t="s">
        <v>278</v>
      </c>
      <c r="C9" t="s">
        <v>96</v>
      </c>
      <c r="D9">
        <v>23.180873494548599</v>
      </c>
      <c r="E9">
        <v>1.4820475314192001</v>
      </c>
      <c r="F9">
        <v>33.892277030771801</v>
      </c>
      <c r="G9">
        <v>2.1668711284518101</v>
      </c>
      <c r="H9">
        <v>5.2489740609223698</v>
      </c>
      <c r="I9">
        <v>0.33558826207747799</v>
      </c>
      <c r="J9">
        <v>17.359939023834102</v>
      </c>
      <c r="K9">
        <v>1.1098915138772301</v>
      </c>
      <c r="L9">
        <v>2.5903190783054701</v>
      </c>
      <c r="M9">
        <v>1.14093202646056E-2</v>
      </c>
      <c r="N9">
        <v>3.7872520990491698</v>
      </c>
      <c r="O9">
        <v>1.6681331841604301E-2</v>
      </c>
      <c r="P9">
        <v>0.58654034994562299</v>
      </c>
      <c r="Q9">
        <v>2.5834758183618401E-3</v>
      </c>
      <c r="R9">
        <v>1.93317325301432</v>
      </c>
      <c r="S9">
        <v>8.5148555463054193E-3</v>
      </c>
      <c r="T9">
        <v>58.159304975924798</v>
      </c>
      <c r="U9">
        <v>4.4931090045708704</v>
      </c>
      <c r="V9">
        <v>85.033520269404207</v>
      </c>
      <c r="W9">
        <v>6.5692820051920497</v>
      </c>
      <c r="X9">
        <v>13.1693347660818</v>
      </c>
      <c r="Y9">
        <v>1.01739965163243</v>
      </c>
      <c r="Z9">
        <v>49.192739441220702</v>
      </c>
      <c r="AA9">
        <v>3.8003951497417701</v>
      </c>
    </row>
    <row r="10" spans="1:27" x14ac:dyDescent="0.25">
      <c r="A10" t="str">
        <f t="shared" si="0"/>
        <v>56AApril</v>
      </c>
      <c r="B10" t="s">
        <v>278</v>
      </c>
      <c r="C10" t="s">
        <v>89</v>
      </c>
      <c r="D10">
        <v>-20.727672243574499</v>
      </c>
      <c r="E10">
        <v>1.00864358703017</v>
      </c>
      <c r="F10">
        <v>-30.3055020790081</v>
      </c>
      <c r="G10">
        <v>1.47471698531884</v>
      </c>
      <c r="H10">
        <v>-4.6934820629347396</v>
      </c>
      <c r="I10">
        <v>0.22839277502990299</v>
      </c>
      <c r="J10">
        <v>-15.386818888271</v>
      </c>
      <c r="K10">
        <v>0.74874863004746595</v>
      </c>
      <c r="L10">
        <v>7.3093785384616304E-3</v>
      </c>
      <c r="M10">
        <v>8.0283078220767996E-4</v>
      </c>
      <c r="N10">
        <v>1.06868916051234E-2</v>
      </c>
      <c r="O10">
        <v>1.17380232827779E-3</v>
      </c>
      <c r="P10">
        <v>1.6551032194222701E-3</v>
      </c>
      <c r="Q10">
        <v>1.81789437404468E-4</v>
      </c>
      <c r="R10">
        <v>5.4098993193242096E-3</v>
      </c>
      <c r="S10">
        <v>5.9420013334156199E-4</v>
      </c>
      <c r="T10">
        <v>9.4088373253432103</v>
      </c>
      <c r="U10">
        <v>0.33016549477933399</v>
      </c>
      <c r="V10">
        <v>13.756466996077201</v>
      </c>
      <c r="W10">
        <v>0.48272816025222698</v>
      </c>
      <c r="X10">
        <v>2.13049534461154</v>
      </c>
      <c r="Y10">
        <v>7.4761208559111406E-2</v>
      </c>
      <c r="Z10">
        <v>7.8763188590144999</v>
      </c>
      <c r="AA10">
        <v>0.276387891851607</v>
      </c>
    </row>
    <row r="11" spans="1:27" x14ac:dyDescent="0.25">
      <c r="A11" t="str">
        <f t="shared" si="0"/>
        <v>56BApril</v>
      </c>
      <c r="B11" t="s">
        <v>278</v>
      </c>
      <c r="C11" t="s">
        <v>86</v>
      </c>
      <c r="D11">
        <v>28.110376818932501</v>
      </c>
      <c r="E11">
        <v>2.7756475387846198</v>
      </c>
      <c r="F11">
        <v>41.099602170327998</v>
      </c>
      <c r="G11">
        <v>4.05821701871551</v>
      </c>
      <c r="H11">
        <v>6.3651889045522703</v>
      </c>
      <c r="I11">
        <v>0.62850530359737</v>
      </c>
      <c r="J11">
        <v>16.4262326904663</v>
      </c>
      <c r="K11">
        <v>1.6219431220178</v>
      </c>
      <c r="L11">
        <v>5.6209048615227901E-2</v>
      </c>
      <c r="M11">
        <v>6.1066654808727503E-3</v>
      </c>
      <c r="N11">
        <v>8.2182090668474497E-2</v>
      </c>
      <c r="O11">
        <v>8.9284296495843306E-3</v>
      </c>
      <c r="P11">
        <v>1.2727727375754E-2</v>
      </c>
      <c r="Q11">
        <v>1.3827662152321001E-3</v>
      </c>
      <c r="R11">
        <v>3.31993967215869E-2</v>
      </c>
      <c r="S11">
        <v>3.6068500524413798E-3</v>
      </c>
      <c r="T11">
        <v>4.0268048925757496</v>
      </c>
      <c r="U11">
        <v>0.964349988467195</v>
      </c>
      <c r="V11">
        <v>5.8875083805681401</v>
      </c>
      <c r="W11">
        <v>1.40995622841555</v>
      </c>
      <c r="X11">
        <v>0.91181181910578402</v>
      </c>
      <c r="Y11">
        <v>0.21836312925418799</v>
      </c>
      <c r="Z11">
        <v>2.5561752535864302</v>
      </c>
      <c r="AA11">
        <v>0.61215967549384698</v>
      </c>
    </row>
    <row r="12" spans="1:27" x14ac:dyDescent="0.25">
      <c r="A12" t="str">
        <f t="shared" si="0"/>
        <v>61BApril</v>
      </c>
      <c r="B12" t="s">
        <v>278</v>
      </c>
      <c r="C12" t="s">
        <v>109</v>
      </c>
      <c r="D12">
        <v>22.754530755822699</v>
      </c>
      <c r="E12">
        <v>7.5866108416988496</v>
      </c>
      <c r="F12">
        <v>33.268930105801502</v>
      </c>
      <c r="G12">
        <v>11.092227237769199</v>
      </c>
      <c r="H12">
        <v>5.1524349043128996</v>
      </c>
      <c r="I12">
        <v>1.7178784711350299</v>
      </c>
      <c r="J12">
        <v>10.693767726178599</v>
      </c>
      <c r="K12">
        <v>3.5654197856519398</v>
      </c>
      <c r="L12">
        <v>7.8828095733249601E-2</v>
      </c>
      <c r="M12">
        <v>2.63721027234015E-2</v>
      </c>
      <c r="N12">
        <v>0.115252932941798</v>
      </c>
      <c r="O12">
        <v>3.8558107467162303E-2</v>
      </c>
      <c r="P12">
        <v>1.7849483966729598E-2</v>
      </c>
      <c r="Q12">
        <v>5.9715818370549498E-3</v>
      </c>
      <c r="R12">
        <v>3.7924987740330901E-2</v>
      </c>
      <c r="S12">
        <v>1.26878832117961E-2</v>
      </c>
      <c r="T12">
        <v>4.6700825965366901</v>
      </c>
      <c r="U12">
        <v>1.7417844648527101</v>
      </c>
      <c r="V12">
        <v>6.8280314439242398</v>
      </c>
      <c r="W12">
        <v>2.5466271417496702</v>
      </c>
      <c r="X12">
        <v>1.05747276595728</v>
      </c>
      <c r="Y12">
        <v>0.394401939938954</v>
      </c>
      <c r="Z12">
        <v>2.3346058983254201</v>
      </c>
      <c r="AA12">
        <v>0.87072984282383603</v>
      </c>
    </row>
    <row r="13" spans="1:27" x14ac:dyDescent="0.25">
      <c r="A13" t="str">
        <f t="shared" si="0"/>
        <v>61CApril</v>
      </c>
      <c r="B13" t="s">
        <v>278</v>
      </c>
      <c r="C13" t="s">
        <v>107</v>
      </c>
      <c r="D13">
        <v>-22.9434681723463</v>
      </c>
      <c r="E13">
        <v>0.89336863797688104</v>
      </c>
      <c r="F13">
        <v>-33.545171605665502</v>
      </c>
      <c r="G13">
        <v>1.3061758598543001</v>
      </c>
      <c r="H13">
        <v>-5.1952170539460001</v>
      </c>
      <c r="I13">
        <v>0.2022904274373</v>
      </c>
      <c r="J13">
        <v>-11.600381580083599</v>
      </c>
      <c r="K13">
        <v>0.45169357197280102</v>
      </c>
      <c r="L13">
        <v>0.242767811058137</v>
      </c>
      <c r="M13">
        <v>2.7037298755392901E-3</v>
      </c>
      <c r="N13">
        <v>0.35494580946103799</v>
      </c>
      <c r="O13">
        <v>3.9530676865866003E-3</v>
      </c>
      <c r="P13">
        <v>5.4971265141097299E-2</v>
      </c>
      <c r="Q13">
        <v>6.1222058727787197E-4</v>
      </c>
      <c r="R13">
        <v>0.12512287602199801</v>
      </c>
      <c r="S13">
        <v>1.393506233547E-3</v>
      </c>
      <c r="T13">
        <v>3.0797393258752201</v>
      </c>
      <c r="U13">
        <v>0.52471957851581696</v>
      </c>
      <c r="V13">
        <v>4.50282334872636</v>
      </c>
      <c r="W13">
        <v>0.76718167340459098</v>
      </c>
      <c r="X13">
        <v>0.69736249756607205</v>
      </c>
      <c r="Y13">
        <v>0.11881517137545999</v>
      </c>
      <c r="Z13">
        <v>1.66516243572127</v>
      </c>
      <c r="AA13">
        <v>0.28370691119571601</v>
      </c>
    </row>
    <row r="14" spans="1:27" x14ac:dyDescent="0.25">
      <c r="A14" t="str">
        <f t="shared" si="0"/>
        <v>62BApril</v>
      </c>
      <c r="B14" t="s">
        <v>278</v>
      </c>
      <c r="C14" t="s">
        <v>100</v>
      </c>
      <c r="D14">
        <v>-18.7376900329248</v>
      </c>
      <c r="E14">
        <v>0.57516217330380404</v>
      </c>
      <c r="F14">
        <v>-27.395990132208301</v>
      </c>
      <c r="G14">
        <v>0.84093275086538999</v>
      </c>
      <c r="H14">
        <v>-4.2428793275437204</v>
      </c>
      <c r="I14">
        <v>0.13023716855214201</v>
      </c>
      <c r="J14">
        <v>-9.3274443413429005</v>
      </c>
      <c r="K14">
        <v>0.28631027353480298</v>
      </c>
      <c r="L14">
        <v>0.68352460528873404</v>
      </c>
      <c r="M14">
        <v>3.6843467286786298E-3</v>
      </c>
      <c r="N14">
        <v>0.999367227694967</v>
      </c>
      <c r="O14">
        <v>5.3868073623351501E-3</v>
      </c>
      <c r="P14">
        <v>0.154774276474375</v>
      </c>
      <c r="Q14">
        <v>8.3426711313644799E-4</v>
      </c>
      <c r="R14">
        <v>0.34715897461658202</v>
      </c>
      <c r="S14">
        <v>1.87126260351627E-3</v>
      </c>
      <c r="T14">
        <v>-1.0303312903524</v>
      </c>
      <c r="U14">
        <v>0.325390130326914</v>
      </c>
      <c r="V14">
        <v>-1.50642612903731</v>
      </c>
      <c r="W14">
        <v>0.47574619837825399</v>
      </c>
      <c r="X14">
        <v>-0.233303642267332</v>
      </c>
      <c r="Y14">
        <v>7.3679896237205195E-2</v>
      </c>
      <c r="Z14">
        <v>-0.54776462205596399</v>
      </c>
      <c r="AA14">
        <v>0.17299018619370499</v>
      </c>
    </row>
    <row r="15" spans="1:27" x14ac:dyDescent="0.25">
      <c r="A15" t="str">
        <f t="shared" si="0"/>
        <v>62CApril</v>
      </c>
      <c r="B15" t="s">
        <v>278</v>
      </c>
      <c r="C15" t="s">
        <v>103</v>
      </c>
      <c r="D15">
        <v>-1.3201551452584499</v>
      </c>
      <c r="E15">
        <v>1.11892987468063</v>
      </c>
      <c r="F15">
        <v>-1.9301716096772801</v>
      </c>
      <c r="G15">
        <v>1.63596429183745</v>
      </c>
      <c r="H15">
        <v>-0.29893006902800301</v>
      </c>
      <c r="I15">
        <v>0.25336551228627902</v>
      </c>
      <c r="J15">
        <v>-0.639640599874578</v>
      </c>
      <c r="K15">
        <v>0.54214307979550702</v>
      </c>
      <c r="L15">
        <v>0.419353720402662</v>
      </c>
      <c r="M15">
        <v>2.57482102004595E-2</v>
      </c>
      <c r="N15">
        <v>0.61312842542858803</v>
      </c>
      <c r="O15">
        <v>3.7645927077154598E-2</v>
      </c>
      <c r="P15">
        <v>9.4956594334657501E-2</v>
      </c>
      <c r="Q15">
        <v>5.8303103845147404E-3</v>
      </c>
      <c r="R15">
        <v>0.20763630093096999</v>
      </c>
      <c r="S15">
        <v>1.27488152876837E-2</v>
      </c>
      <c r="T15">
        <v>-1.2227544896006901</v>
      </c>
      <c r="U15">
        <v>0.43590036710048302</v>
      </c>
      <c r="V15">
        <v>-1.78776411992897</v>
      </c>
      <c r="W15">
        <v>0.63732093629081799</v>
      </c>
      <c r="X15">
        <v>-0.27687509706222801</v>
      </c>
      <c r="Y15">
        <v>9.8703343538587798E-2</v>
      </c>
      <c r="Z15">
        <v>-0.63144919182310899</v>
      </c>
      <c r="AA15">
        <v>0.22510564210717701</v>
      </c>
    </row>
    <row r="16" spans="1:27" x14ac:dyDescent="0.25">
      <c r="A16" t="str">
        <f t="shared" si="0"/>
        <v>62EApril</v>
      </c>
      <c r="B16" t="s">
        <v>278</v>
      </c>
      <c r="C16" t="s">
        <v>105</v>
      </c>
      <c r="D16">
        <v>-26.906749410521499</v>
      </c>
      <c r="E16">
        <v>0.25462661134571501</v>
      </c>
      <c r="F16">
        <v>-39.339803361310402</v>
      </c>
      <c r="G16">
        <v>0.37228431677370299</v>
      </c>
      <c r="H16">
        <v>-6.0926448588220596</v>
      </c>
      <c r="I16">
        <v>5.7656519219973897E-2</v>
      </c>
      <c r="J16">
        <v>-13.0870137714536</v>
      </c>
      <c r="K16">
        <v>0.12384632266121599</v>
      </c>
      <c r="L16">
        <v>0.112031311371675</v>
      </c>
      <c r="M16">
        <v>1.14661158594315E-3</v>
      </c>
      <c r="N16">
        <v>0.16379866971028501</v>
      </c>
      <c r="O16">
        <v>1.6764371509389801E-3</v>
      </c>
      <c r="P16">
        <v>2.5367872679143401E-2</v>
      </c>
      <c r="Q16">
        <v>2.596336360657E-4</v>
      </c>
      <c r="R16">
        <v>5.5671554110115699E-2</v>
      </c>
      <c r="S16">
        <v>5.6978400206657504E-4</v>
      </c>
      <c r="T16">
        <v>27.140903556635902</v>
      </c>
      <c r="U16">
        <v>1.2930690927398201</v>
      </c>
      <c r="V16">
        <v>39.682155308914098</v>
      </c>
      <c r="W16">
        <v>1.8905696509397301</v>
      </c>
      <c r="X16">
        <v>6.1456656839217203</v>
      </c>
      <c r="Y16">
        <v>0.29279682356956399</v>
      </c>
      <c r="Z16">
        <v>14.073767586173201</v>
      </c>
      <c r="AA16">
        <v>0.67051392913684005</v>
      </c>
    </row>
    <row r="17" spans="1:27" x14ac:dyDescent="0.25">
      <c r="A17" t="str">
        <f t="shared" si="0"/>
        <v>66AApril</v>
      </c>
      <c r="B17" t="s">
        <v>278</v>
      </c>
      <c r="C17" t="s">
        <v>73</v>
      </c>
      <c r="D17">
        <v>124.83227016722201</v>
      </c>
      <c r="E17">
        <v>40.459037161313603</v>
      </c>
      <c r="F17">
        <v>182.51468754542901</v>
      </c>
      <c r="G17">
        <v>59.154323765754903</v>
      </c>
      <c r="H17">
        <v>28.26646494697</v>
      </c>
      <c r="I17">
        <v>9.1613647190461407</v>
      </c>
      <c r="J17">
        <v>64.876549847959296</v>
      </c>
      <c r="K17">
        <v>21.026956713037599</v>
      </c>
      <c r="L17">
        <v>-3.7207832003601703E-4</v>
      </c>
      <c r="M17">
        <v>6.6086872335284399E-3</v>
      </c>
      <c r="N17">
        <v>-5.4400803760783602E-4</v>
      </c>
      <c r="O17">
        <v>9.6624252999415704E-3</v>
      </c>
      <c r="P17" s="10">
        <v>-8.4251762599020096E-5</v>
      </c>
      <c r="Q17">
        <v>1.4964417917080401E-3</v>
      </c>
      <c r="R17">
        <v>-1.9680166003836099E-4</v>
      </c>
      <c r="S17">
        <v>3.49550228593491E-3</v>
      </c>
      <c r="T17">
        <v>3.9667223573166099</v>
      </c>
      <c r="U17">
        <v>1.7839271076387799</v>
      </c>
      <c r="V17">
        <v>5.7996629449682802</v>
      </c>
      <c r="W17">
        <v>2.6082430305750002</v>
      </c>
      <c r="X17">
        <v>0.89820699661435199</v>
      </c>
      <c r="Y17">
        <v>0.40394453283972698</v>
      </c>
      <c r="Z17">
        <v>2.2100244191518601</v>
      </c>
      <c r="AA17">
        <v>0.99389927369045095</v>
      </c>
    </row>
    <row r="18" spans="1:27" x14ac:dyDescent="0.25">
      <c r="A18" t="str">
        <f t="shared" si="0"/>
        <v>66BApril</v>
      </c>
      <c r="B18" t="s">
        <v>278</v>
      </c>
      <c r="C18" t="s">
        <v>78</v>
      </c>
      <c r="D18">
        <v>62.254848997701401</v>
      </c>
      <c r="E18">
        <v>0.92769781026234999</v>
      </c>
      <c r="F18">
        <v>91.021530713032007</v>
      </c>
      <c r="G18">
        <v>1.3563678346135699</v>
      </c>
      <c r="H18">
        <v>14.0967115683721</v>
      </c>
      <c r="I18">
        <v>0.21006377277313201</v>
      </c>
      <c r="J18">
        <v>39.221362080574799</v>
      </c>
      <c r="K18">
        <v>0.58446164922831101</v>
      </c>
      <c r="L18">
        <v>8.1348380577460494E-2</v>
      </c>
      <c r="M18">
        <v>2.5314306844814402E-3</v>
      </c>
      <c r="N18">
        <v>0.11893778943163399</v>
      </c>
      <c r="O18">
        <v>3.70115259301243E-3</v>
      </c>
      <c r="P18">
        <v>1.8420166075689401E-2</v>
      </c>
      <c r="Q18">
        <v>5.73205923538251E-4</v>
      </c>
      <c r="R18">
        <v>5.1576385164118499E-2</v>
      </c>
      <c r="S18">
        <v>1.6049741011717E-3</v>
      </c>
      <c r="T18">
        <v>-1.3870277297937901</v>
      </c>
      <c r="U18">
        <v>0.34583201235109601</v>
      </c>
      <c r="V18">
        <v>-2.0279446362790701</v>
      </c>
      <c r="W18">
        <v>0.50563385247191395</v>
      </c>
      <c r="X18">
        <v>-0.31407240012675802</v>
      </c>
      <c r="Y18">
        <v>7.8308665231894101E-2</v>
      </c>
      <c r="Z18">
        <v>-0.95930938210343797</v>
      </c>
      <c r="AA18">
        <v>0.23918764344346799</v>
      </c>
    </row>
    <row r="19" spans="1:27" x14ac:dyDescent="0.25">
      <c r="A19" t="str">
        <f t="shared" si="0"/>
        <v>66CApril</v>
      </c>
      <c r="B19" t="s">
        <v>278</v>
      </c>
      <c r="C19" t="s">
        <v>76</v>
      </c>
      <c r="D19">
        <v>60.922825175352799</v>
      </c>
      <c r="E19">
        <v>5.0535135204480399</v>
      </c>
      <c r="F19">
        <v>89.0740061553728</v>
      </c>
      <c r="G19">
        <v>7.3886378895106999</v>
      </c>
      <c r="H19">
        <v>13.795094008805901</v>
      </c>
      <c r="I19">
        <v>1.14429516176732</v>
      </c>
      <c r="J19">
        <v>36.956719785968801</v>
      </c>
      <c r="K19">
        <v>3.0655387791398701</v>
      </c>
      <c r="L19">
        <v>0.134343461969265</v>
      </c>
      <c r="M19">
        <v>6.1085789714596904E-3</v>
      </c>
      <c r="N19">
        <v>0.196420804910828</v>
      </c>
      <c r="O19">
        <v>8.9312273247057396E-3</v>
      </c>
      <c r="P19">
        <v>3.0420136984786999E-2</v>
      </c>
      <c r="Q19">
        <v>1.3831994975438799E-3</v>
      </c>
      <c r="R19">
        <v>8.2193177617876603E-2</v>
      </c>
      <c r="S19">
        <v>3.7373126241817202E-3</v>
      </c>
      <c r="T19">
        <v>1.9522957825901901</v>
      </c>
      <c r="U19">
        <v>0.24003352862769101</v>
      </c>
      <c r="V19">
        <v>2.8544113976168699</v>
      </c>
      <c r="W19">
        <v>0.35094807151406798</v>
      </c>
      <c r="X19">
        <v>0.442069187965413</v>
      </c>
      <c r="Y19">
        <v>5.4352126368952897E-2</v>
      </c>
      <c r="Z19">
        <v>1.29303893817259</v>
      </c>
      <c r="AA19">
        <v>0.15897831760451001</v>
      </c>
    </row>
    <row r="20" spans="1:27" x14ac:dyDescent="0.25">
      <c r="A20" t="str">
        <f t="shared" si="0"/>
        <v>68AApril</v>
      </c>
      <c r="B20" t="s">
        <v>278</v>
      </c>
      <c r="C20" t="s">
        <v>85</v>
      </c>
      <c r="D20">
        <v>12.1241813919797</v>
      </c>
      <c r="E20">
        <v>3.2759629127513001</v>
      </c>
      <c r="F20">
        <v>17.726515551924301</v>
      </c>
      <c r="G20">
        <v>4.78971780798563</v>
      </c>
      <c r="H20">
        <v>2.7453457977493798</v>
      </c>
      <c r="I20">
        <v>0.74179449526003105</v>
      </c>
      <c r="J20">
        <v>6.7725178342873802</v>
      </c>
      <c r="K20">
        <v>1.82993940240361</v>
      </c>
      <c r="L20">
        <v>9.3391358609828501</v>
      </c>
      <c r="M20">
        <v>0.50357697314170002</v>
      </c>
      <c r="N20">
        <v>13.6545579226289</v>
      </c>
      <c r="O20">
        <v>0.73626950615341402</v>
      </c>
      <c r="P20">
        <v>2.1147124545266598</v>
      </c>
      <c r="Q20">
        <v>0.11402773369692901</v>
      </c>
      <c r="R20">
        <v>5.2869123326484999</v>
      </c>
      <c r="S20">
        <v>0.28507640849979798</v>
      </c>
      <c r="T20">
        <v>316.289851319376</v>
      </c>
      <c r="U20">
        <v>30.439255768498899</v>
      </c>
      <c r="V20">
        <v>462.440868134624</v>
      </c>
      <c r="W20">
        <v>44.504608049351397</v>
      </c>
      <c r="X20">
        <v>71.619269467944207</v>
      </c>
      <c r="Y20">
        <v>6.8925299126543402</v>
      </c>
      <c r="Z20">
        <v>190.86064849101501</v>
      </c>
      <c r="AA20">
        <v>18.3681394497012</v>
      </c>
    </row>
    <row r="21" spans="1:27" x14ac:dyDescent="0.25">
      <c r="A21" t="str">
        <f t="shared" si="0"/>
        <v>14AMay</v>
      </c>
      <c r="B21" t="s">
        <v>279</v>
      </c>
      <c r="C21" t="s">
        <v>83</v>
      </c>
      <c r="D21">
        <v>-14.416008806439899</v>
      </c>
      <c r="E21">
        <v>0.88316443395588395</v>
      </c>
      <c r="F21">
        <v>-21.077349145657099</v>
      </c>
      <c r="G21">
        <v>1.2912565036169501</v>
      </c>
      <c r="H21">
        <v>-3.2642970207670001</v>
      </c>
      <c r="I21">
        <v>0.199979832789899</v>
      </c>
      <c r="J21">
        <v>-7.52183382624965</v>
      </c>
      <c r="K21">
        <v>0.46080827243268802</v>
      </c>
      <c r="L21">
        <v>0.128845450273079</v>
      </c>
      <c r="M21">
        <v>2.28457561588988E-3</v>
      </c>
      <c r="N21">
        <v>0.188382275406346</v>
      </c>
      <c r="O21">
        <v>3.34023088861147E-3</v>
      </c>
      <c r="P21">
        <v>2.9175191629871099E-2</v>
      </c>
      <c r="Q21">
        <v>5.1730915795048904E-4</v>
      </c>
      <c r="R21">
        <v>6.8403878252453504E-2</v>
      </c>
      <c r="S21">
        <v>1.21287815717702E-3</v>
      </c>
      <c r="T21">
        <v>-3.2725735855402598</v>
      </c>
      <c r="U21">
        <v>0.48352994574064201</v>
      </c>
      <c r="V21">
        <v>-4.7847623425752497</v>
      </c>
      <c r="W21">
        <v>0.70695916086034705</v>
      </c>
      <c r="X21">
        <v>-0.74102703105645196</v>
      </c>
      <c r="Y21">
        <v>0.109488373829774</v>
      </c>
      <c r="Z21">
        <v>-1.8312015770316299</v>
      </c>
      <c r="AA21">
        <v>0.27056406098691599</v>
      </c>
    </row>
    <row r="22" spans="1:27" x14ac:dyDescent="0.25">
      <c r="A22" t="str">
        <f t="shared" si="0"/>
        <v>14BMay</v>
      </c>
      <c r="B22" t="s">
        <v>279</v>
      </c>
      <c r="C22" t="s">
        <v>80</v>
      </c>
      <c r="D22">
        <v>32.9862204646994</v>
      </c>
      <c r="E22">
        <v>0.36498798049019399</v>
      </c>
      <c r="F22">
        <v>48.2284726005092</v>
      </c>
      <c r="G22">
        <v>0.53364139839616997</v>
      </c>
      <c r="H22">
        <v>7.4692532888284697</v>
      </c>
      <c r="I22">
        <v>8.2646257596462394E-2</v>
      </c>
      <c r="J22">
        <v>15.2698941138244</v>
      </c>
      <c r="K22">
        <v>0.16895927258075</v>
      </c>
      <c r="L22">
        <v>0.24706196382596399</v>
      </c>
      <c r="M22">
        <v>4.1422167731393301E-3</v>
      </c>
      <c r="N22">
        <v>0.36122420165595998</v>
      </c>
      <c r="O22">
        <v>6.0562497107696598E-3</v>
      </c>
      <c r="P22">
        <v>5.5943614025933799E-2</v>
      </c>
      <c r="Q22">
        <v>9.3794517286154195E-4</v>
      </c>
      <c r="R22">
        <v>0.117184712495322</v>
      </c>
      <c r="S22">
        <v>1.9647074528864402E-3</v>
      </c>
      <c r="T22">
        <v>-1.51348260617436</v>
      </c>
      <c r="U22">
        <v>3.0690685631287001E-2</v>
      </c>
      <c r="V22">
        <v>-2.2128317029027902</v>
      </c>
      <c r="W22">
        <v>4.4872218465992E-2</v>
      </c>
      <c r="X22">
        <v>-0.34270628081960097</v>
      </c>
      <c r="Y22">
        <v>6.9494625743258898E-3</v>
      </c>
      <c r="Z22">
        <v>-0.74461727586692406</v>
      </c>
      <c r="AA22">
        <v>1.50994895058769E-2</v>
      </c>
    </row>
    <row r="23" spans="1:27" x14ac:dyDescent="0.25">
      <c r="A23" t="str">
        <f t="shared" si="0"/>
        <v>23AMay</v>
      </c>
      <c r="B23" t="s">
        <v>279</v>
      </c>
      <c r="C23" t="s">
        <v>94</v>
      </c>
      <c r="D23">
        <v>-24.889693876608298</v>
      </c>
      <c r="E23">
        <v>1.00689012741909</v>
      </c>
      <c r="F23">
        <v>-36.390708066954303</v>
      </c>
      <c r="G23">
        <v>1.47215328818659</v>
      </c>
      <c r="H23">
        <v>-5.6359117603285798</v>
      </c>
      <c r="I23">
        <v>0.22799572942169499</v>
      </c>
      <c r="J23">
        <v>-12.341882675488799</v>
      </c>
      <c r="K23">
        <v>0.49927973728087399</v>
      </c>
      <c r="L23">
        <v>8.7833688350073</v>
      </c>
      <c r="M23">
        <v>8.7328877877781305E-2</v>
      </c>
      <c r="N23">
        <v>12.8419824166472</v>
      </c>
      <c r="O23">
        <v>0.12768175118665201</v>
      </c>
      <c r="P23">
        <v>1.98886703701262</v>
      </c>
      <c r="Q23">
        <v>1.9774363328358999E-2</v>
      </c>
      <c r="R23">
        <v>4.4447662668940104</v>
      </c>
      <c r="S23">
        <v>4.4192206636002603E-2</v>
      </c>
      <c r="T23">
        <v>-3.5292142223101099</v>
      </c>
      <c r="U23">
        <v>0.53827332038391096</v>
      </c>
      <c r="V23">
        <v>-5.1599913243822897</v>
      </c>
      <c r="W23">
        <v>0.78699831984395097</v>
      </c>
      <c r="X23">
        <v>-0.79913959725031602</v>
      </c>
      <c r="Y23">
        <v>0.121884220499549</v>
      </c>
      <c r="Z23">
        <v>-1.8684301306926001</v>
      </c>
      <c r="AA23">
        <v>0.28497167556321801</v>
      </c>
    </row>
    <row r="24" spans="1:27" x14ac:dyDescent="0.25">
      <c r="A24" t="str">
        <f t="shared" si="0"/>
        <v>32AMay</v>
      </c>
      <c r="B24" t="s">
        <v>279</v>
      </c>
      <c r="C24" t="s">
        <v>66</v>
      </c>
      <c r="D24">
        <v>-11.3652604092897</v>
      </c>
      <c r="E24">
        <v>0.70159452270450895</v>
      </c>
      <c r="F24">
        <v>-16.6169128358816</v>
      </c>
      <c r="G24">
        <v>1.0257868812564499</v>
      </c>
      <c r="H24">
        <v>-2.5734991003690602</v>
      </c>
      <c r="I24">
        <v>0.15886594833569301</v>
      </c>
      <c r="J24">
        <v>-4.4985653883353098</v>
      </c>
      <c r="K24">
        <v>0.27770316937959</v>
      </c>
      <c r="L24">
        <v>0.252523966884585</v>
      </c>
      <c r="M24">
        <v>6.6551277796376897E-3</v>
      </c>
      <c r="N24">
        <v>0.36921008367413499</v>
      </c>
      <c r="O24">
        <v>9.7303250645714504E-3</v>
      </c>
      <c r="P24">
        <v>5.7180405744853398E-2</v>
      </c>
      <c r="Q24">
        <v>1.5069575827527399E-3</v>
      </c>
      <c r="R24">
        <v>0.10333689445043499</v>
      </c>
      <c r="S24">
        <v>2.72338600332892E-3</v>
      </c>
      <c r="T24">
        <v>-1.4643884409261001</v>
      </c>
      <c r="U24">
        <v>0.50978241127535295</v>
      </c>
      <c r="V24">
        <v>-2.1410521364606598</v>
      </c>
      <c r="W24">
        <v>0.74534234926144205</v>
      </c>
      <c r="X24">
        <v>-0.33158961604027898</v>
      </c>
      <c r="Y24">
        <v>0.11543286555306299</v>
      </c>
      <c r="Z24">
        <v>-0.613274958536695</v>
      </c>
      <c r="AA24">
        <v>0.21349307219327199</v>
      </c>
    </row>
    <row r="25" spans="1:27" x14ac:dyDescent="0.25">
      <c r="A25" t="str">
        <f t="shared" si="0"/>
        <v>32BMay</v>
      </c>
      <c r="B25" t="s">
        <v>279</v>
      </c>
      <c r="C25" t="s">
        <v>71</v>
      </c>
      <c r="D25">
        <v>-11.9482654720815</v>
      </c>
      <c r="E25">
        <v>0.26190440498071599</v>
      </c>
      <c r="F25">
        <v>-17.4693125137076</v>
      </c>
      <c r="G25">
        <v>0.38292502874291401</v>
      </c>
      <c r="H25">
        <v>-2.7055121779909999</v>
      </c>
      <c r="I25">
        <v>5.9304470494107003E-2</v>
      </c>
      <c r="J25">
        <v>-4.4717940134586698</v>
      </c>
      <c r="K25">
        <v>9.8021135622390204E-2</v>
      </c>
      <c r="L25">
        <v>0.24021605878081201</v>
      </c>
      <c r="M25">
        <v>1.00652188628736E-2</v>
      </c>
      <c r="N25">
        <v>0.351214945086262</v>
      </c>
      <c r="O25">
        <v>1.47161489042286E-2</v>
      </c>
      <c r="P25">
        <v>5.4393457686312298E-2</v>
      </c>
      <c r="Q25">
        <v>2.2791234653497601E-3</v>
      </c>
      <c r="R25">
        <v>9.32439021925274E-2</v>
      </c>
      <c r="S25">
        <v>3.9069839375415402E-3</v>
      </c>
      <c r="T25">
        <v>-1.0619629859791699</v>
      </c>
      <c r="U25">
        <v>2.5509376353630601E-2</v>
      </c>
      <c r="V25">
        <v>-1.5526741788093501</v>
      </c>
      <c r="W25">
        <v>3.7296733035654998E-2</v>
      </c>
      <c r="X25">
        <v>-0.24046618296653899</v>
      </c>
      <c r="Y25">
        <v>5.7762299087651897E-3</v>
      </c>
      <c r="Z25">
        <v>-0.42051986915433898</v>
      </c>
      <c r="AA25">
        <v>1.0101293310657801E-2</v>
      </c>
    </row>
    <row r="26" spans="1:27" x14ac:dyDescent="0.25">
      <c r="A26" t="str">
        <f t="shared" si="0"/>
        <v>32CMay</v>
      </c>
      <c r="B26" t="s">
        <v>279</v>
      </c>
      <c r="C26" t="s">
        <v>69</v>
      </c>
      <c r="D26">
        <v>0.66845566490995001</v>
      </c>
      <c r="E26">
        <v>1.0068436391386599</v>
      </c>
      <c r="F26">
        <v>0.97733524076410105</v>
      </c>
      <c r="G26">
        <v>1.47208531863058</v>
      </c>
      <c r="H26">
        <v>0.151362132527667</v>
      </c>
      <c r="I26">
        <v>0.22798520282190099</v>
      </c>
      <c r="J26">
        <v>0.321406980637993</v>
      </c>
      <c r="K26">
        <v>0.484110751120224</v>
      </c>
      <c r="L26">
        <v>0.179673795296276</v>
      </c>
      <c r="M26">
        <v>0.104106629272605</v>
      </c>
      <c r="N26">
        <v>0.26269735032994501</v>
      </c>
      <c r="O26">
        <v>0.15221215545983499</v>
      </c>
      <c r="P26">
        <v>4.0684536376915097E-2</v>
      </c>
      <c r="Q26">
        <v>2.3573442853673101E-2</v>
      </c>
      <c r="R26">
        <v>8.8322801823934996E-2</v>
      </c>
      <c r="S26">
        <v>5.1176016906861597E-2</v>
      </c>
      <c r="T26">
        <v>-0.89767455861998402</v>
      </c>
      <c r="U26">
        <v>0.49801782732284999</v>
      </c>
      <c r="V26">
        <v>-1.3124714576169501</v>
      </c>
      <c r="W26">
        <v>0.72814159370907805</v>
      </c>
      <c r="X26">
        <v>-0.203265440987559</v>
      </c>
      <c r="Y26">
        <v>0.112768945402739</v>
      </c>
      <c r="Z26">
        <v>-0.45979023024426802</v>
      </c>
      <c r="AA26">
        <v>0.25508546420491801</v>
      </c>
    </row>
    <row r="27" spans="1:27" x14ac:dyDescent="0.25">
      <c r="A27" t="str">
        <f t="shared" si="0"/>
        <v>4AMay</v>
      </c>
      <c r="B27" t="s">
        <v>279</v>
      </c>
      <c r="C27" t="s">
        <v>98</v>
      </c>
      <c r="D27">
        <v>-9.2049120115531906</v>
      </c>
      <c r="E27">
        <v>5.3092522523634402</v>
      </c>
      <c r="F27">
        <v>-13.458312000745201</v>
      </c>
      <c r="G27">
        <v>7.7625482148318499</v>
      </c>
      <c r="H27">
        <v>-2.0843194020742102</v>
      </c>
      <c r="I27">
        <v>1.20220350463079</v>
      </c>
      <c r="J27">
        <v>-3.6693255279188</v>
      </c>
      <c r="K27">
        <v>2.1164107597450399</v>
      </c>
      <c r="L27">
        <v>0.34448985702324197</v>
      </c>
      <c r="M27">
        <v>0.28539912171677201</v>
      </c>
      <c r="N27">
        <v>0.50367151484901695</v>
      </c>
      <c r="O27">
        <v>0.41727616950407598</v>
      </c>
      <c r="P27">
        <v>7.8004753539209506E-2</v>
      </c>
      <c r="Q27">
        <v>6.4624509825035606E-2</v>
      </c>
      <c r="R27">
        <v>0.14191440640268499</v>
      </c>
      <c r="S27">
        <v>0.117571667555805</v>
      </c>
      <c r="T27">
        <v>-0.62133366439513504</v>
      </c>
      <c r="U27">
        <v>1.6090947560553199</v>
      </c>
      <c r="V27">
        <v>-0.90843913570283796</v>
      </c>
      <c r="W27">
        <v>2.3526242552427599</v>
      </c>
      <c r="X27">
        <v>-0.140692035973316</v>
      </c>
      <c r="Y27">
        <v>0.36435627147902</v>
      </c>
      <c r="Z27">
        <v>-0.26206963893655799</v>
      </c>
      <c r="AA27">
        <v>0.67869311756130901</v>
      </c>
    </row>
    <row r="28" spans="1:27" x14ac:dyDescent="0.25">
      <c r="A28" t="str">
        <f t="shared" si="0"/>
        <v>4CMay</v>
      </c>
      <c r="B28" t="s">
        <v>279</v>
      </c>
      <c r="C28" t="s">
        <v>91</v>
      </c>
      <c r="D28">
        <v>-7.9420717119382598</v>
      </c>
      <c r="E28">
        <v>0.81094368442944198</v>
      </c>
      <c r="F28">
        <v>-11.6119392447644</v>
      </c>
      <c r="G28">
        <v>1.18566403528758</v>
      </c>
      <c r="H28">
        <v>-1.7983674521908299</v>
      </c>
      <c r="I28">
        <v>0.18362648695874101</v>
      </c>
      <c r="J28">
        <v>-3.3044788773308298</v>
      </c>
      <c r="K28">
        <v>0.33741149325985398</v>
      </c>
      <c r="L28">
        <v>3.1805314291972802</v>
      </c>
      <c r="M28">
        <v>6.3587119053499994E-2</v>
      </c>
      <c r="N28">
        <v>4.6501894041560199</v>
      </c>
      <c r="O28">
        <v>9.2969415283540094E-2</v>
      </c>
      <c r="P28">
        <v>0.72018541388144497</v>
      </c>
      <c r="Q28">
        <v>1.43983848839474E-2</v>
      </c>
      <c r="R28">
        <v>1.364246032039</v>
      </c>
      <c r="S28">
        <v>2.7274836544980498E-2</v>
      </c>
      <c r="T28">
        <v>-1.1739138362208501</v>
      </c>
      <c r="U28">
        <v>0.41957085375778502</v>
      </c>
      <c r="V28">
        <v>-1.7163552079609901</v>
      </c>
      <c r="W28">
        <v>0.61344589162873797</v>
      </c>
      <c r="X28">
        <v>-0.26581583638469097</v>
      </c>
      <c r="Y28">
        <v>9.5005761047425002E-2</v>
      </c>
      <c r="Z28">
        <v>-0.51710338195527505</v>
      </c>
      <c r="AA28">
        <v>0.18481893709207001</v>
      </c>
    </row>
    <row r="29" spans="1:27" x14ac:dyDescent="0.25">
      <c r="A29" t="str">
        <f t="shared" si="0"/>
        <v>4DMay</v>
      </c>
      <c r="B29" t="s">
        <v>279</v>
      </c>
      <c r="C29" t="s">
        <v>96</v>
      </c>
      <c r="D29">
        <v>-27.916146439608099</v>
      </c>
      <c r="E29">
        <v>0.95364641251033</v>
      </c>
      <c r="F29">
        <v>-40.815621938720199</v>
      </c>
      <c r="G29">
        <v>1.39430675077032</v>
      </c>
      <c r="H29">
        <v>-6.3212082399255998</v>
      </c>
      <c r="I29">
        <v>0.215939459043059</v>
      </c>
      <c r="J29">
        <v>-10.780951934829901</v>
      </c>
      <c r="K29">
        <v>0.36828923212372799</v>
      </c>
      <c r="L29">
        <v>4.2218555413170602</v>
      </c>
      <c r="M29">
        <v>3.7174442386566302E-2</v>
      </c>
      <c r="N29">
        <v>6.17268791117242</v>
      </c>
      <c r="O29">
        <v>5.4351985490377099E-2</v>
      </c>
      <c r="P29">
        <v>0.95597822189686099</v>
      </c>
      <c r="Q29">
        <v>8.4176156632849806E-3</v>
      </c>
      <c r="R29">
        <v>1.6879949735645099</v>
      </c>
      <c r="S29">
        <v>1.4863197302580299E-2</v>
      </c>
      <c r="T29">
        <v>-0.737965176690069</v>
      </c>
      <c r="U29">
        <v>0.61054895938561005</v>
      </c>
      <c r="V29">
        <v>-1.07896366430386</v>
      </c>
      <c r="W29">
        <v>0.89267104094299599</v>
      </c>
      <c r="X29">
        <v>-0.167101557722625</v>
      </c>
      <c r="Y29">
        <v>0.13824999525975001</v>
      </c>
      <c r="Z29">
        <v>-0.30151386604006702</v>
      </c>
      <c r="AA29">
        <v>0.24945482926006601</v>
      </c>
    </row>
    <row r="30" spans="1:27" x14ac:dyDescent="0.25">
      <c r="A30" t="str">
        <f t="shared" si="0"/>
        <v>56AMay</v>
      </c>
      <c r="B30" t="s">
        <v>279</v>
      </c>
      <c r="C30" t="s">
        <v>89</v>
      </c>
      <c r="D30">
        <v>-9.0227980408885209</v>
      </c>
      <c r="E30">
        <v>0.51004514344268304</v>
      </c>
      <c r="F30">
        <v>-13.1920469203378</v>
      </c>
      <c r="G30">
        <v>0.74572648454444301</v>
      </c>
      <c r="H30">
        <v>-2.0430823232223201</v>
      </c>
      <c r="I30">
        <v>0.115492357458388</v>
      </c>
      <c r="J30">
        <v>-3.9357247218290898</v>
      </c>
      <c r="K30">
        <v>0.22248057323230899</v>
      </c>
      <c r="L30">
        <v>9.6774643600774993E-3</v>
      </c>
      <c r="M30">
        <v>1.53342275252945E-3</v>
      </c>
      <c r="N30">
        <v>1.41492210431286E-2</v>
      </c>
      <c r="O30">
        <v>2.2419857796229601E-3</v>
      </c>
      <c r="P30">
        <v>2.1913220575356402E-3</v>
      </c>
      <c r="Q30">
        <v>3.47221439017304E-4</v>
      </c>
      <c r="R30">
        <v>4.3400521710100096E-3</v>
      </c>
      <c r="S30">
        <v>6.8769405895681098E-4</v>
      </c>
      <c r="T30">
        <v>2.8327584233112102</v>
      </c>
      <c r="U30">
        <v>0.23387509371891901</v>
      </c>
      <c r="V30">
        <v>4.1417176650696197</v>
      </c>
      <c r="W30">
        <v>0.34194395085169599</v>
      </c>
      <c r="X30">
        <v>0.64143723869234803</v>
      </c>
      <c r="Y30">
        <v>5.2957637714346098E-2</v>
      </c>
      <c r="Z30">
        <v>1.3098080281673701</v>
      </c>
      <c r="AA30">
        <v>0.10813893370524801</v>
      </c>
    </row>
    <row r="31" spans="1:27" x14ac:dyDescent="0.25">
      <c r="A31" t="str">
        <f t="shared" si="0"/>
        <v>56BMay</v>
      </c>
      <c r="B31" t="s">
        <v>279</v>
      </c>
      <c r="C31" t="s">
        <v>86</v>
      </c>
      <c r="D31">
        <v>5.8822932739360203</v>
      </c>
      <c r="E31">
        <v>2.6974239306324601</v>
      </c>
      <c r="F31">
        <v>8.6003796734997895</v>
      </c>
      <c r="G31">
        <v>3.9438478945984601</v>
      </c>
      <c r="H31">
        <v>1.33196036900376</v>
      </c>
      <c r="I31">
        <v>0.61079269711431305</v>
      </c>
      <c r="J31">
        <v>2.6427620688908999</v>
      </c>
      <c r="K31">
        <v>1.2118827327397199</v>
      </c>
      <c r="L31">
        <v>4.2059184791019701E-2</v>
      </c>
      <c r="M31">
        <v>2.5354973231417399E-2</v>
      </c>
      <c r="N31">
        <v>6.1493866612096999E-2</v>
      </c>
      <c r="O31">
        <v>3.70709834152321E-2</v>
      </c>
      <c r="P31">
        <v>9.5236950429637892E-3</v>
      </c>
      <c r="Q31">
        <v>5.7412675513883998E-3</v>
      </c>
      <c r="R31">
        <v>1.9394754264269301E-2</v>
      </c>
      <c r="S31">
        <v>1.16919402419199E-2</v>
      </c>
      <c r="T31">
        <v>-1.3457024327414799</v>
      </c>
      <c r="U31">
        <v>0.596840527737168</v>
      </c>
      <c r="V31">
        <v>-1.9675237717933101</v>
      </c>
      <c r="W31">
        <v>0.87262822576626398</v>
      </c>
      <c r="X31">
        <v>-0.30471488336456698</v>
      </c>
      <c r="Y31">
        <v>0.13514591886868901</v>
      </c>
      <c r="Z31">
        <v>-0.64161482967729599</v>
      </c>
      <c r="AA31">
        <v>0.28456642734044602</v>
      </c>
    </row>
    <row r="32" spans="1:27" x14ac:dyDescent="0.25">
      <c r="A32" t="str">
        <f t="shared" si="0"/>
        <v>61BMay</v>
      </c>
      <c r="B32" t="s">
        <v>279</v>
      </c>
      <c r="C32" t="s">
        <v>109</v>
      </c>
      <c r="D32">
        <v>69.305836207634002</v>
      </c>
      <c r="E32">
        <v>0.88629142016030804</v>
      </c>
      <c r="F32">
        <v>101.330633686035</v>
      </c>
      <c r="G32">
        <v>1.2958284056523399</v>
      </c>
      <c r="H32">
        <v>15.6933058027324</v>
      </c>
      <c r="I32">
        <v>0.20068789366084699</v>
      </c>
      <c r="J32">
        <v>29.683567131313001</v>
      </c>
      <c r="K32">
        <v>0.37959704849989701</v>
      </c>
      <c r="L32">
        <v>0.153302343875244</v>
      </c>
      <c r="M32">
        <v>7.7445506613004304E-3</v>
      </c>
      <c r="N32">
        <v>0.22414019511854499</v>
      </c>
      <c r="O32">
        <v>1.13231477904993E-2</v>
      </c>
      <c r="P32">
        <v>3.4713102017876703E-2</v>
      </c>
      <c r="Q32">
        <v>1.7536416625639701E-3</v>
      </c>
      <c r="R32">
        <v>6.7577170698102401E-2</v>
      </c>
      <c r="S32">
        <v>3.41387358333348E-3</v>
      </c>
      <c r="T32">
        <v>4.9170740659794898</v>
      </c>
      <c r="U32">
        <v>8.4732991774927394E-2</v>
      </c>
      <c r="V32">
        <v>7.1891525771965297</v>
      </c>
      <c r="W32">
        <v>0.12388635965583</v>
      </c>
      <c r="X32">
        <v>1.11340041754812</v>
      </c>
      <c r="Y32">
        <v>1.91865624060947E-2</v>
      </c>
      <c r="Z32">
        <v>2.2311130241466599</v>
      </c>
      <c r="AA32">
        <v>3.84474341828515E-2</v>
      </c>
    </row>
    <row r="33" spans="1:27" x14ac:dyDescent="0.25">
      <c r="A33" t="str">
        <f t="shared" si="0"/>
        <v>61CMay</v>
      </c>
      <c r="B33" t="s">
        <v>279</v>
      </c>
      <c r="C33" t="s">
        <v>107</v>
      </c>
      <c r="D33">
        <v>41.103200700966397</v>
      </c>
      <c r="E33">
        <v>1.23863800057828</v>
      </c>
      <c r="F33">
        <v>60.096141991205698</v>
      </c>
      <c r="G33">
        <v>1.8109870737318401</v>
      </c>
      <c r="H33">
        <v>9.3072262505982106</v>
      </c>
      <c r="I33">
        <v>0.28047168875828299</v>
      </c>
      <c r="J33">
        <v>16.918646017560299</v>
      </c>
      <c r="K33">
        <v>0.50984053597533796</v>
      </c>
      <c r="L33">
        <v>0.59318228600927103</v>
      </c>
      <c r="M33">
        <v>6.2196512757565596E-3</v>
      </c>
      <c r="N33">
        <v>0.86727958598715704</v>
      </c>
      <c r="O33">
        <v>9.0936238499514498E-3</v>
      </c>
      <c r="P33">
        <v>0.13431756285601201</v>
      </c>
      <c r="Q33">
        <v>1.40835021691941E-3</v>
      </c>
      <c r="R33">
        <v>0.25186559485000998</v>
      </c>
      <c r="S33">
        <v>2.6408680860432101E-3</v>
      </c>
      <c r="T33">
        <v>-0.33151479539308398</v>
      </c>
      <c r="U33">
        <v>0.43928741545893901</v>
      </c>
      <c r="V33">
        <v>-0.48470094485026</v>
      </c>
      <c r="W33">
        <v>0.64227306983783095</v>
      </c>
      <c r="X33">
        <v>-7.5066738198606098E-2</v>
      </c>
      <c r="Y33">
        <v>9.9470291728905397E-2</v>
      </c>
      <c r="Z33">
        <v>-0.14443826068191201</v>
      </c>
      <c r="AA33">
        <v>0.19139390190144401</v>
      </c>
    </row>
    <row r="34" spans="1:27" x14ac:dyDescent="0.25">
      <c r="A34" t="str">
        <f t="shared" si="0"/>
        <v>62BMay</v>
      </c>
      <c r="B34" t="s">
        <v>279</v>
      </c>
      <c r="C34" t="s">
        <v>100</v>
      </c>
      <c r="D34">
        <v>-10.795274422262301</v>
      </c>
      <c r="E34">
        <v>0.75079261608847003</v>
      </c>
      <c r="F34">
        <v>-15.783548080212</v>
      </c>
      <c r="G34">
        <v>1.0977183988822701</v>
      </c>
      <c r="H34">
        <v>-2.4444340044528201</v>
      </c>
      <c r="I34">
        <v>0.17000614614057599</v>
      </c>
      <c r="J34">
        <v>-4.8141870685065902</v>
      </c>
      <c r="K34">
        <v>0.33481836237988699</v>
      </c>
      <c r="L34">
        <v>0.37615960184455299</v>
      </c>
      <c r="M34">
        <v>2.8773717863113399E-3</v>
      </c>
      <c r="N34">
        <v>0.54997519556364305</v>
      </c>
      <c r="O34">
        <v>4.2069459429613203E-3</v>
      </c>
      <c r="P34">
        <v>8.51759099290747E-2</v>
      </c>
      <c r="Q34">
        <v>6.5153929050731799E-4</v>
      </c>
      <c r="R34">
        <v>0.17224994419422299</v>
      </c>
      <c r="S34">
        <v>1.31759797486966E-3</v>
      </c>
      <c r="T34">
        <v>0.45790912972553999</v>
      </c>
      <c r="U34">
        <v>0.45787720388376402</v>
      </c>
      <c r="V34">
        <v>0.66949949419409904</v>
      </c>
      <c r="W34">
        <v>0.66945281607930696</v>
      </c>
      <c r="X34">
        <v>0.103686910018906</v>
      </c>
      <c r="Y34">
        <v>0.103679680873059</v>
      </c>
      <c r="Z34">
        <v>0.21664319946288399</v>
      </c>
      <c r="AA34">
        <v>0.21662809490161</v>
      </c>
    </row>
    <row r="35" spans="1:27" x14ac:dyDescent="0.25">
      <c r="A35" t="str">
        <f t="shared" si="0"/>
        <v>62CMay</v>
      </c>
      <c r="B35" t="s">
        <v>279</v>
      </c>
      <c r="C35" t="s">
        <v>103</v>
      </c>
      <c r="D35">
        <v>2.9599304217187901</v>
      </c>
      <c r="E35">
        <v>0.73203386340159105</v>
      </c>
      <c r="F35">
        <v>4.3276532210183696</v>
      </c>
      <c r="G35">
        <v>1.07029161347813</v>
      </c>
      <c r="H35">
        <v>0.67023350131265202</v>
      </c>
      <c r="I35">
        <v>0.16575849747919799</v>
      </c>
      <c r="J35">
        <v>1.3102640542517101</v>
      </c>
      <c r="K35">
        <v>0.32404736634084302</v>
      </c>
      <c r="L35">
        <v>2.5399524721120601</v>
      </c>
      <c r="M35">
        <v>4.8391122662068901E-2</v>
      </c>
      <c r="N35">
        <v>3.7136121229452499</v>
      </c>
      <c r="O35">
        <v>7.0751662377114305E-2</v>
      </c>
      <c r="P35">
        <v>0.57513555928887605</v>
      </c>
      <c r="Q35">
        <v>1.09574709379198E-2</v>
      </c>
      <c r="R35">
        <v>1.1550091390697801</v>
      </c>
      <c r="S35">
        <v>2.2005210545557999E-2</v>
      </c>
      <c r="T35">
        <v>-0.21740023956395599</v>
      </c>
      <c r="U35">
        <v>8.2225024251911596E-2</v>
      </c>
      <c r="V35">
        <v>-0.31785640638565699</v>
      </c>
      <c r="W35">
        <v>0.120219512067269</v>
      </c>
      <c r="X35">
        <v>-4.9227144895030397E-2</v>
      </c>
      <c r="Y35">
        <v>1.8618669376652099E-2</v>
      </c>
      <c r="Z35">
        <v>-0.102066890461712</v>
      </c>
      <c r="AA35">
        <v>3.8603695011396502E-2</v>
      </c>
    </row>
    <row r="36" spans="1:27" x14ac:dyDescent="0.25">
      <c r="A36" t="str">
        <f t="shared" si="0"/>
        <v>62EMay</v>
      </c>
      <c r="B36" t="s">
        <v>279</v>
      </c>
      <c r="C36" t="s">
        <v>105</v>
      </c>
      <c r="D36">
        <v>-10.769175214009501</v>
      </c>
      <c r="E36">
        <v>1.79479938468657</v>
      </c>
      <c r="F36">
        <v>-15.7453889661218</v>
      </c>
      <c r="G36">
        <v>2.6241391626058199</v>
      </c>
      <c r="H36">
        <v>-2.4385242156279099</v>
      </c>
      <c r="I36">
        <v>0.40640640297677899</v>
      </c>
      <c r="J36">
        <v>-4.6124187067915496</v>
      </c>
      <c r="K36">
        <v>0.76870940367811003</v>
      </c>
      <c r="L36">
        <v>0.15812016339510401</v>
      </c>
      <c r="M36">
        <v>1.6916311645642799E-2</v>
      </c>
      <c r="N36">
        <v>0.23118422967098501</v>
      </c>
      <c r="O36">
        <v>2.4732990358099598E-2</v>
      </c>
      <c r="P36">
        <v>3.5804027676734899E-2</v>
      </c>
      <c r="Q36">
        <v>3.83045449324157E-3</v>
      </c>
      <c r="R36">
        <v>6.9700912604822099E-2</v>
      </c>
      <c r="S36">
        <v>7.4568754186184298E-3</v>
      </c>
      <c r="T36">
        <v>9.3009476116426999</v>
      </c>
      <c r="U36">
        <v>1.0730836818778899</v>
      </c>
      <c r="V36">
        <v>13.598723670901499</v>
      </c>
      <c r="W36">
        <v>1.5689335189184701</v>
      </c>
      <c r="X36">
        <v>2.1060652769185499</v>
      </c>
      <c r="Y36">
        <v>0.24298430396510801</v>
      </c>
      <c r="Z36">
        <v>4.2202873242886598</v>
      </c>
      <c r="AA36">
        <v>0.486909683789779</v>
      </c>
    </row>
    <row r="37" spans="1:27" x14ac:dyDescent="0.25">
      <c r="A37" t="str">
        <f t="shared" si="0"/>
        <v>66AMay</v>
      </c>
      <c r="B37" t="s">
        <v>279</v>
      </c>
      <c r="C37" t="s">
        <v>73</v>
      </c>
      <c r="D37">
        <v>-13.6330989628786</v>
      </c>
      <c r="E37">
        <v>0.72838192995895101</v>
      </c>
      <c r="F37">
        <v>-19.932672810904698</v>
      </c>
      <c r="G37">
        <v>1.06495219691279</v>
      </c>
      <c r="H37">
        <v>-3.0870183922519701</v>
      </c>
      <c r="I37">
        <v>0.164931569886623</v>
      </c>
      <c r="J37">
        <v>-6.2637485473149397</v>
      </c>
      <c r="K37">
        <v>0.33465621192171602</v>
      </c>
      <c r="L37">
        <v>3.6916300673802201E-2</v>
      </c>
      <c r="M37">
        <v>8.2905002047484395E-4</v>
      </c>
      <c r="N37">
        <v>5.39745618163186E-2</v>
      </c>
      <c r="O37">
        <v>1.2121369357763099E-3</v>
      </c>
      <c r="P37">
        <v>8.3591632001084101E-3</v>
      </c>
      <c r="Q37">
        <v>1.8772640529283701E-4</v>
      </c>
      <c r="R37">
        <v>1.7386345911216301E-2</v>
      </c>
      <c r="S37">
        <v>3.90454898529573E-4</v>
      </c>
      <c r="T37">
        <v>-0.71999680793741705</v>
      </c>
      <c r="U37">
        <v>0.27278501025972002</v>
      </c>
      <c r="V37">
        <v>-1.05269248294828</v>
      </c>
      <c r="W37">
        <v>0.39883333730881998</v>
      </c>
      <c r="X37">
        <v>-0.16303288008966399</v>
      </c>
      <c r="Y37">
        <v>6.17682264388544E-2</v>
      </c>
      <c r="Z37">
        <v>-0.35143856952976898</v>
      </c>
      <c r="AA37">
        <v>0.133149442800269</v>
      </c>
    </row>
    <row r="38" spans="1:27" x14ac:dyDescent="0.25">
      <c r="A38" t="str">
        <f t="shared" si="0"/>
        <v>66BMay</v>
      </c>
      <c r="B38" t="s">
        <v>279</v>
      </c>
      <c r="C38" t="s">
        <v>78</v>
      </c>
      <c r="D38">
        <v>5.0124957635064096</v>
      </c>
      <c r="E38">
        <v>0.40156114447161401</v>
      </c>
      <c r="F38">
        <v>7.3286666730777501</v>
      </c>
      <c r="G38">
        <v>0.58711426713175197</v>
      </c>
      <c r="H38">
        <v>1.13500728302218</v>
      </c>
      <c r="I38">
        <v>9.0927722447624301E-2</v>
      </c>
      <c r="J38">
        <v>2.3203713088817399</v>
      </c>
      <c r="K38">
        <v>0.18588962511997101</v>
      </c>
      <c r="L38">
        <v>0.125690572847554</v>
      </c>
      <c r="M38">
        <v>1.15461283505368E-3</v>
      </c>
      <c r="N38">
        <v>0.18376959419184599</v>
      </c>
      <c r="O38">
        <v>1.6881356122376899E-3</v>
      </c>
      <c r="P38">
        <v>2.8460815194666301E-2</v>
      </c>
      <c r="Q38">
        <v>2.6144540338525398E-4</v>
      </c>
      <c r="R38">
        <v>5.9616678400922801E-2</v>
      </c>
      <c r="S38">
        <v>5.47647930194887E-4</v>
      </c>
      <c r="T38">
        <v>-0.465524053236404</v>
      </c>
      <c r="U38">
        <v>3.0817518008910201E-2</v>
      </c>
      <c r="V38">
        <v>-0.68063311680150596</v>
      </c>
      <c r="W38">
        <v>4.5057657469396703E-2</v>
      </c>
      <c r="X38">
        <v>-0.10541119948512601</v>
      </c>
      <c r="Y38">
        <v>6.9781819347238599E-3</v>
      </c>
      <c r="Z38">
        <v>-0.22903286166440801</v>
      </c>
      <c r="AA38">
        <v>1.5161889680898599E-2</v>
      </c>
    </row>
    <row r="39" spans="1:27" x14ac:dyDescent="0.25">
      <c r="A39" t="str">
        <f t="shared" si="0"/>
        <v>66CMay</v>
      </c>
      <c r="B39" t="s">
        <v>279</v>
      </c>
      <c r="C39" t="s">
        <v>76</v>
      </c>
      <c r="D39">
        <v>118.62378135367</v>
      </c>
      <c r="E39">
        <v>0.86929221115286803</v>
      </c>
      <c r="F39">
        <v>173.43738410124101</v>
      </c>
      <c r="G39">
        <v>1.27097421277131</v>
      </c>
      <c r="H39">
        <v>26.860642308425899</v>
      </c>
      <c r="I39">
        <v>0.1968386682571</v>
      </c>
      <c r="J39">
        <v>55.538067902944903</v>
      </c>
      <c r="K39">
        <v>0.40699098696380898</v>
      </c>
      <c r="L39">
        <v>0.78906140964017202</v>
      </c>
      <c r="M39">
        <v>9.6515501622177896E-3</v>
      </c>
      <c r="N39">
        <v>1.1536704126402</v>
      </c>
      <c r="O39">
        <v>1.4111332428918299E-2</v>
      </c>
      <c r="P39">
        <v>0.17867156182229799</v>
      </c>
      <c r="Q39">
        <v>2.1854541616426202E-3</v>
      </c>
      <c r="R39">
        <v>0.37827415917020102</v>
      </c>
      <c r="S39">
        <v>4.6269301447232703E-3</v>
      </c>
      <c r="T39">
        <v>-2.4073171734908598</v>
      </c>
      <c r="U39">
        <v>0.38397795533923301</v>
      </c>
      <c r="V39">
        <v>-3.5196887884347499</v>
      </c>
      <c r="W39">
        <v>0.56140624895464297</v>
      </c>
      <c r="X39">
        <v>-0.54510221122763403</v>
      </c>
      <c r="Y39">
        <v>8.6946263177512403E-2</v>
      </c>
      <c r="Z39">
        <v>-1.19861987805571</v>
      </c>
      <c r="AA39">
        <v>0.19118528088984299</v>
      </c>
    </row>
    <row r="40" spans="1:27" x14ac:dyDescent="0.25">
      <c r="A40" t="str">
        <f t="shared" si="0"/>
        <v>68AMay</v>
      </c>
      <c r="B40" t="s">
        <v>279</v>
      </c>
      <c r="C40" t="s">
        <v>85</v>
      </c>
      <c r="D40">
        <v>102.00837656398799</v>
      </c>
      <c r="E40">
        <v>1.48535189633125</v>
      </c>
      <c r="F40">
        <v>149.14434345103601</v>
      </c>
      <c r="G40">
        <v>2.17170237223718</v>
      </c>
      <c r="H40">
        <v>23.0983238274905</v>
      </c>
      <c r="I40">
        <v>0.33633648779534198</v>
      </c>
      <c r="J40">
        <v>54.728797313437802</v>
      </c>
      <c r="K40">
        <v>0.796910269642916</v>
      </c>
      <c r="L40">
        <v>4.1532359859093901</v>
      </c>
      <c r="M40">
        <v>3.2468981306887898E-2</v>
      </c>
      <c r="N40">
        <v>6.0723606744894703</v>
      </c>
      <c r="O40">
        <v>4.7472227895932799E-2</v>
      </c>
      <c r="P40">
        <v>0.940440314471087</v>
      </c>
      <c r="Q40">
        <v>7.3521319507009898E-3</v>
      </c>
      <c r="R40">
        <v>2.26355340352745</v>
      </c>
      <c r="S40">
        <v>1.7695905890159399E-2</v>
      </c>
      <c r="T40">
        <v>-1.0982063148132399</v>
      </c>
      <c r="U40">
        <v>0.44884311716568398</v>
      </c>
      <c r="V40">
        <v>-1.60566480237885</v>
      </c>
      <c r="W40">
        <v>0.65624426421687798</v>
      </c>
      <c r="X40">
        <v>-0.24867296141154799</v>
      </c>
      <c r="Y40">
        <v>0.10163404239190001</v>
      </c>
      <c r="Z40">
        <v>-0.63364798398090505</v>
      </c>
      <c r="AA40">
        <v>0.25897550622271398</v>
      </c>
    </row>
    <row r="41" spans="1:27" x14ac:dyDescent="0.25">
      <c r="A41" t="str">
        <f t="shared" si="0"/>
        <v>23AJune</v>
      </c>
      <c r="B41" t="s">
        <v>280</v>
      </c>
      <c r="C41" t="s">
        <v>94</v>
      </c>
      <c r="D41">
        <v>-24.0968902131345</v>
      </c>
      <c r="E41">
        <v>1.1855872033930199</v>
      </c>
      <c r="F41">
        <v>-35.231566182167803</v>
      </c>
      <c r="G41">
        <v>1.73342259734016</v>
      </c>
      <c r="H41">
        <v>-5.4563928191654298</v>
      </c>
      <c r="I41">
        <v>0.26845910181231603</v>
      </c>
      <c r="J41">
        <v>-8.8638439259409001</v>
      </c>
      <c r="K41">
        <v>0.43610855336595999</v>
      </c>
      <c r="L41">
        <v>2.19276579529441</v>
      </c>
      <c r="M41">
        <v>5.0521249703142798E-2</v>
      </c>
      <c r="N41">
        <v>3.2059976434967501</v>
      </c>
      <c r="O41">
        <v>7.3866077189989998E-2</v>
      </c>
      <c r="P41">
        <v>0.49652014985047599</v>
      </c>
      <c r="Q41">
        <v>1.1439807446408001E-2</v>
      </c>
      <c r="R41">
        <v>0.83738177176727102</v>
      </c>
      <c r="S41">
        <v>1.92932476779328E-2</v>
      </c>
      <c r="T41">
        <v>-4.2069574093534001</v>
      </c>
      <c r="U41">
        <v>4.4863169835531201E-2</v>
      </c>
      <c r="V41">
        <v>-6.1509056597023797</v>
      </c>
      <c r="W41">
        <v>6.5593515313474501E-2</v>
      </c>
      <c r="X41">
        <v>-0.95260475504921005</v>
      </c>
      <c r="Y41">
        <v>1.01586169655271E-2</v>
      </c>
      <c r="Z41">
        <v>-1.6374751889549899</v>
      </c>
      <c r="AA41">
        <v>1.7462103928180001E-2</v>
      </c>
    </row>
    <row r="42" spans="1:27" x14ac:dyDescent="0.25">
      <c r="A42" t="str">
        <f t="shared" si="0"/>
        <v>4AJune</v>
      </c>
      <c r="B42" t="s">
        <v>280</v>
      </c>
      <c r="C42" t="s">
        <v>98</v>
      </c>
      <c r="D42">
        <v>26.978902319498999</v>
      </c>
      <c r="E42">
        <v>0.58599914247567497</v>
      </c>
      <c r="F42">
        <v>39.445296641372302</v>
      </c>
      <c r="G42">
        <v>0.85677725997904897</v>
      </c>
      <c r="H42">
        <v>6.1089828431405504</v>
      </c>
      <c r="I42">
        <v>0.13269104373055299</v>
      </c>
      <c r="J42">
        <v>10.6410827592132</v>
      </c>
      <c r="K42">
        <v>0.23113117420662399</v>
      </c>
      <c r="L42">
        <v>8.24868572147947</v>
      </c>
      <c r="M42">
        <v>0.121870500863345</v>
      </c>
      <c r="N42">
        <v>12.0602332641995</v>
      </c>
      <c r="O42">
        <v>0.17818434573273501</v>
      </c>
      <c r="P42">
        <v>1.86779576701148</v>
      </c>
      <c r="Q42">
        <v>2.7595815057346901E-2</v>
      </c>
      <c r="R42">
        <v>3.3642761456764898</v>
      </c>
      <c r="S42">
        <v>4.9705617689924597E-2</v>
      </c>
      <c r="T42">
        <v>-2.9437728823495899</v>
      </c>
      <c r="U42">
        <v>6.7351627643925799E-2</v>
      </c>
      <c r="V42">
        <v>-4.3040296159559901</v>
      </c>
      <c r="W42">
        <v>9.8473425650596899E-2</v>
      </c>
      <c r="X42">
        <v>-0.66657485984441001</v>
      </c>
      <c r="Y42">
        <v>1.52508034931042E-2</v>
      </c>
      <c r="Z42">
        <v>-1.2284616732792999</v>
      </c>
      <c r="AA42">
        <v>2.8106411907532301E-2</v>
      </c>
    </row>
    <row r="43" spans="1:27" x14ac:dyDescent="0.25">
      <c r="A43" t="str">
        <f t="shared" si="0"/>
        <v>4DJune</v>
      </c>
      <c r="B43" t="s">
        <v>280</v>
      </c>
      <c r="C43" t="s">
        <v>96</v>
      </c>
      <c r="D43">
        <v>2.6703316933064101</v>
      </c>
      <c r="E43">
        <v>0.68690497863185696</v>
      </c>
      <c r="F43">
        <v>3.9042368931815501</v>
      </c>
      <c r="G43">
        <v>1.0043096018397299</v>
      </c>
      <c r="H43">
        <v>0.60465805119554705</v>
      </c>
      <c r="I43">
        <v>0.15553971320386001</v>
      </c>
      <c r="J43">
        <v>1.0720414926870001</v>
      </c>
      <c r="K43">
        <v>0.275767478801417</v>
      </c>
      <c r="L43">
        <v>2.82390808937213</v>
      </c>
      <c r="M43">
        <v>3.1062197021366499E-2</v>
      </c>
      <c r="N43">
        <v>4.1287777743554699</v>
      </c>
      <c r="O43">
        <v>4.5415397607003603E-2</v>
      </c>
      <c r="P43">
        <v>0.639433208374524</v>
      </c>
      <c r="Q43">
        <v>7.0335859638230103E-3</v>
      </c>
      <c r="R43">
        <v>1.1711301935117</v>
      </c>
      <c r="S43">
        <v>1.2882103686533201E-2</v>
      </c>
      <c r="T43">
        <v>-2.5636853466678402</v>
      </c>
      <c r="U43">
        <v>0.207116851328946</v>
      </c>
      <c r="V43">
        <v>-3.7483114693426201</v>
      </c>
      <c r="W43">
        <v>0.302821276542173</v>
      </c>
      <c r="X43">
        <v>-0.58050952601897698</v>
      </c>
      <c r="Y43">
        <v>4.6898620125821203E-2</v>
      </c>
      <c r="Z43">
        <v>-1.0890871550627299</v>
      </c>
      <c r="AA43">
        <v>8.7985954544918796E-2</v>
      </c>
    </row>
    <row r="44" spans="1:27" x14ac:dyDescent="0.25">
      <c r="A44" t="str">
        <f t="shared" si="0"/>
        <v>66AJune</v>
      </c>
      <c r="B44" t="s">
        <v>280</v>
      </c>
      <c r="C44" t="s">
        <v>73</v>
      </c>
      <c r="D44">
        <v>332.34311398371898</v>
      </c>
      <c r="E44">
        <v>4.86970007735402</v>
      </c>
      <c r="F44">
        <v>485.91201237755303</v>
      </c>
      <c r="G44">
        <v>7.1198880455159603</v>
      </c>
      <c r="H44">
        <v>75.254298982173907</v>
      </c>
      <c r="I44">
        <v>1.10267326192493</v>
      </c>
      <c r="J44">
        <v>135.82133878744099</v>
      </c>
      <c r="K44">
        <v>1.9901395761487899</v>
      </c>
      <c r="L44">
        <v>0.274524600160373</v>
      </c>
      <c r="M44">
        <v>2.6150218224153601E-3</v>
      </c>
      <c r="N44">
        <v>0.40137675582351601</v>
      </c>
      <c r="O44">
        <v>3.8233694717180601E-3</v>
      </c>
      <c r="P44">
        <v>6.2162131451420702E-2</v>
      </c>
      <c r="Q44">
        <v>5.92133929630915E-4</v>
      </c>
      <c r="R44">
        <v>0.11577917592253401</v>
      </c>
      <c r="S44">
        <v>1.10287045839179E-3</v>
      </c>
      <c r="T44">
        <v>-5.6733283215013799</v>
      </c>
      <c r="U44">
        <v>0.12391093838459501</v>
      </c>
      <c r="V44">
        <v>-8.2948563264480697</v>
      </c>
      <c r="W44">
        <v>0.18116762734852199</v>
      </c>
      <c r="X44">
        <v>-1.28464327306994</v>
      </c>
      <c r="Y44">
        <v>2.8057842669226601E-2</v>
      </c>
      <c r="Z44">
        <v>-2.45392689737653</v>
      </c>
      <c r="AA44">
        <v>5.3596119834759703E-2</v>
      </c>
    </row>
    <row r="45" spans="1:27" x14ac:dyDescent="0.25">
      <c r="A45" t="str">
        <f t="shared" si="0"/>
        <v>66CJune</v>
      </c>
      <c r="B45" t="s">
        <v>280</v>
      </c>
      <c r="C45" t="s">
        <v>76</v>
      </c>
      <c r="D45">
        <v>44.149257623360903</v>
      </c>
      <c r="E45">
        <v>0.13562988055870701</v>
      </c>
      <c r="F45">
        <v>64.549718992502605</v>
      </c>
      <c r="G45">
        <v>0.19830165099806199</v>
      </c>
      <c r="H45">
        <v>9.9969618542846597</v>
      </c>
      <c r="I45">
        <v>3.0711427897921001E-2</v>
      </c>
      <c r="J45">
        <v>18.435577072833599</v>
      </c>
      <c r="K45">
        <v>5.6635496291929197E-2</v>
      </c>
      <c r="L45">
        <v>1.4334509669009301</v>
      </c>
      <c r="M45">
        <v>2.7645939236736299E-3</v>
      </c>
      <c r="N45">
        <v>2.0958190937739798</v>
      </c>
      <c r="O45">
        <v>4.0420557560425403E-3</v>
      </c>
      <c r="P45">
        <v>0.32458427179789101</v>
      </c>
      <c r="Q45">
        <v>6.2600237207450203E-4</v>
      </c>
      <c r="R45">
        <v>0.61695107916097902</v>
      </c>
      <c r="S45">
        <v>1.18986923448092E-3</v>
      </c>
      <c r="T45">
        <v>-4.9884280423832097</v>
      </c>
      <c r="U45">
        <v>8.0499876830676095E-2</v>
      </c>
      <c r="V45">
        <v>-7.2934777544203602</v>
      </c>
      <c r="W45">
        <v>0.11769720960385301</v>
      </c>
      <c r="X45">
        <v>-1.12955749512221</v>
      </c>
      <c r="Y45">
        <v>1.8228034654994101E-2</v>
      </c>
      <c r="Z45">
        <v>-2.2054636447224101</v>
      </c>
      <c r="AA45">
        <v>3.55902801937319E-2</v>
      </c>
    </row>
    <row r="46" spans="1:27" x14ac:dyDescent="0.25">
      <c r="A46" t="str">
        <f t="shared" si="0"/>
        <v>14AJuly</v>
      </c>
      <c r="B46" t="s">
        <v>281</v>
      </c>
      <c r="C46" t="s">
        <v>83</v>
      </c>
      <c r="D46">
        <v>90.606489853232503</v>
      </c>
      <c r="E46">
        <v>16.368212773517399</v>
      </c>
      <c r="F46">
        <v>132.473880055199</v>
      </c>
      <c r="G46">
        <v>23.931626301706501</v>
      </c>
      <c r="H46">
        <v>20.516531230054301</v>
      </c>
      <c r="I46">
        <v>3.7063454184354199</v>
      </c>
      <c r="J46">
        <v>580.66396318945999</v>
      </c>
      <c r="K46">
        <v>106.006826879035</v>
      </c>
      <c r="L46">
        <v>0.62808771441218603</v>
      </c>
      <c r="M46">
        <v>0.130787066412025</v>
      </c>
      <c r="N46">
        <v>0.91831409293045996</v>
      </c>
      <c r="O46">
        <v>0.19122107231725899</v>
      </c>
      <c r="P46">
        <v>0.14222139306824999</v>
      </c>
      <c r="Q46">
        <v>2.9614842566751998E-2</v>
      </c>
      <c r="R46">
        <v>4.1577246287676397</v>
      </c>
      <c r="S46">
        <v>0.81847192471470698</v>
      </c>
      <c r="T46">
        <v>364.93056856531803</v>
      </c>
      <c r="U46">
        <v>96.664490102383098</v>
      </c>
      <c r="V46">
        <v>533.55745760492903</v>
      </c>
      <c r="W46">
        <v>141.33115727320299</v>
      </c>
      <c r="X46">
        <v>82.633257495127395</v>
      </c>
      <c r="Y46">
        <v>21.888277906310101</v>
      </c>
      <c r="Z46">
        <v>2437.0994625254698</v>
      </c>
      <c r="AA46">
        <v>578.63954688671504</v>
      </c>
    </row>
    <row r="47" spans="1:27" x14ac:dyDescent="0.25">
      <c r="A47" t="str">
        <f t="shared" si="0"/>
        <v>14BJuly</v>
      </c>
      <c r="B47" t="s">
        <v>281</v>
      </c>
      <c r="C47" t="s">
        <v>80</v>
      </c>
      <c r="D47">
        <v>1.8348438156857501</v>
      </c>
      <c r="E47">
        <v>0.83515349566874697</v>
      </c>
      <c r="F47">
        <v>2.6826872992531698</v>
      </c>
      <c r="G47">
        <v>1.22106070097312</v>
      </c>
      <c r="H47">
        <v>0.41547388611750402</v>
      </c>
      <c r="I47">
        <v>0.18910844911365399</v>
      </c>
      <c r="J47">
        <v>7.9690033351832597</v>
      </c>
      <c r="K47">
        <v>3.6131235507313701</v>
      </c>
      <c r="L47">
        <v>1.1657444845979099</v>
      </c>
      <c r="M47">
        <v>0.17307868587358999</v>
      </c>
      <c r="N47">
        <v>1.70441096744599</v>
      </c>
      <c r="O47">
        <v>0.25305477686719402</v>
      </c>
      <c r="P47">
        <v>0.26396600467867298</v>
      </c>
      <c r="Q47">
        <v>3.9191169084402698E-2</v>
      </c>
      <c r="R47">
        <v>5.4368352213352003</v>
      </c>
      <c r="S47">
        <v>0.86033785897687998</v>
      </c>
      <c r="T47">
        <v>6.7347650182748504</v>
      </c>
      <c r="U47">
        <v>1.3128415944638601</v>
      </c>
      <c r="V47">
        <v>9.8467610286644902</v>
      </c>
      <c r="W47">
        <v>1.9194786179025201</v>
      </c>
      <c r="X47">
        <v>1.52499028544569</v>
      </c>
      <c r="Y47">
        <v>0.29727402106142897</v>
      </c>
      <c r="Z47">
        <v>31.750680389941699</v>
      </c>
      <c r="AA47">
        <v>6.2726136569528403</v>
      </c>
    </row>
    <row r="48" spans="1:27" x14ac:dyDescent="0.25">
      <c r="A48" t="str">
        <f t="shared" si="0"/>
        <v>23AJuly</v>
      </c>
      <c r="B48" t="s">
        <v>281</v>
      </c>
      <c r="C48" t="s">
        <v>94</v>
      </c>
      <c r="D48">
        <v>-30.941863037846801</v>
      </c>
      <c r="E48">
        <v>0.495193265091948</v>
      </c>
      <c r="F48">
        <v>-45.239459771588102</v>
      </c>
      <c r="G48">
        <v>0.72401185952788305</v>
      </c>
      <c r="H48">
        <v>-7.00633807093012</v>
      </c>
      <c r="I48">
        <v>0.112129364073462</v>
      </c>
      <c r="J48">
        <v>-349.12124049891997</v>
      </c>
      <c r="K48">
        <v>9.4737297985873195</v>
      </c>
      <c r="L48">
        <v>1.4903589256891301</v>
      </c>
      <c r="M48">
        <v>0.56401247126167897</v>
      </c>
      <c r="N48">
        <v>2.1790230465913298</v>
      </c>
      <c r="O48">
        <v>0.82463100147224799</v>
      </c>
      <c r="P48">
        <v>0.337470257289747</v>
      </c>
      <c r="Q48">
        <v>0.127712479531261</v>
      </c>
      <c r="R48">
        <v>17.262349873984402</v>
      </c>
      <c r="S48">
        <v>6.3505129440405401</v>
      </c>
      <c r="T48">
        <v>-7.3831697381673704</v>
      </c>
      <c r="U48">
        <v>0.16969008926128601</v>
      </c>
      <c r="V48">
        <v>-10.7947801962694</v>
      </c>
      <c r="W48">
        <v>0.24810037965016299</v>
      </c>
      <c r="X48">
        <v>-1.6718121710185501</v>
      </c>
      <c r="Y48">
        <v>3.8423870314358698E-2</v>
      </c>
      <c r="Z48">
        <v>-88.365009614471305</v>
      </c>
      <c r="AA48">
        <v>3.62517189519447</v>
      </c>
    </row>
    <row r="49" spans="1:27" x14ac:dyDescent="0.25">
      <c r="A49" t="str">
        <f t="shared" si="0"/>
        <v>32AJuly</v>
      </c>
      <c r="B49" t="s">
        <v>281</v>
      </c>
      <c r="C49" t="s">
        <v>66</v>
      </c>
      <c r="D49">
        <v>5.4822670580450001</v>
      </c>
      <c r="E49">
        <v>2.06779772013221</v>
      </c>
      <c r="F49">
        <v>8.0155095937878098</v>
      </c>
      <c r="G49">
        <v>3.0232843982691402</v>
      </c>
      <c r="H49">
        <v>1.24138020896817</v>
      </c>
      <c r="I49">
        <v>0.46822293382347602</v>
      </c>
      <c r="J49">
        <v>53.200355669446402</v>
      </c>
      <c r="K49">
        <v>21.561098790747</v>
      </c>
      <c r="L49">
        <v>0.60978559619722295</v>
      </c>
      <c r="M49">
        <v>2.4410318835175498E-2</v>
      </c>
      <c r="N49">
        <v>0.89155494336962304</v>
      </c>
      <c r="O49">
        <v>3.56898237059875E-2</v>
      </c>
      <c r="P49">
        <v>0.13807714268903701</v>
      </c>
      <c r="Q49">
        <v>5.52736420458069E-3</v>
      </c>
      <c r="R49">
        <v>6.0199296030317502</v>
      </c>
      <c r="S49">
        <v>0.23369426905312701</v>
      </c>
      <c r="T49">
        <v>-3.2961795614324698</v>
      </c>
      <c r="U49">
        <v>4.4144611894734502E-2</v>
      </c>
      <c r="V49">
        <v>-4.8192761530539103</v>
      </c>
      <c r="W49">
        <v>6.4542926568496098E-2</v>
      </c>
      <c r="X49">
        <v>-0.74637226341666196</v>
      </c>
      <c r="Y49">
        <v>9.9959098961235893E-3</v>
      </c>
      <c r="Z49">
        <v>-33.156707809185598</v>
      </c>
      <c r="AA49">
        <v>1.25745463311643</v>
      </c>
    </row>
    <row r="50" spans="1:27" x14ac:dyDescent="0.25">
      <c r="A50" t="str">
        <f t="shared" si="0"/>
        <v>32BJuly</v>
      </c>
      <c r="B50" t="s">
        <v>281</v>
      </c>
      <c r="C50" t="s">
        <v>71</v>
      </c>
      <c r="D50">
        <v>-9.7507087970451405</v>
      </c>
      <c r="E50">
        <v>3.3009260173808102</v>
      </c>
      <c r="F50">
        <v>-14.2563102237521</v>
      </c>
      <c r="G50">
        <v>4.8262158484003104</v>
      </c>
      <c r="H50">
        <v>-2.2079072026053601</v>
      </c>
      <c r="I50">
        <v>0.747447029825271</v>
      </c>
      <c r="J50">
        <v>-73.537013040877994</v>
      </c>
      <c r="K50">
        <v>22.957106527135899</v>
      </c>
      <c r="L50">
        <v>1.4504535989913201</v>
      </c>
      <c r="M50">
        <v>0.207043451280297</v>
      </c>
      <c r="N50">
        <v>2.1206782914739901</v>
      </c>
      <c r="O50">
        <v>0.30271395984492</v>
      </c>
      <c r="P50">
        <v>0.32843427230934102</v>
      </c>
      <c r="Q50">
        <v>4.6881999744733401E-2</v>
      </c>
      <c r="R50">
        <v>11.6247453339265</v>
      </c>
      <c r="S50">
        <v>1.2982014806998099</v>
      </c>
      <c r="T50">
        <v>-3.2339166481884298</v>
      </c>
      <c r="U50">
        <v>4.9247090911603099E-2</v>
      </c>
      <c r="V50">
        <v>-4.7282428317726204</v>
      </c>
      <c r="W50">
        <v>7.2003155900409704E-2</v>
      </c>
      <c r="X50">
        <v>-0.73227372581615602</v>
      </c>
      <c r="Y50">
        <v>1.11512925874722E-2</v>
      </c>
      <c r="Z50">
        <v>-26.697318049252999</v>
      </c>
      <c r="AA50">
        <v>1.2234639415856301</v>
      </c>
    </row>
    <row r="51" spans="1:27" x14ac:dyDescent="0.25">
      <c r="A51" t="str">
        <f t="shared" si="0"/>
        <v>32CJuly</v>
      </c>
      <c r="B51" t="s">
        <v>281</v>
      </c>
      <c r="C51" t="s">
        <v>69</v>
      </c>
      <c r="D51">
        <v>-15.610826667284099</v>
      </c>
      <c r="E51">
        <v>2.6604207406670501</v>
      </c>
      <c r="F51">
        <v>-22.824267696874202</v>
      </c>
      <c r="G51">
        <v>3.8897462937409801</v>
      </c>
      <c r="H51">
        <v>-3.53484627166441</v>
      </c>
      <c r="I51">
        <v>0.60241385908884004</v>
      </c>
      <c r="J51">
        <v>-176.444714360278</v>
      </c>
      <c r="K51">
        <v>26.439952672130101</v>
      </c>
      <c r="L51">
        <v>1.25765830679224</v>
      </c>
      <c r="M51">
        <v>0.23238514436496599</v>
      </c>
      <c r="N51">
        <v>1.8387962711533801</v>
      </c>
      <c r="O51">
        <v>0.33976552663149401</v>
      </c>
      <c r="P51">
        <v>0.28477856243892102</v>
      </c>
      <c r="Q51">
        <v>5.2620260198661797E-2</v>
      </c>
      <c r="R51">
        <v>14.774316803782799</v>
      </c>
      <c r="S51">
        <v>2.4602277226186602</v>
      </c>
      <c r="T51">
        <v>-3.4594913495734101</v>
      </c>
      <c r="U51">
        <v>0.15142173415356699</v>
      </c>
      <c r="V51">
        <v>-5.0580509501885</v>
      </c>
      <c r="W51">
        <v>0.22139059443206399</v>
      </c>
      <c r="X51">
        <v>-0.78335185954776598</v>
      </c>
      <c r="Y51">
        <v>3.4287265103227098E-2</v>
      </c>
      <c r="Z51">
        <v>-41.733208737014401</v>
      </c>
      <c r="AA51">
        <v>1.07404228152655</v>
      </c>
    </row>
    <row r="52" spans="1:27" x14ac:dyDescent="0.25">
      <c r="A52" t="str">
        <f t="shared" si="0"/>
        <v>4AJuly</v>
      </c>
      <c r="B52" t="s">
        <v>281</v>
      </c>
      <c r="C52" t="s">
        <v>98</v>
      </c>
      <c r="D52">
        <v>-22.581903210727202</v>
      </c>
      <c r="E52">
        <v>0.13319140565916199</v>
      </c>
      <c r="F52">
        <v>-33.0165349325611</v>
      </c>
      <c r="G52">
        <v>0.194736407140992</v>
      </c>
      <c r="H52">
        <v>-5.1133458895430204</v>
      </c>
      <c r="I52">
        <v>3.01592704695594E-2</v>
      </c>
      <c r="J52">
        <v>-664.55413572766895</v>
      </c>
      <c r="K52">
        <v>6.3621026140293804</v>
      </c>
      <c r="L52">
        <v>5.5849428074015703</v>
      </c>
      <c r="M52">
        <v>5.4409622912660001E-2</v>
      </c>
      <c r="N52">
        <v>8.1656296892343203</v>
      </c>
      <c r="O52">
        <v>7.9551187461912101E-2</v>
      </c>
      <c r="P52">
        <v>1.2646296497273899</v>
      </c>
      <c r="Q52">
        <v>1.2320273409899E-2</v>
      </c>
      <c r="R52">
        <v>171.99536595693601</v>
      </c>
      <c r="S52">
        <v>0.83173230207620796</v>
      </c>
      <c r="T52">
        <v>-3.84156078333594</v>
      </c>
      <c r="U52">
        <v>7.3204735200547294E-2</v>
      </c>
      <c r="V52">
        <v>-5.6166667891091002</v>
      </c>
      <c r="W52">
        <v>0.107031133488767</v>
      </c>
      <c r="X52">
        <v>-0.86986596557411699</v>
      </c>
      <c r="Y52">
        <v>1.6576155177876601E-2</v>
      </c>
      <c r="Z52">
        <v>-119.804607295822</v>
      </c>
      <c r="AA52">
        <v>2.7522254988394699</v>
      </c>
    </row>
    <row r="53" spans="1:27" x14ac:dyDescent="0.25">
      <c r="A53" t="str">
        <f t="shared" si="0"/>
        <v>4CJuly</v>
      </c>
      <c r="B53" t="s">
        <v>281</v>
      </c>
      <c r="C53" t="s">
        <v>91</v>
      </c>
      <c r="D53">
        <v>-27.380192574430499</v>
      </c>
      <c r="E53">
        <v>2.8683696492961599</v>
      </c>
      <c r="F53">
        <v>-40.032014846494597</v>
      </c>
      <c r="G53">
        <v>4.1937841041005397</v>
      </c>
      <c r="H53">
        <v>-6.1998492265635798</v>
      </c>
      <c r="I53">
        <v>0.64950088657501404</v>
      </c>
      <c r="J53">
        <v>-443.60955102060802</v>
      </c>
      <c r="K53">
        <v>50.214012506377699</v>
      </c>
      <c r="L53">
        <v>2.1010791952319798</v>
      </c>
      <c r="M53">
        <v>0.55549499956741699</v>
      </c>
      <c r="N53">
        <v>3.0719445565819599</v>
      </c>
      <c r="O53">
        <v>0.81217778178095401</v>
      </c>
      <c r="P53">
        <v>0.47575904326081198</v>
      </c>
      <c r="Q53">
        <v>0.12578382106209901</v>
      </c>
      <c r="R53">
        <v>35.707592804190902</v>
      </c>
      <c r="S53">
        <v>9.8458986045079904</v>
      </c>
      <c r="T53">
        <v>-4.6188298061899804</v>
      </c>
      <c r="U53">
        <v>0.103357409302198</v>
      </c>
      <c r="V53">
        <v>-6.7530957962473197</v>
      </c>
      <c r="W53">
        <v>0.15111673639376799</v>
      </c>
      <c r="X53">
        <v>-1.0458673116959001</v>
      </c>
      <c r="Y53">
        <v>2.3403792810437401E-2</v>
      </c>
      <c r="Z53">
        <v>-79.056951629541103</v>
      </c>
      <c r="AA53">
        <v>2.6383567382691</v>
      </c>
    </row>
    <row r="54" spans="1:27" x14ac:dyDescent="0.25">
      <c r="A54" t="str">
        <f t="shared" si="0"/>
        <v>4DJuly</v>
      </c>
      <c r="B54" t="s">
        <v>281</v>
      </c>
      <c r="C54" t="s">
        <v>96</v>
      </c>
      <c r="D54">
        <v>-26.560814375496101</v>
      </c>
      <c r="E54">
        <v>0.276094341985964</v>
      </c>
      <c r="F54">
        <v>-38.834018881511099</v>
      </c>
      <c r="G54">
        <v>0.40367184297077902</v>
      </c>
      <c r="H54">
        <v>-6.0143128655932498</v>
      </c>
      <c r="I54">
        <v>6.2517576820069504E-2</v>
      </c>
      <c r="J54">
        <v>-389.84856828313798</v>
      </c>
      <c r="K54">
        <v>11.069088809527299</v>
      </c>
      <c r="L54">
        <v>5.1072695642261099</v>
      </c>
      <c r="M54">
        <v>0.141585097311867</v>
      </c>
      <c r="N54">
        <v>7.4672334924000099</v>
      </c>
      <c r="O54">
        <v>0.20700865058648801</v>
      </c>
      <c r="P54">
        <v>1.1564674416201599</v>
      </c>
      <c r="Q54">
        <v>3.2059900735748097E-2</v>
      </c>
      <c r="R54">
        <v>78.012137149532407</v>
      </c>
      <c r="S54">
        <v>3.49772723121175</v>
      </c>
      <c r="T54">
        <v>-3.07850000926426</v>
      </c>
      <c r="U54">
        <v>6.3366188939647003E-2</v>
      </c>
      <c r="V54">
        <v>-4.5010113694703904</v>
      </c>
      <c r="W54">
        <v>9.2646397920759904E-2</v>
      </c>
      <c r="X54">
        <v>-0.69708187221579299</v>
      </c>
      <c r="Y54">
        <v>1.43483584499925E-2</v>
      </c>
      <c r="Z54">
        <v>-47.767451255383499</v>
      </c>
      <c r="AA54">
        <v>0.88279923286422102</v>
      </c>
    </row>
    <row r="55" spans="1:27" x14ac:dyDescent="0.25">
      <c r="A55" t="str">
        <f t="shared" si="0"/>
        <v>56AJuly</v>
      </c>
      <c r="B55" t="s">
        <v>281</v>
      </c>
      <c r="C55" t="s">
        <v>89</v>
      </c>
      <c r="D55">
        <v>-3.6538356688965901</v>
      </c>
      <c r="E55">
        <v>0.56374886979923999</v>
      </c>
      <c r="F55">
        <v>-5.3421977711185704</v>
      </c>
      <c r="G55">
        <v>0.82424559521079699</v>
      </c>
      <c r="H55">
        <v>-0.82735832424181299</v>
      </c>
      <c r="I55">
        <v>0.12765279078661099</v>
      </c>
      <c r="J55">
        <v>-66.2623732084529</v>
      </c>
      <c r="K55">
        <v>11.6931432841287</v>
      </c>
      <c r="L55">
        <v>0.10081246284036501</v>
      </c>
      <c r="M55">
        <v>4.9004903743365198E-2</v>
      </c>
      <c r="N55">
        <v>0.14739582266145301</v>
      </c>
      <c r="O55">
        <v>7.1649059036840601E-2</v>
      </c>
      <c r="P55">
        <v>2.2827526434291701E-2</v>
      </c>
      <c r="Q55">
        <v>1.1096452800512999E-2</v>
      </c>
      <c r="R55">
        <v>1.9161060167789099</v>
      </c>
      <c r="S55">
        <v>0.96441476941190596</v>
      </c>
      <c r="T55">
        <v>-2.3982593035898798</v>
      </c>
      <c r="U55">
        <v>0.64522468377078601</v>
      </c>
      <c r="V55">
        <v>-3.5064454636711302</v>
      </c>
      <c r="W55">
        <v>0.94336970237960904</v>
      </c>
      <c r="X55">
        <v>-0.54305118738814695</v>
      </c>
      <c r="Y55">
        <v>0.146101812314198</v>
      </c>
      <c r="Z55">
        <v>-45.592590789736697</v>
      </c>
      <c r="AA55">
        <v>11.2960193990061</v>
      </c>
    </row>
    <row r="56" spans="1:27" x14ac:dyDescent="0.25">
      <c r="A56" t="str">
        <f t="shared" si="0"/>
        <v>56BJuly</v>
      </c>
      <c r="B56" t="s">
        <v>281</v>
      </c>
      <c r="C56" t="s">
        <v>86</v>
      </c>
      <c r="D56">
        <v>30.686986656941801</v>
      </c>
      <c r="E56">
        <v>1.70348975303882</v>
      </c>
      <c r="F56">
        <v>44.8668102718933</v>
      </c>
      <c r="G56">
        <v>2.4906372334351499</v>
      </c>
      <c r="H56">
        <v>6.9486249950002303</v>
      </c>
      <c r="I56">
        <v>0.38573065544103002</v>
      </c>
      <c r="J56">
        <v>591.44690633327696</v>
      </c>
      <c r="K56">
        <v>37.265321574074598</v>
      </c>
      <c r="L56">
        <v>0.38305005779632001</v>
      </c>
      <c r="M56">
        <v>2.5397609719718599E-2</v>
      </c>
      <c r="N56">
        <v>0.56004958909503999</v>
      </c>
      <c r="O56">
        <v>3.7133321345399498E-2</v>
      </c>
      <c r="P56">
        <v>8.6736154178164701E-2</v>
      </c>
      <c r="Q56">
        <v>5.7509219684747197E-3</v>
      </c>
      <c r="R56">
        <v>7.6917065109438898</v>
      </c>
      <c r="S56">
        <v>0.58312504020326905</v>
      </c>
      <c r="T56">
        <v>-5.2019963591423402</v>
      </c>
      <c r="U56">
        <v>0.10216481539454</v>
      </c>
      <c r="V56">
        <v>-7.6057315855064997</v>
      </c>
      <c r="W56">
        <v>0.14937306943863499</v>
      </c>
      <c r="X56">
        <v>-1.1779169564327301</v>
      </c>
      <c r="Y56">
        <v>2.3133747141624202E-2</v>
      </c>
      <c r="Z56">
        <v>-106.046510914983</v>
      </c>
      <c r="AA56">
        <v>3.09983631887162</v>
      </c>
    </row>
    <row r="57" spans="1:27" x14ac:dyDescent="0.25">
      <c r="A57" t="str">
        <f t="shared" si="0"/>
        <v>61BJuly</v>
      </c>
      <c r="B57" t="s">
        <v>281</v>
      </c>
      <c r="C57" t="s">
        <v>109</v>
      </c>
      <c r="D57">
        <v>67.568587243252097</v>
      </c>
      <c r="E57">
        <v>3.5276162321896498</v>
      </c>
      <c r="F57">
        <v>98.790637805979401</v>
      </c>
      <c r="G57">
        <v>5.1576549359857298</v>
      </c>
      <c r="H57">
        <v>15.299930861380499</v>
      </c>
      <c r="I57">
        <v>0.79877775546321195</v>
      </c>
      <c r="J57">
        <v>1521.9868785398501</v>
      </c>
      <c r="K57">
        <v>65.256776066492407</v>
      </c>
      <c r="L57">
        <v>0.49580446444724702</v>
      </c>
      <c r="M57">
        <v>2.85255010381688E-2</v>
      </c>
      <c r="N57">
        <v>0.72490548149927703</v>
      </c>
      <c r="O57">
        <v>4.1706546729334701E-2</v>
      </c>
      <c r="P57">
        <v>0.112267761341484</v>
      </c>
      <c r="Q57">
        <v>6.4591877894236297E-3</v>
      </c>
      <c r="R57">
        <v>11.6290987843248</v>
      </c>
      <c r="S57">
        <v>0.54924367258018003</v>
      </c>
      <c r="T57">
        <v>16.198987167464502</v>
      </c>
      <c r="U57">
        <v>0.122224087662789</v>
      </c>
      <c r="V57">
        <v>23.684205033375399</v>
      </c>
      <c r="W57">
        <v>0.17870131769947201</v>
      </c>
      <c r="X57">
        <v>3.66802672363626</v>
      </c>
      <c r="Y57">
        <v>2.7675879682133399E-2</v>
      </c>
      <c r="Z57">
        <v>386.751508711827</v>
      </c>
      <c r="AA57">
        <v>6.7423554959028298</v>
      </c>
    </row>
    <row r="58" spans="1:27" x14ac:dyDescent="0.25">
      <c r="A58" t="str">
        <f t="shared" si="0"/>
        <v>61CJuly</v>
      </c>
      <c r="B58" t="s">
        <v>281</v>
      </c>
      <c r="C58" t="s">
        <v>107</v>
      </c>
      <c r="D58">
        <v>-25.522802521824701</v>
      </c>
      <c r="E58">
        <v>1.8034332704115801</v>
      </c>
      <c r="F58">
        <v>-37.316363159256802</v>
      </c>
      <c r="G58">
        <v>2.63676258885042</v>
      </c>
      <c r="H58">
        <v>-5.77927007067301</v>
      </c>
      <c r="I58">
        <v>0.40836142172213302</v>
      </c>
      <c r="J58">
        <v>-524.46101721181401</v>
      </c>
      <c r="K58">
        <v>41.101029771015497</v>
      </c>
      <c r="L58">
        <v>2.23435287652336</v>
      </c>
      <c r="M58">
        <v>0.13101316674741401</v>
      </c>
      <c r="N58">
        <v>3.2668012572278702</v>
      </c>
      <c r="O58">
        <v>0.19155164895431001</v>
      </c>
      <c r="P58">
        <v>0.50593694385918897</v>
      </c>
      <c r="Q58">
        <v>2.9666039722713301E-2</v>
      </c>
      <c r="R58">
        <v>47.725028037929498</v>
      </c>
      <c r="S58">
        <v>2.4514109359979002</v>
      </c>
      <c r="T58">
        <v>-3.3309737530591801</v>
      </c>
      <c r="U58">
        <v>0.33216387408514397</v>
      </c>
      <c r="V58">
        <v>-4.8701480230009802</v>
      </c>
      <c r="W58">
        <v>0.48564994941867001</v>
      </c>
      <c r="X58">
        <v>-0.75425090566723596</v>
      </c>
      <c r="Y58">
        <v>7.5213712695443802E-2</v>
      </c>
      <c r="Z58">
        <v>-72.235730095915301</v>
      </c>
      <c r="AA58">
        <v>6.3867232263379901</v>
      </c>
    </row>
    <row r="59" spans="1:27" x14ac:dyDescent="0.25">
      <c r="A59" t="str">
        <f t="shared" si="0"/>
        <v>62BJuly</v>
      </c>
      <c r="B59" t="s">
        <v>281</v>
      </c>
      <c r="C59" t="s">
        <v>100</v>
      </c>
      <c r="D59">
        <v>19.5584641210292</v>
      </c>
      <c r="E59">
        <v>2.7136135030331201</v>
      </c>
      <c r="F59">
        <v>28.596026997956901</v>
      </c>
      <c r="G59">
        <v>3.9675183344954901</v>
      </c>
      <c r="H59">
        <v>4.4287317674593298</v>
      </c>
      <c r="I59">
        <v>0.614458591999963</v>
      </c>
      <c r="J59">
        <v>513.888297023939</v>
      </c>
      <c r="K59">
        <v>66.037424085871706</v>
      </c>
      <c r="L59">
        <v>4.3448703816373397</v>
      </c>
      <c r="M59">
        <v>0.68327948293774099</v>
      </c>
      <c r="N59">
        <v>6.3525453720231297</v>
      </c>
      <c r="O59">
        <v>0.99900883936122997</v>
      </c>
      <c r="P59">
        <v>0.98383315609946997</v>
      </c>
      <c r="Q59">
        <v>0.15471877205766599</v>
      </c>
      <c r="R59">
        <v>118.590359358969</v>
      </c>
      <c r="S59">
        <v>17.444868348324501</v>
      </c>
      <c r="T59">
        <v>-0.818393364273587</v>
      </c>
      <c r="U59">
        <v>0.275314667767046</v>
      </c>
      <c r="V59">
        <v>-1.1965560585380299</v>
      </c>
      <c r="W59">
        <v>0.40253189737608602</v>
      </c>
      <c r="X59">
        <v>-0.18531335938282401</v>
      </c>
      <c r="Y59">
        <v>6.2341030852031298E-2</v>
      </c>
      <c r="Z59">
        <v>-23.0419534718778</v>
      </c>
      <c r="AA59">
        <v>7.8283419130270202</v>
      </c>
    </row>
    <row r="60" spans="1:27" x14ac:dyDescent="0.25">
      <c r="A60" t="str">
        <f t="shared" si="0"/>
        <v>62CJuly</v>
      </c>
      <c r="B60" t="s">
        <v>281</v>
      </c>
      <c r="C60" t="s">
        <v>103</v>
      </c>
      <c r="D60">
        <v>11.7997861255815</v>
      </c>
      <c r="E60">
        <v>6.7516824824078396</v>
      </c>
      <c r="F60">
        <v>17.252223923577201</v>
      </c>
      <c r="G60">
        <v>9.8714957040505595</v>
      </c>
      <c r="H60">
        <v>2.6718911740825799</v>
      </c>
      <c r="I60">
        <v>1.5288210009030501</v>
      </c>
      <c r="J60">
        <v>291.497843427308</v>
      </c>
      <c r="K60">
        <v>169.71094056790801</v>
      </c>
      <c r="L60">
        <v>14.7970359915908</v>
      </c>
      <c r="M60">
        <v>2.0586932081585698</v>
      </c>
      <c r="N60">
        <v>21.634441134378999</v>
      </c>
      <c r="O60">
        <v>3.00997287909308</v>
      </c>
      <c r="P60">
        <v>3.3505751246457698</v>
      </c>
      <c r="Q60">
        <v>0.466161348560167</v>
      </c>
      <c r="R60">
        <v>374.59320693300498</v>
      </c>
      <c r="S60">
        <v>51.263374673600403</v>
      </c>
      <c r="T60">
        <v>-2.6685699303038701</v>
      </c>
      <c r="U60">
        <v>0.169630025778543</v>
      </c>
      <c r="V60">
        <v>-3.90166105583191</v>
      </c>
      <c r="W60">
        <v>0.24801256207085401</v>
      </c>
      <c r="X60">
        <v>-0.60425912540424798</v>
      </c>
      <c r="Y60">
        <v>3.84102698060345E-2</v>
      </c>
      <c r="Z60">
        <v>-68.9881847405602</v>
      </c>
      <c r="AA60">
        <v>5.1212145391238604</v>
      </c>
    </row>
    <row r="61" spans="1:27" x14ac:dyDescent="0.25">
      <c r="A61" t="str">
        <f t="shared" si="0"/>
        <v>62EJuly</v>
      </c>
      <c r="B61" t="s">
        <v>281</v>
      </c>
      <c r="C61" t="s">
        <v>105</v>
      </c>
      <c r="D61">
        <v>111.24997323177899</v>
      </c>
      <c r="E61">
        <v>1.27367012033093</v>
      </c>
      <c r="F61">
        <v>162.65629133104599</v>
      </c>
      <c r="G61">
        <v>1.86220681348457</v>
      </c>
      <c r="H61">
        <v>25.190949940227402</v>
      </c>
      <c r="I61">
        <v>0.288404206397189</v>
      </c>
      <c r="J61">
        <v>156.535370784246</v>
      </c>
      <c r="K61">
        <v>29.575173255317299</v>
      </c>
      <c r="L61">
        <v>2.37527759794036</v>
      </c>
      <c r="M61">
        <v>1.7046573490204098E-2</v>
      </c>
      <c r="N61">
        <v>3.4728443858387301</v>
      </c>
      <c r="O61">
        <v>2.49234435143817E-2</v>
      </c>
      <c r="P61">
        <v>0.53784731200965996</v>
      </c>
      <c r="Q61">
        <v>3.8599504069046701E-3</v>
      </c>
      <c r="R61">
        <v>3.49293904306837</v>
      </c>
      <c r="S61">
        <v>0.69272432785883797</v>
      </c>
      <c r="T61">
        <v>11.2134460964007</v>
      </c>
      <c r="U61">
        <v>3.8098112649100797E-2</v>
      </c>
      <c r="V61">
        <v>16.394948260177401</v>
      </c>
      <c r="W61">
        <v>5.5702464730526501E-2</v>
      </c>
      <c r="X61">
        <v>2.5391229414802101</v>
      </c>
      <c r="Y61">
        <v>8.6267674560346896E-3</v>
      </c>
      <c r="Z61">
        <v>16.721991788874998</v>
      </c>
      <c r="AA61">
        <v>3.1951328141244599</v>
      </c>
    </row>
    <row r="62" spans="1:27" x14ac:dyDescent="0.25">
      <c r="A62" t="str">
        <f t="shared" si="0"/>
        <v>66AJuly</v>
      </c>
      <c r="B62" t="s">
        <v>281</v>
      </c>
      <c r="C62" t="s">
        <v>73</v>
      </c>
      <c r="D62">
        <v>10.1619741308504</v>
      </c>
      <c r="E62">
        <v>0.26224309166263898</v>
      </c>
      <c r="F62">
        <v>14.8576127859597</v>
      </c>
      <c r="G62">
        <v>0.38342021555514</v>
      </c>
      <c r="H62">
        <v>2.3010322985948601</v>
      </c>
      <c r="I62">
        <v>5.9381161202445298E-2</v>
      </c>
      <c r="J62">
        <v>254.56472193473999</v>
      </c>
      <c r="K62">
        <v>5.1917013979011202</v>
      </c>
      <c r="L62">
        <v>1.3999461943426701</v>
      </c>
      <c r="M62">
        <v>1.8308374080325901E-2</v>
      </c>
      <c r="N62">
        <v>2.0468324568526199</v>
      </c>
      <c r="O62">
        <v>2.6768296132556602E-2</v>
      </c>
      <c r="P62">
        <v>0.316997599875594</v>
      </c>
      <c r="Q62">
        <v>4.1456669295871704E-3</v>
      </c>
      <c r="R62">
        <v>36.706745742409304</v>
      </c>
      <c r="S62">
        <v>0.27235973143356801</v>
      </c>
      <c r="T62">
        <v>-6.9341616919688702</v>
      </c>
      <c r="U62">
        <v>5.2414071262591698E-2</v>
      </c>
      <c r="V62">
        <v>-10.1382947927153</v>
      </c>
      <c r="W62">
        <v>7.66335325526082E-2</v>
      </c>
      <c r="X62">
        <v>-1.5701407828288101</v>
      </c>
      <c r="Y62">
        <v>1.18684095553768E-2</v>
      </c>
      <c r="Z62">
        <v>-184.143523404592</v>
      </c>
      <c r="AA62">
        <v>2.2658251243071601</v>
      </c>
    </row>
    <row r="63" spans="1:27" x14ac:dyDescent="0.25">
      <c r="A63" t="str">
        <f t="shared" si="0"/>
        <v>66BJuly</v>
      </c>
      <c r="B63" t="s">
        <v>281</v>
      </c>
      <c r="C63" t="s">
        <v>78</v>
      </c>
      <c r="D63">
        <v>-17.674823698885099</v>
      </c>
      <c r="E63">
        <v>1.9427552608513901</v>
      </c>
      <c r="F63">
        <v>-25.841995186831198</v>
      </c>
      <c r="G63">
        <v>2.84046239755587</v>
      </c>
      <c r="H63">
        <v>-4.0022085944536103</v>
      </c>
      <c r="I63">
        <v>0.43990887458695399</v>
      </c>
      <c r="J63">
        <v>-553.25346235060397</v>
      </c>
      <c r="K63">
        <v>64.102314349826102</v>
      </c>
      <c r="L63">
        <v>1.27118444212565</v>
      </c>
      <c r="M63">
        <v>0.11961648898277399</v>
      </c>
      <c r="N63">
        <v>1.8585725546477601</v>
      </c>
      <c r="O63">
        <v>0.17488880145115501</v>
      </c>
      <c r="P63">
        <v>0.28784136046188002</v>
      </c>
      <c r="Q63">
        <v>2.70854266159056E-2</v>
      </c>
      <c r="R63">
        <v>41.381172770584399</v>
      </c>
      <c r="S63">
        <v>4.1416203965715503</v>
      </c>
      <c r="T63">
        <v>-4.2367800721965896</v>
      </c>
      <c r="U63">
        <v>4.3374878745860303E-2</v>
      </c>
      <c r="V63">
        <v>-6.1945087599528597</v>
      </c>
      <c r="W63">
        <v>6.3417515607276501E-2</v>
      </c>
      <c r="X63">
        <v>-0.95935766639779796</v>
      </c>
      <c r="Y63">
        <v>9.8216149398431991E-3</v>
      </c>
      <c r="Z63">
        <v>-140.14688483267599</v>
      </c>
      <c r="AA63">
        <v>0.81016336990382598</v>
      </c>
    </row>
    <row r="64" spans="1:27" x14ac:dyDescent="0.25">
      <c r="A64" t="str">
        <f t="shared" si="0"/>
        <v>66CJuly</v>
      </c>
      <c r="B64" t="s">
        <v>281</v>
      </c>
      <c r="C64" t="s">
        <v>76</v>
      </c>
      <c r="D64">
        <v>-21.0403223365863</v>
      </c>
      <c r="E64">
        <v>0.93759393765266597</v>
      </c>
      <c r="F64">
        <v>-30.762621331591301</v>
      </c>
      <c r="G64">
        <v>1.3708367583632901</v>
      </c>
      <c r="H64">
        <v>-4.7642771616936299</v>
      </c>
      <c r="I64">
        <v>0.21230460791627501</v>
      </c>
      <c r="J64">
        <v>-582.43382934838598</v>
      </c>
      <c r="K64">
        <v>30.324345153983099</v>
      </c>
      <c r="L64">
        <v>5.6304690911271296</v>
      </c>
      <c r="M64">
        <v>3.82525827329354E-2</v>
      </c>
      <c r="N64">
        <v>8.23219272968967</v>
      </c>
      <c r="O64">
        <v>5.5928312254154199E-2</v>
      </c>
      <c r="P64">
        <v>1.27493841925766</v>
      </c>
      <c r="Q64">
        <v>8.6617449759037093E-3</v>
      </c>
      <c r="R64">
        <v>162.56104563597</v>
      </c>
      <c r="S64">
        <v>2.4074383696021102</v>
      </c>
      <c r="T64">
        <v>-5.4768112470915504</v>
      </c>
      <c r="U64">
        <v>2.63022818814698E-2</v>
      </c>
      <c r="V64">
        <v>-8.0075327651188992</v>
      </c>
      <c r="W64">
        <v>3.84560238542292E-2</v>
      </c>
      <c r="X64">
        <v>-1.2401448193620499</v>
      </c>
      <c r="Y64">
        <v>5.9557719156429099E-3</v>
      </c>
      <c r="Z64">
        <v>-160.38874719425201</v>
      </c>
      <c r="AA64">
        <v>0.71528396960336504</v>
      </c>
    </row>
    <row r="65" spans="1:27" x14ac:dyDescent="0.25">
      <c r="A65" t="str">
        <f t="shared" si="0"/>
        <v>68AJuly</v>
      </c>
      <c r="B65" t="s">
        <v>281</v>
      </c>
      <c r="C65" t="s">
        <v>85</v>
      </c>
      <c r="D65">
        <v>-17.418849225094799</v>
      </c>
      <c r="E65">
        <v>3.4542281696274002</v>
      </c>
      <c r="F65">
        <v>-25.467740188176901</v>
      </c>
      <c r="G65">
        <v>5.0503557633425498</v>
      </c>
      <c r="H65">
        <v>-3.9442468712467802</v>
      </c>
      <c r="I65">
        <v>0.78216008845160501</v>
      </c>
      <c r="J65">
        <v>-44.5532224722404</v>
      </c>
      <c r="K65">
        <v>7.1850087543998598</v>
      </c>
      <c r="L65">
        <v>17.056708145915799</v>
      </c>
      <c r="M65">
        <v>2.0560111084302699</v>
      </c>
      <c r="N65">
        <v>24.938261185470399</v>
      </c>
      <c r="O65">
        <v>3.0060514363986401</v>
      </c>
      <c r="P65">
        <v>3.86224525334173</v>
      </c>
      <c r="Q65">
        <v>0.46555402580738198</v>
      </c>
      <c r="R65">
        <v>47.947079217140697</v>
      </c>
      <c r="S65">
        <v>9.0638453247556203</v>
      </c>
      <c r="T65">
        <v>-10.6325457108059</v>
      </c>
      <c r="U65">
        <v>1.0190896579114199</v>
      </c>
      <c r="V65">
        <v>-15.5456257874719</v>
      </c>
      <c r="W65">
        <v>1.48998997010406</v>
      </c>
      <c r="X65">
        <v>-2.4075864376170402</v>
      </c>
      <c r="Y65">
        <v>0.23075813693514499</v>
      </c>
      <c r="Z65">
        <v>-29.730293607305601</v>
      </c>
      <c r="AA65">
        <v>3.8897214466782102</v>
      </c>
    </row>
    <row r="66" spans="1:27" x14ac:dyDescent="0.25">
      <c r="A66" t="str">
        <f t="shared" si="0"/>
        <v>23AAugust</v>
      </c>
      <c r="B66" t="s">
        <v>282</v>
      </c>
      <c r="C66" t="s">
        <v>94</v>
      </c>
      <c r="D66">
        <v>-29.505624408769599</v>
      </c>
      <c r="E66">
        <v>1.2486904766955</v>
      </c>
      <c r="F66">
        <v>-43.139564894441698</v>
      </c>
      <c r="G66">
        <v>1.82568459173046</v>
      </c>
      <c r="H66">
        <v>-6.6811225732874604</v>
      </c>
      <c r="I66">
        <v>0.28274792681288902</v>
      </c>
      <c r="J66">
        <v>-958.95519098691</v>
      </c>
      <c r="K66">
        <v>50.045899590854603</v>
      </c>
      <c r="L66">
        <v>1.00548158644522</v>
      </c>
      <c r="M66">
        <v>7.2980762638379507E-2</v>
      </c>
      <c r="N66">
        <v>1.4700938894798601</v>
      </c>
      <c r="O66">
        <v>0.106703667825056</v>
      </c>
      <c r="P66">
        <v>0.22767678565810801</v>
      </c>
      <c r="Q66">
        <v>1.6525439825435102E-2</v>
      </c>
      <c r="R66">
        <v>34.300177253011903</v>
      </c>
      <c r="S66">
        <v>2.78717610647027</v>
      </c>
      <c r="T66">
        <v>-7.4437495760808403</v>
      </c>
      <c r="U66">
        <v>5.1262169445721303E-2</v>
      </c>
      <c r="V66">
        <v>-10.883352727823301</v>
      </c>
      <c r="W66">
        <v>7.4949360664141595E-2</v>
      </c>
      <c r="X66">
        <v>-1.6855296005147899</v>
      </c>
      <c r="Y66">
        <v>1.1607578022910899E-2</v>
      </c>
      <c r="Z66">
        <v>-256.14186943314098</v>
      </c>
      <c r="AA66">
        <v>1.7508212570413499</v>
      </c>
    </row>
    <row r="67" spans="1:27" x14ac:dyDescent="0.25">
      <c r="A67" t="str">
        <f t="shared" ref="A67:A89" si="1">C67&amp;B67</f>
        <v>4AAugust</v>
      </c>
      <c r="B67" t="s">
        <v>282</v>
      </c>
      <c r="C67" t="s">
        <v>98</v>
      </c>
      <c r="D67">
        <v>-23.718976146244099</v>
      </c>
      <c r="E67">
        <v>1.0120460688358699</v>
      </c>
      <c r="F67">
        <v>-34.679025819446501</v>
      </c>
      <c r="G67">
        <v>1.4796916837907399</v>
      </c>
      <c r="H67">
        <v>-5.3708196359619604</v>
      </c>
      <c r="I67">
        <v>0.229163217901481</v>
      </c>
      <c r="J67">
        <v>-974.60537785214694</v>
      </c>
      <c r="K67">
        <v>42.735719078179599</v>
      </c>
      <c r="L67">
        <v>4.8460901551221696</v>
      </c>
      <c r="M67">
        <v>8.5909594357237495E-2</v>
      </c>
      <c r="N67">
        <v>7.08536846517549</v>
      </c>
      <c r="O67">
        <v>0.12560664602399299</v>
      </c>
      <c r="P67">
        <v>1.0973271359730901</v>
      </c>
      <c r="Q67">
        <v>1.9452987070204601E-2</v>
      </c>
      <c r="R67">
        <v>206.66158566026499</v>
      </c>
      <c r="S67">
        <v>4.95263554500095</v>
      </c>
      <c r="T67">
        <v>-3.5391823625874701</v>
      </c>
      <c r="U67">
        <v>0.16218882314111399</v>
      </c>
      <c r="V67">
        <v>-5.1745655366888901</v>
      </c>
      <c r="W67">
        <v>0.23713293316950301</v>
      </c>
      <c r="X67">
        <v>-0.80139673867183403</v>
      </c>
      <c r="Y67">
        <v>3.6725316922998401E-2</v>
      </c>
      <c r="Z67">
        <v>-153.95371040114301</v>
      </c>
      <c r="AA67">
        <v>7.7596682421629701</v>
      </c>
    </row>
    <row r="68" spans="1:27" x14ac:dyDescent="0.25">
      <c r="A68" t="str">
        <f t="shared" si="1"/>
        <v>4DAugust</v>
      </c>
      <c r="B68" t="s">
        <v>282</v>
      </c>
      <c r="C68" t="s">
        <v>96</v>
      </c>
      <c r="D68">
        <v>11.5006265012537</v>
      </c>
      <c r="E68">
        <v>1.2389388483371699</v>
      </c>
      <c r="F68">
        <v>16.8148288070159</v>
      </c>
      <c r="G68">
        <v>1.8114269370351299</v>
      </c>
      <c r="H68">
        <v>2.6041507971489302</v>
      </c>
      <c r="I68">
        <v>0.28053981138891099</v>
      </c>
      <c r="J68">
        <v>496.73545632230002</v>
      </c>
      <c r="K68">
        <v>54.5918707361405</v>
      </c>
      <c r="L68">
        <v>0.76949684061177503</v>
      </c>
      <c r="M68">
        <v>0.11943370857861001</v>
      </c>
      <c r="N68">
        <v>1.12506545978309</v>
      </c>
      <c r="O68">
        <v>0.17462156199207299</v>
      </c>
      <c r="P68">
        <v>0.17424144768672301</v>
      </c>
      <c r="Q68">
        <v>2.70440386328114E-2</v>
      </c>
      <c r="R68">
        <v>34.517227372863402</v>
      </c>
      <c r="S68">
        <v>5.5462174547865004</v>
      </c>
      <c r="T68">
        <v>-2.40530322559751</v>
      </c>
      <c r="U68">
        <v>0.154455296816772</v>
      </c>
      <c r="V68">
        <v>-3.5167442367575701</v>
      </c>
      <c r="W68">
        <v>0.225825903834693</v>
      </c>
      <c r="X68">
        <v>-0.544646181809471</v>
      </c>
      <c r="Y68">
        <v>3.4974171562342497E-2</v>
      </c>
      <c r="Z68">
        <v>-109.86343453930699</v>
      </c>
      <c r="AA68">
        <v>6.9609406253553301</v>
      </c>
    </row>
    <row r="69" spans="1:27" x14ac:dyDescent="0.25">
      <c r="A69" t="str">
        <f t="shared" si="1"/>
        <v>66AAugust</v>
      </c>
      <c r="B69" t="s">
        <v>282</v>
      </c>
      <c r="C69" t="s">
        <v>73</v>
      </c>
      <c r="D69">
        <v>154.00423767995099</v>
      </c>
      <c r="E69">
        <v>9.2138563028560991</v>
      </c>
      <c r="F69">
        <v>225.166419573844</v>
      </c>
      <c r="G69">
        <v>13.4713892645832</v>
      </c>
      <c r="H69">
        <v>34.872035734299999</v>
      </c>
      <c r="I69">
        <v>2.0863447076802899</v>
      </c>
      <c r="J69">
        <v>5287.4989309458997</v>
      </c>
      <c r="K69">
        <v>296.14752062329097</v>
      </c>
      <c r="L69">
        <v>0.96460529815582596</v>
      </c>
      <c r="M69">
        <v>3.6800758500811701E-2</v>
      </c>
      <c r="N69">
        <v>1.4103295114455401</v>
      </c>
      <c r="O69">
        <v>5.3805629988246798E-2</v>
      </c>
      <c r="P69">
        <v>0.21842094044639501</v>
      </c>
      <c r="Q69">
        <v>8.3330003435140403E-3</v>
      </c>
      <c r="R69">
        <v>34.536429653958201</v>
      </c>
      <c r="S69">
        <v>1.15060940284608</v>
      </c>
      <c r="T69">
        <v>-8.05577388993715</v>
      </c>
      <c r="U69">
        <v>0.93947233110616102</v>
      </c>
      <c r="V69">
        <v>-11.778180854108699</v>
      </c>
      <c r="W69">
        <v>1.37358311868977</v>
      </c>
      <c r="X69">
        <v>-1.8241136684896599</v>
      </c>
      <c r="Y69">
        <v>0.212729942988999</v>
      </c>
      <c r="Z69">
        <v>-293.435075124734</v>
      </c>
      <c r="AA69">
        <v>36.076344213856103</v>
      </c>
    </row>
    <row r="70" spans="1:27" x14ac:dyDescent="0.25">
      <c r="A70" t="str">
        <f t="shared" si="1"/>
        <v>66CAugust</v>
      </c>
      <c r="B70" t="s">
        <v>282</v>
      </c>
      <c r="C70" t="s">
        <v>76</v>
      </c>
      <c r="D70">
        <v>-5.0483878017111596</v>
      </c>
      <c r="E70">
        <v>1.5185132216875299</v>
      </c>
      <c r="F70">
        <v>-7.3811436818634899</v>
      </c>
      <c r="G70">
        <v>2.22018686208812</v>
      </c>
      <c r="H70">
        <v>-1.14313451677697</v>
      </c>
      <c r="I70">
        <v>0.343845391058276</v>
      </c>
      <c r="J70">
        <v>-172.26072023242901</v>
      </c>
      <c r="K70">
        <v>50.876925600850797</v>
      </c>
      <c r="L70">
        <v>1.76400954567141</v>
      </c>
      <c r="M70">
        <v>4.5279436609613498E-2</v>
      </c>
      <c r="N70">
        <v>2.5791219740222999</v>
      </c>
      <c r="O70">
        <v>6.62021303783564E-2</v>
      </c>
      <c r="P70">
        <v>0.39943448855049302</v>
      </c>
      <c r="Q70">
        <v>1.0252874565444299E-2</v>
      </c>
      <c r="R70">
        <v>62.987826962348798</v>
      </c>
      <c r="S70">
        <v>1.1832427446484901</v>
      </c>
      <c r="T70">
        <v>-5.0152375426836899</v>
      </c>
      <c r="U70">
        <v>0.12039166803464101</v>
      </c>
      <c r="V70">
        <v>-7.3326753718636404</v>
      </c>
      <c r="W70">
        <v>0.17602217475481899</v>
      </c>
      <c r="X70">
        <v>-1.13562811932439</v>
      </c>
      <c r="Y70">
        <v>2.72609547182775E-2</v>
      </c>
      <c r="Z70">
        <v>-182.22963988543299</v>
      </c>
      <c r="AA70">
        <v>3.17310408429358</v>
      </c>
    </row>
    <row r="71" spans="1:27" x14ac:dyDescent="0.25">
      <c r="A71" t="str">
        <f t="shared" si="1"/>
        <v>14ASeptember</v>
      </c>
      <c r="B71" t="s">
        <v>283</v>
      </c>
      <c r="C71" t="s">
        <v>83</v>
      </c>
      <c r="D71">
        <v>7.7229395412951796</v>
      </c>
      <c r="E71">
        <v>0.72815374669743005</v>
      </c>
      <c r="F71">
        <v>11.291550617669101</v>
      </c>
      <c r="G71">
        <v>1.0646185748724</v>
      </c>
      <c r="H71">
        <v>1.7487481365127699</v>
      </c>
      <c r="I71">
        <v>0.164879901082118</v>
      </c>
      <c r="J71">
        <v>995.27516568700298</v>
      </c>
      <c r="K71">
        <v>92.342757244671603</v>
      </c>
      <c r="L71">
        <v>0.25812604272560702</v>
      </c>
      <c r="M71">
        <v>3.51121510750549E-3</v>
      </c>
      <c r="N71">
        <v>0.377400763218457</v>
      </c>
      <c r="O71">
        <v>5.13367518985828E-3</v>
      </c>
      <c r="P71">
        <v>5.8448914922635799E-2</v>
      </c>
      <c r="Q71">
        <v>7.9506395761787501E-4</v>
      </c>
      <c r="R71">
        <v>33.436819794739201</v>
      </c>
      <c r="S71">
        <v>0.53469436057156605</v>
      </c>
      <c r="T71">
        <v>1.3860393048763699</v>
      </c>
      <c r="U71">
        <v>0.18352185703416299</v>
      </c>
      <c r="V71">
        <v>2.0264994805935901</v>
      </c>
      <c r="W71">
        <v>0.26832352203062099</v>
      </c>
      <c r="X71">
        <v>0.31384858557749701</v>
      </c>
      <c r="Y71">
        <v>4.1555874389770597E-2</v>
      </c>
      <c r="Z71">
        <v>196.88810629580701</v>
      </c>
      <c r="AA71">
        <v>25.658028239946301</v>
      </c>
    </row>
    <row r="72" spans="1:27" x14ac:dyDescent="0.25">
      <c r="A72" t="str">
        <f t="shared" si="1"/>
        <v>14BSeptember</v>
      </c>
      <c r="B72" t="s">
        <v>283</v>
      </c>
      <c r="C72" t="s">
        <v>80</v>
      </c>
      <c r="D72">
        <v>-23.778946530460001</v>
      </c>
      <c r="E72">
        <v>2.2681738552685</v>
      </c>
      <c r="F72">
        <v>-34.766707281319199</v>
      </c>
      <c r="G72">
        <v>3.3162502126933302</v>
      </c>
      <c r="H72">
        <v>-5.3843990634691696</v>
      </c>
      <c r="I72">
        <v>0.51359521610635095</v>
      </c>
      <c r="J72">
        <v>-3148.36093932533</v>
      </c>
      <c r="K72">
        <v>294.02184782167097</v>
      </c>
      <c r="L72">
        <v>5.5349672401134302E-2</v>
      </c>
      <c r="M72">
        <v>4.2117988110496399E-3</v>
      </c>
      <c r="N72">
        <v>8.0925614430486001E-2</v>
      </c>
      <c r="O72">
        <v>6.1579841732685202E-3</v>
      </c>
      <c r="P72">
        <v>1.2533134041839601E-2</v>
      </c>
      <c r="Q72">
        <v>9.5370102055137196E-4</v>
      </c>
      <c r="R72">
        <v>7.3612490899315297</v>
      </c>
      <c r="S72">
        <v>0.5427425230638</v>
      </c>
      <c r="T72">
        <v>-1.9680585944622599</v>
      </c>
      <c r="U72">
        <v>0.28371839912847302</v>
      </c>
      <c r="V72">
        <v>-2.8774578797469599</v>
      </c>
      <c r="W72">
        <v>0.41481881967263501</v>
      </c>
      <c r="X72">
        <v>-0.44563844909196798</v>
      </c>
      <c r="Y72">
        <v>6.4243934465282093E-2</v>
      </c>
      <c r="Z72">
        <v>-288.14050130481098</v>
      </c>
      <c r="AA72">
        <v>42.382370383238701</v>
      </c>
    </row>
    <row r="73" spans="1:27" x14ac:dyDescent="0.25">
      <c r="A73" t="str">
        <f t="shared" si="1"/>
        <v>23ASeptember</v>
      </c>
      <c r="B73" t="s">
        <v>283</v>
      </c>
      <c r="C73" t="s">
        <v>94</v>
      </c>
      <c r="D73">
        <v>-17.546545139110901</v>
      </c>
      <c r="E73">
        <v>5.0867790427152997</v>
      </c>
      <c r="F73">
        <v>-25.654441750330999</v>
      </c>
      <c r="G73">
        <v>7.4372747235161398</v>
      </c>
      <c r="H73">
        <v>-3.9731617669910402</v>
      </c>
      <c r="I73">
        <v>1.1518276589161001</v>
      </c>
      <c r="J73">
        <v>-1278.42678755469</v>
      </c>
      <c r="K73">
        <v>370.21470885297998</v>
      </c>
      <c r="L73">
        <v>0.20846748814817501</v>
      </c>
      <c r="M73">
        <v>2.9947140192082899E-2</v>
      </c>
      <c r="N73">
        <v>0.30479601477867801</v>
      </c>
      <c r="O73">
        <v>4.37850960149593E-2</v>
      </c>
      <c r="P73">
        <v>4.7204452329751199E-2</v>
      </c>
      <c r="Q73">
        <v>6.78109744673839E-3</v>
      </c>
      <c r="R73">
        <v>15.281497326478799</v>
      </c>
      <c r="S73">
        <v>2.1976491330507302</v>
      </c>
      <c r="T73">
        <v>-3.3933118531262401</v>
      </c>
      <c r="U73">
        <v>2.5950444683946999E-2</v>
      </c>
      <c r="V73">
        <v>-4.9612912733854699</v>
      </c>
      <c r="W73">
        <v>3.7941609944374503E-2</v>
      </c>
      <c r="X73">
        <v>-0.76836646823808297</v>
      </c>
      <c r="Y73">
        <v>5.8761034629463598E-3</v>
      </c>
      <c r="Z73">
        <v>-269.325424888214</v>
      </c>
      <c r="AA73">
        <v>3.6098355029949101</v>
      </c>
    </row>
    <row r="74" spans="1:27" x14ac:dyDescent="0.25">
      <c r="A74" t="str">
        <f t="shared" si="1"/>
        <v>32ASeptember</v>
      </c>
      <c r="B74" t="s">
        <v>283</v>
      </c>
      <c r="C74" t="s">
        <v>66</v>
      </c>
      <c r="D74">
        <v>-4.7772454106192903</v>
      </c>
      <c r="E74">
        <v>1.09372451826989</v>
      </c>
      <c r="F74">
        <v>-6.9847119841609597</v>
      </c>
      <c r="G74">
        <v>1.59911206008988</v>
      </c>
      <c r="H74">
        <v>-1.0817382377285401</v>
      </c>
      <c r="I74">
        <v>0.24765812330340101</v>
      </c>
      <c r="J74">
        <v>-393.20817171897698</v>
      </c>
      <c r="K74">
        <v>91.253621471786801</v>
      </c>
      <c r="L74">
        <v>2.9809121575174098</v>
      </c>
      <c r="M74">
        <v>0.32628392864709999</v>
      </c>
      <c r="N74">
        <v>4.3583301841811597</v>
      </c>
      <c r="O74">
        <v>0.47705300246760501</v>
      </c>
      <c r="P74">
        <v>0.67498451239883905</v>
      </c>
      <c r="Q74">
        <v>7.3882283959974093E-2</v>
      </c>
      <c r="R74">
        <v>246.290250022235</v>
      </c>
      <c r="S74">
        <v>27.761460179663199</v>
      </c>
      <c r="T74">
        <v>-2.65867793415353</v>
      </c>
      <c r="U74">
        <v>0.231880293980265</v>
      </c>
      <c r="V74">
        <v>-3.8871981722829601</v>
      </c>
      <c r="W74">
        <v>0.33902739529656301</v>
      </c>
      <c r="X74">
        <v>-0.60201922572073996</v>
      </c>
      <c r="Y74">
        <v>5.2505944119305703E-2</v>
      </c>
      <c r="Z74">
        <v>-239.95921782431699</v>
      </c>
      <c r="AA74">
        <v>21.917755460324301</v>
      </c>
    </row>
    <row r="75" spans="1:27" x14ac:dyDescent="0.25">
      <c r="A75" t="str">
        <f t="shared" si="1"/>
        <v>32BSeptember</v>
      </c>
      <c r="B75" t="s">
        <v>283</v>
      </c>
      <c r="C75" t="s">
        <v>71</v>
      </c>
      <c r="D75">
        <v>-3.38431262439821</v>
      </c>
      <c r="E75">
        <v>2.8762409905872901</v>
      </c>
      <c r="F75">
        <v>-4.9481336866713397</v>
      </c>
      <c r="G75">
        <v>4.2052926298558502</v>
      </c>
      <c r="H75">
        <v>-0.76632872284540499</v>
      </c>
      <c r="I75">
        <v>0.65128323814479006</v>
      </c>
      <c r="J75">
        <v>-264.88147275755301</v>
      </c>
      <c r="K75">
        <v>226.42554437804901</v>
      </c>
      <c r="L75">
        <v>0.223053895097651</v>
      </c>
      <c r="M75">
        <v>1.45207483923579E-2</v>
      </c>
      <c r="N75">
        <v>0.32612249953480599</v>
      </c>
      <c r="O75">
        <v>2.1230486733973399E-2</v>
      </c>
      <c r="P75">
        <v>5.05073335493854E-2</v>
      </c>
      <c r="Q75">
        <v>3.2880137875128499E-3</v>
      </c>
      <c r="R75">
        <v>17.6098566333675</v>
      </c>
      <c r="S75">
        <v>1.1960835647408501</v>
      </c>
      <c r="T75">
        <v>10.400327609457699</v>
      </c>
      <c r="U75">
        <v>1.77628272117615</v>
      </c>
      <c r="V75">
        <v>15.20610449099</v>
      </c>
      <c r="W75">
        <v>2.59706633079348</v>
      </c>
      <c r="X75">
        <v>2.3550040018973601</v>
      </c>
      <c r="Y75">
        <v>0.40221357191353602</v>
      </c>
      <c r="Z75">
        <v>894.71949376955001</v>
      </c>
      <c r="AA75">
        <v>152.574035206692</v>
      </c>
    </row>
    <row r="76" spans="1:27" x14ac:dyDescent="0.25">
      <c r="A76" t="str">
        <f t="shared" si="1"/>
        <v>32CSeptember</v>
      </c>
      <c r="B76" t="s">
        <v>283</v>
      </c>
      <c r="C76" t="s">
        <v>69</v>
      </c>
      <c r="D76">
        <v>-17.7290623805095</v>
      </c>
      <c r="E76">
        <v>3.7830680064587399</v>
      </c>
      <c r="F76">
        <v>-25.9212964445612</v>
      </c>
      <c r="G76">
        <v>5.5311457064507099</v>
      </c>
      <c r="H76">
        <v>-4.0144901606772398</v>
      </c>
      <c r="I76">
        <v>0.85662112091147202</v>
      </c>
      <c r="J76">
        <v>-1519.2196985749099</v>
      </c>
      <c r="K76">
        <v>323.76971942322098</v>
      </c>
      <c r="L76">
        <v>0.15100241431782499</v>
      </c>
      <c r="M76">
        <v>3.0922265524513801E-2</v>
      </c>
      <c r="N76">
        <v>0.22077751554869801</v>
      </c>
      <c r="O76">
        <v>4.5210806651542701E-2</v>
      </c>
      <c r="P76">
        <v>3.4192316181584401E-2</v>
      </c>
      <c r="Q76">
        <v>7.00190049703249E-3</v>
      </c>
      <c r="R76">
        <v>13.012404524897899</v>
      </c>
      <c r="S76">
        <v>2.6615877958479</v>
      </c>
      <c r="T76">
        <v>-2.555269780368</v>
      </c>
      <c r="U76">
        <v>1.25898928514437E-2</v>
      </c>
      <c r="V76">
        <v>-3.7360072434267102</v>
      </c>
      <c r="W76">
        <v>1.8407422671506E-2</v>
      </c>
      <c r="X76">
        <v>-0.57860394255482395</v>
      </c>
      <c r="Y76">
        <v>2.8507994326685301E-3</v>
      </c>
      <c r="Z76">
        <v>-240.85524153953099</v>
      </c>
      <c r="AA76">
        <v>0.819719427349207</v>
      </c>
    </row>
    <row r="77" spans="1:27" x14ac:dyDescent="0.25">
      <c r="A77" t="str">
        <f t="shared" si="1"/>
        <v>4ASeptember</v>
      </c>
      <c r="B77" t="s">
        <v>283</v>
      </c>
      <c r="C77" t="s">
        <v>98</v>
      </c>
      <c r="D77">
        <v>11.763959606583899</v>
      </c>
      <c r="E77">
        <v>0.78510152234594799</v>
      </c>
      <c r="F77">
        <v>17.1998427090729</v>
      </c>
      <c r="G77">
        <v>1.1478807431</v>
      </c>
      <c r="H77">
        <v>2.66377877620612</v>
      </c>
      <c r="I77">
        <v>0.17777490252702</v>
      </c>
      <c r="J77">
        <v>1352.82843705354</v>
      </c>
      <c r="K77">
        <v>95.4358710157383</v>
      </c>
      <c r="L77">
        <v>1.05142920392693</v>
      </c>
      <c r="M77">
        <v>0.113152094829336</v>
      </c>
      <c r="N77">
        <v>1.53727295333007</v>
      </c>
      <c r="O77">
        <v>0.16543734408756799</v>
      </c>
      <c r="P77">
        <v>0.238080960133215</v>
      </c>
      <c r="Q77">
        <v>2.5621657908529001E-2</v>
      </c>
      <c r="R77">
        <v>121.461024697109</v>
      </c>
      <c r="S77">
        <v>12.971205074969101</v>
      </c>
      <c r="T77">
        <v>-3.4733498623101502</v>
      </c>
      <c r="U77">
        <v>7.7530587472642104E-2</v>
      </c>
      <c r="V77">
        <v>-5.0783131958290104</v>
      </c>
      <c r="W77">
        <v>0.11335587287507599</v>
      </c>
      <c r="X77">
        <v>-0.78648991963403703</v>
      </c>
      <c r="Y77">
        <v>1.7555681957699899E-2</v>
      </c>
      <c r="Z77">
        <v>-439.08531870228802</v>
      </c>
      <c r="AA77">
        <v>10.913989759872001</v>
      </c>
    </row>
    <row r="78" spans="1:27" x14ac:dyDescent="0.25">
      <c r="A78" t="str">
        <f t="shared" si="1"/>
        <v>4CSeptember</v>
      </c>
      <c r="B78" t="s">
        <v>283</v>
      </c>
      <c r="C78" t="s">
        <v>91</v>
      </c>
      <c r="D78">
        <v>11.289364501877699</v>
      </c>
      <c r="E78">
        <v>1.1665413304316501</v>
      </c>
      <c r="F78">
        <v>16.5059469950079</v>
      </c>
      <c r="G78">
        <v>1.7055760193045499</v>
      </c>
      <c r="H78">
        <v>2.5563135681056002</v>
      </c>
      <c r="I78">
        <v>0.26414643891092199</v>
      </c>
      <c r="J78">
        <v>992.19056168192606</v>
      </c>
      <c r="K78">
        <v>104.122401750842</v>
      </c>
      <c r="L78">
        <v>0.58503150830304296</v>
      </c>
      <c r="M78">
        <v>9.1926934913124606E-2</v>
      </c>
      <c r="N78">
        <v>0.85536250201270303</v>
      </c>
      <c r="O78">
        <v>0.13440447554308299</v>
      </c>
      <c r="P78">
        <v>0.13247193694522</v>
      </c>
      <c r="Q78">
        <v>2.0815526946064599E-2</v>
      </c>
      <c r="R78">
        <v>52.067171257261002</v>
      </c>
      <c r="S78">
        <v>8.3970881761199205</v>
      </c>
      <c r="T78">
        <v>-1.9669275988025301</v>
      </c>
      <c r="U78">
        <v>0.14548579947123599</v>
      </c>
      <c r="V78">
        <v>-2.8758042743196701</v>
      </c>
      <c r="W78">
        <v>0.21271178676170299</v>
      </c>
      <c r="X78">
        <v>-0.44538235145689298</v>
      </c>
      <c r="Y78">
        <v>3.2943158411897502E-2</v>
      </c>
      <c r="Z78">
        <v>-187.318879002675</v>
      </c>
      <c r="AA78">
        <v>13.726510271949</v>
      </c>
    </row>
    <row r="79" spans="1:27" x14ac:dyDescent="0.25">
      <c r="A79" t="str">
        <f t="shared" si="1"/>
        <v>4DSeptember</v>
      </c>
      <c r="B79" t="s">
        <v>283</v>
      </c>
      <c r="C79" t="s">
        <v>96</v>
      </c>
      <c r="D79">
        <v>-15.2018539622009</v>
      </c>
      <c r="E79">
        <v>1.0388395660244401</v>
      </c>
      <c r="F79">
        <v>-22.2263171398358</v>
      </c>
      <c r="G79">
        <v>1.51886590341417</v>
      </c>
      <c r="H79">
        <v>-3.44224030834246</v>
      </c>
      <c r="I79">
        <v>0.23523021843005501</v>
      </c>
      <c r="J79">
        <v>-1329.22270283028</v>
      </c>
      <c r="K79">
        <v>97.255399248320998</v>
      </c>
      <c r="L79">
        <v>0.96999486262972101</v>
      </c>
      <c r="M79">
        <v>9.3527566545966202E-3</v>
      </c>
      <c r="N79">
        <v>1.41820948250303</v>
      </c>
      <c r="O79">
        <v>1.36744726040427E-2</v>
      </c>
      <c r="P79">
        <v>0.21964132949384901</v>
      </c>
      <c r="Q79">
        <v>2.1177966865503E-3</v>
      </c>
      <c r="R79">
        <v>85.584689373575799</v>
      </c>
      <c r="S79">
        <v>1.0101862892300399</v>
      </c>
      <c r="T79">
        <v>-3.26174783073593</v>
      </c>
      <c r="U79">
        <v>7.4653534385732606E-2</v>
      </c>
      <c r="V79">
        <v>-4.7689342297570798</v>
      </c>
      <c r="W79">
        <v>0.109149392895937</v>
      </c>
      <c r="X79">
        <v>-0.73857569520963096</v>
      </c>
      <c r="Y79">
        <v>1.690421483207E-2</v>
      </c>
      <c r="Z79">
        <v>-310.094266878962</v>
      </c>
      <c r="AA79">
        <v>8.2048095011813107</v>
      </c>
    </row>
    <row r="80" spans="1:27" x14ac:dyDescent="0.25">
      <c r="A80" t="str">
        <f t="shared" si="1"/>
        <v>56ASeptember</v>
      </c>
      <c r="B80" t="s">
        <v>283</v>
      </c>
      <c r="C80" t="s">
        <v>89</v>
      </c>
      <c r="D80">
        <v>-6.3095797778363503</v>
      </c>
      <c r="E80">
        <v>0.26580171746996401</v>
      </c>
      <c r="F80">
        <v>-9.2251064580666196</v>
      </c>
      <c r="G80">
        <v>0.38862320895135899</v>
      </c>
      <c r="H80">
        <v>-1.4287132276086101</v>
      </c>
      <c r="I80">
        <v>6.01869606284062E-2</v>
      </c>
      <c r="J80">
        <v>-524.94365479969099</v>
      </c>
      <c r="K80">
        <v>20.220119049493299</v>
      </c>
      <c r="L80">
        <v>2.5479108212703602E-2</v>
      </c>
      <c r="M80">
        <v>5.27977534043664E-4</v>
      </c>
      <c r="N80">
        <v>3.7252478611086097E-2</v>
      </c>
      <c r="O80">
        <v>7.7194506298651001E-4</v>
      </c>
      <c r="P80">
        <v>5.7693761253374103E-3</v>
      </c>
      <c r="Q80">
        <v>1.19552888358443E-4</v>
      </c>
      <c r="R80">
        <v>2.1397469524063499</v>
      </c>
      <c r="S80">
        <v>4.0511501128307099E-2</v>
      </c>
      <c r="T80">
        <v>-1.2086408701106199</v>
      </c>
      <c r="U80">
        <v>0.114000321330493</v>
      </c>
      <c r="V80">
        <v>-1.7671288879660101</v>
      </c>
      <c r="W80">
        <v>0.16667751856023499</v>
      </c>
      <c r="X80">
        <v>-0.27367927173552098</v>
      </c>
      <c r="Y80">
        <v>2.5813726550955599E-2</v>
      </c>
      <c r="Z80">
        <v>-109.827319654508</v>
      </c>
      <c r="AA80">
        <v>10.6816648102084</v>
      </c>
    </row>
    <row r="81" spans="1:27" x14ac:dyDescent="0.25">
      <c r="A81" t="str">
        <f t="shared" si="1"/>
        <v>56BSeptember</v>
      </c>
      <c r="B81" t="s">
        <v>283</v>
      </c>
      <c r="C81" t="s">
        <v>86</v>
      </c>
      <c r="D81">
        <v>-24.654294168798</v>
      </c>
      <c r="E81">
        <v>0.40786405469537801</v>
      </c>
      <c r="F81">
        <v>-36.046535009284803</v>
      </c>
      <c r="G81">
        <v>0.59632962217236896</v>
      </c>
      <c r="H81">
        <v>-5.5826088957693401</v>
      </c>
      <c r="I81">
        <v>9.2354925451024195E-2</v>
      </c>
      <c r="J81">
        <v>-2174.9023421506599</v>
      </c>
      <c r="K81">
        <v>26.428193368108101</v>
      </c>
      <c r="L81">
        <v>6.21777853374142E-2</v>
      </c>
      <c r="M81">
        <v>2.1939448903358699E-3</v>
      </c>
      <c r="N81">
        <v>9.0908857524764394E-2</v>
      </c>
      <c r="O81">
        <v>3.20772157403803E-3</v>
      </c>
      <c r="P81">
        <v>1.40792616153329E-2</v>
      </c>
      <c r="Q81">
        <v>4.9678713889596802E-4</v>
      </c>
      <c r="R81">
        <v>5.52433771407929</v>
      </c>
      <c r="S81">
        <v>0.16897266513033299</v>
      </c>
      <c r="T81">
        <v>-2.73892537241051</v>
      </c>
      <c r="U81">
        <v>0.25520277131300201</v>
      </c>
      <c r="V81">
        <v>-4.0045262966547499</v>
      </c>
      <c r="W81">
        <v>0.37312670837857098</v>
      </c>
      <c r="X81">
        <v>-0.62019009930604296</v>
      </c>
      <c r="Y81">
        <v>5.7786982324564702E-2</v>
      </c>
      <c r="Z81">
        <v>-264.82791944110397</v>
      </c>
      <c r="AA81">
        <v>25.823812808222399</v>
      </c>
    </row>
    <row r="82" spans="1:27" x14ac:dyDescent="0.25">
      <c r="A82" t="str">
        <f t="shared" si="1"/>
        <v>61BSeptember</v>
      </c>
      <c r="B82" t="s">
        <v>283</v>
      </c>
      <c r="C82" t="s">
        <v>109</v>
      </c>
      <c r="D82">
        <v>24.452534668714499</v>
      </c>
      <c r="E82">
        <v>2.7915089576559402</v>
      </c>
      <c r="F82">
        <v>35.751546605503101</v>
      </c>
      <c r="G82">
        <v>4.0814076721054402</v>
      </c>
      <c r="H82">
        <v>5.5369233704705598</v>
      </c>
      <c r="I82">
        <v>0.63209689285497705</v>
      </c>
      <c r="J82">
        <v>2529.0534737197299</v>
      </c>
      <c r="K82">
        <v>282.340087971005</v>
      </c>
      <c r="L82">
        <v>0.12415682077959</v>
      </c>
      <c r="M82">
        <v>1.36885053257955E-2</v>
      </c>
      <c r="N82">
        <v>0.181527126926918</v>
      </c>
      <c r="O82">
        <v>2.0013681311368998E-2</v>
      </c>
      <c r="P82">
        <v>2.8113519186924198E-2</v>
      </c>
      <c r="Q82">
        <v>3.0995643630424602E-3</v>
      </c>
      <c r="R82">
        <v>12.914917794070799</v>
      </c>
      <c r="S82">
        <v>1.4068405930052399</v>
      </c>
      <c r="T82">
        <v>5.4408600962508702</v>
      </c>
      <c r="U82">
        <v>1.1634280236613901</v>
      </c>
      <c r="V82">
        <v>7.95496932896737</v>
      </c>
      <c r="W82">
        <v>1.7010241176877301</v>
      </c>
      <c r="X82">
        <v>1.23200420040447</v>
      </c>
      <c r="Y82">
        <v>0.263441475550305</v>
      </c>
      <c r="Z82">
        <v>618.78744887095399</v>
      </c>
      <c r="AA82">
        <v>130.769084136065</v>
      </c>
    </row>
    <row r="83" spans="1:27" x14ac:dyDescent="0.25">
      <c r="A83" t="str">
        <f t="shared" si="1"/>
        <v>61CSeptember</v>
      </c>
      <c r="B83" t="s">
        <v>283</v>
      </c>
      <c r="C83" t="s">
        <v>107</v>
      </c>
      <c r="D83">
        <v>18.0131598225197</v>
      </c>
      <c r="E83">
        <v>0.83410647672263305</v>
      </c>
      <c r="F83">
        <v>26.3366694550134</v>
      </c>
      <c r="G83">
        <v>1.2195298761667801</v>
      </c>
      <c r="H83">
        <v>4.07881992392955</v>
      </c>
      <c r="I83">
        <v>0.18887136679271699</v>
      </c>
      <c r="J83">
        <v>1772.3227557857599</v>
      </c>
      <c r="K83">
        <v>75.746194829381906</v>
      </c>
      <c r="L83">
        <v>0.40344443756550502</v>
      </c>
      <c r="M83">
        <v>6.1086198412551397E-2</v>
      </c>
      <c r="N83">
        <v>0.58986779112140297</v>
      </c>
      <c r="O83">
        <v>8.9312870795907204E-2</v>
      </c>
      <c r="P83">
        <v>9.1354166973162801E-2</v>
      </c>
      <c r="Q83">
        <v>1.3832087519188799E-2</v>
      </c>
      <c r="R83">
        <v>39.898901937257001</v>
      </c>
      <c r="S83">
        <v>5.88189250590061</v>
      </c>
      <c r="T83">
        <v>-1.62919212505068</v>
      </c>
      <c r="U83">
        <v>0.15720595228249901</v>
      </c>
      <c r="V83">
        <v>-2.3820082039425601</v>
      </c>
      <c r="W83">
        <v>0.22984758045885301</v>
      </c>
      <c r="X83">
        <v>-0.36890703047325102</v>
      </c>
      <c r="Y83">
        <v>3.5597017771892399E-2</v>
      </c>
      <c r="Z83">
        <v>-176.04076229004701</v>
      </c>
      <c r="AA83">
        <v>17.262082766439502</v>
      </c>
    </row>
    <row r="84" spans="1:27" x14ac:dyDescent="0.25">
      <c r="A84" t="str">
        <f t="shared" si="1"/>
        <v>62BSeptember</v>
      </c>
      <c r="B84" t="s">
        <v>283</v>
      </c>
      <c r="C84" t="s">
        <v>100</v>
      </c>
      <c r="D84">
        <v>8.9922637520904694</v>
      </c>
      <c r="E84">
        <v>1.2080683947808599</v>
      </c>
      <c r="F84">
        <v>13.147403366456</v>
      </c>
      <c r="G84">
        <v>1.7662918835936601</v>
      </c>
      <c r="H84">
        <v>2.0361682744524399</v>
      </c>
      <c r="I84">
        <v>0.27354964296388901</v>
      </c>
      <c r="J84">
        <v>970.03891348297702</v>
      </c>
      <c r="K84">
        <v>132.55738989359</v>
      </c>
      <c r="L84">
        <v>0.87935792963993498</v>
      </c>
      <c r="M84">
        <v>9.5241942493829002E-2</v>
      </c>
      <c r="N84">
        <v>1.28569109216577</v>
      </c>
      <c r="O84">
        <v>0.13925127975478599</v>
      </c>
      <c r="P84">
        <v>0.199117904855134</v>
      </c>
      <c r="Q84">
        <v>2.15661625425606E-2</v>
      </c>
      <c r="R84">
        <v>95.423401097932597</v>
      </c>
      <c r="S84">
        <v>10.108164516091</v>
      </c>
      <c r="T84">
        <v>-2.9520703114810201</v>
      </c>
      <c r="U84">
        <v>0.15743478714967499</v>
      </c>
      <c r="V84">
        <v>-4.3161611159545403</v>
      </c>
      <c r="W84">
        <v>0.23018215519843099</v>
      </c>
      <c r="X84">
        <v>-0.66845369285272804</v>
      </c>
      <c r="Y84">
        <v>3.5648834123089203E-2</v>
      </c>
      <c r="Z84">
        <v>-347.94624158354702</v>
      </c>
      <c r="AA84">
        <v>18.180911475545098</v>
      </c>
    </row>
    <row r="85" spans="1:27" x14ac:dyDescent="0.25">
      <c r="A85" t="str">
        <f t="shared" si="1"/>
        <v>62CSeptember</v>
      </c>
      <c r="B85" t="s">
        <v>283</v>
      </c>
      <c r="C85" t="s">
        <v>103</v>
      </c>
      <c r="D85">
        <v>-17.759848563290799</v>
      </c>
      <c r="E85">
        <v>0.23961188150232901</v>
      </c>
      <c r="F85">
        <v>-25.966308287440501</v>
      </c>
      <c r="G85">
        <v>0.35033158994855101</v>
      </c>
      <c r="H85">
        <v>-4.0214612472021498</v>
      </c>
      <c r="I85">
        <v>5.4256650466182998E-2</v>
      </c>
      <c r="J85">
        <v>-1824.90820814945</v>
      </c>
      <c r="K85">
        <v>20.9984136611636</v>
      </c>
      <c r="L85">
        <v>0.44429169371432398</v>
      </c>
      <c r="M85">
        <v>1.04912572884511E-2</v>
      </c>
      <c r="N85">
        <v>0.64958972186177</v>
      </c>
      <c r="O85">
        <v>1.53390508992213E-2</v>
      </c>
      <c r="P85">
        <v>0.100603438275878</v>
      </c>
      <c r="Q85">
        <v>2.37559371464122E-3</v>
      </c>
      <c r="R85">
        <v>46.058796326899902</v>
      </c>
      <c r="S85">
        <v>0.91696466957838896</v>
      </c>
      <c r="T85">
        <v>-5.6841463380781203</v>
      </c>
      <c r="U85">
        <v>7.4374897562193107E-2</v>
      </c>
      <c r="V85">
        <v>-8.3106731253632908</v>
      </c>
      <c r="W85">
        <v>0.108742003743126</v>
      </c>
      <c r="X85">
        <v>-1.28709285670686</v>
      </c>
      <c r="Y85">
        <v>1.68411215470167E-2</v>
      </c>
      <c r="Z85">
        <v>-636.98723896856097</v>
      </c>
      <c r="AA85">
        <v>7.73991031980702</v>
      </c>
    </row>
    <row r="86" spans="1:27" x14ac:dyDescent="0.25">
      <c r="A86" t="str">
        <f t="shared" si="1"/>
        <v>62ESeptember</v>
      </c>
      <c r="B86" t="s">
        <v>283</v>
      </c>
      <c r="C86" t="s">
        <v>105</v>
      </c>
      <c r="D86">
        <v>82.260299354724594</v>
      </c>
      <c r="E86">
        <v>0.61067329691364902</v>
      </c>
      <c r="F86">
        <v>120.27108706754299</v>
      </c>
      <c r="G86">
        <v>0.89285283227828305</v>
      </c>
      <c r="H86">
        <v>18.626656914296198</v>
      </c>
      <c r="I86">
        <v>0.138278149697487</v>
      </c>
      <c r="J86">
        <v>8087.7237305450799</v>
      </c>
      <c r="K86">
        <v>39.410464741349202</v>
      </c>
      <c r="L86">
        <v>0.52647018848861404</v>
      </c>
      <c r="M86">
        <v>6.5300238882034E-3</v>
      </c>
      <c r="N86">
        <v>0.76974120413948099</v>
      </c>
      <c r="O86">
        <v>9.5474132451736308E-3</v>
      </c>
      <c r="P86">
        <v>0.119211571724229</v>
      </c>
      <c r="Q86">
        <v>1.4786296130921801E-3</v>
      </c>
      <c r="R86">
        <v>52.287201875500699</v>
      </c>
      <c r="S86">
        <v>0.73131124718732199</v>
      </c>
      <c r="T86">
        <v>18.152818469969901</v>
      </c>
      <c r="U86">
        <v>2.4621659096480002</v>
      </c>
      <c r="V86">
        <v>26.540861482990099</v>
      </c>
      <c r="W86">
        <v>3.5998819943146998</v>
      </c>
      <c r="X86">
        <v>4.1104436079128801</v>
      </c>
      <c r="Y86">
        <v>0.55752191549075902</v>
      </c>
      <c r="Z86">
        <v>1942.7148742775601</v>
      </c>
      <c r="AA86">
        <v>265.75793994865597</v>
      </c>
    </row>
    <row r="87" spans="1:27" x14ac:dyDescent="0.25">
      <c r="A87" t="str">
        <f t="shared" si="1"/>
        <v>66ASeptember</v>
      </c>
      <c r="B87" t="s">
        <v>283</v>
      </c>
      <c r="C87" t="s">
        <v>73</v>
      </c>
      <c r="D87">
        <v>152.70230989215401</v>
      </c>
      <c r="E87">
        <v>0.92660643067801096</v>
      </c>
      <c r="F87">
        <v>223.26289780757301</v>
      </c>
      <c r="G87">
        <v>1.35477215103302</v>
      </c>
      <c r="H87">
        <v>34.577232987158297</v>
      </c>
      <c r="I87">
        <v>0.20981664562625399</v>
      </c>
      <c r="J87">
        <v>17923.0419053847</v>
      </c>
      <c r="K87">
        <v>89.571413228921699</v>
      </c>
      <c r="L87">
        <v>0.38957765680505402</v>
      </c>
      <c r="M87">
        <v>7.3378922790348503E-3</v>
      </c>
      <c r="N87">
        <v>0.56959345697395503</v>
      </c>
      <c r="O87">
        <v>1.07285809571195E-2</v>
      </c>
      <c r="P87">
        <v>8.8214234712317402E-2</v>
      </c>
      <c r="Q87">
        <v>1.6615597442242299E-3</v>
      </c>
      <c r="R87">
        <v>46.005374021588203</v>
      </c>
      <c r="S87">
        <v>1.0387230675052801</v>
      </c>
      <c r="T87">
        <v>-6.4322530320814204</v>
      </c>
      <c r="U87">
        <v>8.0967365979353598E-2</v>
      </c>
      <c r="V87">
        <v>-9.4044644929619903</v>
      </c>
      <c r="W87">
        <v>0.11838071584616799</v>
      </c>
      <c r="X87">
        <v>-1.45649081457714</v>
      </c>
      <c r="Y87">
        <v>1.8333890821964901E-2</v>
      </c>
      <c r="Z87">
        <v>-829.82227315298303</v>
      </c>
      <c r="AA87">
        <v>8.9758823616846897</v>
      </c>
    </row>
    <row r="88" spans="1:27" x14ac:dyDescent="0.25">
      <c r="A88" t="str">
        <f t="shared" si="1"/>
        <v>66BSeptember</v>
      </c>
      <c r="B88" t="s">
        <v>283</v>
      </c>
      <c r="C88" t="s">
        <v>78</v>
      </c>
      <c r="D88">
        <v>43.7298727159924</v>
      </c>
      <c r="E88">
        <v>4.5989472141314902</v>
      </c>
      <c r="F88">
        <v>63.936544969254498</v>
      </c>
      <c r="G88">
        <v>6.7240258684771499</v>
      </c>
      <c r="H88">
        <v>9.9019981981119507</v>
      </c>
      <c r="I88">
        <v>1.0413651858375499</v>
      </c>
      <c r="J88">
        <v>5500.8926346522803</v>
      </c>
      <c r="K88">
        <v>565.00440245074606</v>
      </c>
      <c r="L88">
        <v>0.65320613855079501</v>
      </c>
      <c r="M88">
        <v>7.9473316658987297E-2</v>
      </c>
      <c r="N88">
        <v>0.95503922279592302</v>
      </c>
      <c r="O88">
        <v>0.116196297149635</v>
      </c>
      <c r="P88">
        <v>0.147909097493444</v>
      </c>
      <c r="Q88">
        <v>1.7995584928091501E-2</v>
      </c>
      <c r="R88">
        <v>82.540017759123302</v>
      </c>
      <c r="S88">
        <v>9.8631540887497593</v>
      </c>
      <c r="T88">
        <v>-2.16242931558395</v>
      </c>
      <c r="U88">
        <v>0.140168566519426</v>
      </c>
      <c r="V88">
        <v>-3.1616433022020898</v>
      </c>
      <c r="W88">
        <v>0.20493757013081401</v>
      </c>
      <c r="X88">
        <v>-0.489650892092032</v>
      </c>
      <c r="Y88">
        <v>3.1739147793122001E-2</v>
      </c>
      <c r="Z88">
        <v>-300.45131872361799</v>
      </c>
      <c r="AA88">
        <v>20.3974157796908</v>
      </c>
    </row>
    <row r="89" spans="1:27" x14ac:dyDescent="0.25">
      <c r="A89" t="str">
        <f t="shared" si="1"/>
        <v>66CSeptember</v>
      </c>
      <c r="B89" t="s">
        <v>283</v>
      </c>
      <c r="C89" t="s">
        <v>76</v>
      </c>
      <c r="D89">
        <v>23.0619326338878</v>
      </c>
      <c r="E89">
        <v>0.64485043981518997</v>
      </c>
      <c r="F89">
        <v>33.718376051555502</v>
      </c>
      <c r="G89">
        <v>0.94282252801091504</v>
      </c>
      <c r="H89">
        <v>5.22204162058362</v>
      </c>
      <c r="I89">
        <v>0.146017070174699</v>
      </c>
      <c r="J89">
        <v>2787.61014604198</v>
      </c>
      <c r="K89">
        <v>88.960377412754497</v>
      </c>
      <c r="L89">
        <v>0.97820328242437604</v>
      </c>
      <c r="M89">
        <v>2.57216901156943E-2</v>
      </c>
      <c r="N89">
        <v>1.4302108437861101</v>
      </c>
      <c r="O89">
        <v>3.7607152608196102E-2</v>
      </c>
      <c r="P89">
        <v>0.221500007623188</v>
      </c>
      <c r="Q89">
        <v>5.8243052942812202E-3</v>
      </c>
      <c r="R89">
        <v>118.89761780553</v>
      </c>
      <c r="S89">
        <v>3.53996248609231</v>
      </c>
      <c r="T89">
        <v>-3.3490858789812501</v>
      </c>
      <c r="U89">
        <v>7.4956698862511106E-2</v>
      </c>
      <c r="V89">
        <v>-4.8966293887489698</v>
      </c>
      <c r="W89">
        <v>0.109592643424666</v>
      </c>
      <c r="X89">
        <v>-0.75835213503529497</v>
      </c>
      <c r="Y89">
        <v>1.6972862050009301E-2</v>
      </c>
      <c r="Z89">
        <v>-445.069752243783</v>
      </c>
      <c r="AA89">
        <v>9.46457421741232</v>
      </c>
    </row>
  </sheetData>
  <sortState xmlns:xlrd2="http://schemas.microsoft.com/office/spreadsheetml/2017/richdata2" ref="B1:AB89">
    <sortCondition descending="1" ref="E2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B1" sqref="B1:B1048576"/>
    </sheetView>
  </sheetViews>
  <sheetFormatPr defaultColWidth="8.85546875" defaultRowHeight="15" x14ac:dyDescent="0.25"/>
  <cols>
    <col min="2" max="2" width="9.85546875" bestFit="1" customWidth="1"/>
    <col min="3" max="3" width="11.28515625" customWidth="1"/>
  </cols>
  <sheetData>
    <row r="1" spans="1:5" x14ac:dyDescent="0.25">
      <c r="A1" t="s">
        <v>169</v>
      </c>
      <c r="B1" t="s">
        <v>2</v>
      </c>
      <c r="C1" t="s">
        <v>170</v>
      </c>
      <c r="D1" t="s">
        <v>171</v>
      </c>
      <c r="E1" t="s">
        <v>172</v>
      </c>
    </row>
    <row r="2" spans="1:5" x14ac:dyDescent="0.25">
      <c r="D2" t="s">
        <v>173</v>
      </c>
      <c r="E2" t="s">
        <v>173</v>
      </c>
    </row>
    <row r="3" spans="1:5" x14ac:dyDescent="0.25">
      <c r="A3" t="s">
        <v>78</v>
      </c>
      <c r="B3" s="12">
        <v>43290</v>
      </c>
      <c r="C3" s="12" t="str">
        <f>A3&amp;B3</f>
        <v>66B43290</v>
      </c>
      <c r="D3">
        <v>5.7736856685356353</v>
      </c>
      <c r="E3">
        <v>1.2137987757136446</v>
      </c>
    </row>
    <row r="4" spans="1:5" x14ac:dyDescent="0.25">
      <c r="A4" t="s">
        <v>100</v>
      </c>
      <c r="B4" s="12">
        <v>43291</v>
      </c>
      <c r="C4" s="12" t="str">
        <f t="shared" ref="C4:C19" si="0">A4&amp;B4</f>
        <v>62B43291</v>
      </c>
      <c r="D4">
        <v>2.3082362728011523</v>
      </c>
      <c r="E4">
        <v>0.78628327786474517</v>
      </c>
    </row>
    <row r="5" spans="1:5" x14ac:dyDescent="0.25">
      <c r="A5" t="s">
        <v>103</v>
      </c>
      <c r="B5" s="12">
        <v>43291</v>
      </c>
      <c r="C5" s="12" t="str">
        <f t="shared" si="0"/>
        <v>62C43291</v>
      </c>
      <c r="D5">
        <v>6.9137370397590754</v>
      </c>
      <c r="E5">
        <v>1.4376418520580818</v>
      </c>
    </row>
    <row r="6" spans="1:5" x14ac:dyDescent="0.25">
      <c r="A6" t="s">
        <v>89</v>
      </c>
      <c r="B6" s="12">
        <v>43292</v>
      </c>
      <c r="C6" s="12" t="str">
        <f t="shared" si="0"/>
        <v>56A43292</v>
      </c>
      <c r="D6">
        <v>2.5183802835521374</v>
      </c>
      <c r="E6">
        <v>0.92475836013704815</v>
      </c>
    </row>
    <row r="7" spans="1:5" x14ac:dyDescent="0.25">
      <c r="A7" t="s">
        <v>86</v>
      </c>
      <c r="B7" s="12">
        <v>43292</v>
      </c>
      <c r="C7" s="12" t="str">
        <f t="shared" si="0"/>
        <v>56B43292</v>
      </c>
      <c r="D7">
        <v>3.5167159371063663</v>
      </c>
      <c r="E7">
        <v>1.120169908605092</v>
      </c>
    </row>
    <row r="8" spans="1:5" x14ac:dyDescent="0.25">
      <c r="A8" t="s">
        <v>66</v>
      </c>
      <c r="B8" s="12">
        <v>43293</v>
      </c>
      <c r="C8" s="12" t="str">
        <f t="shared" si="0"/>
        <v>32A43293</v>
      </c>
      <c r="D8">
        <v>3.1454270352285922</v>
      </c>
      <c r="E8">
        <v>1.0187961302003392</v>
      </c>
    </row>
    <row r="9" spans="1:5" x14ac:dyDescent="0.25">
      <c r="A9" t="s">
        <v>71</v>
      </c>
      <c r="B9" s="12">
        <v>43293</v>
      </c>
      <c r="C9" s="12" t="str">
        <f t="shared" si="0"/>
        <v>32B43293</v>
      </c>
      <c r="D9">
        <v>3.4084859756876158</v>
      </c>
      <c r="E9">
        <v>1.0638588213594766</v>
      </c>
    </row>
    <row r="10" spans="1:5" x14ac:dyDescent="0.25">
      <c r="A10" t="s">
        <v>85</v>
      </c>
      <c r="B10" s="12">
        <v>43294</v>
      </c>
      <c r="C10" s="12" t="str">
        <f t="shared" si="0"/>
        <v>68A43294</v>
      </c>
      <c r="D10">
        <v>20.250610770170788</v>
      </c>
      <c r="E10">
        <v>2.5255074898417451</v>
      </c>
    </row>
    <row r="11" spans="1:5" x14ac:dyDescent="0.25">
      <c r="A11" t="s">
        <v>105</v>
      </c>
      <c r="B11" s="12">
        <v>43297</v>
      </c>
      <c r="C11" s="12" t="str">
        <f t="shared" si="0"/>
        <v>62E43297</v>
      </c>
      <c r="D11">
        <v>2.0151986607268295</v>
      </c>
      <c r="E11">
        <v>0.76716554691311556</v>
      </c>
    </row>
    <row r="12" spans="1:5" x14ac:dyDescent="0.25">
      <c r="A12" t="s">
        <v>91</v>
      </c>
      <c r="B12" s="12">
        <v>43307</v>
      </c>
      <c r="C12" s="12" t="str">
        <f t="shared" si="0"/>
        <v>4C43307</v>
      </c>
      <c r="D12">
        <v>5.1108656902454932</v>
      </c>
      <c r="E12">
        <v>1.1656281545077269</v>
      </c>
    </row>
    <row r="13" spans="1:5" x14ac:dyDescent="0.25">
      <c r="A13" t="s">
        <v>98</v>
      </c>
      <c r="B13" s="12">
        <v>43320</v>
      </c>
      <c r="C13" s="12" t="str">
        <f t="shared" si="0"/>
        <v>4A43320</v>
      </c>
      <c r="D13">
        <v>4.668170203678387</v>
      </c>
      <c r="E13">
        <v>1.1320096414608329</v>
      </c>
    </row>
    <row r="14" spans="1:5" x14ac:dyDescent="0.25">
      <c r="A14" t="s">
        <v>96</v>
      </c>
      <c r="B14" s="12">
        <v>43320</v>
      </c>
      <c r="C14" s="12" t="str">
        <f t="shared" si="0"/>
        <v>4D43320</v>
      </c>
      <c r="D14">
        <v>9.1057153806716578</v>
      </c>
      <c r="E14">
        <v>1.5312548969756159</v>
      </c>
    </row>
    <row r="15" spans="1:5" x14ac:dyDescent="0.25">
      <c r="A15" t="s">
        <v>76</v>
      </c>
      <c r="B15" s="12">
        <v>43321</v>
      </c>
      <c r="C15" s="12" t="str">
        <f t="shared" si="0"/>
        <v>66C43321</v>
      </c>
      <c r="D15">
        <v>4.6166762734230824</v>
      </c>
      <c r="E15">
        <v>1.1810391851555428</v>
      </c>
    </row>
    <row r="16" spans="1:5" x14ac:dyDescent="0.25">
      <c r="A16" t="s">
        <v>94</v>
      </c>
      <c r="B16" s="12">
        <v>43321</v>
      </c>
      <c r="C16" s="12" t="str">
        <f t="shared" si="0"/>
        <v>23A43321</v>
      </c>
      <c r="D16">
        <v>6.0512135050261664</v>
      </c>
      <c r="E16">
        <v>1.3761700186698946</v>
      </c>
    </row>
    <row r="17" spans="1:5" x14ac:dyDescent="0.25">
      <c r="A17" t="s">
        <v>73</v>
      </c>
      <c r="B17" s="12">
        <v>43321</v>
      </c>
      <c r="C17" s="12" t="str">
        <f t="shared" si="0"/>
        <v>66A43321</v>
      </c>
      <c r="D17">
        <v>5.6676217662884314</v>
      </c>
      <c r="E17">
        <v>1.0487112084003845</v>
      </c>
    </row>
    <row r="18" spans="1:5" x14ac:dyDescent="0.25">
      <c r="A18" t="s">
        <v>109</v>
      </c>
      <c r="B18" s="12">
        <v>43368</v>
      </c>
      <c r="C18" s="12" t="str">
        <f t="shared" si="0"/>
        <v>61B43368</v>
      </c>
      <c r="D18">
        <v>1.7568458950174901</v>
      </c>
      <c r="E18">
        <v>0.75455009513416615</v>
      </c>
    </row>
    <row r="19" spans="1:5" x14ac:dyDescent="0.25">
      <c r="A19" t="s">
        <v>107</v>
      </c>
      <c r="B19" s="12">
        <v>43368</v>
      </c>
      <c r="C19" s="12" t="str">
        <f t="shared" si="0"/>
        <v>61C43368</v>
      </c>
      <c r="D19">
        <v>3.170965970648667</v>
      </c>
      <c r="E19">
        <v>1.0841469433572939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88"/>
  <sheetViews>
    <sheetView topLeftCell="A55" workbookViewId="0">
      <selection activeCell="E31" sqref="E31"/>
    </sheetView>
  </sheetViews>
  <sheetFormatPr defaultColWidth="8.85546875" defaultRowHeight="15" x14ac:dyDescent="0.25"/>
  <cols>
    <col min="2" max="2" width="14.7109375" bestFit="1" customWidth="1"/>
    <col min="3" max="3" width="18" bestFit="1" customWidth="1"/>
    <col min="4" max="4" width="13.42578125" bestFit="1" customWidth="1"/>
    <col min="5" max="5" width="16.7109375" bestFit="1" customWidth="1"/>
    <col min="6" max="6" width="14.42578125" bestFit="1" customWidth="1"/>
    <col min="7" max="7" width="13.7109375" bestFit="1" customWidth="1"/>
    <col min="8" max="8" width="13.42578125" bestFit="1" customWidth="1"/>
    <col min="9" max="9" width="16.42578125" bestFit="1" customWidth="1"/>
    <col min="10" max="10" width="15" bestFit="1" customWidth="1"/>
    <col min="11" max="11" width="18.28515625" bestFit="1" customWidth="1"/>
    <col min="12" max="12" width="13.85546875" bestFit="1" customWidth="1"/>
    <col min="13" max="13" width="17" bestFit="1" customWidth="1"/>
  </cols>
  <sheetData>
    <row r="1" spans="1:13" x14ac:dyDescent="0.25">
      <c r="A1" t="s">
        <v>174</v>
      </c>
      <c r="B1" t="s">
        <v>175</v>
      </c>
      <c r="C1" t="s">
        <v>176</v>
      </c>
      <c r="D1" t="s">
        <v>177</v>
      </c>
      <c r="E1" t="s">
        <v>178</v>
      </c>
      <c r="F1" t="s">
        <v>179</v>
      </c>
      <c r="G1" t="s">
        <v>180</v>
      </c>
      <c r="H1" t="s">
        <v>181</v>
      </c>
      <c r="I1" t="s">
        <v>182</v>
      </c>
      <c r="J1" t="s">
        <v>183</v>
      </c>
      <c r="K1" t="s">
        <v>184</v>
      </c>
      <c r="L1" t="s">
        <v>185</v>
      </c>
      <c r="M1" t="s">
        <v>186</v>
      </c>
    </row>
    <row r="2" spans="1:13" x14ac:dyDescent="0.25">
      <c r="A2" t="s">
        <v>187</v>
      </c>
      <c r="B2">
        <v>1607.96740125</v>
      </c>
      <c r="C2">
        <v>9.5320711761025301</v>
      </c>
      <c r="D2">
        <v>79.912342464999995</v>
      </c>
      <c r="E2">
        <v>0.47372237146476598</v>
      </c>
      <c r="F2">
        <v>41.640434382499997</v>
      </c>
      <c r="G2">
        <v>0.61805759930281001</v>
      </c>
      <c r="H2">
        <v>7.4825063750000004E-2</v>
      </c>
      <c r="I2">
        <v>1.1106081221978E-3</v>
      </c>
      <c r="J2">
        <v>2.2116782714999998</v>
      </c>
      <c r="K2">
        <v>5.8042401899471498E-2</v>
      </c>
      <c r="L2">
        <v>82.159618725000001</v>
      </c>
      <c r="M2">
        <v>2.1561642432974599</v>
      </c>
    </row>
    <row r="3" spans="1:13" x14ac:dyDescent="0.25">
      <c r="A3" t="s">
        <v>188</v>
      </c>
      <c r="B3">
        <v>222.48078882499999</v>
      </c>
      <c r="C3">
        <v>11.2471811020293</v>
      </c>
      <c r="D3">
        <v>10.658754695500001</v>
      </c>
      <c r="E3">
        <v>0.53883728511875995</v>
      </c>
      <c r="F3">
        <v>47.331167505000003</v>
      </c>
      <c r="G3">
        <v>0.80647812800266305</v>
      </c>
      <c r="H3">
        <v>8.2516861250000004E-2</v>
      </c>
      <c r="I3">
        <v>1.4060089013532399E-3</v>
      </c>
      <c r="J3">
        <v>0.27298654675</v>
      </c>
      <c r="K3">
        <v>8.5043882286761907E-3</v>
      </c>
      <c r="L3">
        <v>9.8066716859999996</v>
      </c>
      <c r="M3">
        <v>0.30550861650490502</v>
      </c>
    </row>
    <row r="4" spans="1:13" x14ac:dyDescent="0.25">
      <c r="A4" t="s">
        <v>189</v>
      </c>
      <c r="B4">
        <v>1530.72933975</v>
      </c>
      <c r="C4">
        <v>203.171576338449</v>
      </c>
      <c r="D4">
        <v>52.515299519999999</v>
      </c>
      <c r="E4">
        <v>6.97028266689078</v>
      </c>
      <c r="F4">
        <v>188.716064125</v>
      </c>
      <c r="G4">
        <v>38.9948139998274</v>
      </c>
      <c r="H4">
        <v>0.25689324600000002</v>
      </c>
      <c r="I4">
        <v>5.3082414384092898E-2</v>
      </c>
      <c r="J4">
        <v>6.5837570872500004</v>
      </c>
      <c r="K4">
        <v>1.65637962349684</v>
      </c>
      <c r="L4">
        <v>168.32154245250001</v>
      </c>
      <c r="M4">
        <v>42.347305559224502</v>
      </c>
    </row>
    <row r="5" spans="1:13" x14ac:dyDescent="0.25">
      <c r="A5" t="s">
        <v>190</v>
      </c>
      <c r="B5">
        <v>510.29026334999998</v>
      </c>
      <c r="C5">
        <v>9.8263588506560797</v>
      </c>
      <c r="D5">
        <v>28.5156038125</v>
      </c>
      <c r="E5">
        <v>0.54910817643100795</v>
      </c>
      <c r="F5">
        <v>99.683334779999996</v>
      </c>
      <c r="G5">
        <v>1.3333941027377401</v>
      </c>
      <c r="H5">
        <v>0.19105193100000001</v>
      </c>
      <c r="I5">
        <v>2.5555676524308701E-3</v>
      </c>
      <c r="J5">
        <v>0.35589449475000001</v>
      </c>
      <c r="K5">
        <v>3.35646065357397E-3</v>
      </c>
      <c r="L5">
        <v>15.410051415</v>
      </c>
      <c r="M5">
        <v>0.145333042112748</v>
      </c>
    </row>
    <row r="6" spans="1:13" x14ac:dyDescent="0.25">
      <c r="A6" t="s">
        <v>191</v>
      </c>
      <c r="B6">
        <v>1452.5104856666701</v>
      </c>
      <c r="C6">
        <v>12.920197855997399</v>
      </c>
      <c r="D6">
        <v>85.901773930000004</v>
      </c>
      <c r="E6">
        <v>0.76410320860081005</v>
      </c>
      <c r="F6">
        <v>146.10128320000001</v>
      </c>
      <c r="G6">
        <v>2.69076095295094</v>
      </c>
      <c r="H6">
        <v>0.29920341099999997</v>
      </c>
      <c r="I6">
        <v>5.5104569199493202E-3</v>
      </c>
      <c r="J6">
        <v>0.62462718166666698</v>
      </c>
      <c r="K6">
        <v>2.33259882986489E-2</v>
      </c>
      <c r="L6">
        <v>27.901624963333301</v>
      </c>
      <c r="M6">
        <v>1.0419542962188899</v>
      </c>
    </row>
    <row r="7" spans="1:13" x14ac:dyDescent="0.25">
      <c r="A7" t="s">
        <v>192</v>
      </c>
      <c r="B7">
        <v>815.02695832500001</v>
      </c>
      <c r="C7">
        <v>4.5250523499617303</v>
      </c>
      <c r="D7">
        <v>35.709362734999999</v>
      </c>
      <c r="E7">
        <v>0.19825937639137001</v>
      </c>
      <c r="F7">
        <v>84.312011060000003</v>
      </c>
      <c r="G7">
        <v>1.3825931191980201</v>
      </c>
      <c r="H7">
        <v>0.13888772099999999</v>
      </c>
      <c r="I7">
        <v>2.2775546046943699E-3</v>
      </c>
      <c r="J7">
        <v>0.3044577805</v>
      </c>
      <c r="K7">
        <v>5.2900159748538395E-4</v>
      </c>
      <c r="L7">
        <v>9.8914051394999998</v>
      </c>
      <c r="M7">
        <v>1.7186516636550998E-2</v>
      </c>
    </row>
    <row r="8" spans="1:13" x14ac:dyDescent="0.25">
      <c r="A8" t="s">
        <v>193</v>
      </c>
      <c r="B8">
        <v>428.12257352500001</v>
      </c>
      <c r="C8">
        <v>10.0375212969213</v>
      </c>
      <c r="D8">
        <v>14.3847386775</v>
      </c>
      <c r="E8">
        <v>0.337256498901852</v>
      </c>
      <c r="F8">
        <v>329.05084364999999</v>
      </c>
      <c r="G8">
        <v>48.642639336231902</v>
      </c>
      <c r="H8">
        <v>0.44929693225</v>
      </c>
      <c r="I8">
        <v>6.6418272512785606E-2</v>
      </c>
      <c r="J8">
        <v>0.44430257200000001</v>
      </c>
      <c r="K8">
        <v>2.2175335376969901E-2</v>
      </c>
      <c r="L8">
        <v>10.9307346285</v>
      </c>
      <c r="M8">
        <v>0.54555773545403996</v>
      </c>
    </row>
    <row r="9" spans="1:13" x14ac:dyDescent="0.25">
      <c r="A9" t="s">
        <v>194</v>
      </c>
      <c r="B9">
        <v>98.471403550000005</v>
      </c>
      <c r="C9">
        <v>29.340538420958701</v>
      </c>
      <c r="D9">
        <v>5.7643849789999999</v>
      </c>
      <c r="E9">
        <v>1.7175560904557901</v>
      </c>
      <c r="F9">
        <v>21.484193399999999</v>
      </c>
      <c r="G9">
        <v>1.50839338624431</v>
      </c>
      <c r="H9">
        <v>4.3791214000000002E-2</v>
      </c>
      <c r="I9">
        <v>3.0745570458665301E-3</v>
      </c>
      <c r="J9">
        <v>0.2950398555</v>
      </c>
      <c r="K9">
        <v>5.11847703668903E-3</v>
      </c>
      <c r="L9">
        <v>13.0091113525</v>
      </c>
      <c r="M9">
        <v>0.22568760060715301</v>
      </c>
    </row>
    <row r="10" spans="1:13" x14ac:dyDescent="0.25">
      <c r="A10" t="s">
        <v>195</v>
      </c>
      <c r="B10">
        <v>2024.7855159999999</v>
      </c>
      <c r="C10">
        <v>13.888752466109301</v>
      </c>
      <c r="D10">
        <v>142.81200895000001</v>
      </c>
      <c r="E10">
        <v>0.98730619273393005</v>
      </c>
      <c r="F10">
        <v>38617.62876</v>
      </c>
      <c r="G10">
        <v>804.05673674008301</v>
      </c>
      <c r="H10">
        <v>90.723752392500003</v>
      </c>
      <c r="I10">
        <v>1.88088479109463</v>
      </c>
      <c r="J10">
        <v>0.47258399725</v>
      </c>
      <c r="K10">
        <v>1.1774210241432499E-2</v>
      </c>
      <c r="L10">
        <v>25.431827460000001</v>
      </c>
      <c r="M10">
        <v>0.63362213988963401</v>
      </c>
    </row>
    <row r="11" spans="1:13" x14ac:dyDescent="0.25">
      <c r="A11" t="s">
        <v>196</v>
      </c>
      <c r="B11">
        <v>91.256432762499998</v>
      </c>
      <c r="C11">
        <v>12.735499050124099</v>
      </c>
      <c r="D11">
        <v>4.1896267874999999</v>
      </c>
      <c r="E11">
        <v>0.58469289626517296</v>
      </c>
      <c r="F11">
        <v>3034.6444160000001</v>
      </c>
      <c r="G11">
        <v>30.153664664869002</v>
      </c>
      <c r="H11">
        <v>5.1556603647500001</v>
      </c>
      <c r="I11">
        <v>5.1229083890969002E-2</v>
      </c>
      <c r="J11">
        <v>0.26861450799999997</v>
      </c>
      <c r="K11">
        <v>9.4455959621859292E-3</v>
      </c>
      <c r="L11">
        <v>9.1847466519999994</v>
      </c>
      <c r="M11">
        <v>0.32297364204197498</v>
      </c>
    </row>
    <row r="12" spans="1:13" x14ac:dyDescent="0.25">
      <c r="A12" t="s">
        <v>197</v>
      </c>
      <c r="B12">
        <v>109.75846212250001</v>
      </c>
      <c r="C12">
        <v>14.578776124917599</v>
      </c>
      <c r="D12">
        <v>3.8780868375000002</v>
      </c>
      <c r="E12">
        <v>0.51511071388841201</v>
      </c>
      <c r="F12">
        <v>639.76838232499995</v>
      </c>
      <c r="G12">
        <v>14.707772962150001</v>
      </c>
      <c r="H12">
        <v>0.900885194</v>
      </c>
      <c r="I12">
        <v>2.07106434597055E-2</v>
      </c>
      <c r="J12">
        <v>0.2581741595</v>
      </c>
      <c r="K12">
        <v>7.7176566497572205E-4</v>
      </c>
      <c r="L12">
        <v>6.7074447905000003</v>
      </c>
      <c r="M12">
        <v>2.0050711648434399E-2</v>
      </c>
    </row>
    <row r="13" spans="1:13" x14ac:dyDescent="0.25">
      <c r="A13" t="s">
        <v>198</v>
      </c>
      <c r="B13">
        <v>38.804887567500003</v>
      </c>
      <c r="C13">
        <v>5.8777071667773599</v>
      </c>
      <c r="D13">
        <v>1.204265022</v>
      </c>
      <c r="E13">
        <v>0.18240787691389501</v>
      </c>
      <c r="F13">
        <v>403.0213139</v>
      </c>
      <c r="G13">
        <v>151.99873866044501</v>
      </c>
      <c r="H13">
        <v>0.52157637150000002</v>
      </c>
      <c r="I13">
        <v>0.196711558012752</v>
      </c>
      <c r="J13">
        <v>0.20707673474999999</v>
      </c>
      <c r="K13">
        <v>2.8377163084019798E-3</v>
      </c>
      <c r="L13">
        <v>4.6954706714999999</v>
      </c>
      <c r="M13">
        <v>6.4345294783029194E-2</v>
      </c>
    </row>
    <row r="14" spans="1:13" x14ac:dyDescent="0.25">
      <c r="A14" t="s">
        <v>199</v>
      </c>
      <c r="B14">
        <v>56.7885682566667</v>
      </c>
      <c r="C14">
        <v>14.781737593930799</v>
      </c>
      <c r="D14">
        <v>1.7498365366666699</v>
      </c>
      <c r="E14">
        <v>0.45547238303753901</v>
      </c>
      <c r="F14">
        <v>271.00567483333299</v>
      </c>
      <c r="G14">
        <v>19.570516025541998</v>
      </c>
      <c r="H14">
        <v>0.34918260766666698</v>
      </c>
      <c r="I14">
        <v>2.5216017642644299E-2</v>
      </c>
      <c r="J14">
        <v>0.20635848000000001</v>
      </c>
      <c r="K14">
        <v>8.5522371815586399E-4</v>
      </c>
      <c r="L14">
        <v>4.6445276743333297</v>
      </c>
      <c r="M14">
        <v>1.92485898792513E-2</v>
      </c>
    </row>
    <row r="15" spans="1:13" x14ac:dyDescent="0.25">
      <c r="A15" t="s">
        <v>200</v>
      </c>
      <c r="B15">
        <v>179.4014823725</v>
      </c>
      <c r="C15">
        <v>65.7116632295062</v>
      </c>
      <c r="D15">
        <v>9.8076204659999995</v>
      </c>
      <c r="E15">
        <v>3.5923619170651002</v>
      </c>
      <c r="F15">
        <v>74.60234749</v>
      </c>
      <c r="G15">
        <v>10.4791274715362</v>
      </c>
      <c r="H15">
        <v>0.14427456975</v>
      </c>
      <c r="I15">
        <v>2.0265737766241899E-2</v>
      </c>
      <c r="J15">
        <v>0.26960985625</v>
      </c>
      <c r="K15">
        <v>4.6600324068121399E-4</v>
      </c>
      <c r="L15">
        <v>11.079118605</v>
      </c>
      <c r="M15">
        <v>1.91495375424903E-2</v>
      </c>
    </row>
    <row r="16" spans="1:13" x14ac:dyDescent="0.25">
      <c r="A16" t="s">
        <v>201</v>
      </c>
      <c r="B16">
        <v>1891.67082325</v>
      </c>
      <c r="C16">
        <v>9.1761541861607796</v>
      </c>
      <c r="D16">
        <v>88.864723835000007</v>
      </c>
      <c r="E16">
        <v>0.43106675503743702</v>
      </c>
      <c r="F16">
        <v>298.21521522500001</v>
      </c>
      <c r="G16">
        <v>4.7334387993992904</v>
      </c>
      <c r="H16">
        <v>0.51315347649999998</v>
      </c>
      <c r="I16">
        <v>8.1450592821162692E-3</v>
      </c>
      <c r="J16">
        <v>0.40654410875000002</v>
      </c>
      <c r="K16">
        <v>1.0876918070160901E-2</v>
      </c>
      <c r="L16">
        <v>14.2430224725</v>
      </c>
      <c r="M16">
        <v>0.38106612080629498</v>
      </c>
    </row>
    <row r="17" spans="1:13" x14ac:dyDescent="0.25">
      <c r="A17" t="s">
        <v>202</v>
      </c>
      <c r="B17">
        <v>265.20753667499997</v>
      </c>
      <c r="C17">
        <v>8.6956505196043299</v>
      </c>
      <c r="D17">
        <v>9.9830811214999997</v>
      </c>
      <c r="E17">
        <v>0.32732623550040701</v>
      </c>
      <c r="F17">
        <v>83.347947675</v>
      </c>
      <c r="G17">
        <v>2.1479005173986199</v>
      </c>
      <c r="H17">
        <v>0.12250698475000001</v>
      </c>
      <c r="I17">
        <v>3.1570400217028798E-3</v>
      </c>
      <c r="J17">
        <v>0.30520785675000001</v>
      </c>
      <c r="K17">
        <v>8.8203577245881404E-3</v>
      </c>
      <c r="L17">
        <v>8.4652761825000002</v>
      </c>
      <c r="M17">
        <v>0.244642338863204</v>
      </c>
    </row>
    <row r="18" spans="1:13" x14ac:dyDescent="0.25">
      <c r="A18" t="s">
        <v>203</v>
      </c>
      <c r="B18">
        <v>472.92108832500003</v>
      </c>
      <c r="C18">
        <v>25.214847551411498</v>
      </c>
      <c r="D18">
        <v>16.0816563325</v>
      </c>
      <c r="E18">
        <v>0.85742954253766501</v>
      </c>
      <c r="F18">
        <v>176.26920670000001</v>
      </c>
      <c r="G18">
        <v>6.9962846838897796</v>
      </c>
      <c r="H18">
        <v>0.2415010125</v>
      </c>
      <c r="I18">
        <v>9.5853942039510094E-3</v>
      </c>
      <c r="J18">
        <v>0.27416509724999999</v>
      </c>
      <c r="K18">
        <v>7.5507687945548395E-4</v>
      </c>
      <c r="L18">
        <v>6.8384670805000001</v>
      </c>
      <c r="M18">
        <v>1.8833791507341002E-2</v>
      </c>
    </row>
    <row r="19" spans="1:13" x14ac:dyDescent="0.25">
      <c r="A19" t="s">
        <v>204</v>
      </c>
      <c r="B19">
        <v>343.22911214999999</v>
      </c>
      <c r="C19">
        <v>14.3870816675458</v>
      </c>
      <c r="D19">
        <v>19.274691045000001</v>
      </c>
      <c r="E19">
        <v>0.80793424671981495</v>
      </c>
      <c r="F19">
        <v>1077.3942416</v>
      </c>
      <c r="G19">
        <v>117.746852935701</v>
      </c>
      <c r="H19">
        <v>2.1123081372499999</v>
      </c>
      <c r="I19">
        <v>0.230851090555932</v>
      </c>
      <c r="J19">
        <v>0.281928756</v>
      </c>
      <c r="K19">
        <v>4.2401332868893596E-3</v>
      </c>
      <c r="L19">
        <v>11.940671572499999</v>
      </c>
      <c r="M19">
        <v>0.17958451801684</v>
      </c>
    </row>
    <row r="20" spans="1:13" x14ac:dyDescent="0.25">
      <c r="A20" t="s">
        <v>205</v>
      </c>
      <c r="B20">
        <v>212.60114375000001</v>
      </c>
      <c r="C20">
        <v>9.7538455649283193</v>
      </c>
      <c r="D20">
        <v>11.486698369000001</v>
      </c>
      <c r="E20">
        <v>0.52699378675764996</v>
      </c>
      <c r="F20">
        <v>1022.202955675</v>
      </c>
      <c r="G20">
        <v>14.4073614154499</v>
      </c>
      <c r="H20">
        <v>1.94972765975</v>
      </c>
      <c r="I20">
        <v>2.74802874944725E-2</v>
      </c>
      <c r="J20">
        <v>0.69254252125000004</v>
      </c>
      <c r="K20">
        <v>2.0273753060368199E-2</v>
      </c>
      <c r="L20">
        <v>28.1238078475</v>
      </c>
      <c r="M20">
        <v>0.82330704512975095</v>
      </c>
    </row>
    <row r="21" spans="1:13" x14ac:dyDescent="0.25">
      <c r="A21" t="s">
        <v>206</v>
      </c>
      <c r="B21">
        <v>258.92564522499998</v>
      </c>
      <c r="C21">
        <v>3.22538486866361</v>
      </c>
      <c r="D21">
        <v>9.2897685145000004</v>
      </c>
      <c r="E21">
        <v>0.115720784425361</v>
      </c>
      <c r="F21">
        <v>77.872434679999998</v>
      </c>
      <c r="G21">
        <v>3.1855002323728501</v>
      </c>
      <c r="H21">
        <v>0.110718104</v>
      </c>
      <c r="I21">
        <v>4.5291064605180297E-3</v>
      </c>
      <c r="J21">
        <v>0.31224155274999998</v>
      </c>
      <c r="K21">
        <v>4.3966636427852798E-4</v>
      </c>
      <c r="L21">
        <v>8.2335259887499994</v>
      </c>
      <c r="M21">
        <v>1.1593605429873199E-2</v>
      </c>
    </row>
    <row r="22" spans="1:13" x14ac:dyDescent="0.25">
      <c r="A22" t="s">
        <v>207</v>
      </c>
      <c r="B22">
        <v>287.32573609999997</v>
      </c>
      <c r="C22">
        <v>40.198721781743899</v>
      </c>
      <c r="D22">
        <v>9.6865856949999998</v>
      </c>
      <c r="E22">
        <v>1.3552157524294699</v>
      </c>
      <c r="F22">
        <v>414.980016675</v>
      </c>
      <c r="G22">
        <v>59.024404291470397</v>
      </c>
      <c r="H22">
        <v>0.56542031525000003</v>
      </c>
      <c r="I22">
        <v>8.0422179055453305E-2</v>
      </c>
      <c r="J22">
        <v>0.275256365</v>
      </c>
      <c r="K22">
        <v>8.4195241795771095E-4</v>
      </c>
      <c r="L22">
        <v>6.8013759202499999</v>
      </c>
      <c r="M22">
        <v>2.08040090315979E-2</v>
      </c>
    </row>
    <row r="23" spans="1:13" x14ac:dyDescent="0.25">
      <c r="A23" t="s">
        <v>208</v>
      </c>
      <c r="B23">
        <v>361.67503012499998</v>
      </c>
      <c r="C23">
        <v>37.730152732279798</v>
      </c>
      <c r="D23">
        <v>20.200023484999999</v>
      </c>
      <c r="E23">
        <v>2.1072783800515902</v>
      </c>
      <c r="F23">
        <v>81.627168172500006</v>
      </c>
      <c r="G23">
        <v>5.2062012287898103</v>
      </c>
      <c r="H23">
        <v>0.15962330499999999</v>
      </c>
      <c r="I23">
        <v>1.0180814329241899E-2</v>
      </c>
      <c r="J23">
        <v>0.52042793050000002</v>
      </c>
      <c r="K23">
        <v>3.2430302350573301E-2</v>
      </c>
      <c r="L23">
        <v>21.881664775000001</v>
      </c>
      <c r="M23">
        <v>1.36354903727987</v>
      </c>
    </row>
    <row r="24" spans="1:13" x14ac:dyDescent="0.25">
      <c r="A24" t="s">
        <v>209</v>
      </c>
      <c r="B24">
        <v>179.057366</v>
      </c>
      <c r="C24">
        <v>10.346266129246899</v>
      </c>
      <c r="D24">
        <v>9.7565429707500009</v>
      </c>
      <c r="E24">
        <v>0.56375111578697301</v>
      </c>
      <c r="F24">
        <v>118.151339325</v>
      </c>
      <c r="G24">
        <v>2.62487014878461</v>
      </c>
      <c r="H24">
        <v>0.22681197350000001</v>
      </c>
      <c r="I24">
        <v>5.03889315849676E-3</v>
      </c>
      <c r="J24">
        <v>0.412475496</v>
      </c>
      <c r="K24">
        <v>1.1151582344165399E-2</v>
      </c>
      <c r="L24">
        <v>16.896373602499999</v>
      </c>
      <c r="M24">
        <v>0.45680605057295798</v>
      </c>
    </row>
    <row r="25" spans="1:13" x14ac:dyDescent="0.25">
      <c r="A25" t="s">
        <v>210</v>
      </c>
      <c r="B25">
        <v>414.54470132500001</v>
      </c>
      <c r="C25">
        <v>12.7647944316251</v>
      </c>
      <c r="D25">
        <v>18.427901094999999</v>
      </c>
      <c r="E25">
        <v>0.56743788597440503</v>
      </c>
      <c r="F25">
        <v>63.763183011999999</v>
      </c>
      <c r="G25">
        <v>35.875238981348197</v>
      </c>
      <c r="H25">
        <v>0.10544174100000001</v>
      </c>
      <c r="I25">
        <v>5.93249503541751E-2</v>
      </c>
      <c r="J25">
        <v>0.31474553475</v>
      </c>
      <c r="K25">
        <v>8.7653320033153001E-3</v>
      </c>
      <c r="L25">
        <v>10.40211049775</v>
      </c>
      <c r="M25">
        <v>0.289687831056127</v>
      </c>
    </row>
    <row r="26" spans="1:13" x14ac:dyDescent="0.25">
      <c r="A26" t="s">
        <v>211</v>
      </c>
      <c r="B26">
        <v>214.231148975</v>
      </c>
      <c r="C26">
        <v>32.693467742702097</v>
      </c>
      <c r="D26">
        <v>7.42371144125</v>
      </c>
      <c r="E26">
        <v>1.1329205475455599</v>
      </c>
      <c r="F26">
        <v>368.074711175</v>
      </c>
      <c r="G26">
        <v>67.732738072372996</v>
      </c>
      <c r="H26">
        <v>0.50950203724999998</v>
      </c>
      <c r="I26">
        <v>9.3758052357966901E-2</v>
      </c>
      <c r="J26">
        <v>0.27109368974999998</v>
      </c>
      <c r="K26">
        <v>2.6021804952373801E-3</v>
      </c>
      <c r="L26">
        <v>6.9108114672500003</v>
      </c>
      <c r="M26">
        <v>6.63356567798013E-2</v>
      </c>
    </row>
    <row r="27" spans="1:13" x14ac:dyDescent="0.25">
      <c r="A27" t="s">
        <v>212</v>
      </c>
      <c r="B27">
        <v>171.0610021</v>
      </c>
      <c r="C27">
        <v>50.146759149857701</v>
      </c>
      <c r="D27">
        <v>9.5721473929999998</v>
      </c>
      <c r="E27">
        <v>2.8060876760487399</v>
      </c>
      <c r="F27">
        <v>56.7688984066667</v>
      </c>
      <c r="G27">
        <v>11.284194659344299</v>
      </c>
      <c r="H27">
        <v>0.110526157</v>
      </c>
      <c r="I27">
        <v>2.1969752828983401E-2</v>
      </c>
      <c r="J27">
        <v>0.28364927666666701</v>
      </c>
      <c r="K27">
        <v>2.3105675854093801E-4</v>
      </c>
      <c r="L27">
        <v>12.0231498033333</v>
      </c>
      <c r="M27">
        <v>9.7938873667991807E-3</v>
      </c>
    </row>
    <row r="28" spans="1:13" x14ac:dyDescent="0.25">
      <c r="A28" t="s">
        <v>213</v>
      </c>
      <c r="B28">
        <v>293.15773639999998</v>
      </c>
      <c r="C28">
        <v>65.126064109525899</v>
      </c>
      <c r="D28">
        <v>11.226880817750001</v>
      </c>
      <c r="E28">
        <v>2.49409266512628</v>
      </c>
      <c r="F28">
        <v>111.9047685</v>
      </c>
      <c r="G28">
        <v>91.179078586659401</v>
      </c>
      <c r="H28">
        <v>0.16727343424999999</v>
      </c>
      <c r="I28">
        <v>0.136293008923248</v>
      </c>
      <c r="J28">
        <v>0.31991716025</v>
      </c>
      <c r="K28">
        <v>2.75233781598875E-2</v>
      </c>
      <c r="L28">
        <v>9.0377277747499996</v>
      </c>
      <c r="M28">
        <v>0.77754128260188304</v>
      </c>
    </row>
    <row r="29" spans="1:13" x14ac:dyDescent="0.25">
      <c r="A29" t="s">
        <v>214</v>
      </c>
      <c r="B29">
        <v>739.52360820000001</v>
      </c>
      <c r="C29">
        <v>7.2428272435285903</v>
      </c>
      <c r="D29">
        <v>27.819288042499998</v>
      </c>
      <c r="E29">
        <v>0.272459587381089</v>
      </c>
      <c r="F29">
        <v>2467.7225149999999</v>
      </c>
      <c r="G29">
        <v>36.436688909395897</v>
      </c>
      <c r="H29">
        <v>3.6331799034999999</v>
      </c>
      <c r="I29">
        <v>5.3645029092813698E-2</v>
      </c>
      <c r="J29">
        <v>0.27978370675000003</v>
      </c>
      <c r="K29">
        <v>1.16138585009572E-3</v>
      </c>
      <c r="L29">
        <v>7.7597376732500001</v>
      </c>
      <c r="M29">
        <v>3.2210768954350599E-2</v>
      </c>
    </row>
    <row r="30" spans="1:13" x14ac:dyDescent="0.25">
      <c r="A30" t="s">
        <v>215</v>
      </c>
      <c r="B30">
        <v>138.34883635</v>
      </c>
      <c r="C30">
        <v>1.5790590387677199</v>
      </c>
      <c r="D30">
        <v>4.4271006374999997</v>
      </c>
      <c r="E30">
        <v>5.0529179919628797E-2</v>
      </c>
      <c r="F30">
        <v>1523.5860727500001</v>
      </c>
      <c r="G30">
        <v>14.8284382661113</v>
      </c>
      <c r="H30">
        <v>2.0165841515</v>
      </c>
      <c r="I30">
        <v>1.9626586333911299E-2</v>
      </c>
      <c r="J30">
        <v>0.26644474024999998</v>
      </c>
      <c r="K30">
        <v>1.2214936518073101E-3</v>
      </c>
      <c r="L30">
        <v>6.2356774287499999</v>
      </c>
      <c r="M30">
        <v>2.8586945025753801E-2</v>
      </c>
    </row>
    <row r="31" spans="1:13" x14ac:dyDescent="0.25">
      <c r="A31" t="s">
        <v>216</v>
      </c>
      <c r="B31">
        <v>117.12177982999999</v>
      </c>
      <c r="C31">
        <v>12.328901076497401</v>
      </c>
      <c r="D31">
        <v>4.2194644652499997</v>
      </c>
      <c r="E31">
        <v>0.44416469780968798</v>
      </c>
      <c r="F31">
        <v>1412.02216675</v>
      </c>
      <c r="G31">
        <v>25.006110255417401</v>
      </c>
      <c r="H31">
        <v>2.0218393424999999</v>
      </c>
      <c r="I31">
        <v>3.5805625823043002E-2</v>
      </c>
      <c r="J31">
        <v>0.27025264674999999</v>
      </c>
      <c r="K31">
        <v>2.7629957580368302E-3</v>
      </c>
      <c r="L31">
        <v>7.1616410154999999</v>
      </c>
      <c r="M31">
        <v>7.3218834079726E-2</v>
      </c>
    </row>
    <row r="32" spans="1:13" x14ac:dyDescent="0.25">
      <c r="A32" t="s">
        <v>217</v>
      </c>
      <c r="B32">
        <v>559.50667247499996</v>
      </c>
      <c r="C32">
        <v>10.2400355938577</v>
      </c>
      <c r="D32">
        <v>31.8190135125</v>
      </c>
      <c r="E32">
        <v>0.58234842868277803</v>
      </c>
      <c r="F32">
        <v>376.87536677499997</v>
      </c>
      <c r="G32">
        <v>40.3795795671262</v>
      </c>
      <c r="H32">
        <v>0.75004754024999998</v>
      </c>
      <c r="I32">
        <v>8.0362387637318997E-2</v>
      </c>
      <c r="J32">
        <v>0.26748076749999999</v>
      </c>
      <c r="K32">
        <v>1.4076922408260101E-3</v>
      </c>
      <c r="L32">
        <v>11.460169262499999</v>
      </c>
      <c r="M32">
        <v>6.0312334651715302E-2</v>
      </c>
    </row>
    <row r="33" spans="1:13" x14ac:dyDescent="0.25">
      <c r="A33" t="s">
        <v>218</v>
      </c>
      <c r="B33">
        <v>529.55149862500002</v>
      </c>
      <c r="C33">
        <v>3.5903579094276901</v>
      </c>
      <c r="D33">
        <v>37.153586367499997</v>
      </c>
      <c r="E33">
        <v>0.251901227188501</v>
      </c>
      <c r="F33">
        <v>1351.4827527499999</v>
      </c>
      <c r="G33">
        <v>2.5974903919485901</v>
      </c>
      <c r="H33">
        <v>3.166337789</v>
      </c>
      <c r="I33">
        <v>6.08556190504059E-3</v>
      </c>
      <c r="J33">
        <v>0.39177989675000002</v>
      </c>
      <c r="K33">
        <v>2.05734793468935E-3</v>
      </c>
      <c r="L33">
        <v>20.958460172500001</v>
      </c>
      <c r="M33">
        <v>0.110058844856355</v>
      </c>
    </row>
    <row r="34" spans="1:13" x14ac:dyDescent="0.25">
      <c r="A34" t="s">
        <v>219</v>
      </c>
      <c r="B34">
        <v>307.65246772500001</v>
      </c>
      <c r="C34">
        <v>10.049150782169599</v>
      </c>
      <c r="D34">
        <v>12.158324475000001</v>
      </c>
      <c r="E34">
        <v>0.39713913975222598</v>
      </c>
      <c r="F34">
        <v>1038.3129165</v>
      </c>
      <c r="G34">
        <v>20.7216485801057</v>
      </c>
      <c r="H34">
        <v>1.5842985060000001</v>
      </c>
      <c r="I34">
        <v>3.1617902662014599E-2</v>
      </c>
      <c r="J34">
        <v>0.31028594975000001</v>
      </c>
      <c r="K34">
        <v>7.2408269250804303E-3</v>
      </c>
      <c r="L34">
        <v>9.0597713617500002</v>
      </c>
      <c r="M34">
        <v>0.211418650117038</v>
      </c>
    </row>
    <row r="35" spans="1:13" x14ac:dyDescent="0.25">
      <c r="A35" t="s">
        <v>220</v>
      </c>
      <c r="B35">
        <v>73.3945910825</v>
      </c>
      <c r="C35">
        <v>34.851327052320798</v>
      </c>
      <c r="D35">
        <v>2.529861548</v>
      </c>
      <c r="E35">
        <v>1.20130149769784</v>
      </c>
      <c r="F35">
        <v>602.0124495</v>
      </c>
      <c r="G35">
        <v>158.76201192247501</v>
      </c>
      <c r="H35">
        <v>0.83527434199999995</v>
      </c>
      <c r="I35">
        <v>0.22027756283329</v>
      </c>
      <c r="J35">
        <v>0.25189382850000003</v>
      </c>
      <c r="K35">
        <v>1.7600089498491E-3</v>
      </c>
      <c r="L35">
        <v>6.3739312540000004</v>
      </c>
      <c r="M35">
        <v>4.4535332490458497E-2</v>
      </c>
    </row>
    <row r="36" spans="1:13" x14ac:dyDescent="0.25">
      <c r="A36" t="s">
        <v>221</v>
      </c>
      <c r="B36">
        <v>551.95094666666705</v>
      </c>
      <c r="C36">
        <v>15.0740242142556</v>
      </c>
      <c r="D36">
        <v>28.6282784833333</v>
      </c>
      <c r="E36">
        <v>0.78185093204802503</v>
      </c>
      <c r="F36">
        <v>202.92636229999999</v>
      </c>
      <c r="G36">
        <v>31.659995010794599</v>
      </c>
      <c r="H36">
        <v>0.376701175</v>
      </c>
      <c r="I36">
        <v>5.8771847945085498E-2</v>
      </c>
      <c r="J36">
        <v>0.29523785133333302</v>
      </c>
      <c r="K36">
        <v>2.6115291556022802E-3</v>
      </c>
      <c r="L36">
        <v>11.477394990000001</v>
      </c>
      <c r="M36">
        <v>0.10152340330555799</v>
      </c>
    </row>
    <row r="37" spans="1:13" x14ac:dyDescent="0.25">
      <c r="A37" t="s">
        <v>222</v>
      </c>
      <c r="B37">
        <v>710.03806007499998</v>
      </c>
      <c r="C37">
        <v>19.433914479956599</v>
      </c>
      <c r="D37">
        <v>46.926950349999998</v>
      </c>
      <c r="E37">
        <v>1.2844020515677701</v>
      </c>
      <c r="F37">
        <v>971.75794247500005</v>
      </c>
      <c r="G37">
        <v>4.2729478780898296</v>
      </c>
      <c r="H37">
        <v>2.1740942812499999</v>
      </c>
      <c r="I37">
        <v>9.5597794577554508E-3</v>
      </c>
      <c r="J37">
        <v>1.3970023652500001</v>
      </c>
      <c r="K37">
        <v>8.2389382109784207E-2</v>
      </c>
      <c r="L37">
        <v>70.168696682499998</v>
      </c>
      <c r="M37">
        <v>4.1382575242701298</v>
      </c>
    </row>
    <row r="38" spans="1:13" x14ac:dyDescent="0.25">
      <c r="A38" t="s">
        <v>223</v>
      </c>
      <c r="B38">
        <v>63.427011640000003</v>
      </c>
      <c r="C38">
        <v>11.7050631376548</v>
      </c>
      <c r="D38">
        <v>2.3539296625000001</v>
      </c>
      <c r="E38">
        <v>0.43440317620122698</v>
      </c>
      <c r="F38">
        <v>1341.7123160000001</v>
      </c>
      <c r="G38">
        <v>11.797829152968101</v>
      </c>
      <c r="H38">
        <v>1.9594782692499999</v>
      </c>
      <c r="I38">
        <v>1.7229915504669301E-2</v>
      </c>
      <c r="J38">
        <v>0.31790004700000002</v>
      </c>
      <c r="K38">
        <v>1.0461690094486701E-2</v>
      </c>
      <c r="L38">
        <v>8.6926009452499997</v>
      </c>
      <c r="M38">
        <v>0.28606254445963603</v>
      </c>
    </row>
    <row r="39" spans="1:13" x14ac:dyDescent="0.25">
      <c r="A39" s="10" t="s">
        <v>224</v>
      </c>
      <c r="B39">
        <v>439.17086810000001</v>
      </c>
      <c r="C39">
        <v>8.51472915166182</v>
      </c>
      <c r="D39">
        <v>16.75833064</v>
      </c>
      <c r="E39">
        <v>0.32491373297803899</v>
      </c>
      <c r="F39">
        <v>851.91566869999997</v>
      </c>
      <c r="G39">
        <v>9.3548566975871097</v>
      </c>
      <c r="H39">
        <v>1.2665674787500001</v>
      </c>
      <c r="I39">
        <v>1.39081339536367E-2</v>
      </c>
      <c r="J39">
        <v>0.28624309575000001</v>
      </c>
      <c r="K39">
        <v>3.5790939951493598E-3</v>
      </c>
      <c r="L39">
        <v>8.0598046209999996</v>
      </c>
      <c r="M39">
        <v>0.100777273580741</v>
      </c>
    </row>
    <row r="40" spans="1:13" x14ac:dyDescent="0.25">
      <c r="A40" s="10" t="s">
        <v>225</v>
      </c>
      <c r="B40">
        <v>82.988816435000004</v>
      </c>
      <c r="C40">
        <v>3.3583641490887</v>
      </c>
      <c r="D40">
        <v>2.88603880875</v>
      </c>
      <c r="E40">
        <v>0.116791269831265</v>
      </c>
      <c r="F40">
        <v>1467.2162185</v>
      </c>
      <c r="G40">
        <v>40.632276024523698</v>
      </c>
      <c r="H40">
        <v>2.0482979029999999</v>
      </c>
      <c r="I40">
        <v>5.6724431396250101E-2</v>
      </c>
      <c r="J40">
        <v>0.27809837799999998</v>
      </c>
      <c r="K40">
        <v>1.0795330899321699E-3</v>
      </c>
      <c r="L40">
        <v>7.1038987760000003</v>
      </c>
      <c r="M40">
        <v>2.7576189666768901E-2</v>
      </c>
    </row>
    <row r="41" spans="1:13" x14ac:dyDescent="0.25">
      <c r="A41" t="s">
        <v>226</v>
      </c>
      <c r="B41">
        <v>208.96815767499999</v>
      </c>
      <c r="C41">
        <v>13.4692250744039</v>
      </c>
      <c r="D41">
        <v>11.109358234249999</v>
      </c>
      <c r="E41">
        <v>0.71606338545157899</v>
      </c>
      <c r="F41">
        <v>339.14797485000003</v>
      </c>
      <c r="G41">
        <v>3.2542249616780499</v>
      </c>
      <c r="H41">
        <v>0.64126825325000003</v>
      </c>
      <c r="I41">
        <v>6.1531581387060802E-3</v>
      </c>
      <c r="J41">
        <v>0.27178455525</v>
      </c>
      <c r="K41">
        <v>1.3448847635133001E-3</v>
      </c>
      <c r="L41">
        <v>10.8474553875</v>
      </c>
      <c r="M41">
        <v>5.3676990468482899E-2</v>
      </c>
    </row>
    <row r="42" spans="1:13" x14ac:dyDescent="0.25">
      <c r="A42" t="s">
        <v>227</v>
      </c>
      <c r="B42">
        <v>125.100567125</v>
      </c>
      <c r="C42">
        <v>13.6724477812547</v>
      </c>
      <c r="D42">
        <v>7.9300359675000003</v>
      </c>
      <c r="E42">
        <v>0.86668673960931597</v>
      </c>
      <c r="F42">
        <v>4.4654806007500003</v>
      </c>
      <c r="G42">
        <v>0.30623238590396701</v>
      </c>
      <c r="H42">
        <v>9.5851852499999994E-3</v>
      </c>
      <c r="I42">
        <v>6.5732987232253702E-4</v>
      </c>
      <c r="J42">
        <v>0.50904221424999996</v>
      </c>
      <c r="K42">
        <v>6.2636453888725904E-3</v>
      </c>
      <c r="L42">
        <v>24.483711175</v>
      </c>
      <c r="M42">
        <v>0.30126634185627299</v>
      </c>
    </row>
    <row r="43" spans="1:13" x14ac:dyDescent="0.25">
      <c r="A43" t="s">
        <v>228</v>
      </c>
      <c r="B43">
        <v>290.81424497500001</v>
      </c>
      <c r="C43">
        <v>6.5152337251920596</v>
      </c>
      <c r="D43">
        <v>11.672761660000001</v>
      </c>
      <c r="E43">
        <v>0.26150978515331402</v>
      </c>
      <c r="F43">
        <v>5.1418754952499999</v>
      </c>
      <c r="G43">
        <v>0.52201459920253501</v>
      </c>
      <c r="H43">
        <v>7.8524484999999995E-3</v>
      </c>
      <c r="I43">
        <v>7.9719796246859802E-4</v>
      </c>
      <c r="J43">
        <v>0.38079938325000001</v>
      </c>
      <c r="K43">
        <v>4.1490473163552297E-3</v>
      </c>
      <c r="L43">
        <v>11.331005987499999</v>
      </c>
      <c r="M43">
        <v>0.123458392072564</v>
      </c>
    </row>
    <row r="44" spans="1:13" x14ac:dyDescent="0.25">
      <c r="A44" t="s">
        <v>229</v>
      </c>
      <c r="B44">
        <v>360.14319795</v>
      </c>
      <c r="C44">
        <v>7.0860282500000302</v>
      </c>
      <c r="D44">
        <v>12.039796875</v>
      </c>
      <c r="E44">
        <v>0.23689005499999999</v>
      </c>
      <c r="F44">
        <v>31.270816154999999</v>
      </c>
      <c r="G44">
        <v>14.485772985000001</v>
      </c>
      <c r="H44">
        <v>4.1760562000000001E-2</v>
      </c>
      <c r="I44">
        <v>1.9345003E-2</v>
      </c>
      <c r="J44">
        <v>0.2886351875</v>
      </c>
      <c r="K44">
        <v>1.12753635E-2</v>
      </c>
      <c r="L44">
        <v>7.1405130359999998</v>
      </c>
      <c r="M44">
        <v>0.278939932</v>
      </c>
    </row>
    <row r="45" spans="1:13" x14ac:dyDescent="0.25">
      <c r="A45" t="s">
        <v>230</v>
      </c>
      <c r="B45">
        <v>318.62603067499998</v>
      </c>
      <c r="C45">
        <v>3.6837250787461602</v>
      </c>
      <c r="D45">
        <v>16.105272029999998</v>
      </c>
      <c r="E45">
        <v>0.18619757583601501</v>
      </c>
      <c r="F45">
        <v>11.2270160175</v>
      </c>
      <c r="G45">
        <v>0.19926537356348001</v>
      </c>
      <c r="H45">
        <v>1.9755757749999998E-2</v>
      </c>
      <c r="I45">
        <v>3.5063970567340098E-4</v>
      </c>
      <c r="J45">
        <v>0.3079732235</v>
      </c>
      <c r="K45">
        <v>2.1289946002458699E-3</v>
      </c>
      <c r="L45">
        <v>12.06383514</v>
      </c>
      <c r="M45">
        <v>8.3396336746636796E-2</v>
      </c>
    </row>
    <row r="46" spans="1:13" x14ac:dyDescent="0.25">
      <c r="A46" t="s">
        <v>231</v>
      </c>
      <c r="B46">
        <v>775.42648904999999</v>
      </c>
      <c r="C46">
        <v>36.4706398794074</v>
      </c>
      <c r="D46">
        <v>40.191119082500002</v>
      </c>
      <c r="E46">
        <v>1.8903092046333501</v>
      </c>
      <c r="F46">
        <v>21.271433030000001</v>
      </c>
      <c r="G46">
        <v>2.1372827483197998</v>
      </c>
      <c r="H46">
        <v>3.9270794999999997E-2</v>
      </c>
      <c r="I46">
        <v>3.9457986337908804E-3</v>
      </c>
      <c r="J46">
        <v>0.40406455925000001</v>
      </c>
      <c r="K46">
        <v>1.76066604450286E-2</v>
      </c>
      <c r="L46">
        <v>15.709282587500001</v>
      </c>
      <c r="M46">
        <v>0.68451438389394803</v>
      </c>
    </row>
    <row r="47" spans="1:13" x14ac:dyDescent="0.25">
      <c r="A47" t="s">
        <v>232</v>
      </c>
      <c r="B47">
        <v>481.6651895</v>
      </c>
      <c r="C47">
        <v>34.665438048204003</v>
      </c>
      <c r="D47">
        <v>19.775892225</v>
      </c>
      <c r="E47">
        <v>1.42327073198218</v>
      </c>
      <c r="F47">
        <v>16.359854186749999</v>
      </c>
      <c r="G47">
        <v>8.7486747212031499</v>
      </c>
      <c r="H47">
        <v>2.534513725E-2</v>
      </c>
      <c r="I47">
        <v>1.35536879931475E-2</v>
      </c>
      <c r="J47">
        <v>0.30658615099999997</v>
      </c>
      <c r="K47">
        <v>1.06261321806652E-2</v>
      </c>
      <c r="L47">
        <v>9.3601092544999993</v>
      </c>
      <c r="M47">
        <v>0.324416997555248</v>
      </c>
    </row>
    <row r="48" spans="1:13" x14ac:dyDescent="0.25">
      <c r="A48" t="s">
        <v>233</v>
      </c>
      <c r="B48">
        <v>790.93915857499996</v>
      </c>
      <c r="C48">
        <v>21.364778338981498</v>
      </c>
      <c r="D48">
        <v>26.150175192500001</v>
      </c>
      <c r="E48">
        <v>0.70636621116633902</v>
      </c>
      <c r="F48">
        <v>114.135502515</v>
      </c>
      <c r="G48">
        <v>7.4701230652981598</v>
      </c>
      <c r="H48">
        <v>0.15123840525000001</v>
      </c>
      <c r="I48">
        <v>9.8984931612229998E-3</v>
      </c>
      <c r="J48">
        <v>0.23984104075000001</v>
      </c>
      <c r="K48">
        <v>1.78138406678966E-3</v>
      </c>
      <c r="L48">
        <v>5.8685033062500001</v>
      </c>
      <c r="M48">
        <v>4.3587444802285998E-2</v>
      </c>
    </row>
    <row r="49" spans="1:13" x14ac:dyDescent="0.25">
      <c r="A49" t="s">
        <v>234</v>
      </c>
      <c r="B49">
        <v>68.537253963333299</v>
      </c>
      <c r="C49">
        <v>5.5839146497160597</v>
      </c>
      <c r="D49">
        <v>3.6081451630000001</v>
      </c>
      <c r="E49">
        <v>0.29396530290405498</v>
      </c>
      <c r="F49">
        <v>24.811115610000002</v>
      </c>
      <c r="G49">
        <v>0.81953301320146998</v>
      </c>
      <c r="H49">
        <v>4.5428146333333301E-2</v>
      </c>
      <c r="I49">
        <v>1.50053177494584E-3</v>
      </c>
      <c r="J49">
        <v>0.27936734499999999</v>
      </c>
      <c r="K49">
        <v>4.76854169690829E-3</v>
      </c>
      <c r="L49">
        <v>11.2766615866667</v>
      </c>
      <c r="M49">
        <v>0.192482155813676</v>
      </c>
    </row>
    <row r="50" spans="1:13" x14ac:dyDescent="0.25">
      <c r="A50" t="s">
        <v>235</v>
      </c>
      <c r="B50">
        <v>697.98600629999999</v>
      </c>
      <c r="C50">
        <v>97.328007412193898</v>
      </c>
      <c r="D50">
        <v>29.990329047500001</v>
      </c>
      <c r="E50">
        <v>4.1818875193402496</v>
      </c>
      <c r="F50">
        <v>27.04925824975</v>
      </c>
      <c r="G50">
        <v>8.5397271513232607</v>
      </c>
      <c r="H50">
        <v>4.3477440749999999E-2</v>
      </c>
      <c r="I50">
        <v>1.3726272195497999E-2</v>
      </c>
      <c r="J50">
        <v>0.41378712550000002</v>
      </c>
      <c r="K50">
        <v>3.1046525944134599E-2</v>
      </c>
      <c r="L50">
        <v>13.1976313075</v>
      </c>
      <c r="M50">
        <v>0.99022076786602897</v>
      </c>
    </row>
    <row r="51" spans="1:13" x14ac:dyDescent="0.25">
      <c r="A51" t="s">
        <v>236</v>
      </c>
      <c r="B51">
        <v>1283.3311590000001</v>
      </c>
      <c r="C51">
        <v>11.2185218133119</v>
      </c>
      <c r="D51">
        <v>51.068052154999997</v>
      </c>
      <c r="E51">
        <v>0.44642262006858202</v>
      </c>
      <c r="F51">
        <v>53.203219785000002</v>
      </c>
      <c r="G51">
        <v>2.5943994433919499</v>
      </c>
      <c r="H51">
        <v>8.1155771249999994E-2</v>
      </c>
      <c r="I51">
        <v>3.9574764682071403E-3</v>
      </c>
      <c r="J51">
        <v>0.41707225399999998</v>
      </c>
      <c r="K51">
        <v>1.4910723307317E-3</v>
      </c>
      <c r="L51">
        <v>12.287656005000001</v>
      </c>
      <c r="M51">
        <v>4.3929518452907601E-2</v>
      </c>
    </row>
    <row r="52" spans="1:13" x14ac:dyDescent="0.25">
      <c r="A52" t="s">
        <v>237</v>
      </c>
      <c r="B52">
        <v>1260.6134653333299</v>
      </c>
      <c r="C52">
        <v>44.613947313246904</v>
      </c>
      <c r="D52">
        <v>41.058548163333299</v>
      </c>
      <c r="E52">
        <v>1.45308927806333</v>
      </c>
      <c r="F52">
        <v>148.52996250000001</v>
      </c>
      <c r="G52">
        <v>8.4616423255595805</v>
      </c>
      <c r="H52">
        <v>0.19369441033333301</v>
      </c>
      <c r="I52">
        <v>1.1034627469293901E-2</v>
      </c>
      <c r="J52">
        <v>0.61383690099999999</v>
      </c>
      <c r="K52">
        <v>2.1374848600767601E-3</v>
      </c>
      <c r="L52">
        <v>14.8765892366667</v>
      </c>
      <c r="M52">
        <v>5.18028286536577E-2</v>
      </c>
    </row>
    <row r="53" spans="1:13" x14ac:dyDescent="0.25">
      <c r="A53" t="s">
        <v>238</v>
      </c>
      <c r="B53">
        <v>736.89248439999994</v>
      </c>
      <c r="C53">
        <v>37.766797634246302</v>
      </c>
      <c r="D53">
        <v>40.56778353</v>
      </c>
      <c r="E53">
        <v>2.0791571417349499</v>
      </c>
      <c r="F53">
        <v>48.463419317499998</v>
      </c>
      <c r="G53">
        <v>5.1589920356674099</v>
      </c>
      <c r="H53">
        <v>9.1947255000000006E-2</v>
      </c>
      <c r="I53">
        <v>9.7879012645756894E-3</v>
      </c>
      <c r="J53">
        <v>0.43071158050000002</v>
      </c>
      <c r="K53">
        <v>2.14187838328759E-2</v>
      </c>
      <c r="L53">
        <v>18.280812565000002</v>
      </c>
      <c r="M53">
        <v>0.90908346066780099</v>
      </c>
    </row>
    <row r="54" spans="1:13" x14ac:dyDescent="0.25">
      <c r="A54" t="s">
        <v>239</v>
      </c>
      <c r="B54">
        <v>109.44558288499999</v>
      </c>
      <c r="C54">
        <v>11.5499082126007</v>
      </c>
      <c r="D54">
        <v>5.0095731382500004</v>
      </c>
      <c r="E54">
        <v>0.52866555619445799</v>
      </c>
      <c r="F54">
        <v>81.943864555000005</v>
      </c>
      <c r="G54">
        <v>0.89578924902123602</v>
      </c>
      <c r="H54">
        <v>0.138126689</v>
      </c>
      <c r="I54">
        <v>1.50996560419518E-3</v>
      </c>
      <c r="J54">
        <v>0.3857671365</v>
      </c>
      <c r="K54">
        <v>9.4086326404502294E-3</v>
      </c>
      <c r="L54">
        <v>13.1656108725</v>
      </c>
      <c r="M54">
        <v>0.321101476920508</v>
      </c>
    </row>
    <row r="55" spans="1:13" x14ac:dyDescent="0.25">
      <c r="A55" t="s">
        <v>240</v>
      </c>
      <c r="B55">
        <v>924.25723542499998</v>
      </c>
      <c r="C55">
        <v>15.615484699602201</v>
      </c>
      <c r="D55">
        <v>35.529411119999999</v>
      </c>
      <c r="E55">
        <v>0.60027549962031401</v>
      </c>
      <c r="F55">
        <v>198.02645920000001</v>
      </c>
      <c r="G55">
        <v>2.0569817763135898</v>
      </c>
      <c r="H55">
        <v>0.29472052975000002</v>
      </c>
      <c r="I55">
        <v>3.0613825612214899E-3</v>
      </c>
      <c r="J55">
        <v>0.32472734975000001</v>
      </c>
      <c r="K55">
        <v>7.7089183854295402E-3</v>
      </c>
      <c r="L55">
        <v>9.2262470645000008</v>
      </c>
      <c r="M55">
        <v>0.219028014994154</v>
      </c>
    </row>
    <row r="56" spans="1:13" x14ac:dyDescent="0.25">
      <c r="A56" t="s">
        <v>241</v>
      </c>
      <c r="B56">
        <v>92.138283619999996</v>
      </c>
      <c r="C56">
        <v>22.182317235024598</v>
      </c>
      <c r="D56">
        <v>3.0856328483333302</v>
      </c>
      <c r="E56">
        <v>0.74286696050216405</v>
      </c>
      <c r="F56">
        <v>639.28485283333305</v>
      </c>
      <c r="G56">
        <v>37.405093116473402</v>
      </c>
      <c r="H56">
        <v>0.86562381866666704</v>
      </c>
      <c r="I56">
        <v>5.0648376091733199E-2</v>
      </c>
      <c r="J56">
        <v>0.27305497466666701</v>
      </c>
      <c r="K56">
        <v>5.7328909050961196E-3</v>
      </c>
      <c r="L56">
        <v>6.7054122303333301</v>
      </c>
      <c r="M56">
        <v>0.140782629876715</v>
      </c>
    </row>
    <row r="57" spans="1:13" x14ac:dyDescent="0.25">
      <c r="A57" t="s">
        <v>242</v>
      </c>
      <c r="B57">
        <v>639.61301987499996</v>
      </c>
      <c r="C57">
        <v>10.814301726468599</v>
      </c>
      <c r="D57">
        <v>35.996026802499998</v>
      </c>
      <c r="E57">
        <v>0.60860533298558395</v>
      </c>
      <c r="F57">
        <v>144.55463197500001</v>
      </c>
      <c r="G57">
        <v>21.634349418318902</v>
      </c>
      <c r="H57">
        <v>0.2856891265</v>
      </c>
      <c r="I57">
        <v>4.2756833874202198E-2</v>
      </c>
      <c r="J57">
        <v>0.30113616500000001</v>
      </c>
      <c r="K57">
        <v>2.8377523577616599E-3</v>
      </c>
      <c r="L57">
        <v>12.7496346625</v>
      </c>
      <c r="M57">
        <v>0.120146002208414</v>
      </c>
    </row>
    <row r="58" spans="1:13" x14ac:dyDescent="0.25">
      <c r="A58" t="s">
        <v>243</v>
      </c>
      <c r="B58">
        <v>164.06547502500001</v>
      </c>
      <c r="C58">
        <v>7.4284422683104498</v>
      </c>
      <c r="D58">
        <v>7.4044208657499997</v>
      </c>
      <c r="E58">
        <v>0.33525220879893203</v>
      </c>
      <c r="F58">
        <v>228.04731140000001</v>
      </c>
      <c r="G58">
        <v>1.22093937425814</v>
      </c>
      <c r="H58">
        <v>0.37961390574999998</v>
      </c>
      <c r="I58">
        <v>2.03240966007419E-3</v>
      </c>
      <c r="J58">
        <v>0.31205815850000002</v>
      </c>
      <c r="K58">
        <v>5.8383511351463102E-3</v>
      </c>
      <c r="L58">
        <v>10.47650161875</v>
      </c>
      <c r="M58">
        <v>0.19600671250153401</v>
      </c>
    </row>
    <row r="59" spans="1:13" x14ac:dyDescent="0.25">
      <c r="A59" t="s">
        <v>244</v>
      </c>
      <c r="B59">
        <v>268.66153902500002</v>
      </c>
      <c r="C59">
        <v>9.5565201653746499</v>
      </c>
      <c r="D59">
        <v>11.0569340175</v>
      </c>
      <c r="E59">
        <v>0.39330457674831598</v>
      </c>
      <c r="F59">
        <v>129.73405265</v>
      </c>
      <c r="G59">
        <v>0.97824796265811098</v>
      </c>
      <c r="H59">
        <v>0.20256241124999999</v>
      </c>
      <c r="I59">
        <v>1.52740365144665E-3</v>
      </c>
      <c r="J59">
        <v>0.33865453499999998</v>
      </c>
      <c r="K59">
        <v>8.1089694482407507E-3</v>
      </c>
      <c r="L59">
        <v>10.317809449</v>
      </c>
      <c r="M59">
        <v>0.24705649358199999</v>
      </c>
    </row>
    <row r="60" spans="1:13" x14ac:dyDescent="0.25">
      <c r="A60" t="s">
        <v>245</v>
      </c>
      <c r="B60">
        <v>646.88549579999994</v>
      </c>
      <c r="C60">
        <v>33.411630749523802</v>
      </c>
      <c r="D60">
        <v>22.2986286975</v>
      </c>
      <c r="E60">
        <v>1.1517239946418301</v>
      </c>
      <c r="F60">
        <v>1257.9160900750001</v>
      </c>
      <c r="G60">
        <v>197.719384064492</v>
      </c>
      <c r="H60">
        <v>1.7378751615000001</v>
      </c>
      <c r="I60">
        <v>0.27315940163962599</v>
      </c>
      <c r="J60">
        <v>0.31641432800000002</v>
      </c>
      <c r="K60">
        <v>4.75368125427019E-3</v>
      </c>
      <c r="L60">
        <v>8.0015202214999999</v>
      </c>
      <c r="M60">
        <v>0.12021161251314801</v>
      </c>
    </row>
    <row r="61" spans="1:13" x14ac:dyDescent="0.25">
      <c r="A61" t="s">
        <v>246</v>
      </c>
      <c r="B61">
        <v>524.31111342500003</v>
      </c>
      <c r="C61">
        <v>15.8851381508125</v>
      </c>
      <c r="D61">
        <v>28.505318447499999</v>
      </c>
      <c r="E61">
        <v>0.86363022095813102</v>
      </c>
      <c r="F61">
        <v>314.48273089999998</v>
      </c>
      <c r="G61">
        <v>33.884600229884498</v>
      </c>
      <c r="H61">
        <v>0.60221962449999999</v>
      </c>
      <c r="I61">
        <v>6.4887414283486405E-2</v>
      </c>
      <c r="J61">
        <v>0.27652124500000003</v>
      </c>
      <c r="K61">
        <v>2.8811029174456199E-3</v>
      </c>
      <c r="L61">
        <v>11.2971450575</v>
      </c>
      <c r="M61">
        <v>0.11770610002512299</v>
      </c>
    </row>
    <row r="62" spans="1:13" x14ac:dyDescent="0.25">
      <c r="A62" t="s">
        <v>247</v>
      </c>
      <c r="B62">
        <v>389.17660710000001</v>
      </c>
      <c r="C62">
        <v>14.318409505555</v>
      </c>
      <c r="D62">
        <v>17.2680236775</v>
      </c>
      <c r="E62">
        <v>0.63531730926360697</v>
      </c>
      <c r="F62">
        <v>137.930206825</v>
      </c>
      <c r="G62">
        <v>8.3742927678498997</v>
      </c>
      <c r="H62">
        <v>0.227647296</v>
      </c>
      <c r="I62">
        <v>1.38213749371535E-2</v>
      </c>
      <c r="J62">
        <v>0.30883968075000001</v>
      </c>
      <c r="K62">
        <v>7.7377403472812202E-3</v>
      </c>
      <c r="L62">
        <v>10.198540984499999</v>
      </c>
      <c r="M62">
        <v>0.25551658906651897</v>
      </c>
    </row>
    <row r="63" spans="1:13" x14ac:dyDescent="0.25">
      <c r="A63" t="s">
        <v>248</v>
      </c>
      <c r="B63">
        <v>443.68834694999998</v>
      </c>
      <c r="C63">
        <v>9.3035645946392407</v>
      </c>
      <c r="D63">
        <v>18.15721753</v>
      </c>
      <c r="E63">
        <v>0.38073311532450099</v>
      </c>
      <c r="F63">
        <v>862.38665242499997</v>
      </c>
      <c r="G63">
        <v>16.394975704664301</v>
      </c>
      <c r="H63">
        <v>1.3417996635</v>
      </c>
      <c r="I63">
        <v>2.55091759628682E-2</v>
      </c>
      <c r="J63">
        <v>0.32670355200000001</v>
      </c>
      <c r="K63">
        <v>1.45291089243646E-3</v>
      </c>
      <c r="L63">
        <v>9.9033504142499993</v>
      </c>
      <c r="M63">
        <v>4.4042024001413799E-2</v>
      </c>
    </row>
    <row r="64" spans="1:13" x14ac:dyDescent="0.25">
      <c r="A64" t="s">
        <v>249</v>
      </c>
      <c r="B64">
        <v>550.71660380000003</v>
      </c>
      <c r="C64">
        <v>82.764884929289707</v>
      </c>
      <c r="D64">
        <v>18.815292097499999</v>
      </c>
      <c r="E64">
        <v>2.8276712102162498</v>
      </c>
      <c r="F64">
        <v>4246.7784522499996</v>
      </c>
      <c r="G64">
        <v>590.642115870662</v>
      </c>
      <c r="H64">
        <v>5.8398489270000002</v>
      </c>
      <c r="I64">
        <v>0.81220642061421</v>
      </c>
      <c r="J64">
        <v>0.28467609300000002</v>
      </c>
      <c r="K64">
        <v>2.91569808235636E-3</v>
      </c>
      <c r="L64">
        <v>7.1363193374999998</v>
      </c>
      <c r="M64">
        <v>7.3091321231007797E-2</v>
      </c>
    </row>
    <row r="65" spans="1:13" x14ac:dyDescent="0.25">
      <c r="A65" t="s">
        <v>250</v>
      </c>
      <c r="B65">
        <v>174.21463757500001</v>
      </c>
      <c r="C65">
        <v>3.1281404019210299</v>
      </c>
      <c r="D65">
        <v>9.3480923477500006</v>
      </c>
      <c r="E65">
        <v>0.16785125327512401</v>
      </c>
      <c r="F65">
        <v>157.56854774999999</v>
      </c>
      <c r="G65">
        <v>3.6823539365170599</v>
      </c>
      <c r="H65">
        <v>0.29958765900000001</v>
      </c>
      <c r="I65">
        <v>7.0013198675095102E-3</v>
      </c>
      <c r="J65">
        <v>0.22732025224999999</v>
      </c>
      <c r="K65">
        <v>1.35065672784652E-3</v>
      </c>
      <c r="L65">
        <v>9.15715267675</v>
      </c>
      <c r="M65">
        <v>5.4408566893072101E-2</v>
      </c>
    </row>
    <row r="66" spans="1:13" x14ac:dyDescent="0.25">
      <c r="A66" t="s">
        <v>251</v>
      </c>
      <c r="B66">
        <v>59.207847504999997</v>
      </c>
      <c r="C66">
        <v>3.2824602152895799</v>
      </c>
      <c r="D66">
        <v>2.6175266922499998</v>
      </c>
      <c r="E66">
        <v>0.145114669579406</v>
      </c>
      <c r="F66">
        <v>37.560505367499999</v>
      </c>
      <c r="G66">
        <v>0.37641888544542701</v>
      </c>
      <c r="H66">
        <v>6.1605165750000003E-2</v>
      </c>
      <c r="I66">
        <v>6.1738642348982799E-4</v>
      </c>
      <c r="J66">
        <v>0.81653627925000005</v>
      </c>
      <c r="K66">
        <v>2.31539934101311E-2</v>
      </c>
      <c r="L66">
        <v>26.833802070000001</v>
      </c>
      <c r="M66">
        <v>0.76090884368291201</v>
      </c>
    </row>
    <row r="67" spans="1:13" x14ac:dyDescent="0.25">
      <c r="A67" t="s">
        <v>252</v>
      </c>
      <c r="B67">
        <v>268.25200277499999</v>
      </c>
      <c r="C67">
        <v>22.968858041536599</v>
      </c>
      <c r="D67">
        <v>10.55818164275</v>
      </c>
      <c r="E67">
        <v>0.90403565535327901</v>
      </c>
      <c r="F67">
        <v>55.568863735000001</v>
      </c>
      <c r="G67">
        <v>5.7473284603516603</v>
      </c>
      <c r="H67">
        <v>8.3578253000000005E-2</v>
      </c>
      <c r="I67">
        <v>8.6442593743808506E-3</v>
      </c>
      <c r="J67">
        <v>0.49589098700000001</v>
      </c>
      <c r="K67">
        <v>1.90765594105251E-2</v>
      </c>
      <c r="L67">
        <v>14.461843977499999</v>
      </c>
      <c r="M67">
        <v>0.55633644161429996</v>
      </c>
    </row>
    <row r="68" spans="1:13" x14ac:dyDescent="0.25">
      <c r="A68" t="s">
        <v>253</v>
      </c>
      <c r="B68">
        <v>1796.8102635</v>
      </c>
      <c r="C68">
        <v>15.9221999458737</v>
      </c>
      <c r="D68">
        <v>61.412265914999999</v>
      </c>
      <c r="E68">
        <v>0.54419679036385105</v>
      </c>
      <c r="F68">
        <v>707.28634965000003</v>
      </c>
      <c r="G68">
        <v>5.0658842783150497</v>
      </c>
      <c r="H68">
        <v>0.96086772200000004</v>
      </c>
      <c r="I68">
        <v>6.8821413860880804E-3</v>
      </c>
      <c r="J68">
        <v>0.52509614474999999</v>
      </c>
      <c r="K68">
        <v>6.6099492548952305E-4</v>
      </c>
      <c r="L68">
        <v>13.302892637499999</v>
      </c>
      <c r="M68">
        <v>1.6745782120647E-2</v>
      </c>
    </row>
    <row r="69" spans="1:13" x14ac:dyDescent="0.25">
      <c r="A69" t="s">
        <v>254</v>
      </c>
      <c r="B69">
        <v>1519.32061475</v>
      </c>
      <c r="C69">
        <v>8.2644048654443694</v>
      </c>
      <c r="D69">
        <v>77.383747482499999</v>
      </c>
      <c r="E69">
        <v>0.42093197272931998</v>
      </c>
      <c r="F69">
        <v>194.781847425</v>
      </c>
      <c r="G69">
        <v>2.3958356694708902</v>
      </c>
      <c r="H69">
        <v>0.34831721825</v>
      </c>
      <c r="I69">
        <v>4.2843356734750503E-3</v>
      </c>
      <c r="J69">
        <v>0.66503879649999997</v>
      </c>
      <c r="K69">
        <v>4.5369220422808297E-2</v>
      </c>
      <c r="L69">
        <v>25.9502035575</v>
      </c>
      <c r="M69">
        <v>1.77033356926887</v>
      </c>
    </row>
    <row r="70" spans="1:13" x14ac:dyDescent="0.25">
      <c r="A70" t="s">
        <v>255</v>
      </c>
      <c r="B70">
        <v>1987.8483097999999</v>
      </c>
      <c r="C70">
        <v>512.665734020483</v>
      </c>
      <c r="D70">
        <v>95.348316589999996</v>
      </c>
      <c r="E70">
        <v>24.590314299955502</v>
      </c>
      <c r="F70">
        <v>1.0972189145</v>
      </c>
      <c r="G70">
        <v>2.1874308548210899</v>
      </c>
      <c r="H70">
        <v>1.9261825E-3</v>
      </c>
      <c r="I70">
        <v>3.8400640714036801E-3</v>
      </c>
      <c r="J70">
        <v>0.40024776574999998</v>
      </c>
      <c r="K70">
        <v>3.1346951437390101E-2</v>
      </c>
      <c r="L70">
        <v>14.3338033075</v>
      </c>
      <c r="M70">
        <v>1.12260723424164</v>
      </c>
    </row>
    <row r="71" spans="1:13" x14ac:dyDescent="0.25">
      <c r="A71" t="s">
        <v>256</v>
      </c>
      <c r="B71">
        <v>235.40515005</v>
      </c>
      <c r="C71">
        <v>9.1181904531661804</v>
      </c>
      <c r="D71">
        <v>10.140334938500001</v>
      </c>
      <c r="E71">
        <v>0.392776051061691</v>
      </c>
      <c r="F71">
        <v>14.267593252499999</v>
      </c>
      <c r="G71">
        <v>0.27892655716244102</v>
      </c>
      <c r="H71">
        <v>2.3152752749999998E-2</v>
      </c>
      <c r="I71">
        <v>4.5262843726732701E-4</v>
      </c>
      <c r="J71">
        <v>0.31801518000000001</v>
      </c>
      <c r="K71">
        <v>4.7471696502576098E-3</v>
      </c>
      <c r="L71">
        <v>10.156848954499999</v>
      </c>
      <c r="M71">
        <v>0.151616301769885</v>
      </c>
    </row>
    <row r="72" spans="1:13" x14ac:dyDescent="0.25">
      <c r="A72" t="s">
        <v>257</v>
      </c>
      <c r="B72">
        <v>4563.5088400000004</v>
      </c>
      <c r="C72">
        <v>44.825988593962997</v>
      </c>
      <c r="D72">
        <v>176.11294147500001</v>
      </c>
      <c r="E72">
        <v>1.72990499205117</v>
      </c>
      <c r="F72">
        <v>85.007908264999998</v>
      </c>
      <c r="G72">
        <v>0.58517450168615603</v>
      </c>
      <c r="H72">
        <v>0.1271237445</v>
      </c>
      <c r="I72">
        <v>8.7509017628475299E-4</v>
      </c>
      <c r="J72">
        <v>0.23187879224999999</v>
      </c>
      <c r="K72">
        <v>1.5243633487645599E-3</v>
      </c>
      <c r="L72">
        <v>6.5997929869999998</v>
      </c>
      <c r="M72">
        <v>4.3386818143243903E-2</v>
      </c>
    </row>
    <row r="73" spans="1:13" x14ac:dyDescent="0.25">
      <c r="A73" t="s">
        <v>258</v>
      </c>
      <c r="B73">
        <v>527.0978437</v>
      </c>
      <c r="C73">
        <v>3.12328249144467</v>
      </c>
      <c r="D73">
        <v>16.845095785000002</v>
      </c>
      <c r="E73">
        <v>9.9814471826959197E-2</v>
      </c>
      <c r="F73">
        <v>385.387190825</v>
      </c>
      <c r="G73">
        <v>5.0216379408068201</v>
      </c>
      <c r="H73">
        <v>0.50838337675</v>
      </c>
      <c r="I73">
        <v>6.6242919293050704E-3</v>
      </c>
      <c r="J73">
        <v>0.21420094775000001</v>
      </c>
      <c r="K73">
        <v>8.7942357946425701E-4</v>
      </c>
      <c r="L73">
        <v>5.0017080332499999</v>
      </c>
      <c r="M73">
        <v>2.05350170259734E-2</v>
      </c>
    </row>
    <row r="74" spans="1:13" x14ac:dyDescent="0.25">
      <c r="A74" t="s">
        <v>259</v>
      </c>
      <c r="B74">
        <v>2267.3104866666699</v>
      </c>
      <c r="C74">
        <v>111.355392979277</v>
      </c>
      <c r="D74">
        <v>75.759169103333306</v>
      </c>
      <c r="E74">
        <v>3.7207925806747699</v>
      </c>
      <c r="F74">
        <v>273.86196239999998</v>
      </c>
      <c r="G74">
        <v>10.394112418010801</v>
      </c>
      <c r="H74">
        <v>0.37151063466666701</v>
      </c>
      <c r="I74">
        <v>1.4100254306630301E-2</v>
      </c>
      <c r="J74">
        <v>0.19376247166666699</v>
      </c>
      <c r="K74">
        <v>1.5951713946523002E-2</v>
      </c>
      <c r="L74">
        <v>4.7421435499999998</v>
      </c>
      <c r="M74">
        <v>0.39040231478980297</v>
      </c>
    </row>
    <row r="75" spans="1:13" x14ac:dyDescent="0.25">
      <c r="A75" t="s">
        <v>260</v>
      </c>
      <c r="B75">
        <v>2413.5760694999999</v>
      </c>
      <c r="C75">
        <v>12.181662712383201</v>
      </c>
      <c r="D75">
        <v>135.61814505000001</v>
      </c>
      <c r="E75">
        <v>0.68448412281445403</v>
      </c>
      <c r="F75">
        <v>141.71659915000001</v>
      </c>
      <c r="G75">
        <v>2.63802348323278</v>
      </c>
      <c r="H75">
        <v>0.27840244424999999</v>
      </c>
      <c r="I75">
        <v>5.1824004958233401E-3</v>
      </c>
      <c r="J75">
        <v>0.21277962475000001</v>
      </c>
      <c r="K75">
        <v>1.4823969689832499E-3</v>
      </c>
      <c r="L75">
        <v>9.0007892052499994</v>
      </c>
      <c r="M75">
        <v>6.2706861335066602E-2</v>
      </c>
    </row>
    <row r="76" spans="1:13" x14ac:dyDescent="0.25">
      <c r="A76" t="s">
        <v>261</v>
      </c>
      <c r="B76">
        <v>1215.5606270000001</v>
      </c>
      <c r="C76">
        <v>12.0627179298749</v>
      </c>
      <c r="D76">
        <v>68.491176132500001</v>
      </c>
      <c r="E76">
        <v>0.67967793445223101</v>
      </c>
      <c r="F76">
        <v>30.482978764999999</v>
      </c>
      <c r="G76">
        <v>0.90132066396550703</v>
      </c>
      <c r="H76">
        <v>6.0199491000000001E-2</v>
      </c>
      <c r="I76">
        <v>1.7799784124794E-3</v>
      </c>
      <c r="J76">
        <v>0.30544402074999999</v>
      </c>
      <c r="K76">
        <v>6.2585066942997501E-3</v>
      </c>
      <c r="L76">
        <v>12.95641285</v>
      </c>
      <c r="M76">
        <v>0.26547514243932302</v>
      </c>
    </row>
    <row r="77" spans="1:13" x14ac:dyDescent="0.25">
      <c r="A77" t="s">
        <v>262</v>
      </c>
      <c r="B77">
        <v>469.25878234999999</v>
      </c>
      <c r="C77">
        <v>5.06218079944012</v>
      </c>
      <c r="D77">
        <v>20.220021455000001</v>
      </c>
      <c r="E77">
        <v>0.21812570901318401</v>
      </c>
      <c r="F77">
        <v>44.588817095000003</v>
      </c>
      <c r="G77">
        <v>0.39262892121162302</v>
      </c>
      <c r="H77">
        <v>7.20968045E-2</v>
      </c>
      <c r="I77">
        <v>6.3485190321962699E-4</v>
      </c>
      <c r="J77">
        <v>0.32239733524999997</v>
      </c>
      <c r="K77">
        <v>5.3937238662269099E-4</v>
      </c>
      <c r="L77">
        <v>10.315296267500001</v>
      </c>
      <c r="M77">
        <v>1.7257540701575199E-2</v>
      </c>
    </row>
    <row r="78" spans="1:13" x14ac:dyDescent="0.25">
      <c r="A78" t="s">
        <v>263</v>
      </c>
      <c r="B78">
        <v>192.34970303333299</v>
      </c>
      <c r="C78">
        <v>23.4913930684062</v>
      </c>
      <c r="D78">
        <v>6.6843930699999996</v>
      </c>
      <c r="E78">
        <v>0.81635532938109001</v>
      </c>
      <c r="F78">
        <v>366.04082736666697</v>
      </c>
      <c r="G78">
        <v>34.300359803621497</v>
      </c>
      <c r="H78">
        <v>0.51085064233333299</v>
      </c>
      <c r="I78">
        <v>4.78699630419262E-2</v>
      </c>
      <c r="J78">
        <v>0.258699547333333</v>
      </c>
      <c r="K78">
        <v>7.3553207694778495E-4</v>
      </c>
      <c r="L78">
        <v>6.5952615393333298</v>
      </c>
      <c r="M78">
        <v>1.87515853136518E-2</v>
      </c>
    </row>
    <row r="79" spans="1:13" x14ac:dyDescent="0.25">
      <c r="A79" t="s">
        <v>264</v>
      </c>
      <c r="B79">
        <v>984.70842507500004</v>
      </c>
      <c r="C79">
        <v>60.853769010592799</v>
      </c>
      <c r="D79">
        <v>56.119451599999998</v>
      </c>
      <c r="E79">
        <v>3.4681130558539901</v>
      </c>
      <c r="F79">
        <v>239.33017505000001</v>
      </c>
      <c r="G79">
        <v>28.9165002691878</v>
      </c>
      <c r="H79">
        <v>0.47422672474999999</v>
      </c>
      <c r="I79">
        <v>5.72973183109187E-2</v>
      </c>
      <c r="J79">
        <v>0.29072334999999999</v>
      </c>
      <c r="K79">
        <v>2.58123761283753E-3</v>
      </c>
      <c r="L79">
        <v>12.501990317500001</v>
      </c>
      <c r="M79">
        <v>0.111001078368513</v>
      </c>
    </row>
    <row r="80" spans="1:13" x14ac:dyDescent="0.25">
      <c r="A80" t="s">
        <v>265</v>
      </c>
      <c r="B80">
        <v>1192.6243059999999</v>
      </c>
      <c r="C80">
        <v>65.244230002431905</v>
      </c>
      <c r="D80">
        <v>65.236730679999994</v>
      </c>
      <c r="E80">
        <v>3.56886929195481</v>
      </c>
      <c r="F80">
        <v>48.546179872499998</v>
      </c>
      <c r="G80">
        <v>2.1379269462685002</v>
      </c>
      <c r="H80">
        <v>9.3920372249999995E-2</v>
      </c>
      <c r="I80">
        <v>4.1361624542629203E-3</v>
      </c>
      <c r="J80">
        <v>0.3655661335</v>
      </c>
      <c r="K80">
        <v>4.3058262117781796E-3</v>
      </c>
      <c r="L80">
        <v>15.03816636</v>
      </c>
      <c r="M80">
        <v>0.177127267377541</v>
      </c>
    </row>
    <row r="81" spans="1:13" x14ac:dyDescent="0.25">
      <c r="A81" t="s">
        <v>266</v>
      </c>
      <c r="B81">
        <v>1893.2453037499999</v>
      </c>
      <c r="C81">
        <v>10.898235635193601</v>
      </c>
      <c r="D81">
        <v>82.936332352500003</v>
      </c>
      <c r="E81">
        <v>0.47741287412122202</v>
      </c>
      <c r="F81">
        <v>268.72022382500001</v>
      </c>
      <c r="G81">
        <v>3.2643037864412299</v>
      </c>
      <c r="H81">
        <v>0.44154363299999999</v>
      </c>
      <c r="I81">
        <v>5.3636920720070303E-3</v>
      </c>
      <c r="J81">
        <v>0.28863611924999999</v>
      </c>
      <c r="K81">
        <v>6.6846557410581197E-3</v>
      </c>
      <c r="L81">
        <v>9.3901136067500008</v>
      </c>
      <c r="M81">
        <v>0.21746992755876399</v>
      </c>
    </row>
    <row r="82" spans="1:13" x14ac:dyDescent="0.25">
      <c r="A82" t="s">
        <v>267</v>
      </c>
      <c r="B82">
        <v>956.99145410000006</v>
      </c>
      <c r="C82">
        <v>1.69247265277807</v>
      </c>
      <c r="D82">
        <v>37.688885079999999</v>
      </c>
      <c r="E82">
        <v>6.6654104471229506E-2</v>
      </c>
      <c r="F82">
        <v>440.35886267500001</v>
      </c>
      <c r="G82">
        <v>0.8462952781227</v>
      </c>
      <c r="H82">
        <v>0.66897859874999999</v>
      </c>
      <c r="I82">
        <v>1.28566363109151E-3</v>
      </c>
      <c r="J82">
        <v>0.24386023400000001</v>
      </c>
      <c r="K82">
        <v>1.39886021709397E-3</v>
      </c>
      <c r="L82">
        <v>7.0963472447499996</v>
      </c>
      <c r="M82">
        <v>4.0706911826809099E-2</v>
      </c>
    </row>
    <row r="83" spans="1:13" x14ac:dyDescent="0.25">
      <c r="A83" t="s">
        <v>268</v>
      </c>
      <c r="B83">
        <v>154.75409157499999</v>
      </c>
      <c r="C83">
        <v>11.199080902121199</v>
      </c>
      <c r="D83">
        <v>5.1295519250000003</v>
      </c>
      <c r="E83">
        <v>0.37121000458193798</v>
      </c>
      <c r="F83">
        <v>1566.20938325</v>
      </c>
      <c r="G83">
        <v>10.6310169921408</v>
      </c>
      <c r="H83">
        <v>2.1220708177500001</v>
      </c>
      <c r="I83">
        <v>1.44040579180828E-2</v>
      </c>
      <c r="J83">
        <v>0.23861270274999999</v>
      </c>
      <c r="K83">
        <v>4.4150309244375203E-4</v>
      </c>
      <c r="L83">
        <v>5.7921441385000003</v>
      </c>
      <c r="M83">
        <v>1.07171563387658E-2</v>
      </c>
    </row>
    <row r="84" spans="1:13" x14ac:dyDescent="0.25">
      <c r="A84" t="s">
        <v>269</v>
      </c>
      <c r="B84">
        <v>344.91947184999998</v>
      </c>
      <c r="C84">
        <v>18.393572198613398</v>
      </c>
      <c r="D84">
        <v>11.965513675</v>
      </c>
      <c r="E84">
        <v>0.63808673473950395</v>
      </c>
      <c r="F84">
        <v>505.64656747499998</v>
      </c>
      <c r="G84">
        <v>12.942451696271201</v>
      </c>
      <c r="H84">
        <v>0.70541064450000002</v>
      </c>
      <c r="I84">
        <v>1.80555822678309E-2</v>
      </c>
      <c r="J84">
        <v>0.245392734</v>
      </c>
      <c r="K84">
        <v>2.04409524142683E-3</v>
      </c>
      <c r="L84">
        <v>6.2482257697500003</v>
      </c>
      <c r="M84">
        <v>5.2047053570399099E-2</v>
      </c>
    </row>
    <row r="85" spans="1:13" x14ac:dyDescent="0.25">
      <c r="A85" t="s">
        <v>270</v>
      </c>
      <c r="B85">
        <v>708.02227344999994</v>
      </c>
      <c r="C85">
        <v>8.4430936075573992</v>
      </c>
      <c r="D85">
        <v>40.110807340000001</v>
      </c>
      <c r="E85">
        <v>0.47831729968879999</v>
      </c>
      <c r="F85">
        <v>351.46254905000001</v>
      </c>
      <c r="G85">
        <v>9.1981049492122509</v>
      </c>
      <c r="H85">
        <v>0.69674980175000001</v>
      </c>
      <c r="I85">
        <v>1.823459651431E-2</v>
      </c>
      <c r="J85">
        <v>0.26947770650000002</v>
      </c>
      <c r="K85">
        <v>1.36676196227084E-3</v>
      </c>
      <c r="L85">
        <v>11.4967082625</v>
      </c>
      <c r="M85">
        <v>5.8310061986479901E-2</v>
      </c>
    </row>
    <row r="86" spans="1:13" x14ac:dyDescent="0.25">
      <c r="A86" t="s">
        <v>271</v>
      </c>
      <c r="B86">
        <v>561.58808507499998</v>
      </c>
      <c r="C86">
        <v>42.021103339453397</v>
      </c>
      <c r="D86">
        <v>28.540191700000001</v>
      </c>
      <c r="E86">
        <v>2.1355338122330498</v>
      </c>
      <c r="F86">
        <v>3182.72595925</v>
      </c>
      <c r="G86">
        <v>171.53061102613401</v>
      </c>
      <c r="H86">
        <v>5.8229892952500002</v>
      </c>
      <c r="I86">
        <v>0.31382560892982603</v>
      </c>
      <c r="J86">
        <v>5.9607961955000004</v>
      </c>
      <c r="K86">
        <v>0.54184683927098898</v>
      </c>
      <c r="L86">
        <v>226.87985574999999</v>
      </c>
      <c r="M86">
        <v>20.6237772024874</v>
      </c>
    </row>
    <row r="87" spans="1:13" x14ac:dyDescent="0.25">
      <c r="A87" t="s">
        <v>272</v>
      </c>
      <c r="B87">
        <v>1697.450707</v>
      </c>
      <c r="C87">
        <v>18.8038948705865</v>
      </c>
      <c r="D87">
        <v>84.050774177500003</v>
      </c>
      <c r="E87">
        <v>0.93109149292965299</v>
      </c>
      <c r="F87">
        <v>1460.10178825</v>
      </c>
      <c r="G87">
        <v>11.400275330665799</v>
      </c>
      <c r="H87">
        <v>2.6273110759999998</v>
      </c>
      <c r="I87">
        <v>2.0513685824514301E-2</v>
      </c>
      <c r="J87">
        <v>0.31124019824999999</v>
      </c>
      <c r="K87">
        <v>7.8899814572984898E-3</v>
      </c>
      <c r="L87">
        <v>11.5098404</v>
      </c>
      <c r="M87">
        <v>0.29177602131371499</v>
      </c>
    </row>
    <row r="88" spans="1:13" x14ac:dyDescent="0.25">
      <c r="A88" t="s">
        <v>273</v>
      </c>
      <c r="B88">
        <v>199.57450710000001</v>
      </c>
      <c r="C88">
        <v>40.948890451602097</v>
      </c>
      <c r="D88">
        <v>6.2013009392500003</v>
      </c>
      <c r="E88">
        <v>1.27238892611648</v>
      </c>
      <c r="F88">
        <v>4595.9785085000003</v>
      </c>
      <c r="G88">
        <v>553.83157048123701</v>
      </c>
      <c r="H88">
        <v>5.9553440237500004</v>
      </c>
      <c r="I88">
        <v>0.71763989485149504</v>
      </c>
      <c r="J88">
        <v>0.15294233325000001</v>
      </c>
      <c r="K88">
        <v>1.7022550134047201E-2</v>
      </c>
      <c r="L88">
        <v>3.4719687244999999</v>
      </c>
      <c r="M88">
        <v>0.38643166969008502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218"/>
  <sheetViews>
    <sheetView topLeftCell="A49" workbookViewId="0">
      <selection activeCell="D177" sqref="D177"/>
    </sheetView>
  </sheetViews>
  <sheetFormatPr defaultColWidth="8.85546875" defaultRowHeight="15" x14ac:dyDescent="0.25"/>
  <cols>
    <col min="1" max="1" width="13.85546875" bestFit="1" customWidth="1"/>
    <col min="2" max="2" width="8.7109375" style="8" bestFit="1" customWidth="1"/>
    <col min="3" max="3" width="10.140625" style="26" bestFit="1" customWidth="1"/>
    <col min="4" max="4" width="14.42578125" style="11" bestFit="1" customWidth="1"/>
    <col min="5" max="5" width="11" style="11" bestFit="1" customWidth="1"/>
    <col min="9" max="9" width="8.7109375" bestFit="1" customWidth="1"/>
    <col min="10" max="10" width="10.140625" bestFit="1" customWidth="1"/>
    <col min="11" max="11" width="7.140625" bestFit="1" customWidth="1"/>
    <col min="12" max="12" width="6.42578125" bestFit="1" customWidth="1"/>
    <col min="258" max="258" width="9" bestFit="1" customWidth="1"/>
    <col min="259" max="259" width="10.140625" bestFit="1" customWidth="1"/>
    <col min="260" max="260" width="13.42578125" bestFit="1" customWidth="1"/>
    <col min="261" max="261" width="12.7109375" bestFit="1" customWidth="1"/>
    <col min="266" max="266" width="10.140625" bestFit="1" customWidth="1"/>
    <col min="267" max="267" width="9.85546875" bestFit="1" customWidth="1"/>
    <col min="514" max="514" width="9" bestFit="1" customWidth="1"/>
    <col min="515" max="515" width="10.140625" bestFit="1" customWidth="1"/>
    <col min="516" max="516" width="13.42578125" bestFit="1" customWidth="1"/>
    <col min="517" max="517" width="12.7109375" bestFit="1" customWidth="1"/>
    <col min="522" max="522" width="10.140625" bestFit="1" customWidth="1"/>
    <col min="523" max="523" width="9.85546875" bestFit="1" customWidth="1"/>
    <col min="770" max="770" width="9" bestFit="1" customWidth="1"/>
    <col min="771" max="771" width="10.140625" bestFit="1" customWidth="1"/>
    <col min="772" max="772" width="13.42578125" bestFit="1" customWidth="1"/>
    <col min="773" max="773" width="12.7109375" bestFit="1" customWidth="1"/>
    <col min="778" max="778" width="10.140625" bestFit="1" customWidth="1"/>
    <col min="779" max="779" width="9.85546875" bestFit="1" customWidth="1"/>
    <col min="1026" max="1026" width="9" bestFit="1" customWidth="1"/>
    <col min="1027" max="1027" width="10.140625" bestFit="1" customWidth="1"/>
    <col min="1028" max="1028" width="13.42578125" bestFit="1" customWidth="1"/>
    <col min="1029" max="1029" width="12.7109375" bestFit="1" customWidth="1"/>
    <col min="1034" max="1034" width="10.140625" bestFit="1" customWidth="1"/>
    <col min="1035" max="1035" width="9.85546875" bestFit="1" customWidth="1"/>
    <col min="1282" max="1282" width="9" bestFit="1" customWidth="1"/>
    <col min="1283" max="1283" width="10.140625" bestFit="1" customWidth="1"/>
    <col min="1284" max="1284" width="13.42578125" bestFit="1" customWidth="1"/>
    <col min="1285" max="1285" width="12.7109375" bestFit="1" customWidth="1"/>
    <col min="1290" max="1290" width="10.140625" bestFit="1" customWidth="1"/>
    <col min="1291" max="1291" width="9.85546875" bestFit="1" customWidth="1"/>
    <col min="1538" max="1538" width="9" bestFit="1" customWidth="1"/>
    <col min="1539" max="1539" width="10.140625" bestFit="1" customWidth="1"/>
    <col min="1540" max="1540" width="13.42578125" bestFit="1" customWidth="1"/>
    <col min="1541" max="1541" width="12.7109375" bestFit="1" customWidth="1"/>
    <col min="1546" max="1546" width="10.140625" bestFit="1" customWidth="1"/>
    <col min="1547" max="1547" width="9.85546875" bestFit="1" customWidth="1"/>
    <col min="1794" max="1794" width="9" bestFit="1" customWidth="1"/>
    <col min="1795" max="1795" width="10.140625" bestFit="1" customWidth="1"/>
    <col min="1796" max="1796" width="13.42578125" bestFit="1" customWidth="1"/>
    <col min="1797" max="1797" width="12.7109375" bestFit="1" customWidth="1"/>
    <col min="1802" max="1802" width="10.140625" bestFit="1" customWidth="1"/>
    <col min="1803" max="1803" width="9.85546875" bestFit="1" customWidth="1"/>
    <col min="2050" max="2050" width="9" bestFit="1" customWidth="1"/>
    <col min="2051" max="2051" width="10.140625" bestFit="1" customWidth="1"/>
    <col min="2052" max="2052" width="13.42578125" bestFit="1" customWidth="1"/>
    <col min="2053" max="2053" width="12.7109375" bestFit="1" customWidth="1"/>
    <col min="2058" max="2058" width="10.140625" bestFit="1" customWidth="1"/>
    <col min="2059" max="2059" width="9.85546875" bestFit="1" customWidth="1"/>
    <col min="2306" max="2306" width="9" bestFit="1" customWidth="1"/>
    <col min="2307" max="2307" width="10.140625" bestFit="1" customWidth="1"/>
    <col min="2308" max="2308" width="13.42578125" bestFit="1" customWidth="1"/>
    <col min="2309" max="2309" width="12.7109375" bestFit="1" customWidth="1"/>
    <col min="2314" max="2314" width="10.140625" bestFit="1" customWidth="1"/>
    <col min="2315" max="2315" width="9.85546875" bestFit="1" customWidth="1"/>
    <col min="2562" max="2562" width="9" bestFit="1" customWidth="1"/>
    <col min="2563" max="2563" width="10.140625" bestFit="1" customWidth="1"/>
    <col min="2564" max="2564" width="13.42578125" bestFit="1" customWidth="1"/>
    <col min="2565" max="2565" width="12.7109375" bestFit="1" customWidth="1"/>
    <col min="2570" max="2570" width="10.140625" bestFit="1" customWidth="1"/>
    <col min="2571" max="2571" width="9.85546875" bestFit="1" customWidth="1"/>
    <col min="2818" max="2818" width="9" bestFit="1" customWidth="1"/>
    <col min="2819" max="2819" width="10.140625" bestFit="1" customWidth="1"/>
    <col min="2820" max="2820" width="13.42578125" bestFit="1" customWidth="1"/>
    <col min="2821" max="2821" width="12.7109375" bestFit="1" customWidth="1"/>
    <col min="2826" max="2826" width="10.140625" bestFit="1" customWidth="1"/>
    <col min="2827" max="2827" width="9.85546875" bestFit="1" customWidth="1"/>
    <col min="3074" max="3074" width="9" bestFit="1" customWidth="1"/>
    <col min="3075" max="3075" width="10.140625" bestFit="1" customWidth="1"/>
    <col min="3076" max="3076" width="13.42578125" bestFit="1" customWidth="1"/>
    <col min="3077" max="3077" width="12.7109375" bestFit="1" customWidth="1"/>
    <col min="3082" max="3082" width="10.140625" bestFit="1" customWidth="1"/>
    <col min="3083" max="3083" width="9.85546875" bestFit="1" customWidth="1"/>
    <col min="3330" max="3330" width="9" bestFit="1" customWidth="1"/>
    <col min="3331" max="3331" width="10.140625" bestFit="1" customWidth="1"/>
    <col min="3332" max="3332" width="13.42578125" bestFit="1" customWidth="1"/>
    <col min="3333" max="3333" width="12.7109375" bestFit="1" customWidth="1"/>
    <col min="3338" max="3338" width="10.140625" bestFit="1" customWidth="1"/>
    <col min="3339" max="3339" width="9.85546875" bestFit="1" customWidth="1"/>
    <col min="3586" max="3586" width="9" bestFit="1" customWidth="1"/>
    <col min="3587" max="3587" width="10.140625" bestFit="1" customWidth="1"/>
    <col min="3588" max="3588" width="13.42578125" bestFit="1" customWidth="1"/>
    <col min="3589" max="3589" width="12.7109375" bestFit="1" customWidth="1"/>
    <col min="3594" max="3594" width="10.140625" bestFit="1" customWidth="1"/>
    <col min="3595" max="3595" width="9.85546875" bestFit="1" customWidth="1"/>
    <col min="3842" max="3842" width="9" bestFit="1" customWidth="1"/>
    <col min="3843" max="3843" width="10.140625" bestFit="1" customWidth="1"/>
    <col min="3844" max="3844" width="13.42578125" bestFit="1" customWidth="1"/>
    <col min="3845" max="3845" width="12.7109375" bestFit="1" customWidth="1"/>
    <col min="3850" max="3850" width="10.140625" bestFit="1" customWidth="1"/>
    <col min="3851" max="3851" width="9.85546875" bestFit="1" customWidth="1"/>
    <col min="4098" max="4098" width="9" bestFit="1" customWidth="1"/>
    <col min="4099" max="4099" width="10.140625" bestFit="1" customWidth="1"/>
    <col min="4100" max="4100" width="13.42578125" bestFit="1" customWidth="1"/>
    <col min="4101" max="4101" width="12.7109375" bestFit="1" customWidth="1"/>
    <col min="4106" max="4106" width="10.140625" bestFit="1" customWidth="1"/>
    <col min="4107" max="4107" width="9.85546875" bestFit="1" customWidth="1"/>
    <col min="4354" max="4354" width="9" bestFit="1" customWidth="1"/>
    <col min="4355" max="4355" width="10.140625" bestFit="1" customWidth="1"/>
    <col min="4356" max="4356" width="13.42578125" bestFit="1" customWidth="1"/>
    <col min="4357" max="4357" width="12.7109375" bestFit="1" customWidth="1"/>
    <col min="4362" max="4362" width="10.140625" bestFit="1" customWidth="1"/>
    <col min="4363" max="4363" width="9.85546875" bestFit="1" customWidth="1"/>
    <col min="4610" max="4610" width="9" bestFit="1" customWidth="1"/>
    <col min="4611" max="4611" width="10.140625" bestFit="1" customWidth="1"/>
    <col min="4612" max="4612" width="13.42578125" bestFit="1" customWidth="1"/>
    <col min="4613" max="4613" width="12.7109375" bestFit="1" customWidth="1"/>
    <col min="4618" max="4618" width="10.140625" bestFit="1" customWidth="1"/>
    <col min="4619" max="4619" width="9.85546875" bestFit="1" customWidth="1"/>
    <col min="4866" max="4866" width="9" bestFit="1" customWidth="1"/>
    <col min="4867" max="4867" width="10.140625" bestFit="1" customWidth="1"/>
    <col min="4868" max="4868" width="13.42578125" bestFit="1" customWidth="1"/>
    <col min="4869" max="4869" width="12.7109375" bestFit="1" customWidth="1"/>
    <col min="4874" max="4874" width="10.140625" bestFit="1" customWidth="1"/>
    <col min="4875" max="4875" width="9.85546875" bestFit="1" customWidth="1"/>
    <col min="5122" max="5122" width="9" bestFit="1" customWidth="1"/>
    <col min="5123" max="5123" width="10.140625" bestFit="1" customWidth="1"/>
    <col min="5124" max="5124" width="13.42578125" bestFit="1" customWidth="1"/>
    <col min="5125" max="5125" width="12.7109375" bestFit="1" customWidth="1"/>
    <col min="5130" max="5130" width="10.140625" bestFit="1" customWidth="1"/>
    <col min="5131" max="5131" width="9.85546875" bestFit="1" customWidth="1"/>
    <col min="5378" max="5378" width="9" bestFit="1" customWidth="1"/>
    <col min="5379" max="5379" width="10.140625" bestFit="1" customWidth="1"/>
    <col min="5380" max="5380" width="13.42578125" bestFit="1" customWidth="1"/>
    <col min="5381" max="5381" width="12.7109375" bestFit="1" customWidth="1"/>
    <col min="5386" max="5386" width="10.140625" bestFit="1" customWidth="1"/>
    <col min="5387" max="5387" width="9.85546875" bestFit="1" customWidth="1"/>
    <col min="5634" max="5634" width="9" bestFit="1" customWidth="1"/>
    <col min="5635" max="5635" width="10.140625" bestFit="1" customWidth="1"/>
    <col min="5636" max="5636" width="13.42578125" bestFit="1" customWidth="1"/>
    <col min="5637" max="5637" width="12.7109375" bestFit="1" customWidth="1"/>
    <col min="5642" max="5642" width="10.140625" bestFit="1" customWidth="1"/>
    <col min="5643" max="5643" width="9.85546875" bestFit="1" customWidth="1"/>
    <col min="5890" max="5890" width="9" bestFit="1" customWidth="1"/>
    <col min="5891" max="5891" width="10.140625" bestFit="1" customWidth="1"/>
    <col min="5892" max="5892" width="13.42578125" bestFit="1" customWidth="1"/>
    <col min="5893" max="5893" width="12.7109375" bestFit="1" customWidth="1"/>
    <col min="5898" max="5898" width="10.140625" bestFit="1" customWidth="1"/>
    <col min="5899" max="5899" width="9.85546875" bestFit="1" customWidth="1"/>
    <col min="6146" max="6146" width="9" bestFit="1" customWidth="1"/>
    <col min="6147" max="6147" width="10.140625" bestFit="1" customWidth="1"/>
    <col min="6148" max="6148" width="13.42578125" bestFit="1" customWidth="1"/>
    <col min="6149" max="6149" width="12.7109375" bestFit="1" customWidth="1"/>
    <col min="6154" max="6154" width="10.140625" bestFit="1" customWidth="1"/>
    <col min="6155" max="6155" width="9.85546875" bestFit="1" customWidth="1"/>
    <col min="6402" max="6402" width="9" bestFit="1" customWidth="1"/>
    <col min="6403" max="6403" width="10.140625" bestFit="1" customWidth="1"/>
    <col min="6404" max="6404" width="13.42578125" bestFit="1" customWidth="1"/>
    <col min="6405" max="6405" width="12.7109375" bestFit="1" customWidth="1"/>
    <col min="6410" max="6410" width="10.140625" bestFit="1" customWidth="1"/>
    <col min="6411" max="6411" width="9.85546875" bestFit="1" customWidth="1"/>
    <col min="6658" max="6658" width="9" bestFit="1" customWidth="1"/>
    <col min="6659" max="6659" width="10.140625" bestFit="1" customWidth="1"/>
    <col min="6660" max="6660" width="13.42578125" bestFit="1" customWidth="1"/>
    <col min="6661" max="6661" width="12.7109375" bestFit="1" customWidth="1"/>
    <col min="6666" max="6666" width="10.140625" bestFit="1" customWidth="1"/>
    <col min="6667" max="6667" width="9.85546875" bestFit="1" customWidth="1"/>
    <col min="6914" max="6914" width="9" bestFit="1" customWidth="1"/>
    <col min="6915" max="6915" width="10.140625" bestFit="1" customWidth="1"/>
    <col min="6916" max="6916" width="13.42578125" bestFit="1" customWidth="1"/>
    <col min="6917" max="6917" width="12.7109375" bestFit="1" customWidth="1"/>
    <col min="6922" max="6922" width="10.140625" bestFit="1" customWidth="1"/>
    <col min="6923" max="6923" width="9.85546875" bestFit="1" customWidth="1"/>
    <col min="7170" max="7170" width="9" bestFit="1" customWidth="1"/>
    <col min="7171" max="7171" width="10.140625" bestFit="1" customWidth="1"/>
    <col min="7172" max="7172" width="13.42578125" bestFit="1" customWidth="1"/>
    <col min="7173" max="7173" width="12.7109375" bestFit="1" customWidth="1"/>
    <col min="7178" max="7178" width="10.140625" bestFit="1" customWidth="1"/>
    <col min="7179" max="7179" width="9.85546875" bestFit="1" customWidth="1"/>
    <col min="7426" max="7426" width="9" bestFit="1" customWidth="1"/>
    <col min="7427" max="7427" width="10.140625" bestFit="1" customWidth="1"/>
    <col min="7428" max="7428" width="13.42578125" bestFit="1" customWidth="1"/>
    <col min="7429" max="7429" width="12.7109375" bestFit="1" customWidth="1"/>
    <col min="7434" max="7434" width="10.140625" bestFit="1" customWidth="1"/>
    <col min="7435" max="7435" width="9.85546875" bestFit="1" customWidth="1"/>
    <col min="7682" max="7682" width="9" bestFit="1" customWidth="1"/>
    <col min="7683" max="7683" width="10.140625" bestFit="1" customWidth="1"/>
    <col min="7684" max="7684" width="13.42578125" bestFit="1" customWidth="1"/>
    <col min="7685" max="7685" width="12.7109375" bestFit="1" customWidth="1"/>
    <col min="7690" max="7690" width="10.140625" bestFit="1" customWidth="1"/>
    <col min="7691" max="7691" width="9.85546875" bestFit="1" customWidth="1"/>
    <col min="7938" max="7938" width="9" bestFit="1" customWidth="1"/>
    <col min="7939" max="7939" width="10.140625" bestFit="1" customWidth="1"/>
    <col min="7940" max="7940" width="13.42578125" bestFit="1" customWidth="1"/>
    <col min="7941" max="7941" width="12.7109375" bestFit="1" customWidth="1"/>
    <col min="7946" max="7946" width="10.140625" bestFit="1" customWidth="1"/>
    <col min="7947" max="7947" width="9.85546875" bestFit="1" customWidth="1"/>
    <col min="8194" max="8194" width="9" bestFit="1" customWidth="1"/>
    <col min="8195" max="8195" width="10.140625" bestFit="1" customWidth="1"/>
    <col min="8196" max="8196" width="13.42578125" bestFit="1" customWidth="1"/>
    <col min="8197" max="8197" width="12.7109375" bestFit="1" customWidth="1"/>
    <col min="8202" max="8202" width="10.140625" bestFit="1" customWidth="1"/>
    <col min="8203" max="8203" width="9.85546875" bestFit="1" customWidth="1"/>
    <col min="8450" max="8450" width="9" bestFit="1" customWidth="1"/>
    <col min="8451" max="8451" width="10.140625" bestFit="1" customWidth="1"/>
    <col min="8452" max="8452" width="13.42578125" bestFit="1" customWidth="1"/>
    <col min="8453" max="8453" width="12.7109375" bestFit="1" customWidth="1"/>
    <col min="8458" max="8458" width="10.140625" bestFit="1" customWidth="1"/>
    <col min="8459" max="8459" width="9.85546875" bestFit="1" customWidth="1"/>
    <col min="8706" max="8706" width="9" bestFit="1" customWidth="1"/>
    <col min="8707" max="8707" width="10.140625" bestFit="1" customWidth="1"/>
    <col min="8708" max="8708" width="13.42578125" bestFit="1" customWidth="1"/>
    <col min="8709" max="8709" width="12.7109375" bestFit="1" customWidth="1"/>
    <col min="8714" max="8714" width="10.140625" bestFit="1" customWidth="1"/>
    <col min="8715" max="8715" width="9.85546875" bestFit="1" customWidth="1"/>
    <col min="8962" max="8962" width="9" bestFit="1" customWidth="1"/>
    <col min="8963" max="8963" width="10.140625" bestFit="1" customWidth="1"/>
    <col min="8964" max="8964" width="13.42578125" bestFit="1" customWidth="1"/>
    <col min="8965" max="8965" width="12.7109375" bestFit="1" customWidth="1"/>
    <col min="8970" max="8970" width="10.140625" bestFit="1" customWidth="1"/>
    <col min="8971" max="8971" width="9.85546875" bestFit="1" customWidth="1"/>
    <col min="9218" max="9218" width="9" bestFit="1" customWidth="1"/>
    <col min="9219" max="9219" width="10.140625" bestFit="1" customWidth="1"/>
    <col min="9220" max="9220" width="13.42578125" bestFit="1" customWidth="1"/>
    <col min="9221" max="9221" width="12.7109375" bestFit="1" customWidth="1"/>
    <col min="9226" max="9226" width="10.140625" bestFit="1" customWidth="1"/>
    <col min="9227" max="9227" width="9.85546875" bestFit="1" customWidth="1"/>
    <col min="9474" max="9474" width="9" bestFit="1" customWidth="1"/>
    <col min="9475" max="9475" width="10.140625" bestFit="1" customWidth="1"/>
    <col min="9476" max="9476" width="13.42578125" bestFit="1" customWidth="1"/>
    <col min="9477" max="9477" width="12.7109375" bestFit="1" customWidth="1"/>
    <col min="9482" max="9482" width="10.140625" bestFit="1" customWidth="1"/>
    <col min="9483" max="9483" width="9.85546875" bestFit="1" customWidth="1"/>
    <col min="9730" max="9730" width="9" bestFit="1" customWidth="1"/>
    <col min="9731" max="9731" width="10.140625" bestFit="1" customWidth="1"/>
    <col min="9732" max="9732" width="13.42578125" bestFit="1" customWidth="1"/>
    <col min="9733" max="9733" width="12.7109375" bestFit="1" customWidth="1"/>
    <col min="9738" max="9738" width="10.140625" bestFit="1" customWidth="1"/>
    <col min="9739" max="9739" width="9.85546875" bestFit="1" customWidth="1"/>
    <col min="9986" max="9986" width="9" bestFit="1" customWidth="1"/>
    <col min="9987" max="9987" width="10.140625" bestFit="1" customWidth="1"/>
    <col min="9988" max="9988" width="13.42578125" bestFit="1" customWidth="1"/>
    <col min="9989" max="9989" width="12.7109375" bestFit="1" customWidth="1"/>
    <col min="9994" max="9994" width="10.140625" bestFit="1" customWidth="1"/>
    <col min="9995" max="9995" width="9.85546875" bestFit="1" customWidth="1"/>
    <col min="10242" max="10242" width="9" bestFit="1" customWidth="1"/>
    <col min="10243" max="10243" width="10.140625" bestFit="1" customWidth="1"/>
    <col min="10244" max="10244" width="13.42578125" bestFit="1" customWidth="1"/>
    <col min="10245" max="10245" width="12.7109375" bestFit="1" customWidth="1"/>
    <col min="10250" max="10250" width="10.140625" bestFit="1" customWidth="1"/>
    <col min="10251" max="10251" width="9.85546875" bestFit="1" customWidth="1"/>
    <col min="10498" max="10498" width="9" bestFit="1" customWidth="1"/>
    <col min="10499" max="10499" width="10.140625" bestFit="1" customWidth="1"/>
    <col min="10500" max="10500" width="13.42578125" bestFit="1" customWidth="1"/>
    <col min="10501" max="10501" width="12.7109375" bestFit="1" customWidth="1"/>
    <col min="10506" max="10506" width="10.140625" bestFit="1" customWidth="1"/>
    <col min="10507" max="10507" width="9.85546875" bestFit="1" customWidth="1"/>
    <col min="10754" max="10754" width="9" bestFit="1" customWidth="1"/>
    <col min="10755" max="10755" width="10.140625" bestFit="1" customWidth="1"/>
    <col min="10756" max="10756" width="13.42578125" bestFit="1" customWidth="1"/>
    <col min="10757" max="10757" width="12.7109375" bestFit="1" customWidth="1"/>
    <col min="10762" max="10762" width="10.140625" bestFit="1" customWidth="1"/>
    <col min="10763" max="10763" width="9.85546875" bestFit="1" customWidth="1"/>
    <col min="11010" max="11010" width="9" bestFit="1" customWidth="1"/>
    <col min="11011" max="11011" width="10.140625" bestFit="1" customWidth="1"/>
    <col min="11012" max="11012" width="13.42578125" bestFit="1" customWidth="1"/>
    <col min="11013" max="11013" width="12.7109375" bestFit="1" customWidth="1"/>
    <col min="11018" max="11018" width="10.140625" bestFit="1" customWidth="1"/>
    <col min="11019" max="11019" width="9.85546875" bestFit="1" customWidth="1"/>
    <col min="11266" max="11266" width="9" bestFit="1" customWidth="1"/>
    <col min="11267" max="11267" width="10.140625" bestFit="1" customWidth="1"/>
    <col min="11268" max="11268" width="13.42578125" bestFit="1" customWidth="1"/>
    <col min="11269" max="11269" width="12.7109375" bestFit="1" customWidth="1"/>
    <col min="11274" max="11274" width="10.140625" bestFit="1" customWidth="1"/>
    <col min="11275" max="11275" width="9.85546875" bestFit="1" customWidth="1"/>
    <col min="11522" max="11522" width="9" bestFit="1" customWidth="1"/>
    <col min="11523" max="11523" width="10.140625" bestFit="1" customWidth="1"/>
    <col min="11524" max="11524" width="13.42578125" bestFit="1" customWidth="1"/>
    <col min="11525" max="11525" width="12.7109375" bestFit="1" customWidth="1"/>
    <col min="11530" max="11530" width="10.140625" bestFit="1" customWidth="1"/>
    <col min="11531" max="11531" width="9.85546875" bestFit="1" customWidth="1"/>
    <col min="11778" max="11778" width="9" bestFit="1" customWidth="1"/>
    <col min="11779" max="11779" width="10.140625" bestFit="1" customWidth="1"/>
    <col min="11780" max="11780" width="13.42578125" bestFit="1" customWidth="1"/>
    <col min="11781" max="11781" width="12.7109375" bestFit="1" customWidth="1"/>
    <col min="11786" max="11786" width="10.140625" bestFit="1" customWidth="1"/>
    <col min="11787" max="11787" width="9.85546875" bestFit="1" customWidth="1"/>
    <col min="12034" max="12034" width="9" bestFit="1" customWidth="1"/>
    <col min="12035" max="12035" width="10.140625" bestFit="1" customWidth="1"/>
    <col min="12036" max="12036" width="13.42578125" bestFit="1" customWidth="1"/>
    <col min="12037" max="12037" width="12.7109375" bestFit="1" customWidth="1"/>
    <col min="12042" max="12042" width="10.140625" bestFit="1" customWidth="1"/>
    <col min="12043" max="12043" width="9.85546875" bestFit="1" customWidth="1"/>
    <col min="12290" max="12290" width="9" bestFit="1" customWidth="1"/>
    <col min="12291" max="12291" width="10.140625" bestFit="1" customWidth="1"/>
    <col min="12292" max="12292" width="13.42578125" bestFit="1" customWidth="1"/>
    <col min="12293" max="12293" width="12.7109375" bestFit="1" customWidth="1"/>
    <col min="12298" max="12298" width="10.140625" bestFit="1" customWidth="1"/>
    <col min="12299" max="12299" width="9.85546875" bestFit="1" customWidth="1"/>
    <col min="12546" max="12546" width="9" bestFit="1" customWidth="1"/>
    <col min="12547" max="12547" width="10.140625" bestFit="1" customWidth="1"/>
    <col min="12548" max="12548" width="13.42578125" bestFit="1" customWidth="1"/>
    <col min="12549" max="12549" width="12.7109375" bestFit="1" customWidth="1"/>
    <col min="12554" max="12554" width="10.140625" bestFit="1" customWidth="1"/>
    <col min="12555" max="12555" width="9.85546875" bestFit="1" customWidth="1"/>
    <col min="12802" max="12802" width="9" bestFit="1" customWidth="1"/>
    <col min="12803" max="12803" width="10.140625" bestFit="1" customWidth="1"/>
    <col min="12804" max="12804" width="13.42578125" bestFit="1" customWidth="1"/>
    <col min="12805" max="12805" width="12.7109375" bestFit="1" customWidth="1"/>
    <col min="12810" max="12810" width="10.140625" bestFit="1" customWidth="1"/>
    <col min="12811" max="12811" width="9.85546875" bestFit="1" customWidth="1"/>
    <col min="13058" max="13058" width="9" bestFit="1" customWidth="1"/>
    <col min="13059" max="13059" width="10.140625" bestFit="1" customWidth="1"/>
    <col min="13060" max="13060" width="13.42578125" bestFit="1" customWidth="1"/>
    <col min="13061" max="13061" width="12.7109375" bestFit="1" customWidth="1"/>
    <col min="13066" max="13066" width="10.140625" bestFit="1" customWidth="1"/>
    <col min="13067" max="13067" width="9.85546875" bestFit="1" customWidth="1"/>
    <col min="13314" max="13314" width="9" bestFit="1" customWidth="1"/>
    <col min="13315" max="13315" width="10.140625" bestFit="1" customWidth="1"/>
    <col min="13316" max="13316" width="13.42578125" bestFit="1" customWidth="1"/>
    <col min="13317" max="13317" width="12.7109375" bestFit="1" customWidth="1"/>
    <col min="13322" max="13322" width="10.140625" bestFit="1" customWidth="1"/>
    <col min="13323" max="13323" width="9.85546875" bestFit="1" customWidth="1"/>
    <col min="13570" max="13570" width="9" bestFit="1" customWidth="1"/>
    <col min="13571" max="13571" width="10.140625" bestFit="1" customWidth="1"/>
    <col min="13572" max="13572" width="13.42578125" bestFit="1" customWidth="1"/>
    <col min="13573" max="13573" width="12.7109375" bestFit="1" customWidth="1"/>
    <col min="13578" max="13578" width="10.140625" bestFit="1" customWidth="1"/>
    <col min="13579" max="13579" width="9.85546875" bestFit="1" customWidth="1"/>
    <col min="13826" max="13826" width="9" bestFit="1" customWidth="1"/>
    <col min="13827" max="13827" width="10.140625" bestFit="1" customWidth="1"/>
    <col min="13828" max="13828" width="13.42578125" bestFit="1" customWidth="1"/>
    <col min="13829" max="13829" width="12.7109375" bestFit="1" customWidth="1"/>
    <col min="13834" max="13834" width="10.140625" bestFit="1" customWidth="1"/>
    <col min="13835" max="13835" width="9.85546875" bestFit="1" customWidth="1"/>
    <col min="14082" max="14082" width="9" bestFit="1" customWidth="1"/>
    <col min="14083" max="14083" width="10.140625" bestFit="1" customWidth="1"/>
    <col min="14084" max="14084" width="13.42578125" bestFit="1" customWidth="1"/>
    <col min="14085" max="14085" width="12.7109375" bestFit="1" customWidth="1"/>
    <col min="14090" max="14090" width="10.140625" bestFit="1" customWidth="1"/>
    <col min="14091" max="14091" width="9.85546875" bestFit="1" customWidth="1"/>
    <col min="14338" max="14338" width="9" bestFit="1" customWidth="1"/>
    <col min="14339" max="14339" width="10.140625" bestFit="1" customWidth="1"/>
    <col min="14340" max="14340" width="13.42578125" bestFit="1" customWidth="1"/>
    <col min="14341" max="14341" width="12.7109375" bestFit="1" customWidth="1"/>
    <col min="14346" max="14346" width="10.140625" bestFit="1" customWidth="1"/>
    <col min="14347" max="14347" width="9.85546875" bestFit="1" customWidth="1"/>
    <col min="14594" max="14594" width="9" bestFit="1" customWidth="1"/>
    <col min="14595" max="14595" width="10.140625" bestFit="1" customWidth="1"/>
    <col min="14596" max="14596" width="13.42578125" bestFit="1" customWidth="1"/>
    <col min="14597" max="14597" width="12.7109375" bestFit="1" customWidth="1"/>
    <col min="14602" max="14602" width="10.140625" bestFit="1" customWidth="1"/>
    <col min="14603" max="14603" width="9.85546875" bestFit="1" customWidth="1"/>
    <col min="14850" max="14850" width="9" bestFit="1" customWidth="1"/>
    <col min="14851" max="14851" width="10.140625" bestFit="1" customWidth="1"/>
    <col min="14852" max="14852" width="13.42578125" bestFit="1" customWidth="1"/>
    <col min="14853" max="14853" width="12.7109375" bestFit="1" customWidth="1"/>
    <col min="14858" max="14858" width="10.140625" bestFit="1" customWidth="1"/>
    <col min="14859" max="14859" width="9.85546875" bestFit="1" customWidth="1"/>
    <col min="15106" max="15106" width="9" bestFit="1" customWidth="1"/>
    <col min="15107" max="15107" width="10.140625" bestFit="1" customWidth="1"/>
    <col min="15108" max="15108" width="13.42578125" bestFit="1" customWidth="1"/>
    <col min="15109" max="15109" width="12.7109375" bestFit="1" customWidth="1"/>
    <col min="15114" max="15114" width="10.140625" bestFit="1" customWidth="1"/>
    <col min="15115" max="15115" width="9.85546875" bestFit="1" customWidth="1"/>
    <col min="15362" max="15362" width="9" bestFit="1" customWidth="1"/>
    <col min="15363" max="15363" width="10.140625" bestFit="1" customWidth="1"/>
    <col min="15364" max="15364" width="13.42578125" bestFit="1" customWidth="1"/>
    <col min="15365" max="15365" width="12.7109375" bestFit="1" customWidth="1"/>
    <col min="15370" max="15370" width="10.140625" bestFit="1" customWidth="1"/>
    <col min="15371" max="15371" width="9.85546875" bestFit="1" customWidth="1"/>
    <col min="15618" max="15618" width="9" bestFit="1" customWidth="1"/>
    <col min="15619" max="15619" width="10.140625" bestFit="1" customWidth="1"/>
    <col min="15620" max="15620" width="13.42578125" bestFit="1" customWidth="1"/>
    <col min="15621" max="15621" width="12.7109375" bestFit="1" customWidth="1"/>
    <col min="15626" max="15626" width="10.140625" bestFit="1" customWidth="1"/>
    <col min="15627" max="15627" width="9.85546875" bestFit="1" customWidth="1"/>
    <col min="15874" max="15874" width="9" bestFit="1" customWidth="1"/>
    <col min="15875" max="15875" width="10.140625" bestFit="1" customWidth="1"/>
    <col min="15876" max="15876" width="13.42578125" bestFit="1" customWidth="1"/>
    <col min="15877" max="15877" width="12.7109375" bestFit="1" customWidth="1"/>
    <col min="15882" max="15882" width="10.140625" bestFit="1" customWidth="1"/>
    <col min="15883" max="15883" width="9.85546875" bestFit="1" customWidth="1"/>
    <col min="16130" max="16130" width="9" bestFit="1" customWidth="1"/>
    <col min="16131" max="16131" width="10.140625" bestFit="1" customWidth="1"/>
    <col min="16132" max="16132" width="13.42578125" bestFit="1" customWidth="1"/>
    <col min="16133" max="16133" width="12.7109375" bestFit="1" customWidth="1"/>
    <col min="16138" max="16138" width="10.140625" bestFit="1" customWidth="1"/>
    <col min="16139" max="16139" width="9.85546875" bestFit="1" customWidth="1"/>
  </cols>
  <sheetData>
    <row r="1" spans="1:12" x14ac:dyDescent="0.25">
      <c r="A1" s="25" t="s">
        <v>1</v>
      </c>
      <c r="B1" s="8" t="s">
        <v>294</v>
      </c>
      <c r="C1" s="26" t="s">
        <v>2</v>
      </c>
      <c r="D1" s="11" t="s">
        <v>295</v>
      </c>
      <c r="E1" s="11" t="s">
        <v>296</v>
      </c>
      <c r="F1" s="25"/>
      <c r="I1" s="25" t="s">
        <v>297</v>
      </c>
      <c r="J1" s="25" t="s">
        <v>2</v>
      </c>
      <c r="K1" s="25" t="s">
        <v>298</v>
      </c>
      <c r="L1" s="25" t="s">
        <v>299</v>
      </c>
    </row>
    <row r="2" spans="1:12" x14ac:dyDescent="0.25">
      <c r="A2" t="str">
        <f>I2&amp;J2</f>
        <v>14A43216</v>
      </c>
      <c r="B2" s="8" t="s">
        <v>83</v>
      </c>
      <c r="C2" s="26">
        <v>43216</v>
      </c>
      <c r="D2" s="11">
        <v>6.0577420000000046</v>
      </c>
      <c r="E2" s="11">
        <v>13.266941333333337</v>
      </c>
      <c r="F2" s="11"/>
      <c r="I2" s="8" t="s">
        <v>83</v>
      </c>
      <c r="J2" s="26">
        <v>43216</v>
      </c>
      <c r="K2" s="11">
        <f>AVERAGE(D2:D3)</f>
        <v>6.122370666666666</v>
      </c>
      <c r="L2" s="11">
        <f>AVERAGE(E2:E3)</f>
        <v>13.739385166666668</v>
      </c>
    </row>
    <row r="3" spans="1:12" x14ac:dyDescent="0.25">
      <c r="A3" t="str">
        <f t="shared" ref="A3:A66" si="0">I3&amp;J3</f>
        <v>14A43238</v>
      </c>
      <c r="B3" s="8" t="s">
        <v>83</v>
      </c>
      <c r="C3" s="26">
        <v>43216</v>
      </c>
      <c r="D3" s="11">
        <v>6.1869993333333273</v>
      </c>
      <c r="E3" s="11">
        <v>14.211828999999998</v>
      </c>
      <c r="I3" s="8" t="s">
        <v>83</v>
      </c>
      <c r="J3" s="26">
        <v>43238</v>
      </c>
      <c r="K3" s="11">
        <f>AVERAGE(D4:D5)</f>
        <v>75.339048000000005</v>
      </c>
      <c r="L3" s="11">
        <f>AVERAGE(E4:E5)</f>
        <v>62.660340500000004</v>
      </c>
    </row>
    <row r="4" spans="1:12" x14ac:dyDescent="0.25">
      <c r="A4" t="str">
        <f t="shared" si="0"/>
        <v>14A43294</v>
      </c>
      <c r="B4" s="8" t="s">
        <v>83</v>
      </c>
      <c r="C4" s="26">
        <v>43238</v>
      </c>
      <c r="D4" s="11">
        <v>76.927216880000017</v>
      </c>
      <c r="E4" s="11">
        <v>62.771190720000007</v>
      </c>
      <c r="I4" s="8" t="s">
        <v>83</v>
      </c>
      <c r="J4" s="26">
        <v>43294</v>
      </c>
      <c r="K4" s="11">
        <f>AVERAGE(D6:D7)</f>
        <v>2.3893958</v>
      </c>
      <c r="L4" s="11">
        <f>AVERAGE(E6:E7)</f>
        <v>2.1470605124999995</v>
      </c>
    </row>
    <row r="5" spans="1:12" x14ac:dyDescent="0.25">
      <c r="A5" t="str">
        <f t="shared" si="0"/>
        <v>14A43371</v>
      </c>
      <c r="B5" s="8" t="s">
        <v>83</v>
      </c>
      <c r="C5" s="26">
        <v>43238</v>
      </c>
      <c r="D5" s="11">
        <v>73.750879119999993</v>
      </c>
      <c r="E5" s="11">
        <v>62.549490280000001</v>
      </c>
      <c r="I5" s="8" t="s">
        <v>83</v>
      </c>
      <c r="J5" s="26">
        <v>43371</v>
      </c>
      <c r="K5" s="11">
        <f>AVERAGE(D8:D9)</f>
        <v>124.99190071999999</v>
      </c>
      <c r="L5" s="11">
        <f>AVERAGE(E8:E9)</f>
        <v>116.69433017999998</v>
      </c>
    </row>
    <row r="6" spans="1:12" x14ac:dyDescent="0.25">
      <c r="A6" t="str">
        <f t="shared" si="0"/>
        <v>14B43216</v>
      </c>
      <c r="B6" s="8" t="s">
        <v>83</v>
      </c>
      <c r="C6" s="26">
        <v>43294</v>
      </c>
      <c r="D6" s="11">
        <v>4.4289422666666667</v>
      </c>
      <c r="E6" s="11">
        <v>4.2297670249999992</v>
      </c>
      <c r="I6" s="8" t="s">
        <v>80</v>
      </c>
      <c r="J6" s="26">
        <v>43216</v>
      </c>
      <c r="K6" s="11">
        <f>AVERAGE(D10:D11)</f>
        <v>10.803340335000001</v>
      </c>
      <c r="L6" s="11">
        <f>AVERAGE(E10:E11)</f>
        <v>9.1500997733333342</v>
      </c>
    </row>
    <row r="7" spans="1:12" x14ac:dyDescent="0.25">
      <c r="A7" t="str">
        <f t="shared" si="0"/>
        <v>14B43238</v>
      </c>
      <c r="B7" s="8" t="s">
        <v>83</v>
      </c>
      <c r="C7" s="26">
        <v>43294</v>
      </c>
      <c r="D7" s="11">
        <v>0.34984933333333368</v>
      </c>
      <c r="E7" s="11">
        <v>6.4353999999999897E-2</v>
      </c>
      <c r="I7" s="8" t="s">
        <v>80</v>
      </c>
      <c r="J7" s="26">
        <v>43238</v>
      </c>
      <c r="K7" s="11">
        <f>AVERAGE(D12:D13)</f>
        <v>6.953784422</v>
      </c>
      <c r="L7" s="11">
        <f>AVERAGE(E12:E13)</f>
        <v>4.3622158330000005</v>
      </c>
    </row>
    <row r="8" spans="1:12" x14ac:dyDescent="0.25">
      <c r="A8" t="str">
        <f t="shared" si="0"/>
        <v>14B43294</v>
      </c>
      <c r="B8" s="8" t="s">
        <v>83</v>
      </c>
      <c r="C8" s="26">
        <v>43371</v>
      </c>
      <c r="D8" s="11">
        <v>124.11332384000001</v>
      </c>
      <c r="E8" s="11">
        <v>115.04128095999999</v>
      </c>
      <c r="I8" s="8" t="s">
        <v>80</v>
      </c>
      <c r="J8" s="26">
        <v>43294</v>
      </c>
      <c r="K8" s="11">
        <f>AVERAGE(D14:D15)</f>
        <v>1.2503741941941942</v>
      </c>
      <c r="L8" s="11">
        <f>AVERAGE(E14:E15)</f>
        <v>0.61929975475475474</v>
      </c>
    </row>
    <row r="9" spans="1:12" x14ac:dyDescent="0.25">
      <c r="A9" t="str">
        <f t="shared" si="0"/>
        <v>14B43371</v>
      </c>
      <c r="B9" s="8" t="s">
        <v>83</v>
      </c>
      <c r="C9" s="26">
        <v>43371</v>
      </c>
      <c r="D9" s="11">
        <v>125.87047759999999</v>
      </c>
      <c r="E9" s="11">
        <v>118.34737939999998</v>
      </c>
      <c r="I9" s="8" t="s">
        <v>80</v>
      </c>
      <c r="J9" s="26">
        <v>43371</v>
      </c>
      <c r="K9" s="11">
        <f>AVERAGE(D16:D17)</f>
        <v>32.686488539999999</v>
      </c>
      <c r="L9" s="11">
        <f>AVERAGE(E16:E17)</f>
        <v>27.532869559999998</v>
      </c>
    </row>
    <row r="10" spans="1:12" x14ac:dyDescent="0.25">
      <c r="A10" t="str">
        <f t="shared" si="0"/>
        <v>2343214</v>
      </c>
      <c r="B10" s="8" t="s">
        <v>80</v>
      </c>
      <c r="C10" s="26">
        <v>43216</v>
      </c>
      <c r="D10" s="11">
        <v>6.8606626033333349</v>
      </c>
      <c r="E10" s="11">
        <v>8.3367512800000014</v>
      </c>
      <c r="I10" s="8">
        <v>23</v>
      </c>
      <c r="J10" s="26">
        <v>43214</v>
      </c>
      <c r="K10" s="11">
        <f>AVERAGE(D18:D19)</f>
        <v>12.170146480000001</v>
      </c>
      <c r="L10" s="11">
        <f>AVERAGE(E18:E19)</f>
        <v>9.5466079116666656</v>
      </c>
    </row>
    <row r="11" spans="1:12" x14ac:dyDescent="0.25">
      <c r="A11" t="str">
        <f t="shared" si="0"/>
        <v>2343237</v>
      </c>
      <c r="B11" s="8" t="s">
        <v>80</v>
      </c>
      <c r="C11" s="26">
        <v>43216</v>
      </c>
      <c r="D11" s="11">
        <v>14.746018066666668</v>
      </c>
      <c r="E11" s="11">
        <v>9.9634482666666671</v>
      </c>
      <c r="I11" s="8">
        <v>23</v>
      </c>
      <c r="J11" s="26">
        <v>43237</v>
      </c>
      <c r="K11" s="11">
        <f>AVERAGE(D20:D21)</f>
        <v>76.118721366666676</v>
      </c>
      <c r="L11" s="11">
        <f>AVERAGE(E20:E21)</f>
        <v>65.932888883333334</v>
      </c>
    </row>
    <row r="12" spans="1:12" x14ac:dyDescent="0.25">
      <c r="A12" t="str">
        <f t="shared" si="0"/>
        <v>2343262</v>
      </c>
      <c r="B12" s="8" t="s">
        <v>80</v>
      </c>
      <c r="C12" s="26">
        <v>43238</v>
      </c>
      <c r="D12" s="11">
        <v>7.3088542600000004</v>
      </c>
      <c r="E12" s="11">
        <v>4.6159269900000002</v>
      </c>
      <c r="I12" s="8">
        <v>23</v>
      </c>
      <c r="J12" s="26">
        <v>43262</v>
      </c>
      <c r="K12" s="11">
        <f>AVERAGE(D22:D23)</f>
        <v>28.086352388888891</v>
      </c>
      <c r="L12" s="11">
        <f>AVERAGE(E22:E23)</f>
        <v>32.229900944444445</v>
      </c>
    </row>
    <row r="13" spans="1:12" x14ac:dyDescent="0.25">
      <c r="A13" t="str">
        <f t="shared" si="0"/>
        <v>2343293</v>
      </c>
      <c r="B13" s="8" t="s">
        <v>80</v>
      </c>
      <c r="C13" s="26">
        <v>43238</v>
      </c>
      <c r="D13" s="11">
        <v>6.5987145840000005</v>
      </c>
      <c r="E13" s="11">
        <v>4.1085046759999999</v>
      </c>
      <c r="I13" s="8">
        <v>23</v>
      </c>
      <c r="J13" s="26">
        <v>43293</v>
      </c>
      <c r="K13" s="11">
        <f>AVERAGE(D24:D25)</f>
        <v>286.51622713333336</v>
      </c>
      <c r="L13" s="11">
        <f>AVERAGE(E24:E25)</f>
        <v>290.0225638666667</v>
      </c>
    </row>
    <row r="14" spans="1:12" x14ac:dyDescent="0.25">
      <c r="A14" t="str">
        <f t="shared" si="0"/>
        <v>2343321</v>
      </c>
      <c r="B14" s="8" t="s">
        <v>80</v>
      </c>
      <c r="C14" s="26">
        <v>43294</v>
      </c>
      <c r="D14" s="11">
        <v>0.88315685685685696</v>
      </c>
      <c r="E14" s="11">
        <v>0.62684214214214218</v>
      </c>
      <c r="I14" s="8">
        <v>23</v>
      </c>
      <c r="J14" s="26">
        <v>43321</v>
      </c>
      <c r="K14" s="11">
        <f>AVERAGE(D26:D27)</f>
        <v>214.25287026666672</v>
      </c>
      <c r="L14" s="11">
        <f>AVERAGE(E26:E27)</f>
        <v>210.11834840000006</v>
      </c>
    </row>
    <row r="15" spans="1:12" x14ac:dyDescent="0.25">
      <c r="A15" t="str">
        <f t="shared" si="0"/>
        <v>2343370</v>
      </c>
      <c r="B15" s="8" t="s">
        <v>80</v>
      </c>
      <c r="C15" s="26">
        <v>43294</v>
      </c>
      <c r="D15" s="11">
        <v>1.6175915315315312</v>
      </c>
      <c r="E15" s="11">
        <v>0.6117573673673673</v>
      </c>
      <c r="I15" s="8">
        <v>23</v>
      </c>
      <c r="J15" s="26">
        <v>43370</v>
      </c>
      <c r="K15" s="11">
        <f>AVERAGE(D28:D29)</f>
        <v>327.55688633333341</v>
      </c>
      <c r="L15" s="11">
        <f>AVERAGE(E28:E29)</f>
        <v>306.2263103333334</v>
      </c>
    </row>
    <row r="16" spans="1:12" x14ac:dyDescent="0.25">
      <c r="A16" t="str">
        <f t="shared" si="0"/>
        <v>32A43221</v>
      </c>
      <c r="B16" s="8" t="s">
        <v>80</v>
      </c>
      <c r="C16" s="26">
        <v>43371</v>
      </c>
      <c r="D16" s="11">
        <v>34.321440760000002</v>
      </c>
      <c r="E16" s="11">
        <v>28.129926639999994</v>
      </c>
      <c r="I16" s="8" t="s">
        <v>66</v>
      </c>
      <c r="J16" s="26">
        <v>43221</v>
      </c>
      <c r="K16" s="11">
        <f>AVERAGE(D30:D31)</f>
        <v>8.9505276666666624</v>
      </c>
      <c r="L16" s="11">
        <f>AVERAGE(E30:E31)</f>
        <v>13.585727333333333</v>
      </c>
    </row>
    <row r="17" spans="1:12" x14ac:dyDescent="0.25">
      <c r="A17" t="str">
        <f t="shared" si="0"/>
        <v>32A43243</v>
      </c>
      <c r="B17" s="8" t="s">
        <v>80</v>
      </c>
      <c r="C17" s="26">
        <v>43371</v>
      </c>
      <c r="D17" s="11">
        <v>31.05153632</v>
      </c>
      <c r="E17" s="11">
        <v>26.935812480000003</v>
      </c>
      <c r="I17" s="8" t="s">
        <v>66</v>
      </c>
      <c r="J17" s="26">
        <v>43243</v>
      </c>
      <c r="K17" s="11">
        <f>AVERAGE(D32:D33)</f>
        <v>49.529897553750011</v>
      </c>
      <c r="L17" s="11">
        <f>AVERAGE(E32:E33)</f>
        <v>34.520243148333336</v>
      </c>
    </row>
    <row r="18" spans="1:12" x14ac:dyDescent="0.25">
      <c r="A18" t="str">
        <f t="shared" si="0"/>
        <v>32A43293</v>
      </c>
      <c r="B18" s="8">
        <v>23</v>
      </c>
      <c r="C18" s="26">
        <v>43214</v>
      </c>
      <c r="D18" s="11">
        <v>13.004453233333335</v>
      </c>
      <c r="E18" s="11">
        <v>9.4780885999999995</v>
      </c>
      <c r="I18" s="8" t="s">
        <v>66</v>
      </c>
      <c r="J18" s="26">
        <v>43293</v>
      </c>
      <c r="K18" s="11">
        <f>AVERAGE(D34:D35)</f>
        <v>14.629769609999999</v>
      </c>
      <c r="L18" s="11">
        <f>AVERAGE(E34:E35)</f>
        <v>13.595891839999998</v>
      </c>
    </row>
    <row r="19" spans="1:12" x14ac:dyDescent="0.25">
      <c r="A19" t="str">
        <f t="shared" si="0"/>
        <v>32A43370</v>
      </c>
      <c r="B19" s="8">
        <v>23</v>
      </c>
      <c r="C19" s="26">
        <v>43214</v>
      </c>
      <c r="D19" s="11">
        <v>11.335839726666668</v>
      </c>
      <c r="E19" s="11">
        <v>9.6151272233333334</v>
      </c>
      <c r="I19" s="8" t="s">
        <v>66</v>
      </c>
      <c r="J19" s="26">
        <v>43370</v>
      </c>
      <c r="K19" s="11">
        <f>AVERAGE(D36:D37)</f>
        <v>41.036105366666675</v>
      </c>
      <c r="L19" s="11">
        <f>AVERAGE(E36:E37)</f>
        <v>18.728344800000002</v>
      </c>
    </row>
    <row r="20" spans="1:12" x14ac:dyDescent="0.25">
      <c r="A20" t="str">
        <f t="shared" si="0"/>
        <v>32B43221</v>
      </c>
      <c r="B20" s="8">
        <v>23</v>
      </c>
      <c r="C20" s="26">
        <v>43237</v>
      </c>
      <c r="D20" s="11">
        <v>71.124389333333355</v>
      </c>
      <c r="E20" s="11">
        <v>65.45019733333335</v>
      </c>
      <c r="I20" s="8" t="s">
        <v>71</v>
      </c>
      <c r="J20" s="26">
        <v>43221</v>
      </c>
      <c r="K20" s="11">
        <f>AVERAGE(D38:D39)</f>
        <v>211.19671166666666</v>
      </c>
      <c r="L20" s="11">
        <f>AVERAGE(E38:E39)</f>
        <v>182.60235916666667</v>
      </c>
    </row>
    <row r="21" spans="1:12" x14ac:dyDescent="0.25">
      <c r="A21" t="str">
        <f t="shared" si="0"/>
        <v>32B43243</v>
      </c>
      <c r="B21" s="8">
        <v>23</v>
      </c>
      <c r="C21" s="26">
        <v>43237</v>
      </c>
      <c r="D21" s="11">
        <v>81.113053400000013</v>
      </c>
      <c r="E21" s="11">
        <v>66.415580433333332</v>
      </c>
      <c r="I21" s="8" t="s">
        <v>71</v>
      </c>
      <c r="J21" s="26">
        <v>43243</v>
      </c>
      <c r="K21" s="11">
        <f>AVERAGE(D40:D41)</f>
        <v>105.40508125000001</v>
      </c>
      <c r="L21" s="11">
        <f>AVERAGE(E40:E41)</f>
        <v>32.347031250000001</v>
      </c>
    </row>
    <row r="22" spans="1:12" x14ac:dyDescent="0.25">
      <c r="A22" t="str">
        <f t="shared" si="0"/>
        <v>32B43293</v>
      </c>
      <c r="B22" s="8">
        <v>23</v>
      </c>
      <c r="C22" s="26">
        <v>43262</v>
      </c>
      <c r="D22" s="11">
        <v>25.15960577777777</v>
      </c>
      <c r="E22" s="11">
        <v>30.251900888888883</v>
      </c>
      <c r="I22" s="8" t="s">
        <v>71</v>
      </c>
      <c r="J22" s="26">
        <v>43293</v>
      </c>
      <c r="K22" s="11">
        <f>AVERAGE(D42:D43)</f>
        <v>18.603312349999999</v>
      </c>
      <c r="L22" s="11">
        <f>AVERAGE(E42:E43)</f>
        <v>16.792386749999999</v>
      </c>
    </row>
    <row r="23" spans="1:12" x14ac:dyDescent="0.25">
      <c r="A23" t="str">
        <f t="shared" si="0"/>
        <v>32B43370</v>
      </c>
      <c r="B23" s="8">
        <v>23</v>
      </c>
      <c r="C23" s="26">
        <v>43262</v>
      </c>
      <c r="D23" s="11">
        <v>31.013099000000011</v>
      </c>
      <c r="E23" s="11">
        <v>34.207901000000007</v>
      </c>
      <c r="I23" s="8" t="s">
        <v>71</v>
      </c>
      <c r="J23" s="26">
        <v>43370</v>
      </c>
      <c r="K23" s="11">
        <f>AVERAGE(D44:D45)</f>
        <v>93.961181550000006</v>
      </c>
      <c r="L23" s="11">
        <f>AVERAGE(E44:E45)</f>
        <v>90.021008824999996</v>
      </c>
    </row>
    <row r="24" spans="1:12" x14ac:dyDescent="0.25">
      <c r="A24" t="str">
        <f t="shared" si="0"/>
        <v>32C43221</v>
      </c>
      <c r="B24" s="8">
        <v>23</v>
      </c>
      <c r="C24" s="26">
        <v>43293</v>
      </c>
      <c r="D24" s="11">
        <v>291.98426413333334</v>
      </c>
      <c r="E24" s="11">
        <v>293.59252853333334</v>
      </c>
      <c r="I24" s="8" t="s">
        <v>69</v>
      </c>
      <c r="J24" s="26">
        <v>43221</v>
      </c>
      <c r="K24" s="11">
        <f>AVERAGE(D46:D47)</f>
        <v>209.57527356666668</v>
      </c>
      <c r="L24" s="11">
        <f>AVERAGE(E46:E47)</f>
        <v>173.35014235</v>
      </c>
    </row>
    <row r="25" spans="1:12" x14ac:dyDescent="0.25">
      <c r="A25" t="str">
        <f t="shared" si="0"/>
        <v>32C43237</v>
      </c>
      <c r="B25" s="8">
        <v>23</v>
      </c>
      <c r="C25" s="26">
        <v>43293</v>
      </c>
      <c r="D25" s="11">
        <v>281.04819013333343</v>
      </c>
      <c r="E25" s="11">
        <v>286.45259920000007</v>
      </c>
      <c r="I25" s="8" t="s">
        <v>69</v>
      </c>
      <c r="J25" s="26">
        <v>43237</v>
      </c>
      <c r="K25" s="11">
        <f>AVERAGE(D48:D49)</f>
        <v>50.213260222222218</v>
      </c>
      <c r="L25" s="11">
        <f>AVERAGE(E48:E49)</f>
        <v>18.559670333333329</v>
      </c>
    </row>
    <row r="26" spans="1:12" x14ac:dyDescent="0.25">
      <c r="A26" t="str">
        <f t="shared" si="0"/>
        <v>32C43293</v>
      </c>
      <c r="B26" s="8">
        <v>23</v>
      </c>
      <c r="C26" s="26">
        <v>43321</v>
      </c>
      <c r="D26" s="11">
        <v>238.99398240000005</v>
      </c>
      <c r="E26" s="11">
        <v>234.81520893333339</v>
      </c>
      <c r="I26" s="8" t="s">
        <v>69</v>
      </c>
      <c r="J26" s="26">
        <v>43293</v>
      </c>
      <c r="K26" s="11">
        <f>AVERAGE(D50:D51)</f>
        <v>7.961483246666667</v>
      </c>
      <c r="L26" s="11">
        <f>AVERAGE(E50:E51)</f>
        <v>7.9526676866666666</v>
      </c>
    </row>
    <row r="27" spans="1:12" x14ac:dyDescent="0.25">
      <c r="A27" t="str">
        <f t="shared" si="0"/>
        <v>32C43370</v>
      </c>
      <c r="B27" s="8">
        <v>23</v>
      </c>
      <c r="C27" s="26">
        <v>43321</v>
      </c>
      <c r="D27" s="11">
        <v>189.51175813333336</v>
      </c>
      <c r="E27" s="11">
        <v>185.42148786666669</v>
      </c>
      <c r="I27" s="8" t="s">
        <v>69</v>
      </c>
      <c r="J27" s="26">
        <v>43370</v>
      </c>
      <c r="K27" s="11">
        <f>AVERAGE(D52:D53)</f>
        <v>7.284688687500001</v>
      </c>
      <c r="L27" s="11">
        <f>AVERAGE(E52:E53)</f>
        <v>5.4171354374999998</v>
      </c>
    </row>
    <row r="28" spans="1:12" x14ac:dyDescent="0.25">
      <c r="A28" t="str">
        <f t="shared" si="0"/>
        <v>4A43214</v>
      </c>
      <c r="B28" s="8">
        <v>23</v>
      </c>
      <c r="C28" s="26">
        <v>43370</v>
      </c>
      <c r="D28" s="11">
        <v>331.16827600000011</v>
      </c>
      <c r="E28" s="11">
        <v>310.05633733333337</v>
      </c>
      <c r="I28" s="8" t="s">
        <v>98</v>
      </c>
      <c r="J28" s="27">
        <v>43214</v>
      </c>
      <c r="K28" s="11">
        <f>AVERAGE(D54:D55)</f>
        <v>-2.1998250833333337</v>
      </c>
      <c r="L28" s="11">
        <f>AVERAGE(E54:E55)</f>
        <v>4.7081384166666673</v>
      </c>
    </row>
    <row r="29" spans="1:12" x14ac:dyDescent="0.25">
      <c r="A29" t="str">
        <f t="shared" si="0"/>
        <v>4A43234</v>
      </c>
      <c r="B29" s="8">
        <v>23</v>
      </c>
      <c r="C29" s="26">
        <v>43370</v>
      </c>
      <c r="D29" s="11">
        <v>323.94549666666677</v>
      </c>
      <c r="E29" s="11">
        <v>302.39628333333343</v>
      </c>
      <c r="I29" s="8" t="s">
        <v>98</v>
      </c>
      <c r="J29" s="26">
        <v>43234</v>
      </c>
      <c r="K29" s="11">
        <f>AVERAGE(D56:D57)</f>
        <v>83.994386628571434</v>
      </c>
      <c r="L29" s="11">
        <f>AVERAGE(E56:E57)</f>
        <v>76.46945844285716</v>
      </c>
    </row>
    <row r="30" spans="1:12" x14ac:dyDescent="0.25">
      <c r="A30" t="str">
        <f t="shared" si="0"/>
        <v>4A43262</v>
      </c>
      <c r="B30" s="8" t="s">
        <v>66</v>
      </c>
      <c r="C30" s="26">
        <v>43221</v>
      </c>
      <c r="D30" s="11">
        <v>12.673719999999992</v>
      </c>
      <c r="E30" s="11">
        <v>13.524881666666666</v>
      </c>
      <c r="I30" s="8" t="s">
        <v>98</v>
      </c>
      <c r="J30" s="26">
        <v>43262</v>
      </c>
      <c r="K30" s="11">
        <f>AVERAGE(D58:D59)</f>
        <v>23.268464039999998</v>
      </c>
      <c r="L30" s="11">
        <f>AVERAGE(E58:E59)</f>
        <v>19.583132059999997</v>
      </c>
    </row>
    <row r="31" spans="1:12" x14ac:dyDescent="0.25">
      <c r="A31" t="str">
        <f t="shared" si="0"/>
        <v>4A43290</v>
      </c>
      <c r="B31" s="8" t="s">
        <v>66</v>
      </c>
      <c r="C31" s="26">
        <v>43221</v>
      </c>
      <c r="D31" s="11">
        <v>5.2273353333333334</v>
      </c>
      <c r="E31" s="11">
        <v>13.646573</v>
      </c>
      <c r="I31" s="8" t="s">
        <v>98</v>
      </c>
      <c r="J31" s="26">
        <v>43290</v>
      </c>
      <c r="K31" s="11">
        <f>AVERAGE(D60:D61)</f>
        <v>27.002107339285708</v>
      </c>
      <c r="L31" s="11">
        <f>AVERAGE(E60:E61)</f>
        <v>24.091150428571424</v>
      </c>
    </row>
    <row r="32" spans="1:12" x14ac:dyDescent="0.25">
      <c r="A32" t="str">
        <f t="shared" si="0"/>
        <v>4A43320</v>
      </c>
      <c r="B32" s="8" t="s">
        <v>66</v>
      </c>
      <c r="C32" s="26">
        <v>43243</v>
      </c>
      <c r="D32" s="11">
        <v>53.87850869083335</v>
      </c>
      <c r="E32" s="11">
        <v>36.239688130000005</v>
      </c>
      <c r="I32" s="8" t="s">
        <v>98</v>
      </c>
      <c r="J32" s="26">
        <v>43320</v>
      </c>
      <c r="K32" s="11">
        <f>AVERAGE(D62:D63)</f>
        <v>39.077561466666666</v>
      </c>
      <c r="L32" s="11">
        <f>AVERAGE(E62:E63)</f>
        <v>36.559606116666664</v>
      </c>
    </row>
    <row r="33" spans="1:12" x14ac:dyDescent="0.25">
      <c r="A33" t="str">
        <f t="shared" si="0"/>
        <v>4A43367</v>
      </c>
      <c r="B33" s="8" t="s">
        <v>66</v>
      </c>
      <c r="C33" s="26">
        <v>43243</v>
      </c>
      <c r="D33" s="11">
        <v>45.181286416666673</v>
      </c>
      <c r="E33" s="11">
        <v>32.800798166666667</v>
      </c>
      <c r="I33" s="8" t="s">
        <v>98</v>
      </c>
      <c r="J33" s="26">
        <v>43367</v>
      </c>
      <c r="K33" s="11">
        <f>AVERAGE(D64:D65)</f>
        <v>100.89808233333335</v>
      </c>
      <c r="L33" s="11">
        <f>AVERAGE(E64:E65)</f>
        <v>94.783036833333341</v>
      </c>
    </row>
    <row r="34" spans="1:12" x14ac:dyDescent="0.25">
      <c r="A34" t="str">
        <f t="shared" si="0"/>
        <v>4C43214</v>
      </c>
      <c r="B34" s="8" t="s">
        <v>66</v>
      </c>
      <c r="C34" s="26">
        <v>43293</v>
      </c>
      <c r="D34" s="11">
        <v>14.073731079999998</v>
      </c>
      <c r="E34" s="11">
        <v>13.89748472</v>
      </c>
      <c r="I34" s="8" t="s">
        <v>91</v>
      </c>
      <c r="J34" s="26">
        <v>43214</v>
      </c>
      <c r="K34" s="11">
        <f>AVERAGE(D66:D67)</f>
        <v>16.00803355</v>
      </c>
      <c r="L34" s="11">
        <f>AVERAGE(E66:E67)</f>
        <v>12.649851700000003</v>
      </c>
    </row>
    <row r="35" spans="1:12" x14ac:dyDescent="0.25">
      <c r="A35" t="str">
        <f t="shared" si="0"/>
        <v>4C43236</v>
      </c>
      <c r="B35" s="8" t="s">
        <v>66</v>
      </c>
      <c r="C35" s="26">
        <v>43293</v>
      </c>
      <c r="D35" s="11">
        <v>15.185808139999999</v>
      </c>
      <c r="E35" s="11">
        <v>13.294298959999997</v>
      </c>
      <c r="I35" s="8" t="s">
        <v>91</v>
      </c>
      <c r="J35" s="27">
        <v>43236</v>
      </c>
      <c r="K35" s="11">
        <f>AVERAGE(D68:D69)</f>
        <v>19.93939327536232</v>
      </c>
      <c r="L35" s="11">
        <f>AVERAGE(E68:E69)</f>
        <v>15.782788300724636</v>
      </c>
    </row>
    <row r="36" spans="1:12" x14ac:dyDescent="0.25">
      <c r="A36" t="str">
        <f t="shared" si="0"/>
        <v>4C43292</v>
      </c>
      <c r="B36" s="8" t="s">
        <v>66</v>
      </c>
      <c r="C36" s="26">
        <v>43370</v>
      </c>
      <c r="D36" s="11">
        <v>39.14054706666667</v>
      </c>
      <c r="E36" s="11">
        <v>17.503036600000001</v>
      </c>
      <c r="I36" s="8" t="s">
        <v>91</v>
      </c>
      <c r="J36" s="26">
        <v>43292</v>
      </c>
      <c r="K36" s="11">
        <f>AVERAGE(D70:D71)</f>
        <v>29.49078798</v>
      </c>
      <c r="L36" s="11">
        <f>AVERAGE(E70:E71)</f>
        <v>24.552556719999998</v>
      </c>
    </row>
    <row r="37" spans="1:12" x14ac:dyDescent="0.25">
      <c r="A37" t="str">
        <f t="shared" si="0"/>
        <v>4C43369</v>
      </c>
      <c r="B37" s="8" t="s">
        <v>66</v>
      </c>
      <c r="C37" s="26">
        <v>43370</v>
      </c>
      <c r="D37" s="11">
        <v>42.931663666666672</v>
      </c>
      <c r="E37" s="11">
        <v>19.953652999999999</v>
      </c>
      <c r="I37" s="8" t="s">
        <v>91</v>
      </c>
      <c r="J37" s="26">
        <v>43369</v>
      </c>
      <c r="K37" s="11">
        <f>AVERAGE(D72:D73)</f>
        <v>33.455888420000008</v>
      </c>
      <c r="L37" s="11">
        <f>AVERAGE(E72:E73)</f>
        <v>30.582447080000001</v>
      </c>
    </row>
    <row r="38" spans="1:12" x14ac:dyDescent="0.25">
      <c r="A38" t="str">
        <f t="shared" si="0"/>
        <v>4D43214</v>
      </c>
      <c r="B38" s="8" t="s">
        <v>71</v>
      </c>
      <c r="C38" s="26">
        <v>43221</v>
      </c>
      <c r="D38" s="11">
        <v>229.91501066666669</v>
      </c>
      <c r="E38" s="11">
        <v>200.90920266666669</v>
      </c>
      <c r="I38" s="8" t="s">
        <v>96</v>
      </c>
      <c r="J38" s="26">
        <v>43214</v>
      </c>
      <c r="K38" s="11">
        <f>AVERAGE(D74:D75)</f>
        <v>-12.270813499999996</v>
      </c>
      <c r="L38" s="11">
        <f>AVERAGE(E74:E75)</f>
        <v>-2.1818823333333328</v>
      </c>
    </row>
    <row r="39" spans="1:12" x14ac:dyDescent="0.25">
      <c r="A39" t="str">
        <f t="shared" si="0"/>
        <v>4D43236</v>
      </c>
      <c r="B39" s="8" t="s">
        <v>71</v>
      </c>
      <c r="C39" s="26">
        <v>43221</v>
      </c>
      <c r="D39" s="11">
        <v>192.47841266666666</v>
      </c>
      <c r="E39" s="11">
        <v>164.29551566666666</v>
      </c>
      <c r="I39" s="8" t="s">
        <v>96</v>
      </c>
      <c r="J39" s="26">
        <v>43236</v>
      </c>
      <c r="K39" s="11">
        <f>AVERAGE(D76:D77)</f>
        <v>59.467885285714289</v>
      </c>
      <c r="L39" s="11">
        <f>AVERAGE(E76:E77)</f>
        <v>54.242370071428574</v>
      </c>
    </row>
    <row r="40" spans="1:12" x14ac:dyDescent="0.25">
      <c r="A40" t="str">
        <f t="shared" si="0"/>
        <v>4D43262</v>
      </c>
      <c r="B40" s="8" t="s">
        <v>71</v>
      </c>
      <c r="C40" s="26">
        <v>43243</v>
      </c>
      <c r="D40" s="11">
        <v>118.67038000000005</v>
      </c>
      <c r="E40" s="11">
        <v>34.230882499999993</v>
      </c>
      <c r="I40" s="8" t="s">
        <v>96</v>
      </c>
      <c r="J40" s="26">
        <v>43262</v>
      </c>
      <c r="K40" s="11">
        <f>AVERAGE(D78:D79)</f>
        <v>2.9073604000000017</v>
      </c>
      <c r="L40" s="11">
        <f>AVERAGE(E78:E79)</f>
        <v>1.5995006333333339</v>
      </c>
    </row>
    <row r="41" spans="1:12" x14ac:dyDescent="0.25">
      <c r="A41" t="str">
        <f t="shared" si="0"/>
        <v>4D43292</v>
      </c>
      <c r="B41" s="8" t="s">
        <v>71</v>
      </c>
      <c r="C41" s="26">
        <v>43243</v>
      </c>
      <c r="D41" s="11">
        <v>92.139782499999967</v>
      </c>
      <c r="E41" s="11">
        <v>30.463180000000005</v>
      </c>
      <c r="I41" s="8" t="s">
        <v>96</v>
      </c>
      <c r="J41" s="26">
        <v>43292</v>
      </c>
      <c r="K41" s="11">
        <f>AVERAGE(D80:D81)</f>
        <v>33.568538179999997</v>
      </c>
      <c r="L41" s="11">
        <f>AVERAGE(E80:E81)</f>
        <v>32.315746619999999</v>
      </c>
    </row>
    <row r="42" spans="1:12" x14ac:dyDescent="0.25">
      <c r="A42" t="str">
        <f t="shared" si="0"/>
        <v>4D43320</v>
      </c>
      <c r="B42" s="8" t="s">
        <v>71</v>
      </c>
      <c r="C42" s="26">
        <v>43293</v>
      </c>
      <c r="D42" s="11">
        <v>18.223597079999998</v>
      </c>
      <c r="E42" s="11">
        <v>17.070481819999998</v>
      </c>
      <c r="I42" s="8" t="s">
        <v>96</v>
      </c>
      <c r="J42" s="26">
        <v>43320</v>
      </c>
      <c r="K42" s="11">
        <f>AVERAGE(D82:D83)</f>
        <v>14.357432836000001</v>
      </c>
      <c r="L42" s="11">
        <f>AVERAGE(E82:E83)</f>
        <v>13.920868903999999</v>
      </c>
    </row>
    <row r="43" spans="1:12" x14ac:dyDescent="0.25">
      <c r="A43" t="str">
        <f t="shared" si="0"/>
        <v>4D43369</v>
      </c>
      <c r="B43" s="8" t="s">
        <v>71</v>
      </c>
      <c r="C43" s="26">
        <v>43293</v>
      </c>
      <c r="D43" s="11">
        <v>18.983027620000001</v>
      </c>
      <c r="E43" s="11">
        <v>16.514291679999999</v>
      </c>
      <c r="I43" s="8" t="s">
        <v>96</v>
      </c>
      <c r="J43" s="26">
        <v>43369</v>
      </c>
      <c r="K43" s="11">
        <f>AVERAGE(D84:D85)</f>
        <v>17.586174380000003</v>
      </c>
      <c r="L43" s="11">
        <f>AVERAGE(E84:E85)</f>
        <v>14.835966470000001</v>
      </c>
    </row>
    <row r="44" spans="1:12" x14ac:dyDescent="0.25">
      <c r="A44" t="str">
        <f t="shared" si="0"/>
        <v>56A43215</v>
      </c>
      <c r="B44" s="8" t="s">
        <v>71</v>
      </c>
      <c r="C44" s="26">
        <v>43370</v>
      </c>
      <c r="D44" s="11">
        <v>86.173418300000009</v>
      </c>
      <c r="E44" s="11">
        <v>81.7268677</v>
      </c>
      <c r="I44" s="8" t="s">
        <v>89</v>
      </c>
      <c r="J44" s="26">
        <v>43215</v>
      </c>
      <c r="K44" s="11">
        <f>AVERAGE(D86:D87)</f>
        <v>106.66180066666669</v>
      </c>
      <c r="L44" s="11">
        <f>AVERAGE(E86:E87)</f>
        <v>92.878795999999994</v>
      </c>
    </row>
    <row r="45" spans="1:12" x14ac:dyDescent="0.25">
      <c r="A45" t="str">
        <f t="shared" si="0"/>
        <v>56A43236</v>
      </c>
      <c r="B45" s="8" t="s">
        <v>71</v>
      </c>
      <c r="C45" s="26">
        <v>43370</v>
      </c>
      <c r="D45" s="11">
        <v>101.7489448</v>
      </c>
      <c r="E45" s="11">
        <v>98.315149949999991</v>
      </c>
      <c r="I45" s="8" t="s">
        <v>89</v>
      </c>
      <c r="J45" s="26">
        <v>43236</v>
      </c>
      <c r="K45" s="11">
        <f>AVERAGE(D88:D89)</f>
        <v>15.12386414</v>
      </c>
      <c r="L45" s="11">
        <f>AVERAGE(E88:E89)</f>
        <v>9.0979359599999992</v>
      </c>
    </row>
    <row r="46" spans="1:12" x14ac:dyDescent="0.25">
      <c r="A46" t="str">
        <f t="shared" si="0"/>
        <v>56A43292</v>
      </c>
      <c r="B46" s="8" t="s">
        <v>69</v>
      </c>
      <c r="C46" s="26">
        <v>43221</v>
      </c>
      <c r="D46" s="11">
        <v>197.99357733333338</v>
      </c>
      <c r="E46" s="11">
        <v>166.76424433333335</v>
      </c>
      <c r="I46" s="8" t="s">
        <v>89</v>
      </c>
      <c r="J46" s="26">
        <v>43292</v>
      </c>
      <c r="K46" s="11">
        <f>AVERAGE(D90:D91)</f>
        <v>7.4065460916666677</v>
      </c>
      <c r="L46" s="11">
        <f>AVERAGE(E90:E91)</f>
        <v>6.4249945750000013</v>
      </c>
    </row>
    <row r="47" spans="1:12" x14ac:dyDescent="0.25">
      <c r="A47" t="str">
        <f t="shared" si="0"/>
        <v>56A43369</v>
      </c>
      <c r="B47" s="8" t="s">
        <v>69</v>
      </c>
      <c r="C47" s="26">
        <v>43221</v>
      </c>
      <c r="D47" s="11">
        <v>221.15696979999998</v>
      </c>
      <c r="E47" s="11">
        <v>179.93604036666665</v>
      </c>
      <c r="I47" s="8" t="s">
        <v>89</v>
      </c>
      <c r="J47" s="27">
        <v>43369</v>
      </c>
      <c r="K47" s="11">
        <f>AVERAGE(D92:D93)</f>
        <v>4.4630938649999985</v>
      </c>
      <c r="L47" s="11">
        <f>AVERAGE(E92:E93)</f>
        <v>2.7225032599999994</v>
      </c>
    </row>
    <row r="48" spans="1:12" x14ac:dyDescent="0.25">
      <c r="A48" t="str">
        <f t="shared" si="0"/>
        <v>56B43215</v>
      </c>
      <c r="B48" s="8" t="s">
        <v>69</v>
      </c>
      <c r="C48" s="26">
        <v>43237</v>
      </c>
      <c r="D48" s="11">
        <v>42.581945777777776</v>
      </c>
      <c r="E48" s="11">
        <v>18.472616444444441</v>
      </c>
      <c r="I48" s="8" t="s">
        <v>86</v>
      </c>
      <c r="J48" s="26">
        <v>43215</v>
      </c>
      <c r="K48" s="11">
        <f>AVERAGE(D94:D95)</f>
        <v>28.197454366666669</v>
      </c>
      <c r="L48" s="11">
        <f>AVERAGE(E94:E95)</f>
        <v>24.502013633333334</v>
      </c>
    </row>
    <row r="49" spans="1:12" x14ac:dyDescent="0.25">
      <c r="A49" t="str">
        <f t="shared" si="0"/>
        <v>56B43236</v>
      </c>
      <c r="B49" s="8" t="s">
        <v>69</v>
      </c>
      <c r="C49" s="26">
        <v>43237</v>
      </c>
      <c r="D49" s="11">
        <v>57.844574666666659</v>
      </c>
      <c r="E49" s="11">
        <v>18.646724222222215</v>
      </c>
      <c r="I49" s="8" t="s">
        <v>86</v>
      </c>
      <c r="J49" s="26">
        <v>43236</v>
      </c>
      <c r="K49" s="11">
        <f>AVERAGE(D96:D97)</f>
        <v>21.774336285714291</v>
      </c>
      <c r="L49" s="11">
        <f>AVERAGE(E96:E97)</f>
        <v>15.746524285714289</v>
      </c>
    </row>
    <row r="50" spans="1:12" x14ac:dyDescent="0.25">
      <c r="A50" t="str">
        <f t="shared" si="0"/>
        <v>56B43292</v>
      </c>
      <c r="B50" s="8" t="s">
        <v>69</v>
      </c>
      <c r="C50" s="26">
        <v>43293</v>
      </c>
      <c r="D50" s="11">
        <v>8.2534426666666665</v>
      </c>
      <c r="E50" s="11">
        <v>7.8410399999999987</v>
      </c>
      <c r="I50" s="8" t="s">
        <v>86</v>
      </c>
      <c r="J50" s="26">
        <v>43292</v>
      </c>
      <c r="K50" s="11">
        <f>AVERAGE(D98:D99)</f>
        <v>32.562678781666669</v>
      </c>
      <c r="L50" s="11">
        <f>AVERAGE(E98:E99)</f>
        <v>27.655953276666668</v>
      </c>
    </row>
    <row r="51" spans="1:12" x14ac:dyDescent="0.25">
      <c r="A51" t="str">
        <f t="shared" si="0"/>
        <v>56B43369</v>
      </c>
      <c r="B51" s="8" t="s">
        <v>69</v>
      </c>
      <c r="C51" s="26">
        <v>43293</v>
      </c>
      <c r="D51" s="11">
        <v>7.6695238266666674</v>
      </c>
      <c r="E51" s="11">
        <v>8.0642953733333336</v>
      </c>
      <c r="I51" s="8" t="s">
        <v>86</v>
      </c>
      <c r="J51" s="26">
        <v>43369</v>
      </c>
      <c r="K51" s="11">
        <f>AVERAGE(D100:D101)</f>
        <v>57.565584360000003</v>
      </c>
      <c r="L51" s="11">
        <f>AVERAGE(E100:E101)</f>
        <v>50.621114039999995</v>
      </c>
    </row>
    <row r="52" spans="1:12" x14ac:dyDescent="0.25">
      <c r="A52" t="str">
        <f t="shared" si="0"/>
        <v>61B43223</v>
      </c>
      <c r="B52" s="8" t="s">
        <v>69</v>
      </c>
      <c r="C52" s="26">
        <v>43370</v>
      </c>
      <c r="D52" s="11">
        <v>7.6279247500000009</v>
      </c>
      <c r="E52" s="11">
        <v>5.7281227499999998</v>
      </c>
      <c r="I52" s="8" t="s">
        <v>109</v>
      </c>
      <c r="J52" s="26">
        <v>43223</v>
      </c>
      <c r="K52" s="11">
        <f>AVERAGE(D102:D103)</f>
        <v>18.971243383333334</v>
      </c>
      <c r="L52" s="11">
        <f>AVERAGE(E102:E103)</f>
        <v>15.609216533333335</v>
      </c>
    </row>
    <row r="53" spans="1:12" x14ac:dyDescent="0.25">
      <c r="A53" t="str">
        <f t="shared" si="0"/>
        <v>61B43235</v>
      </c>
      <c r="B53" s="8" t="s">
        <v>69</v>
      </c>
      <c r="C53" s="26">
        <v>43370</v>
      </c>
      <c r="D53" s="11">
        <v>6.941452625000001</v>
      </c>
      <c r="E53" s="11">
        <v>5.1061481249999998</v>
      </c>
      <c r="I53" s="8" t="s">
        <v>109</v>
      </c>
      <c r="J53" s="26">
        <v>43235</v>
      </c>
      <c r="K53" s="11">
        <f>AVERAGE(D104:D105)</f>
        <v>7.0129905000000026</v>
      </c>
      <c r="L53" s="11">
        <f>AVERAGE(E104:E105)</f>
        <v>7.6150888333333331</v>
      </c>
    </row>
    <row r="54" spans="1:12" x14ac:dyDescent="0.25">
      <c r="A54" t="str">
        <f t="shared" si="0"/>
        <v>61B43291</v>
      </c>
      <c r="B54" s="8" t="s">
        <v>98</v>
      </c>
      <c r="C54" s="27">
        <v>43214</v>
      </c>
      <c r="D54" s="11">
        <v>5.8127298333333339</v>
      </c>
      <c r="E54" s="11">
        <v>6.3582435000000004</v>
      </c>
      <c r="I54" s="8" t="s">
        <v>109</v>
      </c>
      <c r="J54" s="26">
        <v>43291</v>
      </c>
      <c r="K54" s="11">
        <f>AVERAGE(D106:D107)</f>
        <v>2.7100974905555555</v>
      </c>
      <c r="L54" s="11">
        <f>AVERAGE(E106:E107)</f>
        <v>2.5277579788888884</v>
      </c>
    </row>
    <row r="55" spans="1:12" x14ac:dyDescent="0.25">
      <c r="A55" t="str">
        <f t="shared" si="0"/>
        <v>61B43368</v>
      </c>
      <c r="B55" s="8" t="s">
        <v>98</v>
      </c>
      <c r="C55" s="26">
        <v>43214</v>
      </c>
      <c r="D55" s="11">
        <v>-10.212380000000001</v>
      </c>
      <c r="E55" s="11">
        <v>3.0580333333333338</v>
      </c>
      <c r="I55" s="8" t="s">
        <v>109</v>
      </c>
      <c r="J55" s="26">
        <v>43368</v>
      </c>
      <c r="K55" s="11">
        <f>AVERAGE(D108:D109)</f>
        <v>106.61725849999999</v>
      </c>
      <c r="L55" s="11">
        <f>AVERAGE(E108:E109)</f>
        <v>81.080068999999995</v>
      </c>
    </row>
    <row r="56" spans="1:12" x14ac:dyDescent="0.25">
      <c r="A56" t="str">
        <f t="shared" si="0"/>
        <v>61C43235</v>
      </c>
      <c r="B56" s="8" t="s">
        <v>98</v>
      </c>
      <c r="C56" s="26">
        <v>43234</v>
      </c>
      <c r="D56" s="11">
        <v>78.804038857142842</v>
      </c>
      <c r="E56" s="11">
        <v>75.89556257142857</v>
      </c>
      <c r="I56" s="8" t="s">
        <v>107</v>
      </c>
      <c r="J56" s="26">
        <v>43235</v>
      </c>
      <c r="K56" s="11">
        <f>AVERAGE(D110)</f>
        <v>16.555766600000002</v>
      </c>
      <c r="L56" s="11">
        <f>AVERAGE(E110)</f>
        <v>10.8250624</v>
      </c>
    </row>
    <row r="57" spans="1:12" x14ac:dyDescent="0.25">
      <c r="A57" t="str">
        <f t="shared" si="0"/>
        <v>61C43223</v>
      </c>
      <c r="B57" s="8" t="s">
        <v>98</v>
      </c>
      <c r="C57" s="26">
        <v>43234</v>
      </c>
      <c r="D57" s="11">
        <v>89.184734400000025</v>
      </c>
      <c r="E57" s="11">
        <v>77.043354314285736</v>
      </c>
      <c r="I57" s="8" t="s">
        <v>107</v>
      </c>
      <c r="J57" s="26">
        <v>43223</v>
      </c>
      <c r="K57" s="11">
        <f>AVERAGE(D111:D112)</f>
        <v>63.961923559999995</v>
      </c>
      <c r="L57" s="11">
        <f>AVERAGE(D111:D112)</f>
        <v>63.961923559999995</v>
      </c>
    </row>
    <row r="58" spans="1:12" x14ac:dyDescent="0.25">
      <c r="A58" t="str">
        <f t="shared" si="0"/>
        <v>61C43291</v>
      </c>
      <c r="B58" s="8" t="s">
        <v>98</v>
      </c>
      <c r="C58" s="26">
        <v>43262</v>
      </c>
      <c r="D58" s="11">
        <v>29.508030399999999</v>
      </c>
      <c r="E58" s="11">
        <v>24.850842599999993</v>
      </c>
      <c r="I58" s="8" t="s">
        <v>107</v>
      </c>
      <c r="J58" s="26">
        <v>43291</v>
      </c>
      <c r="K58" s="11">
        <f>AVERAGE(D113:D114)</f>
        <v>133.52158390000005</v>
      </c>
      <c r="L58" s="11">
        <f>AVERAGE(E113:E114)</f>
        <v>137.35364535000002</v>
      </c>
    </row>
    <row r="59" spans="1:12" x14ac:dyDescent="0.25">
      <c r="A59" t="str">
        <f t="shared" si="0"/>
        <v>61C43368</v>
      </c>
      <c r="B59" s="8" t="s">
        <v>98</v>
      </c>
      <c r="C59" s="26">
        <v>43262</v>
      </c>
      <c r="D59" s="11">
        <v>17.02889768</v>
      </c>
      <c r="E59" s="11">
        <v>14.315421520000001</v>
      </c>
      <c r="I59" s="8" t="s">
        <v>107</v>
      </c>
      <c r="J59" s="26">
        <v>43368</v>
      </c>
      <c r="K59" s="11">
        <f>AVERAGE(D108:D109)</f>
        <v>106.61725849999999</v>
      </c>
      <c r="L59" s="11">
        <f>AVERAGE(E108:E109)</f>
        <v>81.080068999999995</v>
      </c>
    </row>
    <row r="60" spans="1:12" x14ac:dyDescent="0.25">
      <c r="A60" t="str">
        <f t="shared" si="0"/>
        <v>62B43223</v>
      </c>
      <c r="B60" s="8" t="s">
        <v>98</v>
      </c>
      <c r="C60" s="26">
        <v>43290</v>
      </c>
      <c r="D60" s="11">
        <v>27.071700142857136</v>
      </c>
      <c r="E60" s="11">
        <v>23.959699142857136</v>
      </c>
      <c r="I60" s="8" t="s">
        <v>100</v>
      </c>
      <c r="J60" s="26">
        <v>43223</v>
      </c>
      <c r="K60" s="11">
        <f>AVERAGE(D117:D118)</f>
        <v>91.548011866666684</v>
      </c>
      <c r="L60" s="11">
        <f>AVERAGE(E117:E118)</f>
        <v>81.422751300000016</v>
      </c>
    </row>
    <row r="61" spans="1:12" x14ac:dyDescent="0.25">
      <c r="A61" t="str">
        <f t="shared" si="0"/>
        <v>62B43235</v>
      </c>
      <c r="B61" s="8" t="s">
        <v>98</v>
      </c>
      <c r="C61" s="26">
        <v>43290</v>
      </c>
      <c r="D61" s="11">
        <v>26.932514535714283</v>
      </c>
      <c r="E61" s="11">
        <v>24.222601714285709</v>
      </c>
      <c r="I61" s="8" t="s">
        <v>100</v>
      </c>
      <c r="J61" s="26">
        <v>43235</v>
      </c>
      <c r="K61" s="11">
        <f>AVERAGE(D119)</f>
        <v>15.530005866666666</v>
      </c>
      <c r="L61" s="11">
        <f>AVERAGE(E119)</f>
        <v>13.395944633333333</v>
      </c>
    </row>
    <row r="62" spans="1:12" x14ac:dyDescent="0.25">
      <c r="A62" t="str">
        <f t="shared" si="0"/>
        <v>62B43291</v>
      </c>
      <c r="B62" s="8" t="s">
        <v>98</v>
      </c>
      <c r="C62" s="26">
        <v>43320</v>
      </c>
      <c r="D62" s="11">
        <v>35.540549733333336</v>
      </c>
      <c r="E62" s="11">
        <v>35.058452433333329</v>
      </c>
      <c r="I62" s="8" t="s">
        <v>100</v>
      </c>
      <c r="J62" s="26">
        <v>43291</v>
      </c>
      <c r="K62" s="11">
        <f>AVERAGE(D120)</f>
        <v>10.390253500000002</v>
      </c>
      <c r="L62" s="11">
        <f>AVERAGE(E120)</f>
        <v>14.389729000000001</v>
      </c>
    </row>
    <row r="63" spans="1:12" x14ac:dyDescent="0.25">
      <c r="A63" t="str">
        <f t="shared" si="0"/>
        <v>62B43368</v>
      </c>
      <c r="B63" s="8" t="s">
        <v>98</v>
      </c>
      <c r="C63" s="26">
        <v>43320</v>
      </c>
      <c r="D63" s="11">
        <v>42.614573200000002</v>
      </c>
      <c r="E63" s="11">
        <v>38.0607598</v>
      </c>
      <c r="I63" s="8" t="s">
        <v>100</v>
      </c>
      <c r="J63" s="26">
        <v>43368</v>
      </c>
      <c r="K63" s="11">
        <f>AVERAGE(D121:D122)</f>
        <v>108.84279664</v>
      </c>
      <c r="L63" s="11">
        <f>AVERAGE(E121:E122)</f>
        <v>99.122173159999988</v>
      </c>
    </row>
    <row r="64" spans="1:12" x14ac:dyDescent="0.25">
      <c r="A64" t="str">
        <f t="shared" si="0"/>
        <v>62C43223</v>
      </c>
      <c r="B64" s="8" t="s">
        <v>98</v>
      </c>
      <c r="C64" s="26">
        <v>43367</v>
      </c>
      <c r="D64" s="11">
        <v>96.471466333333368</v>
      </c>
      <c r="E64" s="11">
        <v>91.748637000000016</v>
      </c>
      <c r="I64" s="8" t="s">
        <v>103</v>
      </c>
      <c r="J64" s="26">
        <v>43223</v>
      </c>
      <c r="K64" s="11">
        <f>AVERAGE(D123:D124)</f>
        <v>37.661239783333329</v>
      </c>
      <c r="L64" s="11">
        <f>AVERAGE(E123:E124)</f>
        <v>31.093081133333328</v>
      </c>
    </row>
    <row r="65" spans="1:12" x14ac:dyDescent="0.25">
      <c r="A65" t="str">
        <f t="shared" si="0"/>
        <v>62C43235</v>
      </c>
      <c r="B65" s="8" t="s">
        <v>98</v>
      </c>
      <c r="C65" s="26">
        <v>43367</v>
      </c>
      <c r="D65" s="11">
        <v>105.32469833333333</v>
      </c>
      <c r="E65" s="11">
        <v>97.817436666666666</v>
      </c>
      <c r="I65" s="8" t="s">
        <v>103</v>
      </c>
      <c r="J65" s="26">
        <v>43235</v>
      </c>
      <c r="K65" s="11">
        <f>AVERAGE(D125:D126)</f>
        <v>42.434656073333329</v>
      </c>
      <c r="L65" s="11">
        <f>AVERAGE(E125:E126)</f>
        <v>41.40995422666667</v>
      </c>
    </row>
    <row r="66" spans="1:12" x14ac:dyDescent="0.25">
      <c r="A66" t="str">
        <f t="shared" si="0"/>
        <v>62C43291</v>
      </c>
      <c r="B66" s="8" t="s">
        <v>91</v>
      </c>
      <c r="C66" s="26">
        <v>43214</v>
      </c>
      <c r="D66" s="11">
        <v>6.2175234333333353</v>
      </c>
      <c r="E66" s="11">
        <v>11.168532066666669</v>
      </c>
      <c r="I66" s="8" t="s">
        <v>103</v>
      </c>
      <c r="J66" s="26">
        <v>43291</v>
      </c>
      <c r="K66" s="11">
        <f>AVERAGE(D127:D128)</f>
        <v>3.7623644000000009</v>
      </c>
      <c r="L66" s="11">
        <f>AVERAGE(E127:E128)</f>
        <v>2.3518452666666674</v>
      </c>
    </row>
    <row r="67" spans="1:12" x14ac:dyDescent="0.25">
      <c r="A67" t="str">
        <f t="shared" ref="A67:A130" si="1">I67&amp;J67</f>
        <v>62C43368</v>
      </c>
      <c r="B67" s="8" t="s">
        <v>91</v>
      </c>
      <c r="C67" s="26">
        <v>43214</v>
      </c>
      <c r="D67" s="11">
        <v>25.798543666666667</v>
      </c>
      <c r="E67" s="11">
        <v>14.131171333333334</v>
      </c>
      <c r="I67" s="8" t="s">
        <v>103</v>
      </c>
      <c r="J67" s="26">
        <v>43368</v>
      </c>
      <c r="K67" s="11">
        <f>AVERAGE(D129:D130)</f>
        <v>285.32379850000007</v>
      </c>
      <c r="L67" s="11">
        <f>AVERAGE(E129:E130)</f>
        <v>249.77915150000001</v>
      </c>
    </row>
    <row r="68" spans="1:12" x14ac:dyDescent="0.25">
      <c r="A68" t="str">
        <f t="shared" si="1"/>
        <v>62E43223</v>
      </c>
      <c r="B68" s="8" t="s">
        <v>91</v>
      </c>
      <c r="C68" s="27">
        <v>43236</v>
      </c>
      <c r="D68" s="11">
        <v>18.593985333333332</v>
      </c>
      <c r="E68" s="11">
        <v>15.266402166666667</v>
      </c>
      <c r="I68" s="8" t="s">
        <v>105</v>
      </c>
      <c r="J68" s="26">
        <v>43223</v>
      </c>
      <c r="K68" s="11">
        <f>AVERAGE(D131:D132)</f>
        <v>13.554308193333334</v>
      </c>
      <c r="L68" s="11">
        <f>AVERAGE(E131:E132)</f>
        <v>13.229021506666667</v>
      </c>
    </row>
    <row r="69" spans="1:12" x14ac:dyDescent="0.25">
      <c r="A69" t="str">
        <f t="shared" si="1"/>
        <v>62E43235</v>
      </c>
      <c r="B69" s="8" t="s">
        <v>91</v>
      </c>
      <c r="C69" s="26">
        <v>43236</v>
      </c>
      <c r="D69" s="11">
        <v>21.284801217391305</v>
      </c>
      <c r="E69" s="11">
        <v>16.299174434782607</v>
      </c>
      <c r="I69" s="8" t="s">
        <v>105</v>
      </c>
      <c r="J69" s="26">
        <v>43235</v>
      </c>
      <c r="K69" s="11">
        <f>AVERAGE(D133:D134)</f>
        <v>1.9021938000000005</v>
      </c>
      <c r="L69" s="11">
        <f>AVERAGE(E133:E134)</f>
        <v>0.24108436666666677</v>
      </c>
    </row>
    <row r="70" spans="1:12" x14ac:dyDescent="0.25">
      <c r="A70" t="str">
        <f t="shared" si="1"/>
        <v>62E43297</v>
      </c>
      <c r="B70" s="8" t="s">
        <v>91</v>
      </c>
      <c r="C70" s="26">
        <v>43292</v>
      </c>
      <c r="D70" s="11">
        <v>29.423349400000003</v>
      </c>
      <c r="E70" s="11">
        <v>24.503056599999997</v>
      </c>
      <c r="I70" s="8" t="s">
        <v>105</v>
      </c>
      <c r="J70" s="26">
        <v>43297</v>
      </c>
      <c r="K70" s="11">
        <f>AVERAGE(D135:D136)</f>
        <v>9.8432566933333341</v>
      </c>
      <c r="L70" s="11">
        <f>AVERAGE(E135:E136)</f>
        <v>9.618551506666666</v>
      </c>
    </row>
    <row r="71" spans="1:12" x14ac:dyDescent="0.25">
      <c r="A71" t="str">
        <f t="shared" si="1"/>
        <v>62E43368</v>
      </c>
      <c r="B71" s="8" t="s">
        <v>91</v>
      </c>
      <c r="C71" s="27">
        <v>43292</v>
      </c>
      <c r="D71" s="11">
        <v>29.558226560000001</v>
      </c>
      <c r="E71" s="11">
        <v>24.602056840000003</v>
      </c>
      <c r="I71" s="8" t="s">
        <v>105</v>
      </c>
      <c r="J71" s="26">
        <v>43368</v>
      </c>
      <c r="K71" s="11">
        <f>AVERAGE(D137:D138)</f>
        <v>18.157019500000001</v>
      </c>
      <c r="L71" s="11">
        <f>AVERAGE(E137:E138)</f>
        <v>12.460322666666666</v>
      </c>
    </row>
    <row r="72" spans="1:12" x14ac:dyDescent="0.25">
      <c r="A72" t="str">
        <f t="shared" si="1"/>
        <v>66A43263</v>
      </c>
      <c r="B72" s="8" t="s">
        <v>91</v>
      </c>
      <c r="C72" s="26">
        <v>43369</v>
      </c>
      <c r="D72" s="11">
        <v>32.114876360000004</v>
      </c>
      <c r="E72" s="11">
        <v>30.90536904</v>
      </c>
      <c r="I72" s="8" t="s">
        <v>73</v>
      </c>
      <c r="J72" s="26">
        <v>43263</v>
      </c>
      <c r="K72" s="11">
        <f>AVERAGE(D139,D144)</f>
        <v>3.2955000038461528</v>
      </c>
      <c r="L72" s="11">
        <f>AVERAGE(E139,E144)</f>
        <v>2.0561602653846149</v>
      </c>
    </row>
    <row r="73" spans="1:12" x14ac:dyDescent="0.25">
      <c r="A73" t="str">
        <f t="shared" si="1"/>
        <v>66A43217</v>
      </c>
      <c r="B73" s="8" t="s">
        <v>91</v>
      </c>
      <c r="C73" s="27">
        <v>43369</v>
      </c>
      <c r="D73" s="11">
        <v>34.796900480000005</v>
      </c>
      <c r="E73" s="11">
        <v>30.259525119999999</v>
      </c>
      <c r="I73" s="8" t="s">
        <v>73</v>
      </c>
      <c r="J73" s="26">
        <v>43217</v>
      </c>
      <c r="K73" s="11">
        <f>AVERAGE(D140:D141)</f>
        <v>9.8491097833333363</v>
      </c>
      <c r="L73" s="11">
        <f>AVERAGE(E140:E141)</f>
        <v>9.9760419666666671</v>
      </c>
    </row>
    <row r="74" spans="1:12" x14ac:dyDescent="0.25">
      <c r="A74" t="str">
        <f t="shared" si="1"/>
        <v>66A43234</v>
      </c>
      <c r="B74" s="8" t="s">
        <v>96</v>
      </c>
      <c r="C74" s="26">
        <v>43214</v>
      </c>
      <c r="D74" s="11">
        <v>-17.412120000000002</v>
      </c>
      <c r="E74" s="11">
        <v>-2.4789466666666682</v>
      </c>
      <c r="I74" s="8" t="s">
        <v>73</v>
      </c>
      <c r="J74" s="26">
        <v>43234</v>
      </c>
      <c r="K74" s="11">
        <f>AVERAGE(D142:D143)</f>
        <v>13.707320580000001</v>
      </c>
      <c r="L74" s="11">
        <f>AVERAGE(E142:E143)</f>
        <v>8.9156290200000008</v>
      </c>
    </row>
    <row r="75" spans="1:12" x14ac:dyDescent="0.25">
      <c r="A75" t="str">
        <f t="shared" si="1"/>
        <v>66A43290</v>
      </c>
      <c r="B75" s="8" t="s">
        <v>96</v>
      </c>
      <c r="C75" s="26">
        <v>43214</v>
      </c>
      <c r="D75" s="11">
        <v>-7.1295069999999878</v>
      </c>
      <c r="E75" s="11">
        <v>-1.8848179999999972</v>
      </c>
      <c r="I75" s="8" t="s">
        <v>73</v>
      </c>
      <c r="J75" s="26">
        <v>43290</v>
      </c>
      <c r="K75" s="11">
        <f>AVERAGE(D145:D146)</f>
        <v>86.533635840000017</v>
      </c>
      <c r="L75" s="11">
        <f>AVERAGE(E145:E146)</f>
        <v>82.660529960000005</v>
      </c>
    </row>
    <row r="76" spans="1:12" x14ac:dyDescent="0.25">
      <c r="A76" t="str">
        <f t="shared" si="1"/>
        <v>66A43321</v>
      </c>
      <c r="B76" s="8" t="s">
        <v>96</v>
      </c>
      <c r="C76" s="26">
        <v>43236</v>
      </c>
      <c r="D76" s="11">
        <v>57.03568514285714</v>
      </c>
      <c r="E76" s="11">
        <v>51.327121285714284</v>
      </c>
      <c r="I76" s="8" t="s">
        <v>73</v>
      </c>
      <c r="J76" s="26">
        <v>43321</v>
      </c>
      <c r="K76" s="11">
        <f>AVERAGE(D147:D148)</f>
        <v>9.4615753333333323</v>
      </c>
      <c r="L76" s="11">
        <f>AVERAGE(E147:E148)</f>
        <v>8.5645971666666654</v>
      </c>
    </row>
    <row r="77" spans="1:12" x14ac:dyDescent="0.25">
      <c r="A77" t="str">
        <f t="shared" si="1"/>
        <v>66A43367</v>
      </c>
      <c r="B77" s="8" t="s">
        <v>96</v>
      </c>
      <c r="C77" s="26">
        <v>43236</v>
      </c>
      <c r="D77" s="11">
        <v>61.90008542857143</v>
      </c>
      <c r="E77" s="11">
        <v>57.157618857142864</v>
      </c>
      <c r="I77" s="8" t="s">
        <v>73</v>
      </c>
      <c r="J77" s="26">
        <v>43367</v>
      </c>
      <c r="K77" s="11">
        <f>AVERAGE(D149:D150)</f>
        <v>29.692724119999998</v>
      </c>
      <c r="L77" s="11">
        <f>AVERAGE(E149:E150)</f>
        <v>23.130247529999998</v>
      </c>
    </row>
    <row r="78" spans="1:12" x14ac:dyDescent="0.25">
      <c r="A78" t="str">
        <f t="shared" si="1"/>
        <v>66B43234</v>
      </c>
      <c r="B78" s="8" t="s">
        <v>96</v>
      </c>
      <c r="C78" s="26">
        <v>43262</v>
      </c>
      <c r="D78" s="11">
        <v>3.6182477333333334</v>
      </c>
      <c r="E78" s="11">
        <v>1.9500236666666664</v>
      </c>
      <c r="I78" s="8" t="s">
        <v>78</v>
      </c>
      <c r="J78" s="26">
        <v>43234</v>
      </c>
      <c r="K78" s="11">
        <f>AVERAGE(D151:D152)</f>
        <v>22.188877760000004</v>
      </c>
      <c r="L78" s="11">
        <f>AVERAGE(E151:E152)</f>
        <v>15.212687940000002</v>
      </c>
    </row>
    <row r="79" spans="1:12" x14ac:dyDescent="0.25">
      <c r="A79" t="str">
        <f t="shared" si="1"/>
        <v>66B43217</v>
      </c>
      <c r="B79" s="8" t="s">
        <v>96</v>
      </c>
      <c r="C79" s="26">
        <v>43262</v>
      </c>
      <c r="D79" s="11">
        <v>2.1964730666666696</v>
      </c>
      <c r="E79" s="11">
        <v>1.2489776000000015</v>
      </c>
      <c r="I79" s="8" t="s">
        <v>78</v>
      </c>
      <c r="J79" s="26">
        <v>43217</v>
      </c>
      <c r="K79" s="11">
        <f>AVERAGE(D153:D154)</f>
        <v>5.2807604687499978</v>
      </c>
      <c r="L79" s="11">
        <f>AVERAGE(E153:E154)</f>
        <v>2.6113810437499998</v>
      </c>
    </row>
    <row r="80" spans="1:12" x14ac:dyDescent="0.25">
      <c r="A80" t="str">
        <f t="shared" si="1"/>
        <v>66B43290</v>
      </c>
      <c r="B80" s="8" t="s">
        <v>96</v>
      </c>
      <c r="C80" s="26">
        <v>43292</v>
      </c>
      <c r="D80" s="11">
        <v>50.324952160000002</v>
      </c>
      <c r="E80" s="11">
        <v>49.546708240000001</v>
      </c>
      <c r="I80" s="8" t="s">
        <v>78</v>
      </c>
      <c r="J80" s="26">
        <v>43290</v>
      </c>
      <c r="K80" s="11">
        <f>AVERAGE(D155:D156)</f>
        <v>16.213398777999998</v>
      </c>
      <c r="L80" s="11">
        <f>AVERAGE(E155:E156)</f>
        <v>13.546186691999999</v>
      </c>
    </row>
    <row r="81" spans="1:12" x14ac:dyDescent="0.25">
      <c r="A81" t="str">
        <f t="shared" si="1"/>
        <v>66B43367</v>
      </c>
      <c r="B81" s="8" t="s">
        <v>96</v>
      </c>
      <c r="C81" s="26">
        <v>43292</v>
      </c>
      <c r="D81" s="11">
        <v>16.812124199999996</v>
      </c>
      <c r="E81" s="11">
        <v>15.084784999999997</v>
      </c>
      <c r="I81" s="8" t="s">
        <v>78</v>
      </c>
      <c r="J81" s="26">
        <v>43367</v>
      </c>
      <c r="K81" s="11">
        <f>AVERAGE(D157:D158)</f>
        <v>35.415396799999996</v>
      </c>
      <c r="L81" s="11">
        <f>AVERAGE(E157:E158)</f>
        <v>33.847598574999992</v>
      </c>
    </row>
    <row r="82" spans="1:12" x14ac:dyDescent="0.25">
      <c r="A82" t="str">
        <f t="shared" si="1"/>
        <v>66C43217</v>
      </c>
      <c r="B82" s="8" t="s">
        <v>96</v>
      </c>
      <c r="C82" s="26">
        <v>43320</v>
      </c>
      <c r="D82" s="11">
        <v>12.52172348</v>
      </c>
      <c r="E82" s="11">
        <v>13.822651119999998</v>
      </c>
      <c r="I82" s="8" t="s">
        <v>76</v>
      </c>
      <c r="J82" s="26">
        <v>43217</v>
      </c>
      <c r="K82" s="11">
        <f>AVERAGE(D159)</f>
        <v>44.064395433333338</v>
      </c>
      <c r="L82" s="11">
        <f>AVERAGE(E159)</f>
        <v>33.486287733333334</v>
      </c>
    </row>
    <row r="83" spans="1:12" x14ac:dyDescent="0.25">
      <c r="A83" t="str">
        <f t="shared" si="1"/>
        <v>66C43234</v>
      </c>
      <c r="B83" s="8" t="s">
        <v>96</v>
      </c>
      <c r="C83" s="26">
        <v>43320</v>
      </c>
      <c r="D83" s="11">
        <v>16.193142192</v>
      </c>
      <c r="E83" s="11">
        <v>14.019086688</v>
      </c>
      <c r="I83" s="8" t="s">
        <v>76</v>
      </c>
      <c r="J83" s="26">
        <v>43234</v>
      </c>
      <c r="K83" s="11">
        <f>AVERAGE(D160:D161)</f>
        <v>25.513431439999998</v>
      </c>
      <c r="L83" s="11">
        <f>AVERAGE(E160:E161)</f>
        <v>19.394468109999998</v>
      </c>
    </row>
    <row r="84" spans="1:12" x14ac:dyDescent="0.25">
      <c r="A84" t="str">
        <f t="shared" si="1"/>
        <v>66C43263</v>
      </c>
      <c r="B84" s="8" t="s">
        <v>96</v>
      </c>
      <c r="C84" s="26">
        <v>43369</v>
      </c>
      <c r="D84" s="11">
        <v>18.402582800000001</v>
      </c>
      <c r="E84" s="11">
        <v>15.428782200000002</v>
      </c>
      <c r="I84" s="8" t="s">
        <v>76</v>
      </c>
      <c r="J84" s="26">
        <v>43263</v>
      </c>
      <c r="K84" s="11">
        <f>AVERAGE(D162:D163)</f>
        <v>79.887848099999985</v>
      </c>
      <c r="L84" s="11">
        <f>AVERAGE(E162:E163)</f>
        <v>74.815520983333329</v>
      </c>
    </row>
    <row r="85" spans="1:12" x14ac:dyDescent="0.25">
      <c r="A85" t="str">
        <f t="shared" si="1"/>
        <v>66C43290</v>
      </c>
      <c r="B85" s="8" t="s">
        <v>96</v>
      </c>
      <c r="C85" s="26">
        <v>43369</v>
      </c>
      <c r="D85" s="11">
        <v>16.769765960000001</v>
      </c>
      <c r="E85" s="11">
        <v>14.243150739999999</v>
      </c>
      <c r="I85" s="8" t="s">
        <v>76</v>
      </c>
      <c r="J85" s="26">
        <v>43290</v>
      </c>
      <c r="K85" s="11">
        <f>AVERAGE(D164:D165)</f>
        <v>37.846363940000003</v>
      </c>
      <c r="L85" s="11">
        <f>AVERAGE(E164:E165)</f>
        <v>32.769401360000003</v>
      </c>
    </row>
    <row r="86" spans="1:12" x14ac:dyDescent="0.25">
      <c r="A86" t="str">
        <f t="shared" si="1"/>
        <v>66C43321</v>
      </c>
      <c r="B86" s="8" t="s">
        <v>89</v>
      </c>
      <c r="C86" s="26">
        <v>43215</v>
      </c>
      <c r="D86" s="11">
        <v>104.68358200000002</v>
      </c>
      <c r="E86" s="11">
        <v>86.919107999999994</v>
      </c>
      <c r="I86" s="8" t="s">
        <v>76</v>
      </c>
      <c r="J86" s="26">
        <v>43321</v>
      </c>
      <c r="K86" s="11">
        <f>AVERAGE(D166:D167)</f>
        <v>51.281430550000003</v>
      </c>
      <c r="L86" s="11">
        <f>AVERAGE(E166:E167)</f>
        <v>44.187800199999998</v>
      </c>
    </row>
    <row r="87" spans="1:12" x14ac:dyDescent="0.25">
      <c r="A87" t="str">
        <f t="shared" si="1"/>
        <v>66C43367</v>
      </c>
      <c r="B87" s="8" t="s">
        <v>89</v>
      </c>
      <c r="C87" s="26">
        <v>43215</v>
      </c>
      <c r="D87" s="11">
        <v>108.64001933333336</v>
      </c>
      <c r="E87" s="11">
        <v>98.838484000000008</v>
      </c>
      <c r="I87" s="8" t="s">
        <v>76</v>
      </c>
      <c r="J87" s="26">
        <v>43367</v>
      </c>
      <c r="K87" s="11">
        <f>AVERAGE(D168:D169)</f>
        <v>100.95244184000001</v>
      </c>
      <c r="L87" s="11">
        <f>AVERAGE(E168:E169)</f>
        <v>87.555972460000007</v>
      </c>
    </row>
    <row r="88" spans="1:12" x14ac:dyDescent="0.25">
      <c r="A88" t="str">
        <f t="shared" si="1"/>
        <v>6843216</v>
      </c>
      <c r="B88" s="8" t="s">
        <v>89</v>
      </c>
      <c r="C88" s="26">
        <v>43236</v>
      </c>
      <c r="D88" s="11">
        <v>15.86092004</v>
      </c>
      <c r="E88" s="11">
        <v>9.0630965599999982</v>
      </c>
      <c r="I88" s="8">
        <v>68</v>
      </c>
      <c r="J88" s="26">
        <v>43216</v>
      </c>
      <c r="K88" s="11">
        <f>AVERAGE(D170:D171)</f>
        <v>52.622034660000011</v>
      </c>
      <c r="L88" s="11">
        <f>AVERAGE(E170:E171)</f>
        <v>52.924528706666678</v>
      </c>
    </row>
    <row r="89" spans="1:12" x14ac:dyDescent="0.25">
      <c r="A89" t="str">
        <f t="shared" si="1"/>
        <v>6843238</v>
      </c>
      <c r="B89" s="8" t="s">
        <v>89</v>
      </c>
      <c r="C89" s="26">
        <v>43236</v>
      </c>
      <c r="D89" s="11">
        <v>14.386808240000001</v>
      </c>
      <c r="E89" s="11">
        <v>9.1327753600000001</v>
      </c>
      <c r="I89" s="8">
        <v>68</v>
      </c>
      <c r="J89" s="26">
        <v>43238</v>
      </c>
      <c r="K89" s="11">
        <f>AVERAGE(D172:D173)</f>
        <v>8.2514831266666668</v>
      </c>
      <c r="L89" s="11">
        <f>AVERAGE(E172:E173)</f>
        <v>2.5008574400000003</v>
      </c>
    </row>
    <row r="90" spans="1:12" x14ac:dyDescent="0.25">
      <c r="A90" t="str">
        <f>I90&amp;J90</f>
        <v>6843294</v>
      </c>
      <c r="B90" s="8" t="s">
        <v>89</v>
      </c>
      <c r="C90" s="26">
        <v>43292</v>
      </c>
      <c r="D90" s="11">
        <v>8.038180266666668</v>
      </c>
      <c r="E90" s="11">
        <v>6.4645606500000019</v>
      </c>
      <c r="I90" s="8">
        <v>68</v>
      </c>
      <c r="J90" s="26">
        <v>43294</v>
      </c>
      <c r="K90" s="11">
        <f>AVERAGE(D174:D175)</f>
        <v>32.388694866666668</v>
      </c>
      <c r="L90" s="11">
        <f>AVERAGE(E174:E175)</f>
        <v>27.006429050000001</v>
      </c>
    </row>
    <row r="91" spans="1:12" x14ac:dyDescent="0.25">
      <c r="A91" t="str">
        <f t="shared" si="1"/>
        <v>14A0 Hr43277</v>
      </c>
      <c r="B91" s="8" t="s">
        <v>89</v>
      </c>
      <c r="C91" s="26">
        <v>43292</v>
      </c>
      <c r="D91" s="11">
        <v>6.7749119166666665</v>
      </c>
      <c r="E91" s="11">
        <v>6.3854284999999997</v>
      </c>
      <c r="I91" s="28" t="s">
        <v>300</v>
      </c>
      <c r="J91" s="26">
        <v>43277</v>
      </c>
      <c r="K91" s="11">
        <f>AVERAGE(D176:D177)</f>
        <v>6.8575441258333338</v>
      </c>
      <c r="L91" s="11">
        <f>AVERAGE(E176:E177)</f>
        <v>3.7474403450000002</v>
      </c>
    </row>
    <row r="92" spans="1:12" x14ac:dyDescent="0.25">
      <c r="A92" t="str">
        <f t="shared" si="1"/>
        <v>14A12 Hr43277</v>
      </c>
      <c r="B92" s="8" t="s">
        <v>89</v>
      </c>
      <c r="C92" s="27">
        <v>43369</v>
      </c>
      <c r="D92" s="11">
        <v>3.9026813300000001</v>
      </c>
      <c r="E92" s="11">
        <v>2.5026929199999999</v>
      </c>
      <c r="I92" s="28" t="s">
        <v>301</v>
      </c>
      <c r="J92" s="26">
        <v>43277</v>
      </c>
      <c r="K92" s="11">
        <f>AVERAGE(D178:D179)</f>
        <v>6.5379700258333333</v>
      </c>
      <c r="L92" s="11">
        <f>AVERAGE(E178:E179)</f>
        <v>3.5564670700000001</v>
      </c>
    </row>
    <row r="93" spans="1:12" x14ac:dyDescent="0.25">
      <c r="A93" t="str">
        <f t="shared" si="1"/>
        <v>14A24 Hr43278</v>
      </c>
      <c r="B93" s="8" t="s">
        <v>89</v>
      </c>
      <c r="C93" s="26">
        <v>43369</v>
      </c>
      <c r="D93" s="11">
        <v>5.0235063999999969</v>
      </c>
      <c r="E93" s="11">
        <v>2.942313599999999</v>
      </c>
      <c r="I93" s="28" t="s">
        <v>302</v>
      </c>
      <c r="J93" s="26">
        <v>43278</v>
      </c>
      <c r="K93" s="11">
        <f>AVERAGE(D180:D181)</f>
        <v>4.999685662500001</v>
      </c>
      <c r="L93" s="11">
        <f>AVERAGE(E180:E181)</f>
        <v>2.916604045833334</v>
      </c>
    </row>
    <row r="94" spans="1:12" x14ac:dyDescent="0.25">
      <c r="A94" t="str">
        <f t="shared" si="1"/>
        <v>230 Hr43312</v>
      </c>
      <c r="B94" s="8" t="s">
        <v>86</v>
      </c>
      <c r="C94" s="26">
        <v>43215</v>
      </c>
      <c r="D94" s="11">
        <v>29.276855666666666</v>
      </c>
      <c r="E94" s="11">
        <v>24.947357666666665</v>
      </c>
      <c r="I94" s="28" t="s">
        <v>303</v>
      </c>
      <c r="J94" s="26">
        <v>43312</v>
      </c>
      <c r="K94" s="11">
        <f>AVERAGE(D182:D183)</f>
        <v>295.6809753</v>
      </c>
      <c r="L94" s="11">
        <f>AVERAGE(E182:E183)</f>
        <v>296.52274820000002</v>
      </c>
    </row>
    <row r="95" spans="1:12" x14ac:dyDescent="0.25">
      <c r="A95" t="str">
        <f t="shared" si="1"/>
        <v>2312 Hr43312</v>
      </c>
      <c r="B95" s="8" t="s">
        <v>86</v>
      </c>
      <c r="C95" s="26">
        <v>43215</v>
      </c>
      <c r="D95" s="11">
        <v>27.118053066666668</v>
      </c>
      <c r="E95" s="11">
        <v>24.056669600000003</v>
      </c>
      <c r="I95" s="28" t="s">
        <v>304</v>
      </c>
      <c r="J95" s="26">
        <v>43312</v>
      </c>
      <c r="K95" s="11">
        <f>AVERAGE(D184:D185)</f>
        <v>239.69049330000004</v>
      </c>
      <c r="L95" s="11">
        <f>AVERAGE(E184:E185)</f>
        <v>240.15027395000001</v>
      </c>
    </row>
    <row r="96" spans="1:12" x14ac:dyDescent="0.25">
      <c r="A96" t="str">
        <f t="shared" si="1"/>
        <v>2324 Hr43313</v>
      </c>
      <c r="B96" s="8" t="s">
        <v>86</v>
      </c>
      <c r="C96" s="26">
        <v>43236</v>
      </c>
      <c r="D96" s="11">
        <v>19.121626800000005</v>
      </c>
      <c r="E96" s="11">
        <v>14.763908485714289</v>
      </c>
      <c r="I96" s="28" t="s">
        <v>305</v>
      </c>
      <c r="J96" s="26">
        <v>43313</v>
      </c>
      <c r="K96" s="11">
        <f>AVERAGE(D186:D187)</f>
        <v>250.91911730000001</v>
      </c>
      <c r="L96" s="11">
        <f>AVERAGE(E186:E187)</f>
        <v>251.13389745000001</v>
      </c>
    </row>
    <row r="97" spans="1:12" x14ac:dyDescent="0.25">
      <c r="A97" t="str">
        <f t="shared" si="1"/>
        <v>4C0 Hr43306</v>
      </c>
      <c r="B97" s="8" t="s">
        <v>86</v>
      </c>
      <c r="C97" s="26">
        <v>43236</v>
      </c>
      <c r="D97" s="11">
        <v>24.427045771428578</v>
      </c>
      <c r="E97" s="11">
        <v>16.729140085714288</v>
      </c>
      <c r="I97" s="28" t="s">
        <v>306</v>
      </c>
      <c r="J97" s="26">
        <v>43306</v>
      </c>
      <c r="K97" s="11">
        <f>AVERAGE(D188:D189)</f>
        <v>109.0128192</v>
      </c>
      <c r="L97" s="11">
        <f>AVERAGE(E188:E189)</f>
        <v>93.374536228571429</v>
      </c>
    </row>
    <row r="98" spans="1:12" x14ac:dyDescent="0.25">
      <c r="A98" t="str">
        <f t="shared" si="1"/>
        <v>4C12 Hr43306</v>
      </c>
      <c r="B98" s="8" t="s">
        <v>86</v>
      </c>
      <c r="C98" s="26">
        <v>43292</v>
      </c>
      <c r="D98" s="11">
        <v>33.562003896666674</v>
      </c>
      <c r="E98" s="11">
        <v>28.794780220000003</v>
      </c>
      <c r="I98" s="28" t="s">
        <v>307</v>
      </c>
      <c r="J98" s="26">
        <v>43306</v>
      </c>
      <c r="K98" s="11">
        <f>AVERAGE(D190:D191)</f>
        <v>52.909593580000006</v>
      </c>
      <c r="L98" s="11">
        <f>AVERAGE(E190:E191)</f>
        <v>46.488202020000003</v>
      </c>
    </row>
    <row r="99" spans="1:12" x14ac:dyDescent="0.25">
      <c r="A99" t="str">
        <f t="shared" si="1"/>
        <v>4C24 Hr43307</v>
      </c>
      <c r="B99" s="8" t="s">
        <v>86</v>
      </c>
      <c r="C99" s="26">
        <v>43292</v>
      </c>
      <c r="D99" s="11">
        <v>31.563353666666668</v>
      </c>
      <c r="E99" s="11">
        <v>26.517126333333334</v>
      </c>
      <c r="I99" s="28" t="s">
        <v>308</v>
      </c>
      <c r="J99" s="26">
        <v>43307</v>
      </c>
      <c r="K99" s="11">
        <f>AVERAGE(D192:D193)</f>
        <v>71.784871460000005</v>
      </c>
      <c r="L99" s="11">
        <f>AVERAGE(E192:E193)</f>
        <v>61.488793990000005</v>
      </c>
    </row>
    <row r="100" spans="1:12" x14ac:dyDescent="0.25">
      <c r="A100" t="str">
        <f t="shared" si="1"/>
        <v>56A0 Hr43299</v>
      </c>
      <c r="B100" s="8" t="s">
        <v>86</v>
      </c>
      <c r="C100" s="26">
        <v>43369</v>
      </c>
      <c r="D100" s="11">
        <v>63.538117920000005</v>
      </c>
      <c r="E100" s="11">
        <v>55.912972879999998</v>
      </c>
      <c r="I100" s="28" t="s">
        <v>309</v>
      </c>
      <c r="J100" s="26">
        <v>43299</v>
      </c>
      <c r="K100" s="11">
        <f>AVERAGE(D194:D195)</f>
        <v>19.661904598333336</v>
      </c>
      <c r="L100" s="11">
        <f>AVERAGE(E194:E195)</f>
        <v>20.18090343916667</v>
      </c>
    </row>
    <row r="101" spans="1:12" x14ac:dyDescent="0.25">
      <c r="A101" t="str">
        <f t="shared" si="1"/>
        <v>56A12 Hr43299</v>
      </c>
      <c r="B101" s="8" t="s">
        <v>86</v>
      </c>
      <c r="C101" s="26">
        <v>43369</v>
      </c>
      <c r="D101" s="11">
        <v>51.593050800000007</v>
      </c>
      <c r="E101" s="11">
        <v>45.329255199999999</v>
      </c>
      <c r="I101" s="28" t="s">
        <v>310</v>
      </c>
      <c r="J101" s="26">
        <v>43299</v>
      </c>
      <c r="K101" s="11">
        <f>AVERAGE(D196:D197)</f>
        <v>18.857087308333334</v>
      </c>
      <c r="L101" s="11">
        <f>AVERAGE(E196:E197)</f>
        <v>17.489233566666666</v>
      </c>
    </row>
    <row r="102" spans="1:12" x14ac:dyDescent="0.25">
      <c r="A102" t="str">
        <f t="shared" si="1"/>
        <v>56A24 Hr43300</v>
      </c>
      <c r="B102" s="8" t="s">
        <v>109</v>
      </c>
      <c r="C102" s="26">
        <v>43223</v>
      </c>
      <c r="D102" s="11">
        <v>19.672654433333335</v>
      </c>
      <c r="E102" s="11">
        <v>15.706542066666668</v>
      </c>
      <c r="I102" s="28" t="s">
        <v>311</v>
      </c>
      <c r="J102" s="26">
        <v>43300</v>
      </c>
      <c r="K102" s="11">
        <f>AVERAGE(D198:D199)</f>
        <v>15.826264642499998</v>
      </c>
      <c r="L102" s="11">
        <f>AVERAGE(E198:E199)</f>
        <v>15.505595369999998</v>
      </c>
    </row>
    <row r="103" spans="1:12" hidden="1" x14ac:dyDescent="0.25">
      <c r="A103" t="str">
        <f t="shared" si="1"/>
        <v/>
      </c>
      <c r="B103" s="8" t="s">
        <v>109</v>
      </c>
      <c r="C103" s="26">
        <v>43223</v>
      </c>
      <c r="D103" s="11">
        <v>18.269832333333333</v>
      </c>
      <c r="E103" s="11">
        <v>15.511891</v>
      </c>
    </row>
    <row r="104" spans="1:12" hidden="1" x14ac:dyDescent="0.25">
      <c r="A104" t="str">
        <f t="shared" si="1"/>
        <v/>
      </c>
      <c r="B104" s="8" t="s">
        <v>109</v>
      </c>
      <c r="C104" s="26">
        <v>43235</v>
      </c>
      <c r="D104" s="11">
        <v>10.165426</v>
      </c>
      <c r="E104" s="11">
        <v>7.8686626666666664</v>
      </c>
    </row>
    <row r="105" spans="1:12" hidden="1" x14ac:dyDescent="0.25">
      <c r="A105" t="str">
        <f t="shared" si="1"/>
        <v/>
      </c>
      <c r="B105" s="8" t="s">
        <v>109</v>
      </c>
      <c r="C105" s="26">
        <v>43235</v>
      </c>
      <c r="D105" s="11">
        <v>3.860555000000006</v>
      </c>
      <c r="E105" s="11">
        <v>7.3615149999999989</v>
      </c>
    </row>
    <row r="106" spans="1:12" hidden="1" x14ac:dyDescent="0.25">
      <c r="A106" t="str">
        <f t="shared" si="1"/>
        <v/>
      </c>
      <c r="B106" s="8" t="s">
        <v>109</v>
      </c>
      <c r="C106" s="26">
        <v>43291</v>
      </c>
      <c r="D106" s="11">
        <v>2.4198747255555553</v>
      </c>
      <c r="E106" s="11">
        <v>2.6409013244444441</v>
      </c>
    </row>
    <row r="107" spans="1:12" hidden="1" x14ac:dyDescent="0.25">
      <c r="A107" t="str">
        <f t="shared" si="1"/>
        <v/>
      </c>
      <c r="B107" s="8" t="s">
        <v>109</v>
      </c>
      <c r="C107" s="26">
        <v>43291</v>
      </c>
      <c r="D107" s="11">
        <v>3.0003202555555557</v>
      </c>
      <c r="E107" s="11">
        <v>2.4146146333333331</v>
      </c>
    </row>
    <row r="108" spans="1:12" hidden="1" x14ac:dyDescent="0.25">
      <c r="A108" t="str">
        <f t="shared" si="1"/>
        <v/>
      </c>
      <c r="B108" s="8" t="s">
        <v>109</v>
      </c>
      <c r="C108" s="26">
        <v>43368</v>
      </c>
      <c r="D108" s="11">
        <v>113.23518249999999</v>
      </c>
      <c r="E108" s="11">
        <v>84.199677499999993</v>
      </c>
    </row>
    <row r="109" spans="1:12" hidden="1" x14ac:dyDescent="0.25">
      <c r="A109" t="str">
        <f t="shared" si="1"/>
        <v/>
      </c>
      <c r="B109" s="8" t="s">
        <v>109</v>
      </c>
      <c r="C109" s="26">
        <v>43368</v>
      </c>
      <c r="D109" s="11">
        <v>99.999334500000003</v>
      </c>
      <c r="E109" s="11">
        <v>77.960460499999996</v>
      </c>
    </row>
    <row r="110" spans="1:12" hidden="1" x14ac:dyDescent="0.25">
      <c r="A110" t="str">
        <f t="shared" si="1"/>
        <v/>
      </c>
      <c r="B110" s="8" t="s">
        <v>107</v>
      </c>
      <c r="C110" s="26">
        <v>43235</v>
      </c>
      <c r="D110" s="11">
        <v>16.555766600000002</v>
      </c>
      <c r="E110" s="11">
        <v>10.8250624</v>
      </c>
    </row>
    <row r="111" spans="1:12" hidden="1" x14ac:dyDescent="0.25">
      <c r="A111" t="str">
        <f t="shared" si="1"/>
        <v/>
      </c>
      <c r="B111" s="8" t="s">
        <v>107</v>
      </c>
      <c r="C111" s="26">
        <v>43223</v>
      </c>
      <c r="D111" s="11">
        <v>65.986804399999997</v>
      </c>
      <c r="E111" s="11">
        <v>55.728173600000005</v>
      </c>
    </row>
    <row r="112" spans="1:12" hidden="1" x14ac:dyDescent="0.25">
      <c r="A112" t="str">
        <f t="shared" si="1"/>
        <v/>
      </c>
      <c r="B112" s="8" t="s">
        <v>107</v>
      </c>
      <c r="C112" s="26">
        <v>43223</v>
      </c>
      <c r="D112" s="11">
        <v>61.937042719999994</v>
      </c>
      <c r="E112" s="11">
        <v>54.365146679999995</v>
      </c>
    </row>
    <row r="113" spans="1:5" hidden="1" x14ac:dyDescent="0.25">
      <c r="A113" t="str">
        <f t="shared" si="1"/>
        <v/>
      </c>
      <c r="B113" s="8" t="s">
        <v>107</v>
      </c>
      <c r="C113" s="26">
        <v>43291</v>
      </c>
      <c r="D113" s="11">
        <v>127.78407680000004</v>
      </c>
      <c r="E113" s="11">
        <v>133.83104170000001</v>
      </c>
    </row>
    <row r="114" spans="1:5" hidden="1" x14ac:dyDescent="0.25">
      <c r="A114" t="str">
        <f t="shared" si="1"/>
        <v/>
      </c>
      <c r="B114" s="8" t="s">
        <v>107</v>
      </c>
      <c r="C114" s="26">
        <v>43291</v>
      </c>
      <c r="D114" s="11">
        <v>139.25909100000004</v>
      </c>
      <c r="E114" s="11">
        <v>140.876249</v>
      </c>
    </row>
    <row r="115" spans="1:5" hidden="1" x14ac:dyDescent="0.25">
      <c r="A115" t="str">
        <f t="shared" si="1"/>
        <v/>
      </c>
      <c r="B115" s="8" t="s">
        <v>107</v>
      </c>
      <c r="C115" s="26">
        <v>43368</v>
      </c>
      <c r="D115" s="11">
        <v>36.37190553333334</v>
      </c>
      <c r="E115" s="11">
        <v>31.897102466666666</v>
      </c>
    </row>
    <row r="116" spans="1:5" hidden="1" x14ac:dyDescent="0.25">
      <c r="A116" t="str">
        <f t="shared" si="1"/>
        <v/>
      </c>
      <c r="B116" s="8" t="s">
        <v>107</v>
      </c>
      <c r="C116" s="26">
        <v>43368</v>
      </c>
      <c r="D116" s="11">
        <v>41.738736766666669</v>
      </c>
      <c r="E116" s="11">
        <v>33.886761399999997</v>
      </c>
    </row>
    <row r="117" spans="1:5" hidden="1" x14ac:dyDescent="0.25">
      <c r="A117" t="str">
        <f t="shared" si="1"/>
        <v/>
      </c>
      <c r="B117" s="8" t="s">
        <v>100</v>
      </c>
      <c r="C117" s="26">
        <v>43223</v>
      </c>
      <c r="D117" s="11">
        <v>95.789369733333359</v>
      </c>
      <c r="E117" s="11">
        <v>86.86111910000001</v>
      </c>
    </row>
    <row r="118" spans="1:5" hidden="1" x14ac:dyDescent="0.25">
      <c r="A118" t="str">
        <f t="shared" si="1"/>
        <v/>
      </c>
      <c r="B118" s="8" t="s">
        <v>100</v>
      </c>
      <c r="C118" s="26">
        <v>43223</v>
      </c>
      <c r="D118" s="11">
        <v>87.306654000000023</v>
      </c>
      <c r="E118" s="11">
        <v>75.984383500000007</v>
      </c>
    </row>
    <row r="119" spans="1:5" hidden="1" x14ac:dyDescent="0.25">
      <c r="A119" t="str">
        <f t="shared" si="1"/>
        <v/>
      </c>
      <c r="B119" s="8" t="s">
        <v>100</v>
      </c>
      <c r="C119" s="26">
        <v>43235</v>
      </c>
      <c r="D119" s="11">
        <v>15.530005866666666</v>
      </c>
      <c r="E119" s="11">
        <v>13.395944633333333</v>
      </c>
    </row>
    <row r="120" spans="1:5" hidden="1" x14ac:dyDescent="0.25">
      <c r="A120" t="str">
        <f t="shared" si="1"/>
        <v/>
      </c>
      <c r="B120" s="8" t="s">
        <v>100</v>
      </c>
      <c r="C120" s="26">
        <v>43291</v>
      </c>
      <c r="D120" s="11">
        <v>10.390253500000002</v>
      </c>
      <c r="E120" s="11">
        <v>14.389729000000001</v>
      </c>
    </row>
    <row r="121" spans="1:5" hidden="1" x14ac:dyDescent="0.25">
      <c r="A121" t="str">
        <f t="shared" si="1"/>
        <v/>
      </c>
      <c r="B121" s="8" t="s">
        <v>100</v>
      </c>
      <c r="C121" s="26">
        <v>43368</v>
      </c>
      <c r="D121" s="11">
        <v>105.13303184</v>
      </c>
      <c r="E121" s="11">
        <v>96.20486695999999</v>
      </c>
    </row>
    <row r="122" spans="1:5" hidden="1" x14ac:dyDescent="0.25">
      <c r="A122" t="str">
        <f t="shared" si="1"/>
        <v/>
      </c>
      <c r="B122" s="8" t="s">
        <v>100</v>
      </c>
      <c r="C122" s="26">
        <v>43368</v>
      </c>
      <c r="D122" s="11">
        <v>112.55256144000001</v>
      </c>
      <c r="E122" s="11">
        <v>102.03947935999999</v>
      </c>
    </row>
    <row r="123" spans="1:5" hidden="1" x14ac:dyDescent="0.25">
      <c r="A123" t="str">
        <f t="shared" si="1"/>
        <v/>
      </c>
      <c r="B123" s="8" t="s">
        <v>103</v>
      </c>
      <c r="C123" s="26">
        <v>43223</v>
      </c>
      <c r="D123" s="11">
        <v>36.506597900000003</v>
      </c>
      <c r="E123" s="11">
        <v>30.087715599999999</v>
      </c>
    </row>
    <row r="124" spans="1:5" hidden="1" x14ac:dyDescent="0.25">
      <c r="A124" t="str">
        <f t="shared" si="1"/>
        <v/>
      </c>
      <c r="B124" s="8" t="s">
        <v>103</v>
      </c>
      <c r="C124" s="26">
        <v>43223</v>
      </c>
      <c r="D124" s="11">
        <v>38.815881666666662</v>
      </c>
      <c r="E124" s="11">
        <v>32.098446666666661</v>
      </c>
    </row>
    <row r="125" spans="1:5" hidden="1" x14ac:dyDescent="0.25">
      <c r="A125" t="str">
        <f t="shared" si="1"/>
        <v/>
      </c>
      <c r="B125" s="8" t="s">
        <v>103</v>
      </c>
      <c r="C125" s="26">
        <v>43235</v>
      </c>
      <c r="D125" s="11">
        <v>39.136104733333326</v>
      </c>
      <c r="E125" s="11">
        <v>39.659034933333331</v>
      </c>
    </row>
    <row r="126" spans="1:5" hidden="1" x14ac:dyDescent="0.25">
      <c r="A126" t="str">
        <f t="shared" si="1"/>
        <v/>
      </c>
      <c r="B126" s="8" t="s">
        <v>103</v>
      </c>
      <c r="C126" s="26">
        <v>43235</v>
      </c>
      <c r="D126" s="11">
        <v>45.733207413333339</v>
      </c>
      <c r="E126" s="11">
        <v>43.160873520000003</v>
      </c>
    </row>
    <row r="127" spans="1:5" hidden="1" x14ac:dyDescent="0.25">
      <c r="A127" t="str">
        <f t="shared" si="1"/>
        <v/>
      </c>
      <c r="B127" s="8" t="s">
        <v>103</v>
      </c>
      <c r="C127" s="26">
        <v>43291</v>
      </c>
      <c r="D127" s="11">
        <v>4.8919866000000027</v>
      </c>
      <c r="E127" s="11">
        <v>2.592504400000001</v>
      </c>
    </row>
    <row r="128" spans="1:5" hidden="1" x14ac:dyDescent="0.25">
      <c r="A128" t="str">
        <f t="shared" si="1"/>
        <v/>
      </c>
      <c r="B128" s="8" t="s">
        <v>103</v>
      </c>
      <c r="C128" s="26">
        <v>43291</v>
      </c>
      <c r="D128" s="11">
        <v>2.6327421999999996</v>
      </c>
      <c r="E128" s="11">
        <v>2.1111861333333333</v>
      </c>
    </row>
    <row r="129" spans="1:5" hidden="1" x14ac:dyDescent="0.25">
      <c r="A129" t="str">
        <f t="shared" si="1"/>
        <v/>
      </c>
      <c r="B129" s="8" t="s">
        <v>103</v>
      </c>
      <c r="C129" s="26">
        <v>43368</v>
      </c>
      <c r="D129" s="11">
        <v>293.96731940000006</v>
      </c>
      <c r="E129" s="11">
        <v>254.94248160000001</v>
      </c>
    </row>
    <row r="130" spans="1:5" hidden="1" x14ac:dyDescent="0.25">
      <c r="A130" t="str">
        <f t="shared" si="1"/>
        <v/>
      </c>
      <c r="B130" s="8" t="s">
        <v>103</v>
      </c>
      <c r="C130" s="26">
        <v>43368</v>
      </c>
      <c r="D130" s="11">
        <v>276.68027760000001</v>
      </c>
      <c r="E130" s="11">
        <v>244.61582139999999</v>
      </c>
    </row>
    <row r="131" spans="1:5" hidden="1" x14ac:dyDescent="0.25">
      <c r="A131" t="str">
        <f t="shared" ref="A131:A175" si="2">I131&amp;J131</f>
        <v/>
      </c>
      <c r="B131" s="8" t="s">
        <v>105</v>
      </c>
      <c r="C131" s="26">
        <v>43223</v>
      </c>
      <c r="D131" s="11">
        <v>12.637844053333334</v>
      </c>
      <c r="E131" s="11">
        <v>12.750520413333334</v>
      </c>
    </row>
    <row r="132" spans="1:5" hidden="1" x14ac:dyDescent="0.25">
      <c r="A132" t="str">
        <f t="shared" si="2"/>
        <v/>
      </c>
      <c r="B132" s="8" t="s">
        <v>105</v>
      </c>
      <c r="C132" s="26">
        <v>43223</v>
      </c>
      <c r="D132" s="11">
        <v>14.470772333333336</v>
      </c>
      <c r="E132" s="11">
        <v>13.707522600000001</v>
      </c>
    </row>
    <row r="133" spans="1:5" hidden="1" x14ac:dyDescent="0.25">
      <c r="A133" t="str">
        <f t="shared" si="2"/>
        <v/>
      </c>
      <c r="B133" s="8" t="s">
        <v>105</v>
      </c>
      <c r="C133" s="26">
        <v>43235</v>
      </c>
      <c r="D133" s="11">
        <v>0.29685426666666692</v>
      </c>
      <c r="E133" s="11">
        <v>-0.40194293333333331</v>
      </c>
    </row>
    <row r="134" spans="1:5" hidden="1" x14ac:dyDescent="0.25">
      <c r="A134" t="str">
        <f t="shared" si="2"/>
        <v/>
      </c>
      <c r="B134" s="8" t="s">
        <v>105</v>
      </c>
      <c r="C134" s="26">
        <v>43235</v>
      </c>
      <c r="D134" s="11">
        <v>3.5075333333333343</v>
      </c>
      <c r="E134" s="11">
        <v>0.88411166666666685</v>
      </c>
    </row>
    <row r="135" spans="1:5" hidden="1" x14ac:dyDescent="0.25">
      <c r="A135" t="str">
        <f t="shared" si="2"/>
        <v/>
      </c>
      <c r="B135" s="8" t="s">
        <v>105</v>
      </c>
      <c r="C135" s="26">
        <v>43297</v>
      </c>
      <c r="D135" s="11">
        <v>9.4665799733333351</v>
      </c>
      <c r="E135" s="11">
        <v>9.4121276266666669</v>
      </c>
    </row>
    <row r="136" spans="1:5" hidden="1" x14ac:dyDescent="0.25">
      <c r="A136" t="str">
        <f t="shared" si="2"/>
        <v/>
      </c>
      <c r="B136" s="8" t="s">
        <v>105</v>
      </c>
      <c r="C136" s="26">
        <v>43297</v>
      </c>
      <c r="D136" s="11">
        <v>10.219933413333335</v>
      </c>
      <c r="E136" s="11">
        <v>9.8249753866666669</v>
      </c>
    </row>
    <row r="137" spans="1:5" hidden="1" x14ac:dyDescent="0.25">
      <c r="A137" t="str">
        <f t="shared" si="2"/>
        <v/>
      </c>
      <c r="B137" s="8" t="s">
        <v>105</v>
      </c>
      <c r="C137" s="26">
        <v>43368</v>
      </c>
      <c r="D137" s="11">
        <v>18.459483266666666</v>
      </c>
      <c r="E137" s="11">
        <v>13.038119066666665</v>
      </c>
    </row>
    <row r="138" spans="1:5" hidden="1" x14ac:dyDescent="0.25">
      <c r="A138" t="str">
        <f t="shared" si="2"/>
        <v/>
      </c>
      <c r="B138" s="8" t="s">
        <v>105</v>
      </c>
      <c r="C138" s="26">
        <v>43368</v>
      </c>
      <c r="D138" s="11">
        <v>17.854555733333335</v>
      </c>
      <c r="E138" s="11">
        <v>11.882526266666666</v>
      </c>
    </row>
    <row r="139" spans="1:5" hidden="1" x14ac:dyDescent="0.25">
      <c r="A139" t="str">
        <f t="shared" si="2"/>
        <v/>
      </c>
      <c r="B139" s="8" t="s">
        <v>73</v>
      </c>
      <c r="C139" s="26">
        <v>43263</v>
      </c>
      <c r="D139" s="11">
        <v>3.5692316153846133</v>
      </c>
      <c r="E139" s="11">
        <v>1.971433384615384</v>
      </c>
    </row>
    <row r="140" spans="1:5" hidden="1" x14ac:dyDescent="0.25">
      <c r="A140" t="str">
        <f t="shared" si="2"/>
        <v/>
      </c>
      <c r="B140" s="8" t="s">
        <v>73</v>
      </c>
      <c r="C140" s="26">
        <v>43217</v>
      </c>
      <c r="D140" s="11">
        <v>15.955638900000004</v>
      </c>
      <c r="E140" s="11">
        <v>11.356869600000001</v>
      </c>
    </row>
    <row r="141" spans="1:5" hidden="1" x14ac:dyDescent="0.25">
      <c r="A141" t="str">
        <f t="shared" si="2"/>
        <v/>
      </c>
      <c r="B141" s="8" t="s">
        <v>73</v>
      </c>
      <c r="C141" s="26">
        <v>43217</v>
      </c>
      <c r="D141" s="11">
        <v>3.7425806666666683</v>
      </c>
      <c r="E141" s="11">
        <v>8.5952143333333346</v>
      </c>
    </row>
    <row r="142" spans="1:5" hidden="1" x14ac:dyDescent="0.25">
      <c r="A142" t="str">
        <f t="shared" si="2"/>
        <v/>
      </c>
      <c r="B142" s="8" t="s">
        <v>73</v>
      </c>
      <c r="C142" s="26">
        <v>43234</v>
      </c>
      <c r="D142" s="11">
        <v>16.007027000000001</v>
      </c>
      <c r="E142" s="11">
        <v>8.9457749999999994</v>
      </c>
    </row>
    <row r="143" spans="1:5" hidden="1" x14ac:dyDescent="0.25">
      <c r="A143" t="str">
        <f t="shared" si="2"/>
        <v/>
      </c>
      <c r="B143" s="8" t="s">
        <v>73</v>
      </c>
      <c r="C143" s="26">
        <v>43234</v>
      </c>
      <c r="D143" s="11">
        <v>11.407614160000001</v>
      </c>
      <c r="E143" s="11">
        <v>8.8854830400000004</v>
      </c>
    </row>
    <row r="144" spans="1:5" hidden="1" x14ac:dyDescent="0.25">
      <c r="A144" t="str">
        <f t="shared" si="2"/>
        <v/>
      </c>
      <c r="B144" s="8" t="s">
        <v>73</v>
      </c>
      <c r="C144" s="26">
        <v>43263</v>
      </c>
      <c r="D144" s="11">
        <v>3.0217683923076923</v>
      </c>
      <c r="E144" s="11">
        <v>2.1408871461538461</v>
      </c>
    </row>
    <row r="145" spans="1:5" hidden="1" x14ac:dyDescent="0.25">
      <c r="A145" t="str">
        <f t="shared" si="2"/>
        <v/>
      </c>
      <c r="B145" s="8" t="s">
        <v>73</v>
      </c>
      <c r="C145" s="26">
        <v>43290</v>
      </c>
      <c r="D145" s="11">
        <v>82.346789440000009</v>
      </c>
      <c r="E145" s="11">
        <v>80.24743436</v>
      </c>
    </row>
    <row r="146" spans="1:5" hidden="1" x14ac:dyDescent="0.25">
      <c r="A146" t="str">
        <f t="shared" si="2"/>
        <v/>
      </c>
      <c r="B146" s="8" t="s">
        <v>73</v>
      </c>
      <c r="C146" s="26">
        <v>43290</v>
      </c>
      <c r="D146" s="11">
        <v>90.720482240000024</v>
      </c>
      <c r="E146" s="11">
        <v>85.073625560000011</v>
      </c>
    </row>
    <row r="147" spans="1:5" hidden="1" x14ac:dyDescent="0.25">
      <c r="A147" t="str">
        <f t="shared" si="2"/>
        <v/>
      </c>
      <c r="B147" s="8" t="s">
        <v>73</v>
      </c>
      <c r="C147" s="26">
        <v>43321</v>
      </c>
      <c r="D147" s="11">
        <v>9.6108565333333313</v>
      </c>
      <c r="E147" s="11">
        <v>8.6765317999999994</v>
      </c>
    </row>
    <row r="148" spans="1:5" hidden="1" x14ac:dyDescent="0.25">
      <c r="A148" t="str">
        <f t="shared" si="2"/>
        <v/>
      </c>
      <c r="B148" s="8" t="s">
        <v>73</v>
      </c>
      <c r="C148" s="26">
        <v>43321</v>
      </c>
      <c r="D148" s="11">
        <v>9.3122941333333351</v>
      </c>
      <c r="E148" s="11">
        <v>8.4526625333333332</v>
      </c>
    </row>
    <row r="149" spans="1:5" hidden="1" x14ac:dyDescent="0.25">
      <c r="A149" t="str">
        <f t="shared" si="2"/>
        <v/>
      </c>
      <c r="B149" s="8" t="s">
        <v>73</v>
      </c>
      <c r="C149" s="26">
        <v>43367</v>
      </c>
      <c r="D149" s="11">
        <v>28.71234428</v>
      </c>
      <c r="E149" s="11">
        <v>22.378832320000001</v>
      </c>
    </row>
    <row r="150" spans="1:5" hidden="1" x14ac:dyDescent="0.25">
      <c r="A150" t="str">
        <f t="shared" si="2"/>
        <v/>
      </c>
      <c r="B150" s="8" t="s">
        <v>73</v>
      </c>
      <c r="C150" s="26">
        <v>43367</v>
      </c>
      <c r="D150" s="11">
        <v>30.673103959999995</v>
      </c>
      <c r="E150" s="11">
        <v>23.881662739999996</v>
      </c>
    </row>
    <row r="151" spans="1:5" hidden="1" x14ac:dyDescent="0.25">
      <c r="A151" t="str">
        <f t="shared" si="2"/>
        <v/>
      </c>
      <c r="B151" s="8" t="s">
        <v>78</v>
      </c>
      <c r="C151" s="26">
        <v>43234</v>
      </c>
      <c r="D151" s="11">
        <v>21.484062400000003</v>
      </c>
      <c r="E151" s="11">
        <v>14.189936600000001</v>
      </c>
    </row>
    <row r="152" spans="1:5" hidden="1" x14ac:dyDescent="0.25">
      <c r="A152" t="str">
        <f t="shared" si="2"/>
        <v/>
      </c>
      <c r="B152" s="8" t="s">
        <v>78</v>
      </c>
      <c r="C152" s="26">
        <v>43234</v>
      </c>
      <c r="D152" s="11">
        <v>22.893693120000005</v>
      </c>
      <c r="E152" s="11">
        <v>16.235439280000001</v>
      </c>
    </row>
    <row r="153" spans="1:5" hidden="1" x14ac:dyDescent="0.25">
      <c r="A153" t="str">
        <f t="shared" si="2"/>
        <v/>
      </c>
      <c r="B153" s="8" t="s">
        <v>78</v>
      </c>
      <c r="C153" s="26">
        <v>43217</v>
      </c>
      <c r="D153" s="11">
        <v>3.4425926875000004</v>
      </c>
      <c r="E153" s="11">
        <v>2.6268078375000004</v>
      </c>
    </row>
    <row r="154" spans="1:5" hidden="1" x14ac:dyDescent="0.25">
      <c r="A154" t="str">
        <f t="shared" si="2"/>
        <v/>
      </c>
      <c r="B154" s="8" t="s">
        <v>78</v>
      </c>
      <c r="C154" s="26">
        <v>43217</v>
      </c>
      <c r="D154" s="11">
        <v>7.1189282499999962</v>
      </c>
      <c r="E154" s="11">
        <v>2.5959542499999997</v>
      </c>
    </row>
    <row r="155" spans="1:5" hidden="1" x14ac:dyDescent="0.25">
      <c r="A155" t="str">
        <f t="shared" si="2"/>
        <v/>
      </c>
      <c r="B155" s="8" t="s">
        <v>78</v>
      </c>
      <c r="C155" s="26">
        <v>43290</v>
      </c>
      <c r="D155" s="11">
        <v>16.228929839999999</v>
      </c>
      <c r="E155" s="11">
        <v>13.590315559999999</v>
      </c>
    </row>
    <row r="156" spans="1:5" hidden="1" x14ac:dyDescent="0.25">
      <c r="A156" t="str">
        <f t="shared" si="2"/>
        <v/>
      </c>
      <c r="B156" s="8" t="s">
        <v>78</v>
      </c>
      <c r="C156" s="26">
        <v>43290</v>
      </c>
      <c r="D156" s="11">
        <v>16.197867716000001</v>
      </c>
      <c r="E156" s="11">
        <v>13.502057824</v>
      </c>
    </row>
    <row r="157" spans="1:5" hidden="1" x14ac:dyDescent="0.25">
      <c r="A157" t="str">
        <f t="shared" si="2"/>
        <v/>
      </c>
      <c r="B157" s="8" t="s">
        <v>78</v>
      </c>
      <c r="C157" s="26">
        <v>43367</v>
      </c>
      <c r="D157" s="11">
        <v>31.071104300000002</v>
      </c>
      <c r="E157" s="11">
        <v>29.386472699999999</v>
      </c>
    </row>
    <row r="158" spans="1:5" hidden="1" x14ac:dyDescent="0.25">
      <c r="A158" t="str">
        <f t="shared" si="2"/>
        <v/>
      </c>
      <c r="B158" s="8" t="s">
        <v>78</v>
      </c>
      <c r="C158" s="27">
        <v>43367</v>
      </c>
      <c r="D158" s="11">
        <v>39.759689299999998</v>
      </c>
      <c r="E158" s="11">
        <v>38.308724449999993</v>
      </c>
    </row>
    <row r="159" spans="1:5" hidden="1" x14ac:dyDescent="0.25">
      <c r="A159" t="str">
        <f t="shared" si="2"/>
        <v/>
      </c>
      <c r="B159" s="8" t="s">
        <v>76</v>
      </c>
      <c r="C159" s="26">
        <v>43217</v>
      </c>
      <c r="D159" s="11">
        <v>44.064395433333338</v>
      </c>
      <c r="E159" s="11">
        <v>33.486287733333334</v>
      </c>
    </row>
    <row r="160" spans="1:5" hidden="1" x14ac:dyDescent="0.25">
      <c r="A160" t="str">
        <f t="shared" si="2"/>
        <v/>
      </c>
      <c r="B160" s="8" t="s">
        <v>76</v>
      </c>
      <c r="C160" s="26">
        <v>43234</v>
      </c>
      <c r="D160" s="11">
        <v>22.316793279999999</v>
      </c>
      <c r="E160" s="11">
        <v>18.757819819999998</v>
      </c>
    </row>
    <row r="161" spans="1:13" hidden="1" x14ac:dyDescent="0.25">
      <c r="A161" t="str">
        <f t="shared" si="2"/>
        <v/>
      </c>
      <c r="B161" s="8" t="s">
        <v>76</v>
      </c>
      <c r="C161" s="26">
        <v>43234</v>
      </c>
      <c r="D161" s="11">
        <v>28.710069600000001</v>
      </c>
      <c r="E161" s="11">
        <v>20.031116399999998</v>
      </c>
    </row>
    <row r="162" spans="1:13" hidden="1" x14ac:dyDescent="0.25">
      <c r="A162" t="str">
        <f t="shared" si="2"/>
        <v/>
      </c>
      <c r="B162" s="8" t="s">
        <v>76</v>
      </c>
      <c r="C162" s="26">
        <v>43263</v>
      </c>
      <c r="D162" s="11">
        <v>79.326462333333325</v>
      </c>
      <c r="E162" s="11">
        <v>74.844577666666652</v>
      </c>
    </row>
    <row r="163" spans="1:13" hidden="1" x14ac:dyDescent="0.25">
      <c r="A163" t="str">
        <f t="shared" si="2"/>
        <v/>
      </c>
      <c r="B163" s="8" t="s">
        <v>76</v>
      </c>
      <c r="C163" s="26">
        <v>43263</v>
      </c>
      <c r="D163" s="11">
        <v>80.44923386666666</v>
      </c>
      <c r="E163" s="11">
        <v>74.786464300000006</v>
      </c>
    </row>
    <row r="164" spans="1:13" hidden="1" x14ac:dyDescent="0.25">
      <c r="A164" t="str">
        <f t="shared" si="2"/>
        <v/>
      </c>
      <c r="B164" s="8" t="s">
        <v>76</v>
      </c>
      <c r="C164" s="26">
        <v>43290</v>
      </c>
      <c r="D164" s="11">
        <v>27.855918280000004</v>
      </c>
      <c r="E164" s="11">
        <v>24.39798132</v>
      </c>
    </row>
    <row r="165" spans="1:13" hidden="1" x14ac:dyDescent="0.25">
      <c r="A165" t="str">
        <f t="shared" si="2"/>
        <v/>
      </c>
      <c r="B165" s="8" t="s">
        <v>76</v>
      </c>
      <c r="C165" s="26">
        <v>43290</v>
      </c>
      <c r="D165" s="11">
        <v>47.836809600000002</v>
      </c>
      <c r="E165" s="11">
        <v>41.1408214</v>
      </c>
    </row>
    <row r="166" spans="1:13" hidden="1" x14ac:dyDescent="0.25">
      <c r="A166" t="str">
        <f t="shared" si="2"/>
        <v/>
      </c>
      <c r="B166" s="8" t="s">
        <v>76</v>
      </c>
      <c r="C166" s="26">
        <v>43321</v>
      </c>
      <c r="D166" s="11">
        <v>50.771729000000001</v>
      </c>
      <c r="E166" s="11">
        <v>43.94898933333333</v>
      </c>
    </row>
    <row r="167" spans="1:13" hidden="1" x14ac:dyDescent="0.25">
      <c r="A167" t="str">
        <f t="shared" si="2"/>
        <v/>
      </c>
      <c r="B167" s="8" t="s">
        <v>76</v>
      </c>
      <c r="C167" s="26">
        <v>43321</v>
      </c>
      <c r="D167" s="11">
        <v>51.791132100000006</v>
      </c>
      <c r="E167" s="11">
        <v>44.426611066666666</v>
      </c>
    </row>
    <row r="168" spans="1:13" hidden="1" x14ac:dyDescent="0.25">
      <c r="A168" t="str">
        <f t="shared" si="2"/>
        <v/>
      </c>
      <c r="B168" s="8" t="s">
        <v>76</v>
      </c>
      <c r="C168" s="26">
        <v>43367</v>
      </c>
      <c r="D168" s="11">
        <v>103.67178680000001</v>
      </c>
      <c r="E168" s="11">
        <v>90.047773200000009</v>
      </c>
    </row>
    <row r="169" spans="1:13" hidden="1" x14ac:dyDescent="0.25">
      <c r="A169" t="str">
        <f t="shared" si="2"/>
        <v/>
      </c>
      <c r="B169" s="8" t="s">
        <v>76</v>
      </c>
      <c r="C169" s="26">
        <v>43367</v>
      </c>
      <c r="D169" s="11">
        <v>98.233096880000005</v>
      </c>
      <c r="E169" s="11">
        <v>85.064171720000004</v>
      </c>
    </row>
    <row r="170" spans="1:13" hidden="1" x14ac:dyDescent="0.25">
      <c r="A170" t="str">
        <f t="shared" si="2"/>
        <v/>
      </c>
      <c r="B170" s="8">
        <v>68</v>
      </c>
      <c r="C170" s="26">
        <v>43216</v>
      </c>
      <c r="D170" s="11">
        <v>51.871547066666679</v>
      </c>
      <c r="E170" s="11">
        <v>50.766317266666675</v>
      </c>
    </row>
    <row r="171" spans="1:13" hidden="1" x14ac:dyDescent="0.25">
      <c r="A171" t="str">
        <f t="shared" si="2"/>
        <v/>
      </c>
      <c r="B171" s="8">
        <v>68</v>
      </c>
      <c r="C171" s="26">
        <v>43216</v>
      </c>
      <c r="D171" s="11">
        <v>53.372522253333337</v>
      </c>
      <c r="E171" s="11">
        <v>55.082740146666673</v>
      </c>
    </row>
    <row r="172" spans="1:13" hidden="1" x14ac:dyDescent="0.25">
      <c r="A172" t="str">
        <f t="shared" si="2"/>
        <v/>
      </c>
      <c r="B172" s="8">
        <v>68</v>
      </c>
      <c r="C172" s="26">
        <v>43238</v>
      </c>
      <c r="D172" s="11">
        <v>10.19458616</v>
      </c>
      <c r="E172" s="11">
        <v>2.7021443733333337</v>
      </c>
    </row>
    <row r="173" spans="1:13" hidden="1" x14ac:dyDescent="0.25">
      <c r="A173" t="str">
        <f t="shared" si="2"/>
        <v/>
      </c>
      <c r="B173" s="8">
        <v>68</v>
      </c>
      <c r="C173" s="26">
        <v>43238</v>
      </c>
      <c r="D173" s="11">
        <v>6.3083800933333336</v>
      </c>
      <c r="E173" s="11">
        <v>2.299570506666667</v>
      </c>
    </row>
    <row r="174" spans="1:13" hidden="1" x14ac:dyDescent="0.25">
      <c r="A174" t="str">
        <f t="shared" si="2"/>
        <v/>
      </c>
      <c r="B174" s="8">
        <v>68</v>
      </c>
      <c r="C174" s="26">
        <v>43294</v>
      </c>
      <c r="D174" s="11">
        <v>31.078745133333339</v>
      </c>
      <c r="E174" s="11">
        <v>27.612433700000004</v>
      </c>
    </row>
    <row r="175" spans="1:13" hidden="1" x14ac:dyDescent="0.25">
      <c r="A175" t="str">
        <f t="shared" si="2"/>
        <v/>
      </c>
      <c r="B175" s="8">
        <v>68</v>
      </c>
      <c r="C175" s="26">
        <v>43294</v>
      </c>
      <c r="D175" s="11">
        <v>33.698644600000002</v>
      </c>
      <c r="E175" s="11">
        <v>26.400424399999999</v>
      </c>
      <c r="K175" s="28"/>
      <c r="L175" s="11"/>
      <c r="M175" s="11"/>
    </row>
    <row r="176" spans="1:13" x14ac:dyDescent="0.25">
      <c r="A176" s="28" t="s">
        <v>300</v>
      </c>
      <c r="B176" s="28" t="s">
        <v>300</v>
      </c>
      <c r="C176" s="26">
        <v>43277</v>
      </c>
      <c r="D176" s="11">
        <v>6.9823599166666668</v>
      </c>
      <c r="E176" s="11">
        <v>3.8413045833333332</v>
      </c>
      <c r="K176" s="28"/>
      <c r="L176" s="11"/>
      <c r="M176" s="11"/>
    </row>
    <row r="177" spans="1:13" x14ac:dyDescent="0.25">
      <c r="A177" s="28" t="s">
        <v>300</v>
      </c>
      <c r="B177" s="28" t="s">
        <v>300</v>
      </c>
      <c r="C177" s="26">
        <v>43277</v>
      </c>
      <c r="D177" s="11">
        <v>6.732728335</v>
      </c>
      <c r="E177" s="11">
        <v>3.6535761066666668</v>
      </c>
      <c r="K177" s="28"/>
      <c r="L177" s="11"/>
      <c r="M177" s="11"/>
    </row>
    <row r="178" spans="1:13" x14ac:dyDescent="0.25">
      <c r="A178" s="28" t="s">
        <v>301</v>
      </c>
      <c r="B178" s="28" t="s">
        <v>301</v>
      </c>
      <c r="C178" s="26">
        <v>43277</v>
      </c>
      <c r="D178" s="11">
        <v>6.7179922516666677</v>
      </c>
      <c r="E178" s="11">
        <v>3.6722236066666669</v>
      </c>
      <c r="K178" s="28"/>
      <c r="L178" s="11"/>
      <c r="M178" s="11"/>
    </row>
    <row r="179" spans="1:13" x14ac:dyDescent="0.25">
      <c r="A179" s="28" t="s">
        <v>301</v>
      </c>
      <c r="B179" s="28" t="s">
        <v>301</v>
      </c>
      <c r="C179" s="26">
        <v>43277</v>
      </c>
      <c r="D179" s="11">
        <v>6.3579477999999998</v>
      </c>
      <c r="E179" s="11">
        <v>3.4407105333333328</v>
      </c>
      <c r="K179" s="28"/>
      <c r="L179" s="11"/>
      <c r="M179" s="11"/>
    </row>
    <row r="180" spans="1:13" x14ac:dyDescent="0.25">
      <c r="A180" s="28" t="s">
        <v>302</v>
      </c>
      <c r="B180" s="28" t="s">
        <v>302</v>
      </c>
      <c r="C180" s="26">
        <v>43278</v>
      </c>
      <c r="D180" s="11">
        <v>5.5725420833333352</v>
      </c>
      <c r="E180" s="11">
        <v>3.0471058333333345</v>
      </c>
      <c r="K180" s="28"/>
      <c r="L180" s="11"/>
      <c r="M180" s="11"/>
    </row>
    <row r="181" spans="1:13" x14ac:dyDescent="0.25">
      <c r="A181" s="28" t="s">
        <v>302</v>
      </c>
      <c r="B181" s="28" t="s">
        <v>302</v>
      </c>
      <c r="C181" s="26">
        <v>43278</v>
      </c>
      <c r="D181" s="11">
        <v>4.4268292416666668</v>
      </c>
      <c r="E181" s="11">
        <v>2.786102258333333</v>
      </c>
      <c r="K181" s="28"/>
      <c r="L181" s="11"/>
      <c r="M181" s="11"/>
    </row>
    <row r="182" spans="1:13" x14ac:dyDescent="0.25">
      <c r="A182" s="28" t="s">
        <v>303</v>
      </c>
      <c r="B182" s="28" t="s">
        <v>303</v>
      </c>
      <c r="C182" s="26">
        <v>43312</v>
      </c>
      <c r="D182" s="11">
        <v>330.6558594</v>
      </c>
      <c r="E182" s="11">
        <v>332.82991360000005</v>
      </c>
      <c r="K182" s="28"/>
      <c r="L182" s="11"/>
      <c r="M182" s="11"/>
    </row>
    <row r="183" spans="1:13" x14ac:dyDescent="0.25">
      <c r="A183" s="28" t="s">
        <v>303</v>
      </c>
      <c r="B183" s="28" t="s">
        <v>303</v>
      </c>
      <c r="C183" s="26">
        <v>43312</v>
      </c>
      <c r="D183" s="11">
        <v>260.70609119999995</v>
      </c>
      <c r="E183" s="11">
        <v>260.21558279999994</v>
      </c>
      <c r="K183" s="28"/>
      <c r="L183" s="11"/>
      <c r="M183" s="11"/>
    </row>
    <row r="184" spans="1:13" x14ac:dyDescent="0.25">
      <c r="A184" s="28" t="s">
        <v>304</v>
      </c>
      <c r="B184" s="28" t="s">
        <v>304</v>
      </c>
      <c r="C184" s="26">
        <v>43312</v>
      </c>
      <c r="D184" s="11">
        <v>239.27143100000006</v>
      </c>
      <c r="E184" s="11">
        <v>242.73941900000003</v>
      </c>
      <c r="K184" s="28"/>
      <c r="L184" s="11"/>
      <c r="M184" s="11"/>
    </row>
    <row r="185" spans="1:13" x14ac:dyDescent="0.25">
      <c r="A185" s="28" t="s">
        <v>304</v>
      </c>
      <c r="B185" s="28" t="s">
        <v>304</v>
      </c>
      <c r="C185" s="26">
        <v>43312</v>
      </c>
      <c r="D185" s="11">
        <v>240.10955560000002</v>
      </c>
      <c r="E185" s="11">
        <v>237.5611289</v>
      </c>
      <c r="K185" s="28"/>
      <c r="L185" s="11"/>
      <c r="M185" s="11"/>
    </row>
    <row r="186" spans="1:13" x14ac:dyDescent="0.25">
      <c r="A186" s="28" t="s">
        <v>305</v>
      </c>
      <c r="B186" s="28" t="s">
        <v>305</v>
      </c>
      <c r="C186" s="26">
        <v>43313</v>
      </c>
      <c r="D186" s="11">
        <v>247.40075960000001</v>
      </c>
      <c r="E186" s="11">
        <v>247.16293990000003</v>
      </c>
      <c r="K186" s="28"/>
      <c r="L186" s="11"/>
      <c r="M186" s="11"/>
    </row>
    <row r="187" spans="1:13" x14ac:dyDescent="0.25">
      <c r="A187" s="28" t="s">
        <v>305</v>
      </c>
      <c r="B187" s="28" t="s">
        <v>305</v>
      </c>
      <c r="C187" s="26">
        <v>43313</v>
      </c>
      <c r="D187" s="11">
        <v>254.43747500000001</v>
      </c>
      <c r="E187" s="11">
        <v>255.10485499999999</v>
      </c>
    </row>
    <row r="188" spans="1:13" x14ac:dyDescent="0.25">
      <c r="A188" s="28" t="s">
        <v>306</v>
      </c>
      <c r="B188" s="28" t="s">
        <v>306</v>
      </c>
      <c r="C188" s="26">
        <v>43306</v>
      </c>
      <c r="D188" s="11">
        <v>104.87643097142858</v>
      </c>
      <c r="E188" s="11">
        <v>89.864225599999997</v>
      </c>
    </row>
    <row r="189" spans="1:13" x14ac:dyDescent="0.25">
      <c r="A189" s="28" t="s">
        <v>306</v>
      </c>
      <c r="B189" s="28" t="s">
        <v>306</v>
      </c>
      <c r="C189" s="26">
        <v>43306</v>
      </c>
      <c r="D189" s="11">
        <v>113.14920742857143</v>
      </c>
      <c r="E189" s="11">
        <v>96.884846857142875</v>
      </c>
    </row>
    <row r="190" spans="1:13" x14ac:dyDescent="0.25">
      <c r="A190" s="28" t="s">
        <v>307</v>
      </c>
      <c r="B190" s="28" t="s">
        <v>307</v>
      </c>
      <c r="C190" s="26">
        <v>43306</v>
      </c>
      <c r="D190" s="11">
        <v>51.523116760000015</v>
      </c>
      <c r="E190" s="11">
        <v>45.80671444</v>
      </c>
    </row>
    <row r="191" spans="1:13" x14ac:dyDescent="0.25">
      <c r="A191" s="28" t="s">
        <v>307</v>
      </c>
      <c r="B191" s="28" t="s">
        <v>307</v>
      </c>
      <c r="C191" s="26">
        <v>43306</v>
      </c>
      <c r="D191" s="11">
        <v>54.296070399999998</v>
      </c>
      <c r="E191" s="11">
        <v>47.169689599999998</v>
      </c>
    </row>
    <row r="192" spans="1:13" x14ac:dyDescent="0.25">
      <c r="A192" s="28" t="s">
        <v>308</v>
      </c>
      <c r="B192" s="28" t="s">
        <v>308</v>
      </c>
      <c r="C192" s="26">
        <v>43307</v>
      </c>
      <c r="D192" s="11">
        <v>50.849511480000018</v>
      </c>
      <c r="E192" s="11">
        <v>43.750264620000003</v>
      </c>
    </row>
    <row r="193" spans="1:5" x14ac:dyDescent="0.25">
      <c r="A193" s="28" t="s">
        <v>308</v>
      </c>
      <c r="B193" s="28" t="s">
        <v>308</v>
      </c>
      <c r="C193" s="26">
        <v>43307</v>
      </c>
      <c r="D193" s="11">
        <v>92.720231440000006</v>
      </c>
      <c r="E193" s="11">
        <v>79.22732336</v>
      </c>
    </row>
    <row r="194" spans="1:5" x14ac:dyDescent="0.25">
      <c r="A194" s="28" t="s">
        <v>309</v>
      </c>
      <c r="B194" s="28" t="s">
        <v>309</v>
      </c>
      <c r="C194" s="26">
        <v>43299</v>
      </c>
      <c r="D194" s="11">
        <v>16.190637583333338</v>
      </c>
      <c r="E194" s="11">
        <v>17.987947625000004</v>
      </c>
    </row>
    <row r="195" spans="1:5" x14ac:dyDescent="0.25">
      <c r="A195" s="28" t="s">
        <v>309</v>
      </c>
      <c r="B195" s="28" t="s">
        <v>309</v>
      </c>
      <c r="C195" s="26">
        <v>43299</v>
      </c>
      <c r="D195" s="11">
        <v>23.133171613333335</v>
      </c>
      <c r="E195" s="11">
        <v>22.373859253333332</v>
      </c>
    </row>
    <row r="196" spans="1:5" x14ac:dyDescent="0.25">
      <c r="A196" s="28" t="s">
        <v>310</v>
      </c>
      <c r="B196" s="28" t="s">
        <v>310</v>
      </c>
      <c r="C196" s="26">
        <v>43299</v>
      </c>
      <c r="D196" s="11">
        <v>19.792550216666669</v>
      </c>
      <c r="E196" s="11">
        <v>18.5765672</v>
      </c>
    </row>
    <row r="197" spans="1:5" x14ac:dyDescent="0.25">
      <c r="A197" s="28" t="s">
        <v>310</v>
      </c>
      <c r="B197" s="28" t="s">
        <v>310</v>
      </c>
      <c r="C197" s="26">
        <v>43299</v>
      </c>
      <c r="D197" s="11">
        <v>17.921624399999999</v>
      </c>
      <c r="E197" s="11">
        <v>16.401899933333333</v>
      </c>
    </row>
    <row r="198" spans="1:5" x14ac:dyDescent="0.25">
      <c r="A198" s="28" t="s">
        <v>311</v>
      </c>
      <c r="B198" s="28" t="s">
        <v>311</v>
      </c>
      <c r="C198" s="26">
        <v>43300</v>
      </c>
      <c r="D198" s="11">
        <v>16.128900866666665</v>
      </c>
      <c r="E198" s="11">
        <v>15.737789133333333</v>
      </c>
    </row>
    <row r="199" spans="1:5" x14ac:dyDescent="0.25">
      <c r="A199" s="28" t="s">
        <v>311</v>
      </c>
      <c r="B199" s="28" t="s">
        <v>311</v>
      </c>
      <c r="C199" s="26">
        <v>43300</v>
      </c>
      <c r="D199" s="11">
        <v>15.523628418333331</v>
      </c>
      <c r="E199" s="11">
        <v>15.273401606666665</v>
      </c>
    </row>
    <row r="200" spans="1:5" x14ac:dyDescent="0.25">
      <c r="D200" s="29"/>
    </row>
    <row r="201" spans="1:5" x14ac:dyDescent="0.25">
      <c r="D201" s="29"/>
    </row>
    <row r="202" spans="1:5" x14ac:dyDescent="0.25">
      <c r="D202" s="29"/>
    </row>
    <row r="203" spans="1:5" x14ac:dyDescent="0.25">
      <c r="D203" s="29"/>
    </row>
    <row r="204" spans="1:5" x14ac:dyDescent="0.25">
      <c r="D204" s="29"/>
    </row>
    <row r="205" spans="1:5" x14ac:dyDescent="0.25">
      <c r="D205" s="29"/>
    </row>
    <row r="206" spans="1:5" x14ac:dyDescent="0.25">
      <c r="D206" s="29"/>
    </row>
    <row r="207" spans="1:5" x14ac:dyDescent="0.25">
      <c r="D207" s="29"/>
    </row>
    <row r="208" spans="1:5" x14ac:dyDescent="0.25">
      <c r="D208" s="29"/>
    </row>
    <row r="209" spans="4:19" x14ac:dyDescent="0.25">
      <c r="D209" s="29"/>
    </row>
    <row r="210" spans="4:19" x14ac:dyDescent="0.25">
      <c r="D210" s="29"/>
    </row>
    <row r="211" spans="4:19" x14ac:dyDescent="0.25">
      <c r="D211" s="29"/>
    </row>
    <row r="217" spans="4:19" x14ac:dyDescent="0.25">
      <c r="P217" s="8"/>
      <c r="Q217" s="26"/>
      <c r="R217" s="11"/>
      <c r="S217" s="11"/>
    </row>
    <row r="218" spans="4:19" x14ac:dyDescent="0.25">
      <c r="P218" s="8"/>
      <c r="Q218" s="26"/>
      <c r="R218" s="11"/>
      <c r="S218"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21"/>
  <sheetViews>
    <sheetView topLeftCell="A106" workbookViewId="0">
      <selection activeCell="L8" sqref="L8"/>
    </sheetView>
  </sheetViews>
  <sheetFormatPr defaultColWidth="8.85546875" defaultRowHeight="15" x14ac:dyDescent="0.25"/>
  <cols>
    <col min="1" max="1" width="10.140625" bestFit="1" customWidth="1"/>
    <col min="3" max="3" width="10.140625" bestFit="1" customWidth="1"/>
    <col min="4" max="4" width="13.7109375" style="48" customWidth="1"/>
    <col min="5" max="5" width="11.7109375" style="48" customWidth="1"/>
    <col min="6" max="6" width="11.7109375" style="49" customWidth="1"/>
    <col min="7" max="7" width="11.7109375" style="50" customWidth="1"/>
    <col min="8" max="8" width="8.85546875" style="11"/>
    <col min="10" max="10" width="9.140625" customWidth="1"/>
  </cols>
  <sheetData>
    <row r="1" spans="1:7" ht="34.5" customHeight="1" thickBot="1" x14ac:dyDescent="0.3">
      <c r="A1" s="38" t="s">
        <v>1</v>
      </c>
      <c r="B1" s="38" t="s">
        <v>0</v>
      </c>
      <c r="C1" s="38" t="s">
        <v>2</v>
      </c>
      <c r="D1" s="38" t="s">
        <v>169</v>
      </c>
      <c r="E1" s="38" t="s">
        <v>592</v>
      </c>
      <c r="F1" s="39" t="s">
        <v>593</v>
      </c>
      <c r="G1" s="40" t="s">
        <v>594</v>
      </c>
    </row>
    <row r="2" spans="1:7" ht="15.75" thickTop="1" x14ac:dyDescent="0.25">
      <c r="A2" t="str">
        <f>B2&amp;C2</f>
        <v>2343321</v>
      </c>
      <c r="B2">
        <v>23</v>
      </c>
      <c r="C2" s="7">
        <v>43321</v>
      </c>
      <c r="D2" s="41" t="s">
        <v>345</v>
      </c>
      <c r="E2" s="42">
        <v>0.13</v>
      </c>
      <c r="F2" s="43">
        <v>0.02</v>
      </c>
      <c r="G2" s="44">
        <v>5.87</v>
      </c>
    </row>
    <row r="3" spans="1:7" x14ac:dyDescent="0.25">
      <c r="A3" t="str">
        <f t="shared" ref="A3:A66" si="0">B3&amp;C3</f>
        <v>2343237</v>
      </c>
      <c r="B3">
        <v>23</v>
      </c>
      <c r="C3" s="7">
        <v>43237</v>
      </c>
      <c r="D3" s="41" t="s">
        <v>346</v>
      </c>
      <c r="E3" s="42">
        <v>0.04</v>
      </c>
      <c r="F3" s="43">
        <v>9.1299999999999992E-3</v>
      </c>
      <c r="G3" s="44">
        <v>5.94</v>
      </c>
    </row>
    <row r="4" spans="1:7" x14ac:dyDescent="0.25">
      <c r="A4" t="str">
        <f t="shared" si="0"/>
        <v>2343370</v>
      </c>
      <c r="B4">
        <v>23</v>
      </c>
      <c r="C4" s="7">
        <v>43370</v>
      </c>
      <c r="D4" s="41" t="s">
        <v>595</v>
      </c>
      <c r="E4" s="42">
        <v>0.05</v>
      </c>
      <c r="F4" s="43">
        <v>0.01</v>
      </c>
      <c r="G4" s="44">
        <v>9.26</v>
      </c>
    </row>
    <row r="5" spans="1:7" x14ac:dyDescent="0.25">
      <c r="A5" t="str">
        <f t="shared" si="0"/>
        <v>2343262</v>
      </c>
      <c r="B5">
        <v>23</v>
      </c>
      <c r="C5" s="7">
        <v>43262</v>
      </c>
      <c r="D5" s="41" t="s">
        <v>348</v>
      </c>
      <c r="E5" s="42">
        <v>0.01</v>
      </c>
      <c r="F5" s="43">
        <v>0.02</v>
      </c>
      <c r="G5" s="44">
        <v>38.270000000000003</v>
      </c>
    </row>
    <row r="6" spans="1:7" x14ac:dyDescent="0.25">
      <c r="A6" t="str">
        <f t="shared" si="0"/>
        <v>2343293</v>
      </c>
      <c r="B6">
        <v>23</v>
      </c>
      <c r="C6" s="7">
        <v>43293</v>
      </c>
      <c r="D6" s="45" t="s">
        <v>596</v>
      </c>
      <c r="E6" s="42">
        <v>0.14000000000000001</v>
      </c>
      <c r="F6" s="43">
        <v>0.01</v>
      </c>
      <c r="G6" s="44">
        <v>11.15</v>
      </c>
    </row>
    <row r="7" spans="1:7" x14ac:dyDescent="0.25">
      <c r="A7" t="str">
        <f t="shared" si="0"/>
        <v>6843216</v>
      </c>
      <c r="B7">
        <v>68</v>
      </c>
      <c r="C7" s="7">
        <v>43216</v>
      </c>
      <c r="D7" s="46" t="s">
        <v>350</v>
      </c>
      <c r="E7" s="42">
        <v>3.45</v>
      </c>
      <c r="F7" s="43">
        <v>7.2100000000000003E-3</v>
      </c>
      <c r="G7">
        <v>3206.76</v>
      </c>
    </row>
    <row r="8" spans="1:7" x14ac:dyDescent="0.25">
      <c r="A8" t="str">
        <f t="shared" si="0"/>
        <v>6843238</v>
      </c>
      <c r="B8">
        <v>68</v>
      </c>
      <c r="C8" s="7">
        <v>43238</v>
      </c>
      <c r="D8" s="46" t="s">
        <v>351</v>
      </c>
      <c r="E8" s="42">
        <v>0.57999999999999996</v>
      </c>
      <c r="F8" s="43">
        <v>0.04</v>
      </c>
      <c r="G8" s="44">
        <v>104.64</v>
      </c>
    </row>
    <row r="9" spans="1:7" x14ac:dyDescent="0.25">
      <c r="A9" t="str">
        <f t="shared" si="0"/>
        <v>6843294</v>
      </c>
      <c r="B9">
        <v>68</v>
      </c>
      <c r="C9" s="7">
        <v>43294</v>
      </c>
      <c r="D9" s="46" t="s">
        <v>352</v>
      </c>
      <c r="E9" s="42">
        <v>0.03</v>
      </c>
      <c r="F9" s="43">
        <v>0.91</v>
      </c>
      <c r="G9" s="44">
        <v>131.11000000000001</v>
      </c>
    </row>
    <row r="10" spans="1:7" x14ac:dyDescent="0.25">
      <c r="A10" t="str">
        <f t="shared" si="0"/>
        <v>14A43371</v>
      </c>
      <c r="B10" t="s">
        <v>83</v>
      </c>
      <c r="C10" s="7">
        <v>43371</v>
      </c>
      <c r="D10" s="46" t="s">
        <v>353</v>
      </c>
      <c r="E10" s="42">
        <v>0.65</v>
      </c>
      <c r="F10" s="43">
        <v>1.82</v>
      </c>
      <c r="G10" s="44">
        <v>82.43</v>
      </c>
    </row>
    <row r="11" spans="1:7" x14ac:dyDescent="0.25">
      <c r="A11" t="str">
        <f t="shared" si="0"/>
        <v>14A43238</v>
      </c>
      <c r="B11" t="s">
        <v>83</v>
      </c>
      <c r="C11" s="7">
        <v>43238</v>
      </c>
      <c r="D11" s="46" t="s">
        <v>354</v>
      </c>
      <c r="E11" s="42">
        <v>0.24</v>
      </c>
      <c r="F11" s="43">
        <v>1.77</v>
      </c>
      <c r="G11" s="44">
        <v>9.02</v>
      </c>
    </row>
    <row r="12" spans="1:7" x14ac:dyDescent="0.25">
      <c r="A12" t="str">
        <f t="shared" si="0"/>
        <v>14A43294</v>
      </c>
      <c r="B12" t="s">
        <v>83</v>
      </c>
      <c r="C12" s="7">
        <v>43294</v>
      </c>
      <c r="D12" s="46" t="s">
        <v>355</v>
      </c>
      <c r="E12" s="42">
        <v>0.08</v>
      </c>
      <c r="F12" s="43">
        <v>2.89</v>
      </c>
      <c r="G12">
        <v>2967.72</v>
      </c>
    </row>
    <row r="13" spans="1:7" x14ac:dyDescent="0.25">
      <c r="A13" t="str">
        <f t="shared" si="0"/>
        <v>14A43216</v>
      </c>
      <c r="B13" t="s">
        <v>83</v>
      </c>
      <c r="C13" s="7">
        <v>43216</v>
      </c>
      <c r="D13" s="46" t="s">
        <v>356</v>
      </c>
      <c r="E13" s="42">
        <v>2.58</v>
      </c>
      <c r="F13" s="43">
        <v>1.73</v>
      </c>
      <c r="G13" s="44">
        <v>562.04999999999995</v>
      </c>
    </row>
    <row r="14" spans="1:7" x14ac:dyDescent="0.25">
      <c r="A14" t="str">
        <f t="shared" si="0"/>
        <v>14A0 Hr</v>
      </c>
      <c r="B14" t="s">
        <v>83</v>
      </c>
      <c r="C14" t="s">
        <v>357</v>
      </c>
      <c r="D14" s="46" t="s">
        <v>358</v>
      </c>
      <c r="E14">
        <v>2.2400000000000002</v>
      </c>
      <c r="F14" s="23">
        <v>3.48</v>
      </c>
      <c r="G14" s="11">
        <v>2912.72</v>
      </c>
    </row>
    <row r="15" spans="1:7" ht="24.75" x14ac:dyDescent="0.25">
      <c r="A15" t="str">
        <f t="shared" si="0"/>
        <v>14A12 Hr</v>
      </c>
      <c r="B15" t="s">
        <v>83</v>
      </c>
      <c r="C15" t="s">
        <v>359</v>
      </c>
      <c r="D15" s="46" t="s">
        <v>360</v>
      </c>
      <c r="E15">
        <v>1.08</v>
      </c>
      <c r="F15" s="23">
        <v>3.72</v>
      </c>
      <c r="G15" s="11">
        <v>4080</v>
      </c>
    </row>
    <row r="16" spans="1:7" ht="24.75" x14ac:dyDescent="0.25">
      <c r="A16" t="str">
        <f t="shared" si="0"/>
        <v>14A24 Hr</v>
      </c>
      <c r="B16" t="s">
        <v>83</v>
      </c>
      <c r="C16" t="s">
        <v>361</v>
      </c>
      <c r="D16" s="46" t="s">
        <v>362</v>
      </c>
      <c r="E16">
        <v>2.52</v>
      </c>
      <c r="F16" s="23">
        <v>3.76</v>
      </c>
      <c r="G16" s="11">
        <v>2953</v>
      </c>
    </row>
    <row r="17" spans="1:7" x14ac:dyDescent="0.25">
      <c r="A17" t="str">
        <f t="shared" si="0"/>
        <v>14B43371</v>
      </c>
      <c r="B17" t="s">
        <v>80</v>
      </c>
      <c r="C17" s="7">
        <v>43371</v>
      </c>
      <c r="D17" s="46" t="s">
        <v>363</v>
      </c>
      <c r="E17" s="42">
        <v>7.0000000000000007E-2</v>
      </c>
      <c r="F17" s="43">
        <v>0.16</v>
      </c>
      <c r="G17" s="44">
        <v>18.25</v>
      </c>
    </row>
    <row r="18" spans="1:7" x14ac:dyDescent="0.25">
      <c r="A18" t="str">
        <f t="shared" si="0"/>
        <v>14B43238</v>
      </c>
      <c r="B18" t="s">
        <v>80</v>
      </c>
      <c r="C18" s="7">
        <v>43238</v>
      </c>
      <c r="D18" s="46" t="s">
        <v>364</v>
      </c>
      <c r="E18" s="42">
        <v>7.0000000000000007E-2</v>
      </c>
      <c r="F18" s="43">
        <v>0.28000000000000003</v>
      </c>
      <c r="G18" s="44">
        <v>10.130000000000001</v>
      </c>
    </row>
    <row r="19" spans="1:7" x14ac:dyDescent="0.25">
      <c r="A19" t="str">
        <f t="shared" si="0"/>
        <v>14B43216</v>
      </c>
      <c r="B19" t="s">
        <v>80</v>
      </c>
      <c r="C19" s="7">
        <v>43216</v>
      </c>
      <c r="D19" s="46" t="s">
        <v>365</v>
      </c>
      <c r="E19" s="42">
        <v>0.36</v>
      </c>
      <c r="F19" s="43">
        <v>0.62</v>
      </c>
      <c r="G19" s="44">
        <v>468.29</v>
      </c>
    </row>
    <row r="20" spans="1:7" x14ac:dyDescent="0.25">
      <c r="A20" t="str">
        <f t="shared" si="0"/>
        <v>14B43294</v>
      </c>
      <c r="B20" t="s">
        <v>80</v>
      </c>
      <c r="C20" s="7">
        <v>43294</v>
      </c>
      <c r="D20" s="46" t="s">
        <v>366</v>
      </c>
      <c r="E20" s="42">
        <v>0.03</v>
      </c>
      <c r="F20" s="43">
        <v>0.14000000000000001</v>
      </c>
      <c r="G20" s="44">
        <v>236.96</v>
      </c>
    </row>
    <row r="21" spans="1:7" x14ac:dyDescent="0.25">
      <c r="A21" t="str">
        <f t="shared" si="0"/>
        <v>230 Hr</v>
      </c>
      <c r="B21">
        <v>23</v>
      </c>
      <c r="C21" t="s">
        <v>357</v>
      </c>
      <c r="D21" s="46" t="s">
        <v>367</v>
      </c>
      <c r="E21" s="42">
        <v>0.12</v>
      </c>
      <c r="F21" s="43">
        <v>8.9700000000000005E-3</v>
      </c>
      <c r="G21" s="44">
        <v>11.49</v>
      </c>
    </row>
    <row r="22" spans="1:7" x14ac:dyDescent="0.25">
      <c r="A22" t="str">
        <f t="shared" si="0"/>
        <v>2312 Hr</v>
      </c>
      <c r="B22">
        <v>23</v>
      </c>
      <c r="C22" t="s">
        <v>359</v>
      </c>
      <c r="D22" s="46" t="s">
        <v>368</v>
      </c>
      <c r="E22" s="42">
        <v>0.08</v>
      </c>
      <c r="F22" s="43">
        <v>1.1199999999999999E-3</v>
      </c>
      <c r="G22" s="44">
        <v>6.84</v>
      </c>
    </row>
    <row r="23" spans="1:7" x14ac:dyDescent="0.25">
      <c r="A23" t="str">
        <f t="shared" si="0"/>
        <v>2324 Hr</v>
      </c>
      <c r="B23">
        <v>23</v>
      </c>
      <c r="C23" t="s">
        <v>361</v>
      </c>
      <c r="D23" s="46" t="s">
        <v>369</v>
      </c>
      <c r="E23" s="42">
        <v>0.12</v>
      </c>
      <c r="F23" s="43">
        <v>1E-3</v>
      </c>
      <c r="G23" s="44">
        <v>6.42</v>
      </c>
    </row>
    <row r="24" spans="1:7" x14ac:dyDescent="0.25">
      <c r="A24" t="str">
        <f t="shared" si="0"/>
        <v>32A43370</v>
      </c>
      <c r="B24" t="s">
        <v>66</v>
      </c>
      <c r="C24" s="7">
        <v>43370</v>
      </c>
      <c r="D24" s="46" t="s">
        <v>370</v>
      </c>
      <c r="E24" s="42">
        <v>2.0099999999999998</v>
      </c>
      <c r="F24" s="43">
        <v>0.72</v>
      </c>
      <c r="G24" s="44">
        <v>17.3</v>
      </c>
    </row>
    <row r="25" spans="1:7" x14ac:dyDescent="0.25">
      <c r="A25" t="str">
        <f t="shared" si="0"/>
        <v>32A43221</v>
      </c>
      <c r="B25" t="s">
        <v>66</v>
      </c>
      <c r="C25" s="7">
        <v>43221</v>
      </c>
      <c r="D25" s="46" t="s">
        <v>371</v>
      </c>
      <c r="E25" s="42">
        <v>0.73</v>
      </c>
      <c r="F25" s="43">
        <v>0.62</v>
      </c>
      <c r="G25" s="44">
        <v>525.42999999999995</v>
      </c>
    </row>
    <row r="26" spans="1:7" x14ac:dyDescent="0.25">
      <c r="A26" t="str">
        <f t="shared" si="0"/>
        <v>32A43293</v>
      </c>
      <c r="B26" t="s">
        <v>66</v>
      </c>
      <c r="C26" s="7">
        <v>43293</v>
      </c>
      <c r="D26" s="46" t="s">
        <v>372</v>
      </c>
      <c r="E26" s="42">
        <v>0.11</v>
      </c>
      <c r="F26" s="43">
        <v>0.51</v>
      </c>
      <c r="G26" s="44">
        <v>16.68</v>
      </c>
    </row>
    <row r="27" spans="1:7" x14ac:dyDescent="0.25">
      <c r="A27" t="str">
        <f t="shared" si="0"/>
        <v>32A43243</v>
      </c>
      <c r="B27" t="s">
        <v>66</v>
      </c>
      <c r="C27" s="7">
        <v>43243</v>
      </c>
      <c r="D27" s="46" t="s">
        <v>373</v>
      </c>
      <c r="E27" s="42">
        <v>0.04</v>
      </c>
      <c r="F27" s="43">
        <v>0.39</v>
      </c>
      <c r="G27" s="44">
        <v>13.14</v>
      </c>
    </row>
    <row r="28" spans="1:7" x14ac:dyDescent="0.25">
      <c r="A28" t="str">
        <f t="shared" si="0"/>
        <v>32B43370</v>
      </c>
      <c r="B28" t="s">
        <v>71</v>
      </c>
      <c r="C28" s="7">
        <v>43370</v>
      </c>
      <c r="D28" s="46" t="s">
        <v>374</v>
      </c>
      <c r="E28" s="42">
        <v>0.12</v>
      </c>
      <c r="F28" s="43">
        <v>0.52</v>
      </c>
      <c r="G28" s="44">
        <v>6.4</v>
      </c>
    </row>
    <row r="29" spans="1:7" x14ac:dyDescent="0.25">
      <c r="A29" t="str">
        <f t="shared" si="0"/>
        <v>32B43221</v>
      </c>
      <c r="B29" t="s">
        <v>71</v>
      </c>
      <c r="C29" s="7">
        <v>43221</v>
      </c>
      <c r="D29" s="46" t="s">
        <v>375</v>
      </c>
      <c r="E29" s="42">
        <v>0.13</v>
      </c>
      <c r="F29" s="43">
        <v>1.22</v>
      </c>
      <c r="G29" s="44">
        <v>384.09</v>
      </c>
    </row>
    <row r="30" spans="1:7" x14ac:dyDescent="0.25">
      <c r="A30" t="str">
        <f t="shared" si="0"/>
        <v>32B43243</v>
      </c>
      <c r="B30" t="s">
        <v>71</v>
      </c>
      <c r="C30" s="7">
        <v>43243</v>
      </c>
      <c r="D30" s="46" t="s">
        <v>376</v>
      </c>
      <c r="E30" s="42">
        <v>0.12</v>
      </c>
      <c r="F30" s="43">
        <v>1.1100000000000001</v>
      </c>
      <c r="G30" s="44">
        <v>73.78</v>
      </c>
    </row>
    <row r="31" spans="1:7" x14ac:dyDescent="0.25">
      <c r="A31" t="str">
        <f t="shared" si="0"/>
        <v>32B43293</v>
      </c>
      <c r="B31" t="s">
        <v>71</v>
      </c>
      <c r="C31" s="7">
        <v>43293</v>
      </c>
      <c r="D31" s="46" t="s">
        <v>377</v>
      </c>
      <c r="E31" s="42">
        <v>7.0000000000000007E-2</v>
      </c>
      <c r="F31" s="43">
        <v>0.54</v>
      </c>
      <c r="G31" s="44">
        <v>7.36</v>
      </c>
    </row>
    <row r="32" spans="1:7" x14ac:dyDescent="0.25">
      <c r="A32" t="str">
        <f t="shared" si="0"/>
        <v>32C43237</v>
      </c>
      <c r="B32" t="s">
        <v>69</v>
      </c>
      <c r="C32" s="7">
        <v>43237</v>
      </c>
      <c r="D32" s="46" t="s">
        <v>378</v>
      </c>
      <c r="E32" s="42">
        <v>0.06</v>
      </c>
      <c r="F32" s="43">
        <v>0.25</v>
      </c>
      <c r="G32" s="44">
        <v>4.16</v>
      </c>
    </row>
    <row r="33" spans="1:7" x14ac:dyDescent="0.25">
      <c r="A33" t="str">
        <f t="shared" si="0"/>
        <v>32C43221</v>
      </c>
      <c r="B33" t="s">
        <v>69</v>
      </c>
      <c r="C33" s="7">
        <v>43221</v>
      </c>
      <c r="D33" s="46" t="s">
        <v>379</v>
      </c>
      <c r="E33" s="42">
        <v>0.12</v>
      </c>
      <c r="F33" s="43">
        <v>0.32</v>
      </c>
      <c r="G33" s="44">
        <v>248.76</v>
      </c>
    </row>
    <row r="34" spans="1:7" x14ac:dyDescent="0.25">
      <c r="A34" t="str">
        <f t="shared" si="0"/>
        <v>32C43370</v>
      </c>
      <c r="B34" t="s">
        <v>69</v>
      </c>
      <c r="C34" s="7">
        <v>43370</v>
      </c>
      <c r="D34" s="46" t="s">
        <v>380</v>
      </c>
      <c r="E34" s="42">
        <v>0.08</v>
      </c>
      <c r="F34" s="43">
        <v>0.06</v>
      </c>
      <c r="G34" s="44">
        <v>12.58</v>
      </c>
    </row>
    <row r="35" spans="1:7" x14ac:dyDescent="0.25">
      <c r="A35" t="str">
        <f t="shared" si="0"/>
        <v>32C43293</v>
      </c>
      <c r="B35" t="s">
        <v>69</v>
      </c>
      <c r="C35" s="7">
        <v>43293</v>
      </c>
      <c r="D35" s="46" t="s">
        <v>381</v>
      </c>
      <c r="E35" s="42">
        <v>0.06</v>
      </c>
      <c r="F35" s="43">
        <v>0.16</v>
      </c>
      <c r="G35" s="44">
        <v>196.63</v>
      </c>
    </row>
    <row r="36" spans="1:7" x14ac:dyDescent="0.25">
      <c r="A36" t="str">
        <f t="shared" si="0"/>
        <v>4A43234</v>
      </c>
      <c r="B36" t="s">
        <v>98</v>
      </c>
      <c r="C36" s="7">
        <v>43234</v>
      </c>
      <c r="D36" s="46" t="s">
        <v>382</v>
      </c>
      <c r="E36" s="42">
        <v>0.19</v>
      </c>
      <c r="F36" s="43">
        <v>0.04</v>
      </c>
      <c r="G36" s="44">
        <v>49.1</v>
      </c>
    </row>
    <row r="37" spans="1:7" x14ac:dyDescent="0.25">
      <c r="A37" t="str">
        <f t="shared" si="0"/>
        <v>4A43320</v>
      </c>
      <c r="B37" t="s">
        <v>98</v>
      </c>
      <c r="C37" s="7">
        <v>43320</v>
      </c>
      <c r="D37" s="46" t="s">
        <v>383</v>
      </c>
      <c r="E37" s="42">
        <v>0.09</v>
      </c>
      <c r="F37" s="43">
        <v>0.16</v>
      </c>
      <c r="G37" s="44">
        <v>12.82</v>
      </c>
    </row>
    <row r="38" spans="1:7" x14ac:dyDescent="0.25">
      <c r="A38" t="str">
        <f t="shared" si="0"/>
        <v>4A43367</v>
      </c>
      <c r="B38" t="s">
        <v>98</v>
      </c>
      <c r="C38" s="7">
        <v>43367</v>
      </c>
      <c r="D38" s="46" t="s">
        <v>384</v>
      </c>
      <c r="E38" s="42">
        <v>0.3</v>
      </c>
      <c r="F38" s="43">
        <v>0.1</v>
      </c>
      <c r="G38" s="44">
        <v>20.68</v>
      </c>
    </row>
    <row r="39" spans="1:7" x14ac:dyDescent="0.25">
      <c r="A39" t="str">
        <f t="shared" si="0"/>
        <v>4A43290</v>
      </c>
      <c r="B39" t="s">
        <v>98</v>
      </c>
      <c r="C39" s="7">
        <v>43290</v>
      </c>
      <c r="D39" s="46" t="s">
        <v>385</v>
      </c>
      <c r="E39" s="42">
        <v>0.06</v>
      </c>
      <c r="F39" s="43">
        <v>0.04</v>
      </c>
      <c r="G39" s="44">
        <v>14.57</v>
      </c>
    </row>
    <row r="40" spans="1:7" x14ac:dyDescent="0.25">
      <c r="A40" t="str">
        <f t="shared" si="0"/>
        <v>4A43262</v>
      </c>
      <c r="B40" t="s">
        <v>98</v>
      </c>
      <c r="C40" s="7">
        <v>43262</v>
      </c>
      <c r="D40" s="46" t="s">
        <v>386</v>
      </c>
      <c r="E40" s="42">
        <v>0.03</v>
      </c>
      <c r="F40" s="43">
        <v>0.08</v>
      </c>
      <c r="G40" s="44">
        <v>124.95</v>
      </c>
    </row>
    <row r="41" spans="1:7" x14ac:dyDescent="0.25">
      <c r="A41" t="str">
        <f t="shared" si="0"/>
        <v>4A43214</v>
      </c>
      <c r="B41" t="s">
        <v>98</v>
      </c>
      <c r="C41" s="7">
        <v>43214</v>
      </c>
      <c r="D41" s="46" t="s">
        <v>387</v>
      </c>
      <c r="E41" s="42">
        <v>0.02</v>
      </c>
      <c r="F41" s="43">
        <v>0.13</v>
      </c>
      <c r="G41">
        <v>3253.12</v>
      </c>
    </row>
    <row r="42" spans="1:7" x14ac:dyDescent="0.25">
      <c r="A42" t="str">
        <f t="shared" si="0"/>
        <v>4C43236</v>
      </c>
      <c r="B42" t="s">
        <v>91</v>
      </c>
      <c r="C42" s="7">
        <v>43236</v>
      </c>
      <c r="D42" s="46" t="s">
        <v>388</v>
      </c>
      <c r="E42" s="42">
        <v>0.03</v>
      </c>
      <c r="F42" s="43">
        <v>0.01</v>
      </c>
      <c r="G42" s="44">
        <v>6.96</v>
      </c>
    </row>
    <row r="43" spans="1:7" x14ac:dyDescent="0.25">
      <c r="A43" t="str">
        <f t="shared" si="0"/>
        <v>4C43369</v>
      </c>
      <c r="B43" t="s">
        <v>91</v>
      </c>
      <c r="C43" s="7">
        <v>43369</v>
      </c>
      <c r="D43" s="46" t="s">
        <v>389</v>
      </c>
      <c r="E43" s="42">
        <v>0.05</v>
      </c>
      <c r="F43" s="43">
        <v>1.66E-3</v>
      </c>
      <c r="G43" s="44">
        <v>5.18</v>
      </c>
    </row>
    <row r="44" spans="1:7" x14ac:dyDescent="0.25">
      <c r="A44" t="str">
        <f t="shared" si="0"/>
        <v>4C43292</v>
      </c>
      <c r="B44" t="s">
        <v>91</v>
      </c>
      <c r="C44" s="7">
        <v>43292</v>
      </c>
      <c r="D44" s="46" t="s">
        <v>390</v>
      </c>
      <c r="E44" s="42">
        <v>0.08</v>
      </c>
      <c r="F44" s="43">
        <v>2.7299999999999998E-3</v>
      </c>
      <c r="G44" s="44">
        <v>5.47</v>
      </c>
    </row>
    <row r="45" spans="1:7" x14ac:dyDescent="0.25">
      <c r="A45" t="str">
        <f t="shared" si="0"/>
        <v>4C43214</v>
      </c>
      <c r="B45" t="s">
        <v>91</v>
      </c>
      <c r="C45" s="7">
        <v>43214</v>
      </c>
      <c r="D45" s="46" t="s">
        <v>391</v>
      </c>
      <c r="E45" s="42">
        <v>0.03</v>
      </c>
      <c r="F45" s="43">
        <v>8.7299999999999999E-3</v>
      </c>
      <c r="G45" s="44">
        <v>384.37</v>
      </c>
    </row>
    <row r="46" spans="1:7" x14ac:dyDescent="0.25">
      <c r="A46" t="str">
        <f t="shared" si="0"/>
        <v>4C0 Hr</v>
      </c>
      <c r="B46" t="s">
        <v>91</v>
      </c>
      <c r="C46" t="s">
        <v>357</v>
      </c>
      <c r="D46" s="46" t="s">
        <v>392</v>
      </c>
      <c r="E46" s="42">
        <v>0.04</v>
      </c>
      <c r="F46" s="43">
        <v>1.67E-3</v>
      </c>
      <c r="G46" s="44">
        <v>6.07</v>
      </c>
    </row>
    <row r="47" spans="1:7" x14ac:dyDescent="0.25">
      <c r="A47" t="str">
        <f t="shared" si="0"/>
        <v>4C12 Hr</v>
      </c>
      <c r="B47" t="s">
        <v>91</v>
      </c>
      <c r="C47" t="s">
        <v>359</v>
      </c>
      <c r="D47" s="46" t="s">
        <v>393</v>
      </c>
      <c r="E47" s="42">
        <v>0.06</v>
      </c>
      <c r="F47" s="43">
        <v>1.5499999999999999E-3</v>
      </c>
      <c r="G47" s="44">
        <v>5.05</v>
      </c>
    </row>
    <row r="48" spans="1:7" x14ac:dyDescent="0.25">
      <c r="A48" t="str">
        <f t="shared" si="0"/>
        <v>4C24 Hr</v>
      </c>
      <c r="B48" t="s">
        <v>91</v>
      </c>
      <c r="C48" t="s">
        <v>361</v>
      </c>
      <c r="D48" s="46" t="s">
        <v>394</v>
      </c>
      <c r="E48" s="42">
        <v>0.05</v>
      </c>
      <c r="F48" s="43">
        <v>5.5500000000000002E-3</v>
      </c>
      <c r="G48" s="44">
        <v>3.66</v>
      </c>
    </row>
    <row r="49" spans="1:10" x14ac:dyDescent="0.25">
      <c r="A49" t="str">
        <f t="shared" si="0"/>
        <v>4D43236</v>
      </c>
      <c r="B49" t="s">
        <v>96</v>
      </c>
      <c r="C49" s="7">
        <v>43236</v>
      </c>
      <c r="D49" s="46" t="s">
        <v>395</v>
      </c>
      <c r="E49" s="42">
        <v>0.19</v>
      </c>
      <c r="F49" s="43">
        <v>0.02</v>
      </c>
      <c r="G49" s="44">
        <v>8.93</v>
      </c>
    </row>
    <row r="50" spans="1:10" x14ac:dyDescent="0.25">
      <c r="A50" t="str">
        <f t="shared" si="0"/>
        <v>4D43369</v>
      </c>
      <c r="B50" t="s">
        <v>96</v>
      </c>
      <c r="C50" s="7">
        <v>43369</v>
      </c>
      <c r="D50" s="46" t="s">
        <v>396</v>
      </c>
      <c r="E50" s="42">
        <v>0.14000000000000001</v>
      </c>
      <c r="F50" s="43">
        <v>0.02</v>
      </c>
      <c r="G50" s="44">
        <v>14.54</v>
      </c>
    </row>
    <row r="51" spans="1:10" x14ac:dyDescent="0.25">
      <c r="A51" t="str">
        <f t="shared" si="0"/>
        <v>4D43320</v>
      </c>
      <c r="B51" t="s">
        <v>96</v>
      </c>
      <c r="C51" s="7">
        <v>43320</v>
      </c>
      <c r="D51" s="46" t="s">
        <v>397</v>
      </c>
      <c r="E51" s="42">
        <v>0.32</v>
      </c>
      <c r="F51" s="43">
        <v>0.02</v>
      </c>
      <c r="G51" s="44">
        <v>18.96</v>
      </c>
    </row>
    <row r="52" spans="1:10" x14ac:dyDescent="0.25">
      <c r="A52" t="str">
        <f t="shared" si="0"/>
        <v>4D43262</v>
      </c>
      <c r="B52" t="s">
        <v>96</v>
      </c>
      <c r="C52" s="7">
        <v>43262</v>
      </c>
      <c r="D52" s="46" t="s">
        <v>398</v>
      </c>
      <c r="E52" s="42">
        <v>0.03</v>
      </c>
      <c r="F52" s="43">
        <v>5.1000000000000004E-3</v>
      </c>
      <c r="G52" s="44">
        <v>174.39</v>
      </c>
    </row>
    <row r="53" spans="1:10" x14ac:dyDescent="0.25">
      <c r="A53" t="str">
        <f t="shared" si="0"/>
        <v>4D43292</v>
      </c>
      <c r="B53" t="s">
        <v>96</v>
      </c>
      <c r="C53" s="7">
        <v>43292</v>
      </c>
      <c r="D53" s="46" t="s">
        <v>399</v>
      </c>
      <c r="E53" s="42">
        <v>0.1</v>
      </c>
      <c r="F53" s="43">
        <v>1.58E-3</v>
      </c>
      <c r="G53" s="44">
        <v>6.36</v>
      </c>
    </row>
    <row r="54" spans="1:10" x14ac:dyDescent="0.25">
      <c r="A54" t="str">
        <f t="shared" si="0"/>
        <v>4D43214</v>
      </c>
      <c r="B54" t="s">
        <v>96</v>
      </c>
      <c r="C54" s="7">
        <v>43214</v>
      </c>
      <c r="D54" s="46" t="s">
        <v>400</v>
      </c>
      <c r="E54">
        <v>0.8</v>
      </c>
      <c r="F54" s="23">
        <v>0.12</v>
      </c>
      <c r="G54">
        <v>2376.04</v>
      </c>
    </row>
    <row r="55" spans="1:10" x14ac:dyDescent="0.25">
      <c r="A55" t="str">
        <f t="shared" si="0"/>
        <v>56A43236</v>
      </c>
      <c r="B55" t="s">
        <v>89</v>
      </c>
      <c r="C55" s="7">
        <v>43236</v>
      </c>
      <c r="D55" s="46" t="s">
        <v>401</v>
      </c>
      <c r="E55" s="42">
        <v>0.04</v>
      </c>
      <c r="F55" s="43">
        <v>0.12</v>
      </c>
      <c r="G55" s="44">
        <v>11.32</v>
      </c>
    </row>
    <row r="56" spans="1:10" x14ac:dyDescent="0.25">
      <c r="A56" t="str">
        <f t="shared" si="0"/>
        <v>56A43369</v>
      </c>
      <c r="B56" t="s">
        <v>89</v>
      </c>
      <c r="C56" s="7">
        <v>43369</v>
      </c>
      <c r="D56" s="46" t="s">
        <v>402</v>
      </c>
      <c r="E56" s="42">
        <v>0.04</v>
      </c>
      <c r="F56" s="43">
        <v>9.3299999999999998E-3</v>
      </c>
      <c r="G56" s="44">
        <v>5.86</v>
      </c>
    </row>
    <row r="57" spans="1:10" x14ac:dyDescent="0.25">
      <c r="A57" t="str">
        <f t="shared" si="0"/>
        <v>56A43292</v>
      </c>
      <c r="B57" t="s">
        <v>89</v>
      </c>
      <c r="C57" s="7">
        <v>43292</v>
      </c>
      <c r="D57" s="46" t="s">
        <v>403</v>
      </c>
      <c r="E57" s="42">
        <v>0.06</v>
      </c>
      <c r="F57" s="43">
        <v>0.01</v>
      </c>
      <c r="G57" s="44">
        <v>7.51</v>
      </c>
    </row>
    <row r="58" spans="1:10" x14ac:dyDescent="0.25">
      <c r="A58" t="str">
        <f t="shared" si="0"/>
        <v>56A43215</v>
      </c>
      <c r="B58" t="s">
        <v>89</v>
      </c>
      <c r="C58" s="7">
        <v>43215</v>
      </c>
      <c r="D58" s="46" t="s">
        <v>404</v>
      </c>
      <c r="E58" s="42">
        <v>0.23</v>
      </c>
      <c r="F58" s="43">
        <v>0.2</v>
      </c>
      <c r="G58" s="44">
        <v>14.37</v>
      </c>
    </row>
    <row r="59" spans="1:10" x14ac:dyDescent="0.25">
      <c r="A59" t="str">
        <f t="shared" si="0"/>
        <v>56A0 Hr</v>
      </c>
      <c r="B59" t="s">
        <v>89</v>
      </c>
      <c r="C59" t="s">
        <v>357</v>
      </c>
      <c r="D59" s="46" t="s">
        <v>405</v>
      </c>
      <c r="E59" s="42">
        <v>0.06</v>
      </c>
      <c r="F59" s="43">
        <v>0.02</v>
      </c>
      <c r="G59" s="44">
        <v>16.95</v>
      </c>
    </row>
    <row r="60" spans="1:10" x14ac:dyDescent="0.25">
      <c r="A60" t="str">
        <f t="shared" si="0"/>
        <v>56A12 Hr</v>
      </c>
      <c r="B60" t="s">
        <v>89</v>
      </c>
      <c r="C60" t="s">
        <v>359</v>
      </c>
      <c r="D60" s="46" t="s">
        <v>406</v>
      </c>
      <c r="E60" s="42">
        <v>7.0000000000000007E-2</v>
      </c>
      <c r="F60" s="43">
        <v>0.01</v>
      </c>
      <c r="G60" s="44">
        <v>18.489999999999998</v>
      </c>
    </row>
    <row r="61" spans="1:10" x14ac:dyDescent="0.25">
      <c r="A61" t="str">
        <f t="shared" si="0"/>
        <v>56A24 Hr</v>
      </c>
      <c r="B61" t="s">
        <v>89</v>
      </c>
      <c r="C61" t="s">
        <v>361</v>
      </c>
      <c r="D61" s="46" t="s">
        <v>407</v>
      </c>
      <c r="E61" s="42">
        <v>0.06</v>
      </c>
      <c r="F61" s="43">
        <v>0.01</v>
      </c>
      <c r="G61" s="44">
        <v>5.88</v>
      </c>
    </row>
    <row r="62" spans="1:10" x14ac:dyDescent="0.25">
      <c r="A62" t="str">
        <f t="shared" si="0"/>
        <v>56B43369</v>
      </c>
      <c r="B62" t="s">
        <v>86</v>
      </c>
      <c r="C62" s="7">
        <v>43369</v>
      </c>
      <c r="D62" s="46" t="s">
        <v>408</v>
      </c>
      <c r="E62" s="42">
        <v>0.59</v>
      </c>
      <c r="F62" s="43">
        <v>0.23</v>
      </c>
      <c r="G62" s="44">
        <v>75.17</v>
      </c>
    </row>
    <row r="63" spans="1:10" x14ac:dyDescent="0.25">
      <c r="A63" t="str">
        <f t="shared" si="0"/>
        <v>56B43236</v>
      </c>
      <c r="B63" t="s">
        <v>86</v>
      </c>
      <c r="C63" s="7">
        <v>43236</v>
      </c>
      <c r="D63" s="46" t="s">
        <v>409</v>
      </c>
      <c r="E63" s="42">
        <v>0.06</v>
      </c>
      <c r="F63" s="43">
        <v>0.36</v>
      </c>
      <c r="G63" s="44">
        <v>6.06</v>
      </c>
      <c r="J63" s="46"/>
    </row>
    <row r="64" spans="1:10" x14ac:dyDescent="0.25">
      <c r="A64" t="str">
        <f t="shared" si="0"/>
        <v>56B43292</v>
      </c>
      <c r="B64" t="s">
        <v>86</v>
      </c>
      <c r="C64" s="7">
        <v>43292</v>
      </c>
      <c r="D64" s="46" t="s">
        <v>410</v>
      </c>
      <c r="E64" s="42">
        <v>0.08</v>
      </c>
      <c r="F64" s="43">
        <v>0.11</v>
      </c>
      <c r="G64" s="44">
        <v>5.37</v>
      </c>
    </row>
    <row r="65" spans="1:10" x14ac:dyDescent="0.25">
      <c r="A65" t="str">
        <f t="shared" si="0"/>
        <v>56B43215</v>
      </c>
      <c r="B65" t="s">
        <v>86</v>
      </c>
      <c r="C65" s="7">
        <v>43215</v>
      </c>
      <c r="D65" s="46" t="s">
        <v>411</v>
      </c>
      <c r="E65" s="42">
        <v>0.14000000000000001</v>
      </c>
      <c r="F65" s="43">
        <v>0.42</v>
      </c>
      <c r="G65" s="44">
        <v>160.76</v>
      </c>
    </row>
    <row r="66" spans="1:10" x14ac:dyDescent="0.25">
      <c r="A66" t="str">
        <f t="shared" si="0"/>
        <v>61B43235</v>
      </c>
      <c r="B66" t="s">
        <v>109</v>
      </c>
      <c r="C66" s="7">
        <v>43235</v>
      </c>
      <c r="D66" s="46" t="s">
        <v>412</v>
      </c>
      <c r="E66" s="42">
        <v>0.14000000000000001</v>
      </c>
      <c r="F66" s="43">
        <v>7.6899999999999998E-3</v>
      </c>
      <c r="G66" s="44">
        <v>50.29</v>
      </c>
    </row>
    <row r="67" spans="1:10" x14ac:dyDescent="0.25">
      <c r="A67" t="str">
        <f t="shared" ref="A67:A121" si="1">B67&amp;C67</f>
        <v>61B43368</v>
      </c>
      <c r="B67" t="s">
        <v>109</v>
      </c>
      <c r="C67" s="7">
        <v>43368</v>
      </c>
      <c r="D67" s="46" t="s">
        <v>413</v>
      </c>
      <c r="E67" s="42">
        <v>0.79</v>
      </c>
      <c r="F67" s="43">
        <v>2.2100000000000002E-3</v>
      </c>
      <c r="G67" s="44">
        <v>141.66</v>
      </c>
      <c r="J67" s="46"/>
    </row>
    <row r="68" spans="1:10" x14ac:dyDescent="0.25">
      <c r="A68" t="str">
        <f t="shared" si="1"/>
        <v>61B43291</v>
      </c>
      <c r="B68" t="s">
        <v>109</v>
      </c>
      <c r="C68" s="7">
        <v>43291</v>
      </c>
      <c r="D68" s="46" t="s">
        <v>414</v>
      </c>
      <c r="E68" s="42">
        <v>0.54</v>
      </c>
      <c r="F68" s="43">
        <v>0.02</v>
      </c>
      <c r="G68" s="44">
        <v>205.55</v>
      </c>
      <c r="J68" s="46"/>
    </row>
    <row r="69" spans="1:10" x14ac:dyDescent="0.25">
      <c r="A69" t="str">
        <f t="shared" si="1"/>
        <v>61B43223</v>
      </c>
      <c r="B69" t="s">
        <v>109</v>
      </c>
      <c r="C69" s="7">
        <v>43223</v>
      </c>
      <c r="D69" s="46" t="s">
        <v>415</v>
      </c>
      <c r="E69" s="42">
        <v>0.03</v>
      </c>
      <c r="F69" s="43">
        <v>9.1199999999999996E-3</v>
      </c>
      <c r="G69" s="44">
        <v>363.8</v>
      </c>
    </row>
    <row r="70" spans="1:10" x14ac:dyDescent="0.25">
      <c r="A70" t="str">
        <f t="shared" si="1"/>
        <v>61C43368</v>
      </c>
      <c r="B70" t="s">
        <v>107</v>
      </c>
      <c r="C70" s="7">
        <v>43368</v>
      </c>
      <c r="D70" s="46" t="s">
        <v>416</v>
      </c>
      <c r="E70" s="42">
        <v>0.73</v>
      </c>
      <c r="F70" s="43">
        <v>0.06</v>
      </c>
      <c r="G70" s="44">
        <v>35.049999999999997</v>
      </c>
      <c r="J70" s="46"/>
    </row>
    <row r="71" spans="1:10" x14ac:dyDescent="0.25">
      <c r="A71" t="str">
        <f t="shared" si="1"/>
        <v>61C43235</v>
      </c>
      <c r="B71" t="s">
        <v>107</v>
      </c>
      <c r="C71" s="7">
        <v>43235</v>
      </c>
      <c r="D71" s="46" t="s">
        <v>417</v>
      </c>
      <c r="E71" s="42">
        <v>0.03</v>
      </c>
      <c r="F71" s="43">
        <v>4.0400000000000002E-3</v>
      </c>
      <c r="G71" s="44">
        <v>4.49</v>
      </c>
    </row>
    <row r="72" spans="1:10" x14ac:dyDescent="0.25">
      <c r="A72" t="str">
        <f t="shared" si="1"/>
        <v>61C43223</v>
      </c>
      <c r="B72" t="s">
        <v>107</v>
      </c>
      <c r="C72" s="7">
        <v>43223</v>
      </c>
      <c r="D72" s="46" t="s">
        <v>418</v>
      </c>
      <c r="E72" s="42">
        <v>0.1</v>
      </c>
      <c r="F72" s="43">
        <v>0.12</v>
      </c>
      <c r="G72" s="44">
        <v>17.239999999999998</v>
      </c>
      <c r="J72" s="46"/>
    </row>
    <row r="73" spans="1:10" x14ac:dyDescent="0.25">
      <c r="A73" t="str">
        <f t="shared" si="1"/>
        <v>61C43291</v>
      </c>
      <c r="B73" t="s">
        <v>107</v>
      </c>
      <c r="C73" s="7">
        <v>43291</v>
      </c>
      <c r="D73" s="46" t="s">
        <v>419</v>
      </c>
      <c r="E73" s="42">
        <v>0.15</v>
      </c>
      <c r="F73" s="43">
        <v>4.6600000000000001E-3</v>
      </c>
      <c r="G73" s="44">
        <v>7.65</v>
      </c>
    </row>
    <row r="74" spans="1:10" ht="15" customHeight="1" x14ac:dyDescent="0.25">
      <c r="A74" t="str">
        <f t="shared" si="1"/>
        <v>62B43368</v>
      </c>
      <c r="B74" t="s">
        <v>100</v>
      </c>
      <c r="C74" s="7">
        <v>43368</v>
      </c>
      <c r="D74" s="46" t="s">
        <v>420</v>
      </c>
      <c r="E74" s="42">
        <v>0.08</v>
      </c>
      <c r="F74" s="43">
        <v>0.01</v>
      </c>
      <c r="G74" s="44">
        <v>15.23</v>
      </c>
    </row>
    <row r="75" spans="1:10" x14ac:dyDescent="0.25">
      <c r="A75" t="str">
        <f t="shared" si="1"/>
        <v>62B43235</v>
      </c>
      <c r="B75" t="s">
        <v>100</v>
      </c>
      <c r="C75" s="7">
        <v>43235</v>
      </c>
      <c r="D75" s="46" t="s">
        <v>421</v>
      </c>
      <c r="E75" s="42">
        <v>0.09</v>
      </c>
      <c r="F75" s="43">
        <v>0.09</v>
      </c>
      <c r="G75" s="44">
        <v>5.6</v>
      </c>
    </row>
    <row r="76" spans="1:10" x14ac:dyDescent="0.25">
      <c r="A76" t="str">
        <f t="shared" si="1"/>
        <v>62B43223</v>
      </c>
      <c r="B76" t="s">
        <v>100</v>
      </c>
      <c r="C76" s="7">
        <v>43223</v>
      </c>
      <c r="D76" s="46" t="s">
        <v>422</v>
      </c>
      <c r="E76" s="42">
        <v>0.08</v>
      </c>
      <c r="F76" s="43">
        <v>0.06</v>
      </c>
      <c r="G76" s="44">
        <v>8.76</v>
      </c>
    </row>
    <row r="77" spans="1:10" x14ac:dyDescent="0.25">
      <c r="A77" t="str">
        <f t="shared" si="1"/>
        <v>62B43291</v>
      </c>
      <c r="B77" t="s">
        <v>100</v>
      </c>
      <c r="C77" s="7">
        <v>43291</v>
      </c>
      <c r="D77" s="46" t="s">
        <v>423</v>
      </c>
      <c r="E77" s="42">
        <v>0.52</v>
      </c>
      <c r="F77" s="43">
        <v>0.11</v>
      </c>
      <c r="G77" s="44">
        <v>227.59</v>
      </c>
    </row>
    <row r="78" spans="1:10" x14ac:dyDescent="0.25">
      <c r="A78" t="str">
        <f t="shared" si="1"/>
        <v>62C43368</v>
      </c>
      <c r="B78" t="s">
        <v>103</v>
      </c>
      <c r="C78" s="7">
        <v>43368</v>
      </c>
      <c r="D78" s="46" t="s">
        <v>424</v>
      </c>
      <c r="E78" s="42">
        <v>0.19</v>
      </c>
      <c r="F78" s="43">
        <v>0.09</v>
      </c>
      <c r="G78" s="44">
        <v>11.38</v>
      </c>
    </row>
    <row r="79" spans="1:10" x14ac:dyDescent="0.25">
      <c r="A79" t="str">
        <f t="shared" si="1"/>
        <v>62C43235</v>
      </c>
      <c r="B79" t="s">
        <v>103</v>
      </c>
      <c r="C79" s="7">
        <v>43235</v>
      </c>
      <c r="D79" s="46" t="s">
        <v>425</v>
      </c>
      <c r="E79" s="42">
        <v>7.0000000000000007E-2</v>
      </c>
      <c r="F79" s="43">
        <v>0.52</v>
      </c>
      <c r="G79" s="44">
        <v>9.08</v>
      </c>
    </row>
    <row r="80" spans="1:10" x14ac:dyDescent="0.25">
      <c r="A80" t="str">
        <f t="shared" si="1"/>
        <v>62C43223</v>
      </c>
      <c r="B80" t="s">
        <v>103</v>
      </c>
      <c r="C80" s="7">
        <v>43223</v>
      </c>
      <c r="D80" s="46" t="s">
        <v>426</v>
      </c>
      <c r="E80" s="42">
        <v>0.05</v>
      </c>
      <c r="F80" s="43">
        <v>0.52</v>
      </c>
      <c r="G80" s="44">
        <v>9.36</v>
      </c>
    </row>
    <row r="81" spans="1:10" x14ac:dyDescent="0.25">
      <c r="A81" t="str">
        <f t="shared" si="1"/>
        <v>62C43291</v>
      </c>
      <c r="B81" t="s">
        <v>103</v>
      </c>
      <c r="C81" s="7">
        <v>43291</v>
      </c>
      <c r="D81" s="46" t="s">
        <v>427</v>
      </c>
      <c r="E81" s="42">
        <v>0.03</v>
      </c>
      <c r="F81" s="43">
        <v>0.28000000000000003</v>
      </c>
      <c r="G81" s="44">
        <v>399.32</v>
      </c>
    </row>
    <row r="82" spans="1:10" x14ac:dyDescent="0.25">
      <c r="A82" t="str">
        <f t="shared" si="1"/>
        <v>62E43223</v>
      </c>
      <c r="B82" t="s">
        <v>105</v>
      </c>
      <c r="C82" s="7">
        <v>43223</v>
      </c>
      <c r="D82" s="46" t="s">
        <v>428</v>
      </c>
      <c r="E82" s="42">
        <v>0.14000000000000001</v>
      </c>
      <c r="F82" s="43">
        <v>0.53</v>
      </c>
      <c r="G82" s="44">
        <v>4</v>
      </c>
    </row>
    <row r="83" spans="1:10" x14ac:dyDescent="0.25">
      <c r="A83" t="str">
        <f t="shared" si="1"/>
        <v>62E43368</v>
      </c>
      <c r="B83" t="s">
        <v>105</v>
      </c>
      <c r="C83" s="7">
        <v>43368</v>
      </c>
      <c r="D83" s="46" t="s">
        <v>429</v>
      </c>
      <c r="E83" s="42">
        <v>3.56</v>
      </c>
      <c r="F83" s="43">
        <v>1.1599999999999999</v>
      </c>
      <c r="G83" s="44">
        <v>184.14</v>
      </c>
    </row>
    <row r="84" spans="1:10" x14ac:dyDescent="0.25">
      <c r="A84" t="str">
        <f t="shared" si="1"/>
        <v>62E43235</v>
      </c>
      <c r="B84" t="s">
        <v>105</v>
      </c>
      <c r="C84" s="7">
        <v>43235</v>
      </c>
      <c r="D84" s="46" t="s">
        <v>430</v>
      </c>
      <c r="E84" s="42">
        <v>0.2</v>
      </c>
      <c r="F84" s="43">
        <v>0.62</v>
      </c>
      <c r="G84" s="44">
        <v>30.97</v>
      </c>
    </row>
    <row r="85" spans="1:10" x14ac:dyDescent="0.25">
      <c r="A85" t="str">
        <f t="shared" si="1"/>
        <v>62E43297</v>
      </c>
      <c r="B85" t="s">
        <v>105</v>
      </c>
      <c r="C85" s="7">
        <v>43297</v>
      </c>
      <c r="D85" s="46" t="s">
        <v>431</v>
      </c>
      <c r="E85" s="42">
        <v>0.16</v>
      </c>
      <c r="F85" s="43">
        <v>1.0900000000000001</v>
      </c>
      <c r="G85" s="44">
        <v>1010</v>
      </c>
    </row>
    <row r="86" spans="1:10" ht="15" customHeight="1" x14ac:dyDescent="0.25">
      <c r="A86" t="str">
        <f t="shared" si="1"/>
        <v>66A43367</v>
      </c>
      <c r="B86" t="s">
        <v>73</v>
      </c>
      <c r="C86" s="7">
        <v>43367</v>
      </c>
      <c r="D86" s="46" t="s">
        <v>432</v>
      </c>
      <c r="E86" s="42">
        <v>0.73</v>
      </c>
      <c r="F86" s="43">
        <v>0.05</v>
      </c>
      <c r="G86" s="44">
        <v>17.350000000000001</v>
      </c>
    </row>
    <row r="87" spans="1:10" x14ac:dyDescent="0.25">
      <c r="A87" t="str">
        <f t="shared" si="1"/>
        <v>66A43234</v>
      </c>
      <c r="B87" t="s">
        <v>73</v>
      </c>
      <c r="C87" s="7">
        <v>43234</v>
      </c>
      <c r="D87" s="46" t="s">
        <v>433</v>
      </c>
      <c r="E87" s="42">
        <v>0.06</v>
      </c>
      <c r="F87" s="43">
        <v>7.0000000000000007E-2</v>
      </c>
      <c r="G87" s="44">
        <v>10.76</v>
      </c>
    </row>
    <row r="88" spans="1:10" x14ac:dyDescent="0.25">
      <c r="A88" t="str">
        <f t="shared" si="1"/>
        <v>66A43321</v>
      </c>
      <c r="B88" t="s">
        <v>73</v>
      </c>
      <c r="C88" s="7">
        <v>43321</v>
      </c>
      <c r="D88" s="46" t="s">
        <v>434</v>
      </c>
      <c r="E88" s="42">
        <v>0.11</v>
      </c>
      <c r="F88" s="43">
        <v>0.01</v>
      </c>
      <c r="G88" s="44">
        <v>11.14</v>
      </c>
      <c r="J88" s="46"/>
    </row>
    <row r="89" spans="1:10" x14ac:dyDescent="0.25">
      <c r="A89" t="str">
        <f t="shared" si="1"/>
        <v>66A43217</v>
      </c>
      <c r="B89" t="s">
        <v>73</v>
      </c>
      <c r="C89" s="7">
        <v>43217</v>
      </c>
      <c r="D89" s="46" t="s">
        <v>435</v>
      </c>
      <c r="E89" s="42">
        <v>0.14000000000000001</v>
      </c>
      <c r="F89" s="43">
        <v>0.32</v>
      </c>
      <c r="G89" s="44">
        <v>161.12</v>
      </c>
    </row>
    <row r="90" spans="1:10" x14ac:dyDescent="0.25">
      <c r="A90" t="str">
        <f t="shared" si="1"/>
        <v>66A43263</v>
      </c>
      <c r="B90" t="s">
        <v>73</v>
      </c>
      <c r="C90" s="7">
        <v>43263</v>
      </c>
      <c r="D90" s="46" t="s">
        <v>436</v>
      </c>
      <c r="E90" s="42">
        <v>0.14000000000000001</v>
      </c>
      <c r="F90" s="43">
        <v>0.12</v>
      </c>
      <c r="G90" s="44">
        <v>9.23</v>
      </c>
    </row>
    <row r="91" spans="1:10" x14ac:dyDescent="0.25">
      <c r="A91" t="str">
        <f t="shared" si="1"/>
        <v>66A43290</v>
      </c>
      <c r="B91" t="s">
        <v>73</v>
      </c>
      <c r="C91" s="7">
        <v>43290</v>
      </c>
      <c r="D91" s="46" t="s">
        <v>437</v>
      </c>
      <c r="E91" s="42">
        <v>0.05</v>
      </c>
      <c r="F91" s="43">
        <v>0.01</v>
      </c>
      <c r="G91" s="44">
        <v>67.97</v>
      </c>
    </row>
    <row r="92" spans="1:10" x14ac:dyDescent="0.25">
      <c r="A92" t="str">
        <f t="shared" si="1"/>
        <v>66B43217</v>
      </c>
      <c r="B92" t="s">
        <v>78</v>
      </c>
      <c r="C92" s="7">
        <v>43217</v>
      </c>
      <c r="D92" s="46" t="s">
        <v>438</v>
      </c>
      <c r="E92" s="42">
        <v>0.12</v>
      </c>
      <c r="F92" s="43">
        <v>0.02</v>
      </c>
      <c r="G92" s="44">
        <v>12.85</v>
      </c>
    </row>
    <row r="93" spans="1:10" x14ac:dyDescent="0.25">
      <c r="A93" t="str">
        <f t="shared" si="1"/>
        <v>66B43367</v>
      </c>
      <c r="B93" t="s">
        <v>78</v>
      </c>
      <c r="C93" s="7">
        <v>43367</v>
      </c>
      <c r="D93" s="46" t="s">
        <v>439</v>
      </c>
      <c r="E93" s="42">
        <v>0.08</v>
      </c>
      <c r="F93" s="43">
        <v>3.5599999999999998E-3</v>
      </c>
      <c r="G93" s="44">
        <v>31.89</v>
      </c>
    </row>
    <row r="94" spans="1:10" x14ac:dyDescent="0.25">
      <c r="A94" t="str">
        <f t="shared" si="1"/>
        <v>66B43234</v>
      </c>
      <c r="B94" t="s">
        <v>78</v>
      </c>
      <c r="C94" s="7">
        <v>43234</v>
      </c>
      <c r="D94" s="46" t="s">
        <v>440</v>
      </c>
      <c r="E94" s="42">
        <v>7.0000000000000007E-2</v>
      </c>
      <c r="F94" s="43">
        <v>7.5100000000000002E-3</v>
      </c>
      <c r="G94" s="44">
        <v>7</v>
      </c>
    </row>
    <row r="95" spans="1:10" x14ac:dyDescent="0.25">
      <c r="A95" t="str">
        <f t="shared" si="1"/>
        <v>66B43290</v>
      </c>
      <c r="B95" t="s">
        <v>78</v>
      </c>
      <c r="C95" s="7">
        <v>43290</v>
      </c>
      <c r="D95" s="46" t="s">
        <v>441</v>
      </c>
      <c r="E95" s="42">
        <v>0.08</v>
      </c>
      <c r="F95" s="43">
        <v>0.01</v>
      </c>
      <c r="G95" s="44">
        <v>7.12</v>
      </c>
    </row>
    <row r="96" spans="1:10" x14ac:dyDescent="0.25">
      <c r="A96" t="str">
        <f t="shared" si="1"/>
        <v>66C43217</v>
      </c>
      <c r="B96" t="s">
        <v>76</v>
      </c>
      <c r="C96" s="7">
        <v>43217</v>
      </c>
      <c r="D96" s="46" t="s">
        <v>442</v>
      </c>
      <c r="E96" s="42">
        <v>0.17</v>
      </c>
      <c r="F96" s="43">
        <v>0.26</v>
      </c>
      <c r="G96" s="44">
        <v>66.87</v>
      </c>
    </row>
    <row r="97" spans="1:7" x14ac:dyDescent="0.25">
      <c r="A97" t="str">
        <f t="shared" si="1"/>
        <v>66C43321</v>
      </c>
      <c r="B97" t="s">
        <v>76</v>
      </c>
      <c r="C97" s="7">
        <v>43321</v>
      </c>
      <c r="D97" s="46" t="s">
        <v>443</v>
      </c>
      <c r="E97" s="42">
        <v>0.06</v>
      </c>
      <c r="F97" s="43">
        <v>3.3500000000000001E-3</v>
      </c>
      <c r="G97" s="44">
        <v>5.21</v>
      </c>
    </row>
    <row r="98" spans="1:7" x14ac:dyDescent="0.25">
      <c r="A98" t="str">
        <f t="shared" si="1"/>
        <v>66C43367</v>
      </c>
      <c r="B98" t="s">
        <v>76</v>
      </c>
      <c r="C98" s="7">
        <v>43367</v>
      </c>
      <c r="D98" s="46" t="s">
        <v>444</v>
      </c>
      <c r="E98" s="42">
        <v>7.0000000000000007E-2</v>
      </c>
      <c r="F98" s="43">
        <v>9.7800000000000005E-3</v>
      </c>
      <c r="G98" s="44">
        <v>4.7699999999999996</v>
      </c>
    </row>
    <row r="99" spans="1:7" x14ac:dyDescent="0.25">
      <c r="A99" t="str">
        <f t="shared" si="1"/>
        <v>66C43263</v>
      </c>
      <c r="B99" t="s">
        <v>76</v>
      </c>
      <c r="C99" s="7">
        <v>43263</v>
      </c>
      <c r="D99" s="46" t="s">
        <v>445</v>
      </c>
      <c r="E99" s="42">
        <v>7.0000000000000007E-2</v>
      </c>
      <c r="F99" s="43">
        <v>0.04</v>
      </c>
      <c r="G99" s="44">
        <v>6.89</v>
      </c>
    </row>
    <row r="100" spans="1:7" x14ac:dyDescent="0.25">
      <c r="A100" t="str">
        <f t="shared" si="1"/>
        <v>66C43234</v>
      </c>
      <c r="B100" t="s">
        <v>76</v>
      </c>
      <c r="C100" s="7">
        <v>43234</v>
      </c>
      <c r="D100" s="46" t="s">
        <v>446</v>
      </c>
      <c r="E100" s="42">
        <v>0.04</v>
      </c>
      <c r="F100" s="43">
        <v>0.15</v>
      </c>
      <c r="G100" s="44">
        <v>33.53</v>
      </c>
    </row>
    <row r="101" spans="1:7" x14ac:dyDescent="0.25">
      <c r="A101" t="str">
        <f t="shared" si="1"/>
        <v>66C43290</v>
      </c>
      <c r="B101" t="s">
        <v>76</v>
      </c>
      <c r="C101" s="7">
        <v>43290</v>
      </c>
      <c r="D101" s="46" t="s">
        <v>447</v>
      </c>
      <c r="E101" s="42">
        <v>0.08</v>
      </c>
      <c r="F101" s="43">
        <v>9.2800000000000001E-3</v>
      </c>
      <c r="G101" s="44">
        <v>6.62</v>
      </c>
    </row>
    <row r="102" spans="1:7" x14ac:dyDescent="0.25">
      <c r="A102" t="str">
        <f t="shared" si="1"/>
        <v>P143325</v>
      </c>
      <c r="B102" t="s">
        <v>448</v>
      </c>
      <c r="C102" s="7">
        <v>43325</v>
      </c>
      <c r="D102" s="46" t="s">
        <v>448</v>
      </c>
      <c r="E102" s="42">
        <v>0.05</v>
      </c>
      <c r="F102" s="43">
        <v>0.04</v>
      </c>
      <c r="G102" s="44">
        <v>4.7300000000000004</v>
      </c>
    </row>
    <row r="103" spans="1:7" x14ac:dyDescent="0.25">
      <c r="A103" t="str">
        <f t="shared" si="1"/>
        <v>P10343326</v>
      </c>
      <c r="B103" t="s">
        <v>449</v>
      </c>
      <c r="C103" s="7">
        <v>43326</v>
      </c>
      <c r="D103" s="46" t="s">
        <v>449</v>
      </c>
      <c r="E103" s="42">
        <v>0.52</v>
      </c>
      <c r="F103" s="43">
        <v>2.2000000000000002</v>
      </c>
      <c r="G103" s="44">
        <v>7.44</v>
      </c>
    </row>
    <row r="104" spans="1:7" x14ac:dyDescent="0.25">
      <c r="A104" t="str">
        <f t="shared" si="1"/>
        <v>P10943326</v>
      </c>
      <c r="B104" t="s">
        <v>450</v>
      </c>
      <c r="C104" s="7">
        <v>43326</v>
      </c>
      <c r="D104" s="46" t="s">
        <v>450</v>
      </c>
      <c r="E104" s="42">
        <v>0.98</v>
      </c>
      <c r="F104" s="43">
        <v>1.0900000000000001</v>
      </c>
      <c r="G104" s="44">
        <v>19.62</v>
      </c>
    </row>
    <row r="105" spans="1:7" x14ac:dyDescent="0.25">
      <c r="A105" t="str">
        <f t="shared" si="1"/>
        <v>P11843326</v>
      </c>
      <c r="B105" t="s">
        <v>451</v>
      </c>
      <c r="C105" s="7">
        <v>43326</v>
      </c>
      <c r="D105" s="46" t="s">
        <v>451</v>
      </c>
      <c r="E105" s="42">
        <v>0.34</v>
      </c>
      <c r="F105" s="43">
        <v>4.51</v>
      </c>
      <c r="G105" s="44">
        <v>7.7</v>
      </c>
    </row>
    <row r="106" spans="1:7" x14ac:dyDescent="0.25">
      <c r="A106" t="str">
        <f t="shared" si="1"/>
        <v>P12043326</v>
      </c>
      <c r="B106" t="s">
        <v>452</v>
      </c>
      <c r="C106" s="7">
        <v>43326</v>
      </c>
      <c r="D106" s="46" t="s">
        <v>452</v>
      </c>
      <c r="E106" s="42">
        <v>0.1</v>
      </c>
      <c r="F106" s="43">
        <v>1.1200000000000001</v>
      </c>
      <c r="G106" s="44">
        <v>4.3099999999999996</v>
      </c>
    </row>
    <row r="107" spans="1:7" x14ac:dyDescent="0.25">
      <c r="A107" t="str">
        <f t="shared" si="1"/>
        <v>P12443326</v>
      </c>
      <c r="B107" t="s">
        <v>453</v>
      </c>
      <c r="C107" s="7">
        <v>43326</v>
      </c>
      <c r="D107" s="46" t="s">
        <v>453</v>
      </c>
      <c r="E107" s="42">
        <v>0.12</v>
      </c>
      <c r="F107" s="43">
        <v>0.05</v>
      </c>
      <c r="G107" s="44">
        <v>5.69</v>
      </c>
    </row>
    <row r="108" spans="1:7" x14ac:dyDescent="0.25">
      <c r="A108" t="str">
        <f t="shared" si="1"/>
        <v>P12543325</v>
      </c>
      <c r="B108" t="s">
        <v>454</v>
      </c>
      <c r="C108" s="7">
        <v>43325</v>
      </c>
      <c r="D108" s="46" t="s">
        <v>454</v>
      </c>
      <c r="E108" s="42">
        <v>0.16</v>
      </c>
      <c r="F108" s="43">
        <v>0.02</v>
      </c>
      <c r="G108" s="44">
        <v>5.13</v>
      </c>
    </row>
    <row r="109" spans="1:7" x14ac:dyDescent="0.25">
      <c r="A109" t="str">
        <f t="shared" si="1"/>
        <v>P2043329</v>
      </c>
      <c r="B109" t="s">
        <v>455</v>
      </c>
      <c r="C109" s="7">
        <v>43329</v>
      </c>
      <c r="D109" s="46" t="s">
        <v>455</v>
      </c>
      <c r="E109" s="42">
        <v>0.09</v>
      </c>
      <c r="F109" s="43">
        <v>0.06</v>
      </c>
      <c r="G109" s="44">
        <v>3.66</v>
      </c>
    </row>
    <row r="110" spans="1:7" x14ac:dyDescent="0.25">
      <c r="A110" t="str">
        <f t="shared" si="1"/>
        <v>P2643329</v>
      </c>
      <c r="B110" t="s">
        <v>456</v>
      </c>
      <c r="C110" s="7">
        <v>43329</v>
      </c>
      <c r="D110" s="46" t="s">
        <v>456</v>
      </c>
      <c r="E110" s="42">
        <v>1.29</v>
      </c>
      <c r="F110" s="43">
        <v>0.02</v>
      </c>
      <c r="G110" s="44">
        <v>8.7899999999999991</v>
      </c>
    </row>
    <row r="111" spans="1:7" x14ac:dyDescent="0.25">
      <c r="A111" t="str">
        <f t="shared" si="1"/>
        <v>P3543328</v>
      </c>
      <c r="B111" t="s">
        <v>457</v>
      </c>
      <c r="C111" s="7">
        <v>43328</v>
      </c>
      <c r="D111" s="46" t="s">
        <v>457</v>
      </c>
      <c r="E111" s="42">
        <v>0.53</v>
      </c>
      <c r="F111" s="43">
        <v>0.64</v>
      </c>
      <c r="G111" s="44">
        <v>43.73</v>
      </c>
    </row>
    <row r="112" spans="1:7" x14ac:dyDescent="0.25">
      <c r="A112" t="str">
        <f t="shared" si="1"/>
        <v>P3743328</v>
      </c>
      <c r="B112" t="s">
        <v>458</v>
      </c>
      <c r="C112" s="7">
        <v>43328</v>
      </c>
      <c r="D112" s="46" t="s">
        <v>458</v>
      </c>
      <c r="E112" s="42">
        <v>0.04</v>
      </c>
      <c r="F112" s="43">
        <v>0.09</v>
      </c>
      <c r="G112" s="44">
        <v>0.19</v>
      </c>
    </row>
    <row r="113" spans="1:7" x14ac:dyDescent="0.25">
      <c r="A113" t="str">
        <f t="shared" si="1"/>
        <v>P5043327</v>
      </c>
      <c r="B113" t="s">
        <v>459</v>
      </c>
      <c r="C113" s="7">
        <v>43327</v>
      </c>
      <c r="D113" s="46" t="s">
        <v>459</v>
      </c>
      <c r="E113" s="42">
        <v>0.05</v>
      </c>
      <c r="F113" s="43">
        <v>0.01</v>
      </c>
      <c r="G113" s="44">
        <v>2.41</v>
      </c>
    </row>
    <row r="114" spans="1:7" x14ac:dyDescent="0.25">
      <c r="A114" t="str">
        <f t="shared" si="1"/>
        <v>P6643327</v>
      </c>
      <c r="B114" t="s">
        <v>460</v>
      </c>
      <c r="C114" s="7">
        <v>43327</v>
      </c>
      <c r="D114" s="46" t="s">
        <v>460</v>
      </c>
      <c r="E114" s="42">
        <v>0.05</v>
      </c>
      <c r="F114" s="43">
        <v>7.0000000000000007E-2</v>
      </c>
      <c r="G114" s="44">
        <v>2.09</v>
      </c>
    </row>
    <row r="115" spans="1:7" x14ac:dyDescent="0.25">
      <c r="A115" t="str">
        <f t="shared" si="1"/>
        <v>P6743329</v>
      </c>
      <c r="B115" t="s">
        <v>461</v>
      </c>
      <c r="C115" s="7">
        <v>43329</v>
      </c>
      <c r="D115" s="46" t="s">
        <v>461</v>
      </c>
      <c r="E115" s="42">
        <v>0.05</v>
      </c>
      <c r="F115" s="43">
        <v>0.02</v>
      </c>
      <c r="G115" s="44">
        <v>7.36</v>
      </c>
    </row>
    <row r="116" spans="1:7" x14ac:dyDescent="0.25">
      <c r="A116" t="str">
        <f t="shared" si="1"/>
        <v>P7043327</v>
      </c>
      <c r="B116" t="s">
        <v>462</v>
      </c>
      <c r="C116" s="7">
        <v>43327</v>
      </c>
      <c r="D116" s="47" t="s">
        <v>462</v>
      </c>
      <c r="E116" s="42">
        <v>0.08</v>
      </c>
      <c r="F116" s="43">
        <v>0.12</v>
      </c>
      <c r="G116" s="44">
        <v>6.09</v>
      </c>
    </row>
    <row r="117" spans="1:7" x14ac:dyDescent="0.25">
      <c r="A117" t="str">
        <f t="shared" si="1"/>
        <v>P7543327</v>
      </c>
      <c r="B117" t="s">
        <v>463</v>
      </c>
      <c r="C117" s="7">
        <v>43327</v>
      </c>
      <c r="D117" s="46" t="s">
        <v>463</v>
      </c>
      <c r="E117" s="42">
        <v>0.11</v>
      </c>
      <c r="F117" s="43">
        <v>0.36</v>
      </c>
      <c r="G117" s="44">
        <v>4.05</v>
      </c>
    </row>
    <row r="118" spans="1:7" x14ac:dyDescent="0.25">
      <c r="A118" t="str">
        <f t="shared" si="1"/>
        <v>P8843327</v>
      </c>
      <c r="B118" t="s">
        <v>464</v>
      </c>
      <c r="C118" s="7">
        <v>43327</v>
      </c>
      <c r="D118" s="46" t="s">
        <v>464</v>
      </c>
      <c r="E118" s="42">
        <v>0.13</v>
      </c>
      <c r="F118" s="43">
        <v>1.08</v>
      </c>
      <c r="G118" s="44">
        <v>5.72</v>
      </c>
    </row>
    <row r="119" spans="1:7" x14ac:dyDescent="0.25">
      <c r="A119" t="str">
        <f t="shared" si="1"/>
        <v>P9043329</v>
      </c>
      <c r="B119" t="s">
        <v>465</v>
      </c>
      <c r="C119" s="7">
        <v>43329</v>
      </c>
      <c r="D119" s="46" t="s">
        <v>465</v>
      </c>
      <c r="E119" s="42">
        <v>0.08</v>
      </c>
      <c r="F119" s="43">
        <v>0.05</v>
      </c>
      <c r="G119" s="44">
        <v>2.99</v>
      </c>
    </row>
    <row r="120" spans="1:7" x14ac:dyDescent="0.25">
      <c r="A120" t="str">
        <f t="shared" si="1"/>
        <v>P9743328</v>
      </c>
      <c r="B120" t="s">
        <v>466</v>
      </c>
      <c r="C120" s="7">
        <v>43328</v>
      </c>
      <c r="D120" s="46" t="s">
        <v>466</v>
      </c>
      <c r="E120" s="42">
        <v>0.52</v>
      </c>
      <c r="F120" s="43">
        <v>0.38</v>
      </c>
      <c r="G120" s="44">
        <v>51.18</v>
      </c>
    </row>
    <row r="121" spans="1:7" x14ac:dyDescent="0.25">
      <c r="A121" t="str">
        <f t="shared" si="1"/>
        <v>P9843328</v>
      </c>
      <c r="B121" t="s">
        <v>467</v>
      </c>
      <c r="C121" s="7">
        <v>43328</v>
      </c>
      <c r="D121" s="46" t="s">
        <v>467</v>
      </c>
      <c r="E121" s="42">
        <v>0.25</v>
      </c>
      <c r="F121" s="43">
        <v>0.38</v>
      </c>
      <c r="G121" s="44">
        <v>33.880000000000003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21"/>
  <sheetViews>
    <sheetView workbookViewId="0">
      <selection sqref="A1:XFD1048576"/>
    </sheetView>
  </sheetViews>
  <sheetFormatPr defaultColWidth="8.85546875" defaultRowHeight="15" x14ac:dyDescent="0.25"/>
  <cols>
    <col min="3" max="3" width="10.140625" bestFit="1" customWidth="1"/>
    <col min="4" max="4" width="26.7109375" customWidth="1"/>
    <col min="5" max="5" width="10.7109375" customWidth="1"/>
    <col min="6" max="6" width="14.7109375" customWidth="1"/>
  </cols>
  <sheetData>
    <row r="1" spans="1:6" ht="15.75" thickBot="1" x14ac:dyDescent="0.3">
      <c r="A1" s="36" t="s">
        <v>1</v>
      </c>
      <c r="B1" s="36" t="s">
        <v>0</v>
      </c>
      <c r="C1" s="36" t="s">
        <v>2</v>
      </c>
      <c r="D1" s="36" t="s">
        <v>169</v>
      </c>
      <c r="E1" s="36" t="s">
        <v>468</v>
      </c>
      <c r="F1" s="36" t="s">
        <v>469</v>
      </c>
    </row>
    <row r="2" spans="1:6" ht="15.75" thickTop="1" x14ac:dyDescent="0.25">
      <c r="A2" t="str">
        <f>B2&amp;C2</f>
        <v>2343370</v>
      </c>
      <c r="B2">
        <v>23</v>
      </c>
      <c r="C2" s="7">
        <v>43370</v>
      </c>
      <c r="D2" t="s">
        <v>470</v>
      </c>
      <c r="E2" t="s">
        <v>471</v>
      </c>
      <c r="F2">
        <v>24.57</v>
      </c>
    </row>
    <row r="3" spans="1:6" x14ac:dyDescent="0.25">
      <c r="A3" t="str">
        <f t="shared" ref="A3:A66" si="0">B3&amp;C3</f>
        <v>2343321</v>
      </c>
      <c r="B3">
        <v>23</v>
      </c>
      <c r="C3" s="7">
        <v>43321</v>
      </c>
      <c r="D3" t="s">
        <v>472</v>
      </c>
      <c r="E3" t="s">
        <v>471</v>
      </c>
      <c r="F3">
        <v>13.659000000000001</v>
      </c>
    </row>
    <row r="4" spans="1:6" x14ac:dyDescent="0.25">
      <c r="A4" t="str">
        <f t="shared" si="0"/>
        <v>2343237</v>
      </c>
      <c r="B4">
        <v>23</v>
      </c>
      <c r="C4" s="7">
        <v>43237</v>
      </c>
      <c r="D4" t="s">
        <v>473</v>
      </c>
      <c r="E4" t="s">
        <v>471</v>
      </c>
      <c r="F4">
        <v>21.190999999999999</v>
      </c>
    </row>
    <row r="5" spans="1:6" x14ac:dyDescent="0.25">
      <c r="A5" t="str">
        <f t="shared" si="0"/>
        <v>2343293</v>
      </c>
      <c r="B5">
        <v>23</v>
      </c>
      <c r="C5" s="7">
        <v>43293</v>
      </c>
      <c r="D5" t="s">
        <v>474</v>
      </c>
      <c r="E5" t="s">
        <v>471</v>
      </c>
      <c r="F5">
        <v>15.851000000000001</v>
      </c>
    </row>
    <row r="6" spans="1:6" x14ac:dyDescent="0.25">
      <c r="A6" t="str">
        <f t="shared" si="0"/>
        <v>2343262</v>
      </c>
      <c r="B6">
        <v>23</v>
      </c>
      <c r="C6" s="7">
        <v>43262</v>
      </c>
      <c r="D6" t="s">
        <v>475</v>
      </c>
      <c r="E6" t="s">
        <v>471</v>
      </c>
      <c r="F6">
        <v>24.917999999999999</v>
      </c>
    </row>
    <row r="7" spans="1:6" x14ac:dyDescent="0.25">
      <c r="A7" t="str">
        <f t="shared" si="0"/>
        <v>6843294</v>
      </c>
      <c r="B7">
        <v>68</v>
      </c>
      <c r="C7" s="7">
        <v>43294</v>
      </c>
      <c r="D7" t="s">
        <v>476</v>
      </c>
      <c r="E7" t="s">
        <v>471</v>
      </c>
      <c r="F7">
        <v>30.242999999999999</v>
      </c>
    </row>
    <row r="8" spans="1:6" x14ac:dyDescent="0.25">
      <c r="A8" t="str">
        <f t="shared" si="0"/>
        <v>6843238</v>
      </c>
      <c r="B8">
        <v>68</v>
      </c>
      <c r="C8" s="7">
        <v>43238</v>
      </c>
      <c r="D8" t="s">
        <v>477</v>
      </c>
      <c r="E8" t="s">
        <v>471</v>
      </c>
      <c r="F8">
        <v>34.085000000000001</v>
      </c>
    </row>
    <row r="9" spans="1:6" x14ac:dyDescent="0.25">
      <c r="A9" t="str">
        <f t="shared" si="0"/>
        <v>6843216</v>
      </c>
      <c r="B9">
        <v>68</v>
      </c>
      <c r="C9" s="7">
        <v>43216</v>
      </c>
      <c r="D9" t="s">
        <v>478</v>
      </c>
      <c r="E9" t="s">
        <v>471</v>
      </c>
      <c r="F9">
        <v>31.268999999999998</v>
      </c>
    </row>
    <row r="10" spans="1:6" x14ac:dyDescent="0.25">
      <c r="A10" t="str">
        <f t="shared" si="0"/>
        <v>14A43371</v>
      </c>
      <c r="B10" t="s">
        <v>83</v>
      </c>
      <c r="C10" s="7">
        <v>43371</v>
      </c>
      <c r="D10" t="s">
        <v>479</v>
      </c>
      <c r="E10" t="s">
        <v>471</v>
      </c>
      <c r="F10">
        <v>99.941999999999993</v>
      </c>
    </row>
    <row r="11" spans="1:6" x14ac:dyDescent="0.25">
      <c r="A11" t="str">
        <f t="shared" si="0"/>
        <v>14A43238</v>
      </c>
      <c r="B11" t="s">
        <v>83</v>
      </c>
      <c r="C11" s="7">
        <v>43238</v>
      </c>
      <c r="D11" t="s">
        <v>480</v>
      </c>
      <c r="E11" t="s">
        <v>471</v>
      </c>
      <c r="F11">
        <v>56.927999999999997</v>
      </c>
    </row>
    <row r="12" spans="1:6" x14ac:dyDescent="0.25">
      <c r="A12" t="str">
        <f t="shared" si="0"/>
        <v>14A43294</v>
      </c>
      <c r="B12" t="s">
        <v>83</v>
      </c>
      <c r="C12" s="7">
        <v>43294</v>
      </c>
      <c r="D12" t="s">
        <v>481</v>
      </c>
      <c r="E12" t="s">
        <v>471</v>
      </c>
      <c r="F12">
        <v>96.087999999999994</v>
      </c>
    </row>
    <row r="13" spans="1:6" x14ac:dyDescent="0.25">
      <c r="A13" t="str">
        <f t="shared" si="0"/>
        <v>14A43216</v>
      </c>
      <c r="B13" t="s">
        <v>83</v>
      </c>
      <c r="C13" s="7">
        <v>43216</v>
      </c>
      <c r="D13" t="s">
        <v>482</v>
      </c>
      <c r="E13" t="s">
        <v>471</v>
      </c>
      <c r="F13">
        <v>28.434999999999999</v>
      </c>
    </row>
    <row r="14" spans="1:6" x14ac:dyDescent="0.25">
      <c r="A14" t="str">
        <f t="shared" si="0"/>
        <v>14A0 Hr</v>
      </c>
      <c r="B14" t="s">
        <v>83</v>
      </c>
      <c r="C14" t="s">
        <v>357</v>
      </c>
      <c r="D14" t="s">
        <v>483</v>
      </c>
      <c r="E14" t="s">
        <v>471</v>
      </c>
      <c r="F14">
        <v>98.144999999999996</v>
      </c>
    </row>
    <row r="15" spans="1:6" x14ac:dyDescent="0.25">
      <c r="A15" t="str">
        <f t="shared" si="0"/>
        <v>14A12 Hr</v>
      </c>
      <c r="B15" t="s">
        <v>83</v>
      </c>
      <c r="C15" t="s">
        <v>359</v>
      </c>
      <c r="D15" t="s">
        <v>484</v>
      </c>
      <c r="E15" t="s">
        <v>471</v>
      </c>
      <c r="F15">
        <v>95.093999999999994</v>
      </c>
    </row>
    <row r="16" spans="1:6" x14ac:dyDescent="0.25">
      <c r="A16" t="str">
        <f t="shared" si="0"/>
        <v>14A24 Hr</v>
      </c>
      <c r="B16" t="s">
        <v>83</v>
      </c>
      <c r="C16" t="s">
        <v>361</v>
      </c>
      <c r="D16" t="s">
        <v>485</v>
      </c>
      <c r="E16" t="s">
        <v>471</v>
      </c>
      <c r="F16">
        <v>106.23699999999999</v>
      </c>
    </row>
    <row r="17" spans="1:6" x14ac:dyDescent="0.25">
      <c r="A17" t="str">
        <f t="shared" si="0"/>
        <v>14B43371</v>
      </c>
      <c r="B17" t="s">
        <v>80</v>
      </c>
      <c r="C17" s="7">
        <v>43371</v>
      </c>
      <c r="D17" t="s">
        <v>486</v>
      </c>
      <c r="E17" t="s">
        <v>471</v>
      </c>
      <c r="F17">
        <v>39.222000000000001</v>
      </c>
    </row>
    <row r="18" spans="1:6" x14ac:dyDescent="0.25">
      <c r="A18" t="str">
        <f t="shared" si="0"/>
        <v>14B43238</v>
      </c>
      <c r="B18" t="s">
        <v>80</v>
      </c>
      <c r="C18" s="7">
        <v>43238</v>
      </c>
      <c r="D18" t="s">
        <v>487</v>
      </c>
      <c r="E18" t="s">
        <v>471</v>
      </c>
      <c r="F18">
        <v>41.530999999999999</v>
      </c>
    </row>
    <row r="19" spans="1:6" x14ac:dyDescent="0.25">
      <c r="A19" t="str">
        <f t="shared" si="0"/>
        <v>14B43294</v>
      </c>
      <c r="B19" t="s">
        <v>80</v>
      </c>
      <c r="C19" s="7">
        <v>43294</v>
      </c>
      <c r="D19" t="s">
        <v>488</v>
      </c>
      <c r="E19" t="s">
        <v>471</v>
      </c>
      <c r="F19">
        <v>41.572000000000003</v>
      </c>
    </row>
    <row r="20" spans="1:6" x14ac:dyDescent="0.25">
      <c r="A20" t="str">
        <f t="shared" si="0"/>
        <v>14B43216</v>
      </c>
      <c r="B20" t="s">
        <v>80</v>
      </c>
      <c r="C20" s="7">
        <v>43216</v>
      </c>
      <c r="D20" t="s">
        <v>489</v>
      </c>
      <c r="E20" t="s">
        <v>471</v>
      </c>
      <c r="F20">
        <v>30.245000000000001</v>
      </c>
    </row>
    <row r="21" spans="1:6" x14ac:dyDescent="0.25">
      <c r="A21" t="str">
        <f t="shared" si="0"/>
        <v>230 Hr</v>
      </c>
      <c r="B21">
        <v>23</v>
      </c>
      <c r="C21" t="s">
        <v>357</v>
      </c>
      <c r="D21" t="s">
        <v>490</v>
      </c>
      <c r="E21" t="s">
        <v>471</v>
      </c>
      <c r="F21">
        <v>15.234</v>
      </c>
    </row>
    <row r="22" spans="1:6" x14ac:dyDescent="0.25">
      <c r="A22" t="str">
        <f t="shared" si="0"/>
        <v>2312 Hr</v>
      </c>
      <c r="B22">
        <v>23</v>
      </c>
      <c r="C22" t="s">
        <v>359</v>
      </c>
      <c r="D22" t="s">
        <v>491</v>
      </c>
      <c r="E22" t="s">
        <v>471</v>
      </c>
      <c r="F22">
        <v>17.542999999999999</v>
      </c>
    </row>
    <row r="23" spans="1:6" x14ac:dyDescent="0.25">
      <c r="A23" t="str">
        <f t="shared" si="0"/>
        <v>2324 Hr</v>
      </c>
      <c r="B23">
        <v>23</v>
      </c>
      <c r="C23" t="s">
        <v>361</v>
      </c>
      <c r="D23" t="s">
        <v>492</v>
      </c>
      <c r="E23" t="s">
        <v>471</v>
      </c>
      <c r="F23">
        <v>16.061</v>
      </c>
    </row>
    <row r="24" spans="1:6" x14ac:dyDescent="0.25">
      <c r="A24" t="str">
        <f t="shared" si="0"/>
        <v>32A43370</v>
      </c>
      <c r="B24" t="s">
        <v>66</v>
      </c>
      <c r="C24" s="7">
        <v>43370</v>
      </c>
      <c r="D24" t="s">
        <v>493</v>
      </c>
      <c r="E24" t="s">
        <v>471</v>
      </c>
      <c r="F24">
        <v>77.766999999999996</v>
      </c>
    </row>
    <row r="25" spans="1:6" x14ac:dyDescent="0.25">
      <c r="A25" t="str">
        <f t="shared" si="0"/>
        <v>32A43221</v>
      </c>
      <c r="B25" t="s">
        <v>66</v>
      </c>
      <c r="C25" s="7">
        <v>43221</v>
      </c>
      <c r="D25" t="s">
        <v>494</v>
      </c>
      <c r="E25" t="s">
        <v>471</v>
      </c>
      <c r="F25">
        <v>41.662999999999997</v>
      </c>
    </row>
    <row r="26" spans="1:6" x14ac:dyDescent="0.25">
      <c r="A26" t="str">
        <f t="shared" si="0"/>
        <v>32A43293</v>
      </c>
      <c r="B26" t="s">
        <v>66</v>
      </c>
      <c r="C26" s="7">
        <v>43293</v>
      </c>
      <c r="D26" t="s">
        <v>495</v>
      </c>
      <c r="E26" t="s">
        <v>471</v>
      </c>
      <c r="F26">
        <v>63.357999999999997</v>
      </c>
    </row>
    <row r="27" spans="1:6" x14ac:dyDescent="0.25">
      <c r="A27" t="str">
        <f t="shared" si="0"/>
        <v>32A43243</v>
      </c>
      <c r="B27" t="s">
        <v>66</v>
      </c>
      <c r="C27" s="7">
        <v>43243</v>
      </c>
      <c r="D27" t="s">
        <v>496</v>
      </c>
      <c r="E27" t="s">
        <v>471</v>
      </c>
      <c r="F27">
        <v>52.526000000000003</v>
      </c>
    </row>
    <row r="28" spans="1:6" x14ac:dyDescent="0.25">
      <c r="A28" t="str">
        <f t="shared" si="0"/>
        <v>32B43370</v>
      </c>
      <c r="B28" t="s">
        <v>71</v>
      </c>
      <c r="C28" s="7">
        <v>43370</v>
      </c>
      <c r="D28" t="s">
        <v>497</v>
      </c>
      <c r="E28" t="s">
        <v>471</v>
      </c>
      <c r="F28">
        <v>55.542999999999999</v>
      </c>
    </row>
    <row r="29" spans="1:6" x14ac:dyDescent="0.25">
      <c r="A29" t="str">
        <f t="shared" si="0"/>
        <v>32B43221</v>
      </c>
      <c r="B29" t="s">
        <v>71</v>
      </c>
      <c r="C29" s="7">
        <v>43221</v>
      </c>
      <c r="D29" t="s">
        <v>498</v>
      </c>
      <c r="E29" t="s">
        <v>471</v>
      </c>
      <c r="F29">
        <v>40.771999999999998</v>
      </c>
    </row>
    <row r="30" spans="1:6" x14ac:dyDescent="0.25">
      <c r="A30" t="str">
        <f t="shared" si="0"/>
        <v>32B43243</v>
      </c>
      <c r="B30" t="s">
        <v>71</v>
      </c>
      <c r="C30" s="7">
        <v>43243</v>
      </c>
      <c r="D30" t="s">
        <v>499</v>
      </c>
      <c r="E30" t="s">
        <v>471</v>
      </c>
      <c r="F30">
        <v>52.508000000000003</v>
      </c>
    </row>
    <row r="31" spans="1:6" x14ac:dyDescent="0.25">
      <c r="A31" t="str">
        <f t="shared" si="0"/>
        <v>32B43293</v>
      </c>
      <c r="B31" t="s">
        <v>71</v>
      </c>
      <c r="C31" s="7">
        <v>43293</v>
      </c>
      <c r="D31" t="s">
        <v>500</v>
      </c>
      <c r="E31" t="s">
        <v>471</v>
      </c>
      <c r="F31">
        <v>50.302999999999997</v>
      </c>
    </row>
    <row r="32" spans="1:6" x14ac:dyDescent="0.25">
      <c r="A32" t="str">
        <f t="shared" si="0"/>
        <v>32C43237</v>
      </c>
      <c r="B32" t="s">
        <v>69</v>
      </c>
      <c r="C32" s="7">
        <v>43237</v>
      </c>
      <c r="D32" t="s">
        <v>501</v>
      </c>
      <c r="E32" t="s">
        <v>471</v>
      </c>
      <c r="F32">
        <v>43.125999999999998</v>
      </c>
    </row>
    <row r="33" spans="1:6" x14ac:dyDescent="0.25">
      <c r="A33" t="str">
        <f t="shared" si="0"/>
        <v>32C43221</v>
      </c>
      <c r="B33" t="s">
        <v>69</v>
      </c>
      <c r="C33" s="7">
        <v>43221</v>
      </c>
      <c r="D33" t="s">
        <v>502</v>
      </c>
      <c r="E33" t="s">
        <v>471</v>
      </c>
      <c r="F33">
        <v>29.199000000000002</v>
      </c>
    </row>
    <row r="34" spans="1:6" x14ac:dyDescent="0.25">
      <c r="A34" t="str">
        <f t="shared" si="0"/>
        <v>32C43370</v>
      </c>
      <c r="B34" t="s">
        <v>69</v>
      </c>
      <c r="C34" s="7">
        <v>43370</v>
      </c>
      <c r="D34" t="s">
        <v>503</v>
      </c>
      <c r="E34" t="s">
        <v>471</v>
      </c>
      <c r="F34">
        <v>46.540999999999997</v>
      </c>
    </row>
    <row r="35" spans="1:6" x14ac:dyDescent="0.25">
      <c r="A35" t="str">
        <f t="shared" si="0"/>
        <v>32C43293</v>
      </c>
      <c r="B35" t="s">
        <v>69</v>
      </c>
      <c r="C35" s="7">
        <v>43293</v>
      </c>
      <c r="D35" t="s">
        <v>504</v>
      </c>
      <c r="E35" t="s">
        <v>471</v>
      </c>
      <c r="F35">
        <v>45.866999999999997</v>
      </c>
    </row>
    <row r="36" spans="1:6" x14ac:dyDescent="0.25">
      <c r="A36" t="str">
        <f t="shared" si="0"/>
        <v>4A43234</v>
      </c>
      <c r="B36" t="s">
        <v>98</v>
      </c>
      <c r="C36" s="7">
        <v>43234</v>
      </c>
      <c r="D36" t="s">
        <v>505</v>
      </c>
      <c r="E36" t="s">
        <v>471</v>
      </c>
      <c r="F36">
        <v>24.707999999999998</v>
      </c>
    </row>
    <row r="37" spans="1:6" x14ac:dyDescent="0.25">
      <c r="A37" t="str">
        <f t="shared" si="0"/>
        <v>4A43320</v>
      </c>
      <c r="B37" t="s">
        <v>98</v>
      </c>
      <c r="C37" s="7">
        <v>43320</v>
      </c>
      <c r="D37" t="s">
        <v>506</v>
      </c>
      <c r="E37" t="s">
        <v>471</v>
      </c>
      <c r="F37">
        <v>25.738</v>
      </c>
    </row>
    <row r="38" spans="1:6" x14ac:dyDescent="0.25">
      <c r="A38" t="str">
        <f t="shared" si="0"/>
        <v>4A43367</v>
      </c>
      <c r="B38" t="s">
        <v>98</v>
      </c>
      <c r="C38" s="7">
        <v>43367</v>
      </c>
      <c r="D38" t="s">
        <v>507</v>
      </c>
      <c r="E38" t="s">
        <v>471</v>
      </c>
      <c r="F38">
        <v>33.904000000000003</v>
      </c>
    </row>
    <row r="39" spans="1:6" x14ac:dyDescent="0.25">
      <c r="A39" t="str">
        <f t="shared" si="0"/>
        <v>4A43290</v>
      </c>
      <c r="B39" t="s">
        <v>98</v>
      </c>
      <c r="C39" s="7">
        <v>43290</v>
      </c>
      <c r="D39" t="s">
        <v>508</v>
      </c>
      <c r="E39" t="s">
        <v>471</v>
      </c>
      <c r="F39">
        <v>29.033999999999999</v>
      </c>
    </row>
    <row r="40" spans="1:6" x14ac:dyDescent="0.25">
      <c r="A40" t="str">
        <f t="shared" si="0"/>
        <v>4A43214</v>
      </c>
      <c r="B40" t="s">
        <v>98</v>
      </c>
      <c r="C40" s="7">
        <v>43214</v>
      </c>
      <c r="D40" t="s">
        <v>509</v>
      </c>
      <c r="E40" t="s">
        <v>471</v>
      </c>
      <c r="F40">
        <v>14.702999999999999</v>
      </c>
    </row>
    <row r="41" spans="1:6" x14ac:dyDescent="0.25">
      <c r="A41" t="str">
        <f t="shared" si="0"/>
        <v>4A43262</v>
      </c>
      <c r="B41" t="s">
        <v>98</v>
      </c>
      <c r="C41" s="7">
        <v>43262</v>
      </c>
      <c r="D41" t="s">
        <v>510</v>
      </c>
      <c r="E41" t="s">
        <v>471</v>
      </c>
      <c r="F41">
        <v>31.477</v>
      </c>
    </row>
    <row r="42" spans="1:6" x14ac:dyDescent="0.25">
      <c r="A42" t="str">
        <f t="shared" si="0"/>
        <v>4C43236</v>
      </c>
      <c r="B42" t="s">
        <v>91</v>
      </c>
      <c r="C42" s="7">
        <v>43236</v>
      </c>
      <c r="D42" t="s">
        <v>511</v>
      </c>
      <c r="E42" t="s">
        <v>471</v>
      </c>
      <c r="F42">
        <v>35.118000000000002</v>
      </c>
    </row>
    <row r="43" spans="1:6" x14ac:dyDescent="0.25">
      <c r="A43" t="str">
        <f t="shared" si="0"/>
        <v>4C43369</v>
      </c>
      <c r="B43" t="s">
        <v>91</v>
      </c>
      <c r="C43" s="7">
        <v>43369</v>
      </c>
      <c r="D43" t="s">
        <v>512</v>
      </c>
      <c r="E43" t="s">
        <v>471</v>
      </c>
      <c r="F43">
        <v>30.795999999999999</v>
      </c>
    </row>
    <row r="44" spans="1:6" x14ac:dyDescent="0.25">
      <c r="A44" t="str">
        <f t="shared" si="0"/>
        <v>4C24 Hr</v>
      </c>
      <c r="B44" t="s">
        <v>91</v>
      </c>
      <c r="C44" t="s">
        <v>361</v>
      </c>
      <c r="D44" t="s">
        <v>513</v>
      </c>
      <c r="E44" t="s">
        <v>471</v>
      </c>
      <c r="F44">
        <v>25.28</v>
      </c>
    </row>
    <row r="45" spans="1:6" x14ac:dyDescent="0.25">
      <c r="A45" t="str">
        <f t="shared" si="0"/>
        <v>4C43292</v>
      </c>
      <c r="B45" t="s">
        <v>91</v>
      </c>
      <c r="C45" s="7">
        <v>43292</v>
      </c>
      <c r="D45" t="s">
        <v>514</v>
      </c>
      <c r="E45" t="s">
        <v>471</v>
      </c>
      <c r="F45">
        <v>21.431000000000001</v>
      </c>
    </row>
    <row r="46" spans="1:6" x14ac:dyDescent="0.25">
      <c r="A46" t="str">
        <f t="shared" si="0"/>
        <v>4C43214</v>
      </c>
      <c r="B46" t="s">
        <v>91</v>
      </c>
      <c r="C46" s="7">
        <v>43214</v>
      </c>
      <c r="D46" t="s">
        <v>515</v>
      </c>
      <c r="E46" t="s">
        <v>471</v>
      </c>
      <c r="F46">
        <v>31.408999999999999</v>
      </c>
    </row>
    <row r="47" spans="1:6" x14ac:dyDescent="0.25">
      <c r="A47" t="str">
        <f t="shared" si="0"/>
        <v>4C0 Hr</v>
      </c>
      <c r="B47" t="s">
        <v>91</v>
      </c>
      <c r="C47" t="s">
        <v>357</v>
      </c>
      <c r="D47" t="s">
        <v>516</v>
      </c>
      <c r="E47" t="s">
        <v>471</v>
      </c>
      <c r="F47">
        <v>26.978999999999999</v>
      </c>
    </row>
    <row r="48" spans="1:6" x14ac:dyDescent="0.25">
      <c r="A48" t="str">
        <f t="shared" si="0"/>
        <v>4C12 Hr</v>
      </c>
      <c r="B48" t="s">
        <v>91</v>
      </c>
      <c r="C48" t="s">
        <v>359</v>
      </c>
      <c r="D48" t="s">
        <v>517</v>
      </c>
      <c r="E48" t="s">
        <v>471</v>
      </c>
      <c r="F48">
        <v>23.626999999999999</v>
      </c>
    </row>
    <row r="49" spans="1:6" x14ac:dyDescent="0.25">
      <c r="A49" t="str">
        <f t="shared" si="0"/>
        <v>4D43236</v>
      </c>
      <c r="B49" t="s">
        <v>96</v>
      </c>
      <c r="C49" s="7">
        <v>43236</v>
      </c>
      <c r="D49" t="s">
        <v>518</v>
      </c>
      <c r="E49" t="s">
        <v>471</v>
      </c>
      <c r="F49">
        <v>20.481000000000002</v>
      </c>
    </row>
    <row r="50" spans="1:6" x14ac:dyDescent="0.25">
      <c r="A50" t="str">
        <f t="shared" si="0"/>
        <v>4D43369</v>
      </c>
      <c r="B50" t="s">
        <v>96</v>
      </c>
      <c r="C50" s="7">
        <v>43369</v>
      </c>
      <c r="D50" t="s">
        <v>519</v>
      </c>
      <c r="E50" t="s">
        <v>471</v>
      </c>
      <c r="F50">
        <v>28.797999999999998</v>
      </c>
    </row>
    <row r="51" spans="1:6" x14ac:dyDescent="0.25">
      <c r="A51" t="str">
        <f t="shared" si="0"/>
        <v>4D43320</v>
      </c>
      <c r="B51" t="s">
        <v>96</v>
      </c>
      <c r="C51" s="7">
        <v>43320</v>
      </c>
      <c r="D51" t="s">
        <v>520</v>
      </c>
      <c r="E51" t="s">
        <v>471</v>
      </c>
      <c r="F51">
        <v>22.544</v>
      </c>
    </row>
    <row r="52" spans="1:6" x14ac:dyDescent="0.25">
      <c r="A52" t="str">
        <f t="shared" si="0"/>
        <v>4D43262</v>
      </c>
      <c r="B52" t="s">
        <v>96</v>
      </c>
      <c r="C52" s="7">
        <v>43262</v>
      </c>
      <c r="D52" t="s">
        <v>521</v>
      </c>
      <c r="E52" t="s">
        <v>471</v>
      </c>
      <c r="F52">
        <v>23.332999999999998</v>
      </c>
    </row>
    <row r="53" spans="1:6" x14ac:dyDescent="0.25">
      <c r="A53" t="str">
        <f t="shared" si="0"/>
        <v>4D43292</v>
      </c>
      <c r="B53" t="s">
        <v>96</v>
      </c>
      <c r="C53" s="7">
        <v>43292</v>
      </c>
      <c r="D53" t="s">
        <v>521</v>
      </c>
      <c r="E53" t="s">
        <v>471</v>
      </c>
      <c r="F53">
        <v>28.236999999999998</v>
      </c>
    </row>
    <row r="54" spans="1:6" x14ac:dyDescent="0.25">
      <c r="A54" t="str">
        <f t="shared" si="0"/>
        <v>4D43214</v>
      </c>
      <c r="B54" t="s">
        <v>96</v>
      </c>
      <c r="C54" s="7">
        <v>43214</v>
      </c>
      <c r="D54" t="s">
        <v>522</v>
      </c>
      <c r="E54" t="s">
        <v>471</v>
      </c>
      <c r="F54">
        <v>7.282</v>
      </c>
    </row>
    <row r="55" spans="1:6" x14ac:dyDescent="0.25">
      <c r="A55" t="str">
        <f t="shared" si="0"/>
        <v>56A43236</v>
      </c>
      <c r="B55" t="s">
        <v>89</v>
      </c>
      <c r="C55" s="7">
        <v>43236</v>
      </c>
      <c r="D55" t="s">
        <v>523</v>
      </c>
      <c r="E55" t="s">
        <v>471</v>
      </c>
      <c r="F55">
        <v>36.095999999999997</v>
      </c>
    </row>
    <row r="56" spans="1:6" x14ac:dyDescent="0.25">
      <c r="A56" t="str">
        <f t="shared" si="0"/>
        <v>56A43369</v>
      </c>
      <c r="B56" t="s">
        <v>89</v>
      </c>
      <c r="C56" s="7">
        <v>43369</v>
      </c>
      <c r="D56" t="s">
        <v>524</v>
      </c>
      <c r="E56" t="s">
        <v>471</v>
      </c>
      <c r="F56">
        <v>57.595999999999997</v>
      </c>
    </row>
    <row r="57" spans="1:6" x14ac:dyDescent="0.25">
      <c r="A57" t="str">
        <f t="shared" si="0"/>
        <v>56A43292</v>
      </c>
      <c r="B57" t="s">
        <v>89</v>
      </c>
      <c r="C57" s="7">
        <v>43292</v>
      </c>
      <c r="D57" t="s">
        <v>525</v>
      </c>
      <c r="E57" t="s">
        <v>471</v>
      </c>
      <c r="F57">
        <v>46.621000000000002</v>
      </c>
    </row>
    <row r="58" spans="1:6" x14ac:dyDescent="0.25">
      <c r="A58" t="str">
        <f t="shared" si="0"/>
        <v>56A43215</v>
      </c>
      <c r="B58" t="s">
        <v>89</v>
      </c>
      <c r="C58" s="7">
        <v>43215</v>
      </c>
      <c r="D58" t="s">
        <v>526</v>
      </c>
      <c r="E58" t="s">
        <v>471</v>
      </c>
      <c r="F58">
        <v>23.675999999999998</v>
      </c>
    </row>
    <row r="59" spans="1:6" x14ac:dyDescent="0.25">
      <c r="A59" t="str">
        <f t="shared" si="0"/>
        <v>56A0 Hr</v>
      </c>
      <c r="B59" t="s">
        <v>89</v>
      </c>
      <c r="C59" t="s">
        <v>357</v>
      </c>
      <c r="D59" t="s">
        <v>527</v>
      </c>
      <c r="E59" t="s">
        <v>471</v>
      </c>
      <c r="F59">
        <v>48.610999999999997</v>
      </c>
    </row>
    <row r="60" spans="1:6" x14ac:dyDescent="0.25">
      <c r="A60" t="str">
        <f t="shared" si="0"/>
        <v>56A12 Hr</v>
      </c>
      <c r="B60" t="s">
        <v>89</v>
      </c>
      <c r="C60" t="s">
        <v>359</v>
      </c>
      <c r="D60" t="s">
        <v>528</v>
      </c>
      <c r="E60" t="s">
        <v>471</v>
      </c>
      <c r="F60">
        <v>48.258000000000003</v>
      </c>
    </row>
    <row r="61" spans="1:6" x14ac:dyDescent="0.25">
      <c r="A61" t="str">
        <f t="shared" si="0"/>
        <v>56A24 Hr</v>
      </c>
      <c r="B61" t="s">
        <v>89</v>
      </c>
      <c r="C61" t="s">
        <v>361</v>
      </c>
      <c r="D61" t="s">
        <v>529</v>
      </c>
      <c r="E61" t="s">
        <v>471</v>
      </c>
      <c r="F61">
        <v>45.817999999999998</v>
      </c>
    </row>
    <row r="62" spans="1:6" x14ac:dyDescent="0.25">
      <c r="A62" t="str">
        <f t="shared" si="0"/>
        <v>56B43369</v>
      </c>
      <c r="B62" t="s">
        <v>86</v>
      </c>
      <c r="C62" s="7">
        <v>43369</v>
      </c>
      <c r="D62" t="s">
        <v>530</v>
      </c>
      <c r="E62" t="s">
        <v>471</v>
      </c>
      <c r="F62">
        <v>39.406999999999996</v>
      </c>
    </row>
    <row r="63" spans="1:6" x14ac:dyDescent="0.25">
      <c r="A63" t="str">
        <f t="shared" si="0"/>
        <v>56B43236</v>
      </c>
      <c r="B63" t="s">
        <v>86</v>
      </c>
      <c r="C63" s="7">
        <v>43236</v>
      </c>
      <c r="D63" t="s">
        <v>531</v>
      </c>
      <c r="E63" t="s">
        <v>471</v>
      </c>
      <c r="F63">
        <v>56.128</v>
      </c>
    </row>
    <row r="64" spans="1:6" x14ac:dyDescent="0.25">
      <c r="A64" t="str">
        <f t="shared" si="0"/>
        <v>56B43292</v>
      </c>
      <c r="B64" t="s">
        <v>86</v>
      </c>
      <c r="C64" s="7">
        <v>43292</v>
      </c>
      <c r="D64" t="s">
        <v>532</v>
      </c>
      <c r="E64" t="s">
        <v>471</v>
      </c>
      <c r="F64">
        <v>65.795000000000002</v>
      </c>
    </row>
    <row r="65" spans="1:6" x14ac:dyDescent="0.25">
      <c r="A65" t="str">
        <f t="shared" si="0"/>
        <v>56B43215</v>
      </c>
      <c r="B65" t="s">
        <v>86</v>
      </c>
      <c r="C65" s="7">
        <v>43215</v>
      </c>
      <c r="D65" t="s">
        <v>533</v>
      </c>
      <c r="E65" t="s">
        <v>471</v>
      </c>
      <c r="F65">
        <v>38.494999999999997</v>
      </c>
    </row>
    <row r="66" spans="1:6" x14ac:dyDescent="0.25">
      <c r="A66" t="str">
        <f t="shared" si="0"/>
        <v>61B43235</v>
      </c>
      <c r="B66" t="s">
        <v>109</v>
      </c>
      <c r="C66" s="7">
        <v>43235</v>
      </c>
      <c r="D66" t="s">
        <v>534</v>
      </c>
      <c r="E66" t="s">
        <v>471</v>
      </c>
      <c r="F66">
        <v>29.373000000000001</v>
      </c>
    </row>
    <row r="67" spans="1:6" x14ac:dyDescent="0.25">
      <c r="A67" t="str">
        <f t="shared" ref="A67:A121" si="1">B67&amp;C67</f>
        <v>61B43368</v>
      </c>
      <c r="B67" t="s">
        <v>109</v>
      </c>
      <c r="C67" s="7">
        <v>43368</v>
      </c>
      <c r="D67" t="s">
        <v>535</v>
      </c>
      <c r="E67" t="s">
        <v>471</v>
      </c>
      <c r="F67">
        <v>27.181000000000001</v>
      </c>
    </row>
    <row r="68" spans="1:6" x14ac:dyDescent="0.25">
      <c r="A68" t="str">
        <f t="shared" si="1"/>
        <v>61B43291</v>
      </c>
      <c r="B68" t="s">
        <v>109</v>
      </c>
      <c r="C68" s="7">
        <v>43291</v>
      </c>
      <c r="D68" t="s">
        <v>536</v>
      </c>
      <c r="E68" t="s">
        <v>471</v>
      </c>
      <c r="F68">
        <v>27.981999999999999</v>
      </c>
    </row>
    <row r="69" spans="1:6" x14ac:dyDescent="0.25">
      <c r="A69" t="str">
        <f t="shared" si="1"/>
        <v>61B43223</v>
      </c>
      <c r="B69" t="s">
        <v>109</v>
      </c>
      <c r="C69" s="7">
        <v>43223</v>
      </c>
      <c r="D69" t="s">
        <v>537</v>
      </c>
      <c r="E69" t="s">
        <v>471</v>
      </c>
      <c r="F69">
        <v>24.097999999999999</v>
      </c>
    </row>
    <row r="70" spans="1:6" x14ac:dyDescent="0.25">
      <c r="A70" t="str">
        <f t="shared" si="1"/>
        <v>61C43368</v>
      </c>
      <c r="B70" t="s">
        <v>107</v>
      </c>
      <c r="C70" s="7">
        <v>43368</v>
      </c>
      <c r="D70" t="s">
        <v>538</v>
      </c>
      <c r="E70" t="s">
        <v>471</v>
      </c>
      <c r="F70">
        <v>42.826000000000001</v>
      </c>
    </row>
    <row r="71" spans="1:6" x14ac:dyDescent="0.25">
      <c r="A71" t="str">
        <f t="shared" si="1"/>
        <v>61C43235</v>
      </c>
      <c r="B71" t="s">
        <v>107</v>
      </c>
      <c r="C71" s="7">
        <v>43235</v>
      </c>
      <c r="D71" t="s">
        <v>539</v>
      </c>
      <c r="E71" t="s">
        <v>471</v>
      </c>
      <c r="F71">
        <v>32.276000000000003</v>
      </c>
    </row>
    <row r="72" spans="1:6" x14ac:dyDescent="0.25">
      <c r="A72" t="str">
        <f t="shared" si="1"/>
        <v>61C43223</v>
      </c>
      <c r="B72" t="s">
        <v>107</v>
      </c>
      <c r="C72" s="7">
        <v>43223</v>
      </c>
      <c r="D72" t="s">
        <v>540</v>
      </c>
      <c r="E72" t="s">
        <v>471</v>
      </c>
      <c r="F72">
        <v>34.908999999999999</v>
      </c>
    </row>
    <row r="73" spans="1:6" x14ac:dyDescent="0.25">
      <c r="A73" t="str">
        <f t="shared" si="1"/>
        <v>61C43291</v>
      </c>
      <c r="B73" t="s">
        <v>107</v>
      </c>
      <c r="C73" s="7">
        <v>43291</v>
      </c>
      <c r="D73" t="s">
        <v>541</v>
      </c>
      <c r="E73" t="s">
        <v>471</v>
      </c>
      <c r="F73">
        <v>20.135999999999999</v>
      </c>
    </row>
    <row r="74" spans="1:6" x14ac:dyDescent="0.25">
      <c r="A74" t="str">
        <f t="shared" si="1"/>
        <v>62B43368</v>
      </c>
      <c r="B74" t="s">
        <v>100</v>
      </c>
      <c r="C74" s="7">
        <v>43368</v>
      </c>
      <c r="D74" t="s">
        <v>542</v>
      </c>
      <c r="E74" t="s">
        <v>471</v>
      </c>
      <c r="F74">
        <v>109.23399999999999</v>
      </c>
    </row>
    <row r="75" spans="1:6" x14ac:dyDescent="0.25">
      <c r="A75" t="str">
        <f t="shared" si="1"/>
        <v>62B43235</v>
      </c>
      <c r="B75" t="s">
        <v>100</v>
      </c>
      <c r="C75" s="7">
        <v>43235</v>
      </c>
      <c r="D75" t="s">
        <v>543</v>
      </c>
      <c r="E75" t="s">
        <v>471</v>
      </c>
      <c r="F75">
        <v>57.48</v>
      </c>
    </row>
    <row r="76" spans="1:6" x14ac:dyDescent="0.25">
      <c r="A76" t="str">
        <f t="shared" si="1"/>
        <v>62B43223</v>
      </c>
      <c r="B76" t="s">
        <v>100</v>
      </c>
      <c r="C76" s="7">
        <v>43223</v>
      </c>
      <c r="D76" t="s">
        <v>544</v>
      </c>
      <c r="E76" t="s">
        <v>471</v>
      </c>
      <c r="F76">
        <v>53.994</v>
      </c>
    </row>
    <row r="77" spans="1:6" x14ac:dyDescent="0.25">
      <c r="A77" t="str">
        <f t="shared" si="1"/>
        <v>62C43368</v>
      </c>
      <c r="B77" t="s">
        <v>103</v>
      </c>
      <c r="C77" s="7">
        <v>43368</v>
      </c>
      <c r="D77" t="s">
        <v>545</v>
      </c>
      <c r="E77" t="s">
        <v>471</v>
      </c>
      <c r="F77">
        <v>61.540999999999997</v>
      </c>
    </row>
    <row r="78" spans="1:6" x14ac:dyDescent="0.25">
      <c r="A78" t="str">
        <f t="shared" si="1"/>
        <v>62C43235</v>
      </c>
      <c r="B78" t="s">
        <v>103</v>
      </c>
      <c r="C78" s="7">
        <v>43235</v>
      </c>
      <c r="D78" t="s">
        <v>546</v>
      </c>
      <c r="E78" t="s">
        <v>471</v>
      </c>
      <c r="F78">
        <v>41.246000000000002</v>
      </c>
    </row>
    <row r="79" spans="1:6" x14ac:dyDescent="0.25">
      <c r="A79" t="str">
        <f t="shared" si="1"/>
        <v>62C43291</v>
      </c>
      <c r="B79" t="s">
        <v>103</v>
      </c>
      <c r="C79" s="7">
        <v>43291</v>
      </c>
      <c r="D79" t="s">
        <v>547</v>
      </c>
      <c r="E79" t="s">
        <v>471</v>
      </c>
      <c r="F79">
        <v>54.27</v>
      </c>
    </row>
    <row r="80" spans="1:6" x14ac:dyDescent="0.25">
      <c r="A80" t="str">
        <f t="shared" si="1"/>
        <v>62E43223</v>
      </c>
      <c r="B80" t="s">
        <v>105</v>
      </c>
      <c r="C80" s="7">
        <v>43223</v>
      </c>
      <c r="D80" t="s">
        <v>548</v>
      </c>
      <c r="E80" t="s">
        <v>471</v>
      </c>
      <c r="F80">
        <v>34.146000000000001</v>
      </c>
    </row>
    <row r="81" spans="1:6" x14ac:dyDescent="0.25">
      <c r="A81" t="str">
        <f t="shared" si="1"/>
        <v>62E43368</v>
      </c>
      <c r="B81" t="s">
        <v>105</v>
      </c>
      <c r="C81" s="7">
        <v>43368</v>
      </c>
      <c r="D81" t="s">
        <v>549</v>
      </c>
      <c r="E81" t="s">
        <v>471</v>
      </c>
      <c r="F81">
        <v>99.96</v>
      </c>
    </row>
    <row r="82" spans="1:6" x14ac:dyDescent="0.25">
      <c r="A82" t="str">
        <f t="shared" si="1"/>
        <v>62E43235</v>
      </c>
      <c r="B82" t="s">
        <v>105</v>
      </c>
      <c r="C82" s="7">
        <v>43235</v>
      </c>
      <c r="D82" t="s">
        <v>550</v>
      </c>
      <c r="E82" t="s">
        <v>471</v>
      </c>
      <c r="F82">
        <v>45.921999999999997</v>
      </c>
    </row>
    <row r="83" spans="1:6" x14ac:dyDescent="0.25">
      <c r="A83" t="str">
        <f t="shared" si="1"/>
        <v>62E43297</v>
      </c>
      <c r="B83" t="s">
        <v>105</v>
      </c>
      <c r="C83" s="7">
        <v>43297</v>
      </c>
      <c r="D83" t="s">
        <v>551</v>
      </c>
      <c r="E83" t="s">
        <v>471</v>
      </c>
      <c r="F83">
        <v>76.173000000000002</v>
      </c>
    </row>
    <row r="84" spans="1:6" x14ac:dyDescent="0.25">
      <c r="A84" t="str">
        <f t="shared" si="1"/>
        <v>62C43223</v>
      </c>
      <c r="B84" t="s">
        <v>103</v>
      </c>
      <c r="C84" s="7">
        <v>43223</v>
      </c>
      <c r="D84" t="s">
        <v>552</v>
      </c>
      <c r="E84" t="s">
        <v>471</v>
      </c>
      <c r="F84">
        <v>36.935000000000002</v>
      </c>
    </row>
    <row r="85" spans="1:6" x14ac:dyDescent="0.25">
      <c r="A85" t="str">
        <f t="shared" si="1"/>
        <v>66A43367</v>
      </c>
      <c r="B85" t="s">
        <v>73</v>
      </c>
      <c r="C85" s="7">
        <v>43367</v>
      </c>
      <c r="D85" t="s">
        <v>553</v>
      </c>
      <c r="E85" t="s">
        <v>471</v>
      </c>
      <c r="F85">
        <v>79.828999999999994</v>
      </c>
    </row>
    <row r="86" spans="1:6" x14ac:dyDescent="0.25">
      <c r="A86" t="str">
        <f t="shared" si="1"/>
        <v>66A43234</v>
      </c>
      <c r="B86" t="s">
        <v>73</v>
      </c>
      <c r="C86" s="7">
        <v>43234</v>
      </c>
      <c r="D86" t="s">
        <v>554</v>
      </c>
      <c r="E86" t="s">
        <v>471</v>
      </c>
      <c r="F86">
        <v>24.23</v>
      </c>
    </row>
    <row r="87" spans="1:6" x14ac:dyDescent="0.25">
      <c r="A87" t="str">
        <f t="shared" si="1"/>
        <v>66A43321</v>
      </c>
      <c r="B87" t="s">
        <v>73</v>
      </c>
      <c r="C87" s="7">
        <v>43321</v>
      </c>
      <c r="D87" t="s">
        <v>555</v>
      </c>
      <c r="E87" t="s">
        <v>471</v>
      </c>
      <c r="F87">
        <v>71.534000000000006</v>
      </c>
    </row>
    <row r="88" spans="1:6" x14ac:dyDescent="0.25">
      <c r="A88" t="str">
        <f t="shared" si="1"/>
        <v>66A43217</v>
      </c>
      <c r="B88" t="s">
        <v>73</v>
      </c>
      <c r="C88" s="7">
        <v>43217</v>
      </c>
      <c r="D88" t="s">
        <v>556</v>
      </c>
      <c r="E88" t="s">
        <v>471</v>
      </c>
      <c r="F88">
        <v>14.137</v>
      </c>
    </row>
    <row r="89" spans="1:6" x14ac:dyDescent="0.25">
      <c r="A89" t="str">
        <f t="shared" si="1"/>
        <v>66A43263</v>
      </c>
      <c r="B89" t="s">
        <v>73</v>
      </c>
      <c r="C89" s="7">
        <v>43263</v>
      </c>
      <c r="D89" t="s">
        <v>557</v>
      </c>
      <c r="E89" t="s">
        <v>471</v>
      </c>
      <c r="F89">
        <v>55.633000000000003</v>
      </c>
    </row>
    <row r="90" spans="1:6" x14ac:dyDescent="0.25">
      <c r="A90" t="str">
        <f t="shared" si="1"/>
        <v>66A43234</v>
      </c>
      <c r="B90" t="s">
        <v>73</v>
      </c>
      <c r="C90" s="7">
        <v>43234</v>
      </c>
      <c r="D90" t="s">
        <v>554</v>
      </c>
      <c r="E90" t="s">
        <v>471</v>
      </c>
      <c r="F90">
        <v>22.634</v>
      </c>
    </row>
    <row r="91" spans="1:6" x14ac:dyDescent="0.25">
      <c r="A91" t="str">
        <f t="shared" si="1"/>
        <v>66A43290</v>
      </c>
      <c r="B91" t="s">
        <v>73</v>
      </c>
      <c r="C91" s="7">
        <v>43290</v>
      </c>
      <c r="D91" t="s">
        <v>558</v>
      </c>
      <c r="E91" t="s">
        <v>471</v>
      </c>
      <c r="F91">
        <v>64.694000000000003</v>
      </c>
    </row>
    <row r="92" spans="1:6" x14ac:dyDescent="0.25">
      <c r="A92" t="str">
        <f t="shared" si="1"/>
        <v>66B43217</v>
      </c>
      <c r="B92" t="s">
        <v>78</v>
      </c>
      <c r="C92" s="7">
        <v>43217</v>
      </c>
      <c r="D92" t="s">
        <v>559</v>
      </c>
      <c r="E92" t="s">
        <v>471</v>
      </c>
      <c r="F92">
        <v>47.311999999999998</v>
      </c>
    </row>
    <row r="93" spans="1:6" x14ac:dyDescent="0.25">
      <c r="A93" t="str">
        <f t="shared" si="1"/>
        <v>66B43367</v>
      </c>
      <c r="B93" t="s">
        <v>78</v>
      </c>
      <c r="C93" s="7">
        <v>43367</v>
      </c>
      <c r="D93" t="s">
        <v>560</v>
      </c>
      <c r="E93" t="s">
        <v>471</v>
      </c>
      <c r="F93">
        <v>66.078999999999994</v>
      </c>
    </row>
    <row r="94" spans="1:6" x14ac:dyDescent="0.25">
      <c r="A94" t="str">
        <f t="shared" si="1"/>
        <v>66B43290</v>
      </c>
      <c r="B94" t="s">
        <v>78</v>
      </c>
      <c r="C94" s="7">
        <v>43290</v>
      </c>
      <c r="D94" t="s">
        <v>561</v>
      </c>
      <c r="E94" t="s">
        <v>471</v>
      </c>
      <c r="F94">
        <v>48.716999999999999</v>
      </c>
    </row>
    <row r="95" spans="1:6" x14ac:dyDescent="0.25">
      <c r="A95" t="str">
        <f t="shared" si="1"/>
        <v>66B43234</v>
      </c>
      <c r="B95" t="s">
        <v>78</v>
      </c>
      <c r="C95" s="7">
        <v>43234</v>
      </c>
      <c r="D95" t="s">
        <v>562</v>
      </c>
      <c r="E95" t="s">
        <v>471</v>
      </c>
      <c r="F95">
        <v>64.131</v>
      </c>
    </row>
    <row r="96" spans="1:6" x14ac:dyDescent="0.25">
      <c r="A96" t="str">
        <f t="shared" si="1"/>
        <v>66C43217</v>
      </c>
      <c r="B96" t="s">
        <v>76</v>
      </c>
      <c r="C96" s="7">
        <v>43217</v>
      </c>
      <c r="D96" t="s">
        <v>563</v>
      </c>
      <c r="E96" t="s">
        <v>471</v>
      </c>
      <c r="F96">
        <v>17.39</v>
      </c>
    </row>
    <row r="97" spans="1:6" x14ac:dyDescent="0.25">
      <c r="A97" t="str">
        <f t="shared" si="1"/>
        <v>66C43321</v>
      </c>
      <c r="B97" t="s">
        <v>76</v>
      </c>
      <c r="C97" s="7">
        <v>43321</v>
      </c>
      <c r="D97" t="s">
        <v>564</v>
      </c>
      <c r="E97" t="s">
        <v>471</v>
      </c>
      <c r="F97">
        <v>35.304000000000002</v>
      </c>
    </row>
    <row r="98" spans="1:6" x14ac:dyDescent="0.25">
      <c r="A98" t="str">
        <f t="shared" si="1"/>
        <v>66C43367</v>
      </c>
      <c r="B98" t="s">
        <v>76</v>
      </c>
      <c r="C98" s="7">
        <v>43367</v>
      </c>
      <c r="D98" t="s">
        <v>565</v>
      </c>
      <c r="E98" t="s">
        <v>471</v>
      </c>
      <c r="F98">
        <v>44.145000000000003</v>
      </c>
    </row>
    <row r="99" spans="1:6" x14ac:dyDescent="0.25">
      <c r="A99" t="str">
        <f t="shared" si="1"/>
        <v>66C43290</v>
      </c>
      <c r="B99" t="s">
        <v>76</v>
      </c>
      <c r="C99" s="7">
        <v>43290</v>
      </c>
      <c r="D99" t="s">
        <v>566</v>
      </c>
      <c r="E99" t="s">
        <v>471</v>
      </c>
      <c r="F99">
        <v>29.869</v>
      </c>
    </row>
    <row r="100" spans="1:6" x14ac:dyDescent="0.25">
      <c r="A100" t="str">
        <f t="shared" si="1"/>
        <v>66C43263</v>
      </c>
      <c r="B100" t="s">
        <v>76</v>
      </c>
      <c r="C100" s="7">
        <v>43263</v>
      </c>
      <c r="D100" t="s">
        <v>567</v>
      </c>
      <c r="E100" t="s">
        <v>471</v>
      </c>
      <c r="F100">
        <v>30.103999999999999</v>
      </c>
    </row>
    <row r="101" spans="1:6" x14ac:dyDescent="0.25">
      <c r="A101" t="str">
        <f t="shared" si="1"/>
        <v>62B43291</v>
      </c>
      <c r="B101" t="s">
        <v>100</v>
      </c>
      <c r="C101" s="7">
        <v>43291</v>
      </c>
      <c r="D101" t="s">
        <v>568</v>
      </c>
      <c r="E101" t="s">
        <v>471</v>
      </c>
      <c r="F101">
        <v>88.757000000000005</v>
      </c>
    </row>
    <row r="102" spans="1:6" x14ac:dyDescent="0.25">
      <c r="A102" t="str">
        <f t="shared" si="1"/>
        <v>P143325</v>
      </c>
      <c r="B102" t="s">
        <v>448</v>
      </c>
      <c r="C102" s="7">
        <v>43325</v>
      </c>
      <c r="D102" t="s">
        <v>569</v>
      </c>
      <c r="E102" t="s">
        <v>471</v>
      </c>
      <c r="F102">
        <v>50.423999999999999</v>
      </c>
    </row>
    <row r="103" spans="1:6" x14ac:dyDescent="0.25">
      <c r="A103" t="str">
        <f t="shared" si="1"/>
        <v>P10343326</v>
      </c>
      <c r="B103" t="s">
        <v>449</v>
      </c>
      <c r="C103" s="7">
        <v>43326</v>
      </c>
      <c r="D103" t="s">
        <v>570</v>
      </c>
      <c r="E103" t="s">
        <v>471</v>
      </c>
      <c r="F103">
        <v>76.153999999999996</v>
      </c>
    </row>
    <row r="104" spans="1:6" x14ac:dyDescent="0.25">
      <c r="A104" t="str">
        <f t="shared" si="1"/>
        <v>P10943326</v>
      </c>
      <c r="B104" t="s">
        <v>450</v>
      </c>
      <c r="C104" s="7">
        <v>43326</v>
      </c>
      <c r="D104" t="s">
        <v>571</v>
      </c>
      <c r="E104" t="s">
        <v>471</v>
      </c>
      <c r="F104">
        <v>73.046999999999997</v>
      </c>
    </row>
    <row r="105" spans="1:6" x14ac:dyDescent="0.25">
      <c r="A105" t="str">
        <f t="shared" si="1"/>
        <v>P11843326</v>
      </c>
      <c r="B105" t="s">
        <v>451</v>
      </c>
      <c r="C105" s="7">
        <v>43326</v>
      </c>
      <c r="D105" t="s">
        <v>572</v>
      </c>
      <c r="E105" t="s">
        <v>471</v>
      </c>
      <c r="F105">
        <v>85.06</v>
      </c>
    </row>
    <row r="106" spans="1:6" x14ac:dyDescent="0.25">
      <c r="A106" t="str">
        <f t="shared" si="1"/>
        <v>P12043326</v>
      </c>
      <c r="B106" t="s">
        <v>452</v>
      </c>
      <c r="C106" s="7">
        <v>43326</v>
      </c>
      <c r="D106" t="s">
        <v>573</v>
      </c>
      <c r="E106" t="s">
        <v>471</v>
      </c>
      <c r="F106">
        <v>53.954000000000001</v>
      </c>
    </row>
    <row r="107" spans="1:6" x14ac:dyDescent="0.25">
      <c r="A107" t="str">
        <f t="shared" si="1"/>
        <v>P12443326</v>
      </c>
      <c r="B107" t="s">
        <v>453</v>
      </c>
      <c r="C107" s="7">
        <v>43326</v>
      </c>
      <c r="D107" t="s">
        <v>574</v>
      </c>
      <c r="E107" t="s">
        <v>471</v>
      </c>
      <c r="F107">
        <v>37.113</v>
      </c>
    </row>
    <row r="108" spans="1:6" x14ac:dyDescent="0.25">
      <c r="A108" t="str">
        <f t="shared" si="1"/>
        <v>P12543325</v>
      </c>
      <c r="B108" t="s">
        <v>454</v>
      </c>
      <c r="C108" s="7">
        <v>43325</v>
      </c>
      <c r="D108" t="s">
        <v>575</v>
      </c>
      <c r="E108" t="s">
        <v>471</v>
      </c>
      <c r="F108">
        <v>48.271000000000001</v>
      </c>
    </row>
    <row r="109" spans="1:6" x14ac:dyDescent="0.25">
      <c r="A109" t="str">
        <f t="shared" si="1"/>
        <v>P2043329</v>
      </c>
      <c r="B109" t="s">
        <v>455</v>
      </c>
      <c r="C109" s="7">
        <v>43329</v>
      </c>
      <c r="D109" t="s">
        <v>576</v>
      </c>
      <c r="E109" t="s">
        <v>471</v>
      </c>
      <c r="F109">
        <v>49.2</v>
      </c>
    </row>
    <row r="110" spans="1:6" x14ac:dyDescent="0.25">
      <c r="A110" t="str">
        <f t="shared" si="1"/>
        <v>P2643329</v>
      </c>
      <c r="B110" t="s">
        <v>456</v>
      </c>
      <c r="C110" s="7">
        <v>43329</v>
      </c>
      <c r="D110" t="s">
        <v>577</v>
      </c>
      <c r="E110" t="s">
        <v>471</v>
      </c>
      <c r="F110">
        <v>71.105999999999995</v>
      </c>
    </row>
    <row r="111" spans="1:6" x14ac:dyDescent="0.25">
      <c r="A111" t="str">
        <f t="shared" si="1"/>
        <v>P3543328</v>
      </c>
      <c r="B111" t="s">
        <v>457</v>
      </c>
      <c r="C111" s="7">
        <v>43328</v>
      </c>
      <c r="D111" t="s">
        <v>578</v>
      </c>
      <c r="E111" t="s">
        <v>471</v>
      </c>
      <c r="F111">
        <v>80.018000000000001</v>
      </c>
    </row>
    <row r="112" spans="1:6" x14ac:dyDescent="0.25">
      <c r="A112" t="str">
        <f t="shared" si="1"/>
        <v>P3743328</v>
      </c>
      <c r="B112" t="s">
        <v>458</v>
      </c>
      <c r="C112" s="7">
        <v>43328</v>
      </c>
      <c r="D112" t="s">
        <v>579</v>
      </c>
      <c r="E112" t="s">
        <v>471</v>
      </c>
      <c r="F112">
        <v>9.9890000000000008</v>
      </c>
    </row>
    <row r="113" spans="1:6" x14ac:dyDescent="0.25">
      <c r="A113" t="str">
        <f t="shared" si="1"/>
        <v>P5043327</v>
      </c>
      <c r="B113" t="s">
        <v>459</v>
      </c>
      <c r="C113" s="7">
        <v>43327</v>
      </c>
      <c r="D113" t="s">
        <v>580</v>
      </c>
      <c r="E113" t="s">
        <v>471</v>
      </c>
      <c r="F113">
        <v>90.66</v>
      </c>
    </row>
    <row r="114" spans="1:6" x14ac:dyDescent="0.25">
      <c r="A114" t="str">
        <f t="shared" si="1"/>
        <v>P6643327</v>
      </c>
      <c r="B114" t="s">
        <v>460</v>
      </c>
      <c r="C114" s="7">
        <v>43327</v>
      </c>
      <c r="D114" t="s">
        <v>581</v>
      </c>
      <c r="E114" t="s">
        <v>471</v>
      </c>
      <c r="F114">
        <v>96.031999999999996</v>
      </c>
    </row>
    <row r="115" spans="1:6" x14ac:dyDescent="0.25">
      <c r="A115" t="str">
        <f t="shared" si="1"/>
        <v>P6743329</v>
      </c>
      <c r="B115" t="s">
        <v>461</v>
      </c>
      <c r="C115" s="7">
        <v>43329</v>
      </c>
      <c r="D115" t="s">
        <v>582</v>
      </c>
      <c r="E115" t="s">
        <v>471</v>
      </c>
      <c r="F115">
        <v>88.531999999999996</v>
      </c>
    </row>
    <row r="116" spans="1:6" x14ac:dyDescent="0.25">
      <c r="A116" t="str">
        <f t="shared" si="1"/>
        <v>P7043327</v>
      </c>
      <c r="B116" t="s">
        <v>462</v>
      </c>
      <c r="C116" s="7">
        <v>43327</v>
      </c>
      <c r="D116" t="s">
        <v>583</v>
      </c>
      <c r="E116" t="s">
        <v>471</v>
      </c>
      <c r="F116">
        <v>90.433000000000007</v>
      </c>
    </row>
    <row r="117" spans="1:6" x14ac:dyDescent="0.25">
      <c r="A117" t="str">
        <f t="shared" si="1"/>
        <v>P7543327</v>
      </c>
      <c r="B117" t="s">
        <v>463</v>
      </c>
      <c r="C117" s="7">
        <v>43327</v>
      </c>
      <c r="D117" t="s">
        <v>584</v>
      </c>
      <c r="E117" t="s">
        <v>471</v>
      </c>
      <c r="F117">
        <v>61.531999999999996</v>
      </c>
    </row>
    <row r="118" spans="1:6" x14ac:dyDescent="0.25">
      <c r="A118" t="str">
        <f t="shared" si="1"/>
        <v>P8843327</v>
      </c>
      <c r="B118" t="s">
        <v>464</v>
      </c>
      <c r="C118" s="7">
        <v>43327</v>
      </c>
      <c r="D118" t="s">
        <v>585</v>
      </c>
      <c r="E118" t="s">
        <v>471</v>
      </c>
      <c r="F118">
        <v>49.3</v>
      </c>
    </row>
    <row r="119" spans="1:6" x14ac:dyDescent="0.25">
      <c r="A119" t="str">
        <f t="shared" si="1"/>
        <v>P9043329</v>
      </c>
      <c r="B119" t="s">
        <v>465</v>
      </c>
      <c r="C119" s="7">
        <v>43329</v>
      </c>
      <c r="D119" t="s">
        <v>586</v>
      </c>
      <c r="E119" t="s">
        <v>471</v>
      </c>
      <c r="F119">
        <v>69.076999999999998</v>
      </c>
    </row>
    <row r="120" spans="1:6" x14ac:dyDescent="0.25">
      <c r="A120" t="str">
        <f t="shared" si="1"/>
        <v>P9743328</v>
      </c>
      <c r="B120" t="s">
        <v>466</v>
      </c>
      <c r="C120" s="7">
        <v>43328</v>
      </c>
      <c r="D120" t="s">
        <v>587</v>
      </c>
      <c r="E120" t="s">
        <v>471</v>
      </c>
      <c r="F120">
        <v>67.567999999999998</v>
      </c>
    </row>
    <row r="121" spans="1:6" x14ac:dyDescent="0.25">
      <c r="A121" t="str">
        <f t="shared" si="1"/>
        <v>P9843328</v>
      </c>
      <c r="B121" t="s">
        <v>467</v>
      </c>
      <c r="C121" s="7">
        <v>43328</v>
      </c>
      <c r="D121" t="s">
        <v>588</v>
      </c>
      <c r="E121" t="s">
        <v>471</v>
      </c>
      <c r="F121">
        <v>78.385999999999996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Master</vt:lpstr>
      <vt:lpstr>Alk_Cl_SO4</vt:lpstr>
      <vt:lpstr>Volume</vt:lpstr>
      <vt:lpstr>Flux</vt:lpstr>
      <vt:lpstr>Radon</vt:lpstr>
      <vt:lpstr>GHG</vt:lpstr>
      <vt:lpstr>CHL</vt:lpstr>
      <vt:lpstr>Triplex</vt:lpstr>
      <vt:lpstr>TIC</vt:lpstr>
      <vt:lpstr>TOC</vt:lpstr>
      <vt:lpstr>TPTN</vt:lpstr>
      <vt:lpstr>POM</vt:lpstr>
      <vt:lpstr>Isotopes</vt:lpstr>
      <vt:lpstr>Bf.max</vt:lpstr>
    </vt:vector>
  </TitlesOfParts>
  <Manager/>
  <Company>University of Regina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Finlaylab</dc:creator>
  <cp:keywords/>
  <dc:description/>
  <cp:lastModifiedBy>limno</cp:lastModifiedBy>
  <cp:revision/>
  <dcterms:created xsi:type="dcterms:W3CDTF">2018-05-02T17:51:13Z</dcterms:created>
  <dcterms:modified xsi:type="dcterms:W3CDTF">2021-07-05T22:01:13Z</dcterms:modified>
  <cp:category/>
  <cp:contentStatus/>
</cp:coreProperties>
</file>