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ies/Documents/Development/Repositories/finmath-smart-derivative-contract/doc/spreadsheets/"/>
    </mc:Choice>
  </mc:AlternateContent>
  <xr:revisionPtr revIDLastSave="0" documentId="13_ncr:1_{9228AE73-5AAB-7044-A24E-DD7A7A5FA81A}" xr6:coauthVersionLast="45" xr6:coauthVersionMax="45" xr10:uidLastSave="{00000000-0000-0000-0000-000000000000}"/>
  <bookViews>
    <workbookView xWindow="0" yWindow="460" windowWidth="33600" windowHeight="19900" xr2:uid="{EF3ED18B-4C31-EA44-907F-3049561214C1}"/>
  </bookViews>
  <sheets>
    <sheet name="Blat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9" i="1"/>
  <c r="D39" i="1" l="1"/>
  <c r="D40" i="1" s="1"/>
  <c r="D41" i="1" s="1"/>
  <c r="D33" i="1"/>
  <c r="D34" i="1" s="1"/>
  <c r="D35" i="1" s="1"/>
  <c r="I28" i="1" l="1"/>
  <c r="D7" i="1"/>
  <c r="D16" i="1" l="1"/>
  <c r="D17" i="1" s="1"/>
  <c r="D18" i="1" s="1"/>
  <c r="D8" i="1"/>
  <c r="D20" i="1" l="1"/>
  <c r="I30" i="1" l="1"/>
  <c r="I31" i="1" s="1"/>
  <c r="D24" i="1" s="1"/>
  <c r="D25" i="1" s="1"/>
  <c r="D28" i="1" s="1"/>
</calcChain>
</file>

<file path=xl/sharedStrings.xml><?xml version="1.0" encoding="utf-8"?>
<sst xmlns="http://schemas.openxmlformats.org/spreadsheetml/2006/main" count="82" uniqueCount="75">
  <si>
    <t>T</t>
  </si>
  <si>
    <t>sigma</t>
  </si>
  <si>
    <t>n</t>
  </si>
  <si>
    <t>bp</t>
  </si>
  <si>
    <t>swap rate normal implied vol</t>
  </si>
  <si>
    <t>year fraction of 1 day</t>
  </si>
  <si>
    <t>swap rate normal 1-day vol</t>
  </si>
  <si>
    <t>swap rate normal 1 day vol historical estimate</t>
  </si>
  <si>
    <t>number of days per year</t>
  </si>
  <si>
    <t>sigma_d</t>
  </si>
  <si>
    <t>desired 1-year default prob</t>
  </si>
  <si>
    <t>p</t>
  </si>
  <si>
    <t>1-p</t>
  </si>
  <si>
    <t>required 1-day survival prob.</t>
  </si>
  <si>
    <t>1-p_d</t>
  </si>
  <si>
    <t>required 1-day default prob.</t>
  </si>
  <si>
    <t>p_d</t>
  </si>
  <si>
    <t>requiered magrin buffer</t>
  </si>
  <si>
    <t>M</t>
  </si>
  <si>
    <t>swap delta</t>
  </si>
  <si>
    <t>delta</t>
  </si>
  <si>
    <t>swap rate quantile</t>
  </si>
  <si>
    <t>q_M</t>
  </si>
  <si>
    <t>swap rate penalty quantile</t>
  </si>
  <si>
    <t>q_P</t>
  </si>
  <si>
    <t>M+P</t>
  </si>
  <si>
    <t>funding rate</t>
  </si>
  <si>
    <t>r_f</t>
  </si>
  <si>
    <t>funding cost of smart contract</t>
  </si>
  <si>
    <t>r_sc</t>
  </si>
  <si>
    <t>(p.a. of notional)</t>
  </si>
  <si>
    <t>sqrt of year fraction of 1 day</t>
  </si>
  <si>
    <t>(the 1-year default probability of the smart contract)</t>
  </si>
  <si>
    <t>(the 1-day market movement of the swap rate to protect)</t>
  </si>
  <si>
    <t>(required marging buffer in % of notional)</t>
  </si>
  <si>
    <t>Bachelier option value</t>
  </si>
  <si>
    <t>integrated vol</t>
  </si>
  <si>
    <t>strike</t>
  </si>
  <si>
    <t>d1</t>
  </si>
  <si>
    <t>value</t>
  </si>
  <si>
    <t>(per day)</t>
  </si>
  <si>
    <t>(days)</t>
  </si>
  <si>
    <t>required margin buffer+penalty</t>
  </si>
  <si>
    <t>Illustrative and indicative calculations related to the "Smart Derivative Contract" as described in</t>
  </si>
  <si>
    <t>https://papers.ssrn.com/abstract=3163074</t>
  </si>
  <si>
    <t>(not for release)</t>
  </si>
  <si>
    <t>(daily volatility from implied volatility)</t>
  </si>
  <si>
    <t>(annualized normal volatility, not used in the calculation))</t>
  </si>
  <si>
    <t>Illustration: From annualized to daily volatility:</t>
  </si>
  <si>
    <t>(input - similar assumption as in ISDA SIMM)</t>
  </si>
  <si>
    <t>(here the penalty is calculated as an option price)</t>
  </si>
  <si>
    <t>Calculation of penalty:</t>
  </si>
  <si>
    <t>Calculation of margin buffer:</t>
  </si>
  <si>
    <t>Summation of funnding costs:</t>
  </si>
  <si>
    <t>(we consider a 10Y swap)</t>
  </si>
  <si>
    <t>Note: actual funding costs are smaller due to aging or product.</t>
  </si>
  <si>
    <t>Illustration: Funding costs of a smart derivative contract (funding for the margin buffer and the penalty)</t>
  </si>
  <si>
    <t>Comparisson: Current funding cost under SIMM (rough estimate):</t>
  </si>
  <si>
    <t>SIMM risk weight for 10Y swap rate</t>
  </si>
  <si>
    <t>SIMM margin quantile for 10Y swap rate</t>
  </si>
  <si>
    <t>SIMM initial margin (for 10Y swap)</t>
  </si>
  <si>
    <t>(this has to be compared to M+P)</t>
  </si>
  <si>
    <t>funding cost of SIMM IM</t>
  </si>
  <si>
    <t>r_simm</t>
  </si>
  <si>
    <t>Reverse engeneering of volatility assumed by SIMM:</t>
  </si>
  <si>
    <t>SIMM probability for margin mismatch</t>
  </si>
  <si>
    <t>Corresponding quantile</t>
  </si>
  <si>
    <t>Corresponding 14-day volatiility</t>
  </si>
  <si>
    <t>Corresponding 1-day volatiility</t>
  </si>
  <si>
    <t>sigma_w</t>
  </si>
  <si>
    <t>q_w</t>
  </si>
  <si>
    <t>(this is just a check that the volatility used above corresponds to SIMM)</t>
  </si>
  <si>
    <t>Christian Fries, Peter Kohl-Landgraf</t>
  </si>
  <si>
    <t>∆t</t>
  </si>
  <si>
    <t>sqrt(∆t)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</si>
</sst>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right"/>
    </xf>
    <xf numFmtId="10" fontId="0" fillId="3" borderId="2" xfId="1" applyNumberFormat="1" applyFont="1" applyFill="1" applyBorder="1" applyAlignment="1">
      <alignment horizontal="right"/>
    </xf>
    <xf numFmtId="0" fontId="0" fillId="3" borderId="3" xfId="0" applyFill="1" applyBorder="1"/>
    <xf numFmtId="0" fontId="0" fillId="3" borderId="2" xfId="0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11" fontId="0" fillId="3" borderId="2" xfId="0" applyNumberFormat="1" applyFill="1" applyBorder="1" applyAlignment="1">
      <alignment horizontal="right"/>
    </xf>
    <xf numFmtId="165" fontId="0" fillId="3" borderId="2" xfId="1" applyNumberFormat="1" applyFont="1" applyFill="1" applyBorder="1" applyAlignment="1">
      <alignment horizontal="right"/>
    </xf>
    <xf numFmtId="0" fontId="0" fillId="3" borderId="0" xfId="0" applyFill="1"/>
    <xf numFmtId="164" fontId="0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166" fontId="0" fillId="3" borderId="0" xfId="1" applyNumberFormat="1" applyFont="1" applyFill="1"/>
    <xf numFmtId="0" fontId="2" fillId="2" borderId="2" xfId="0" applyFont="1" applyFill="1" applyBorder="1" applyAlignment="1">
      <alignment horizontal="right"/>
    </xf>
    <xf numFmtId="164" fontId="0" fillId="3" borderId="0" xfId="0" applyNumberFormat="1" applyFill="1"/>
    <xf numFmtId="0" fontId="0" fillId="3" borderId="0" xfId="0" applyFill="1" applyAlignment="1">
      <alignment horizontal="left"/>
    </xf>
    <xf numFmtId="0" fontId="4" fillId="3" borderId="0" xfId="2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0" fillId="3" borderId="1" xfId="0" applyFill="1" applyBorder="1"/>
    <xf numFmtId="10" fontId="0" fillId="3" borderId="1" xfId="0" applyNumberFormat="1" applyFill="1" applyBorder="1"/>
    <xf numFmtId="10" fontId="3" fillId="2" borderId="1" xfId="0" applyNumberFormat="1" applyFont="1" applyFill="1" applyBorder="1"/>
    <xf numFmtId="10" fontId="2" fillId="2" borderId="2" xfId="1" applyNumberFormat="1" applyFont="1" applyFill="1" applyBorder="1" applyAlignment="1">
      <alignment horizontal="right"/>
    </xf>
    <xf numFmtId="0" fontId="0" fillId="2" borderId="1" xfId="0" applyFill="1" applyBorder="1"/>
    <xf numFmtId="0" fontId="5" fillId="3" borderId="1" xfId="0" applyFont="1" applyFill="1" applyBorder="1" applyAlignment="1">
      <alignment horizontal="left"/>
    </xf>
    <xf numFmtId="9" fontId="0" fillId="2" borderId="2" xfId="0" applyNumberFormat="1" applyFill="1" applyBorder="1" applyAlignment="1">
      <alignment horizontal="right"/>
    </xf>
    <xf numFmtId="0" fontId="2" fillId="4" borderId="3" xfId="0" applyFont="1" applyFill="1" applyBorder="1"/>
    <xf numFmtId="164" fontId="3" fillId="4" borderId="2" xfId="1" applyNumberFormat="1" applyFont="1" applyFill="1" applyBorder="1" applyAlignment="1">
      <alignment horizontal="right"/>
    </xf>
    <xf numFmtId="0" fontId="0" fillId="4" borderId="3" xfId="0" applyFill="1" applyBorder="1"/>
    <xf numFmtId="0" fontId="5" fillId="3" borderId="0" xfId="0" applyFont="1" applyFill="1" applyAlignment="1">
      <alignment horizontal="right"/>
    </xf>
    <xf numFmtId="166" fontId="0" fillId="3" borderId="2" xfId="1" applyNumberFormat="1" applyFont="1" applyFill="1" applyBorder="1" applyAlignment="1">
      <alignment horizontal="right"/>
    </xf>
    <xf numFmtId="166" fontId="0" fillId="3" borderId="1" xfId="1" applyNumberFormat="1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2" fontId="3" fillId="4" borderId="2" xfId="1" applyNumberFormat="1" applyFont="1" applyFill="1" applyBorder="1" applyAlignment="1">
      <alignment horizontal="right"/>
    </xf>
    <xf numFmtId="0" fontId="6" fillId="3" borderId="0" xfId="0" applyFont="1" applyFill="1" applyAlignment="1">
      <alignment horizontal="left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apers.ssrn.com/abstract=3163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E5FF-B227-0844-81FF-BE24177FB18A}">
  <dimension ref="A1:J41"/>
  <sheetViews>
    <sheetView tabSelected="1" zoomScaleNormal="100" workbookViewId="0">
      <selection activeCell="D22" sqref="D22"/>
    </sheetView>
  </sheetViews>
  <sheetFormatPr baseColWidth="10" defaultRowHeight="16" x14ac:dyDescent="0.2"/>
  <cols>
    <col min="1" max="1" width="15.83203125" style="8" customWidth="1"/>
    <col min="2" max="2" width="46.1640625" style="10" customWidth="1"/>
    <col min="3" max="3" width="10.83203125" style="10"/>
    <col min="4" max="4" width="16" style="10" customWidth="1"/>
    <col min="5" max="5" width="12.33203125" style="8" bestFit="1" customWidth="1"/>
    <col min="6" max="8" width="10.83203125" style="8"/>
    <col min="9" max="9" width="12.33203125" style="8" bestFit="1" customWidth="1"/>
    <col min="10" max="16384" width="10.83203125" style="8"/>
  </cols>
  <sheetData>
    <row r="1" spans="1:6" ht="25" customHeight="1" x14ac:dyDescent="0.25">
      <c r="A1" s="8" t="s">
        <v>45</v>
      </c>
      <c r="B1" s="33" t="s">
        <v>43</v>
      </c>
    </row>
    <row r="2" spans="1:6" x14ac:dyDescent="0.2">
      <c r="B2" s="15" t="s">
        <v>44</v>
      </c>
    </row>
    <row r="3" spans="1:6" x14ac:dyDescent="0.2">
      <c r="B3" s="14" t="s">
        <v>72</v>
      </c>
    </row>
    <row r="5" spans="1:6" x14ac:dyDescent="0.2">
      <c r="B5" s="16" t="s">
        <v>48</v>
      </c>
    </row>
    <row r="6" spans="1:6" x14ac:dyDescent="0.2">
      <c r="B6" s="1" t="s">
        <v>4</v>
      </c>
      <c r="C6" s="1" t="s">
        <v>1</v>
      </c>
      <c r="D6" s="2">
        <v>3.0000000000000001E-3</v>
      </c>
      <c r="E6" s="3"/>
      <c r="F6" s="8" t="s">
        <v>47</v>
      </c>
    </row>
    <row r="7" spans="1:6" x14ac:dyDescent="0.2">
      <c r="B7" s="1" t="s">
        <v>5</v>
      </c>
      <c r="C7" s="1" t="s">
        <v>73</v>
      </c>
      <c r="D7" s="4">
        <f>1/250</f>
        <v>4.0000000000000001E-3</v>
      </c>
      <c r="E7" s="3"/>
    </row>
    <row r="8" spans="1:6" x14ac:dyDescent="0.2">
      <c r="B8" s="1" t="s">
        <v>31</v>
      </c>
      <c r="C8" s="1" t="s">
        <v>74</v>
      </c>
      <c r="D8" s="4">
        <f>SQRT(D7)</f>
        <v>6.3245553203367583E-2</v>
      </c>
      <c r="E8" s="3"/>
    </row>
    <row r="9" spans="1:6" x14ac:dyDescent="0.2">
      <c r="B9" s="1" t="s">
        <v>6</v>
      </c>
      <c r="C9" s="1" t="s">
        <v>9</v>
      </c>
      <c r="D9" s="5">
        <f>D6*D8</f>
        <v>1.8973665961010276E-4</v>
      </c>
      <c r="E9" s="3"/>
      <c r="F9" s="8" t="s">
        <v>46</v>
      </c>
    </row>
    <row r="10" spans="1:6" x14ac:dyDescent="0.2">
      <c r="B10" s="14"/>
    </row>
    <row r="11" spans="1:6" x14ac:dyDescent="0.2">
      <c r="B11" s="16" t="s">
        <v>56</v>
      </c>
    </row>
    <row r="12" spans="1:6" x14ac:dyDescent="0.2">
      <c r="B12" s="1" t="s">
        <v>7</v>
      </c>
      <c r="C12" s="1" t="s">
        <v>9</v>
      </c>
      <c r="D12" s="21">
        <v>5.9999999999999995E-4</v>
      </c>
      <c r="E12" s="3"/>
      <c r="F12" s="8" t="s">
        <v>49</v>
      </c>
    </row>
    <row r="13" spans="1:6" x14ac:dyDescent="0.2">
      <c r="B13" s="1"/>
      <c r="C13" s="1"/>
      <c r="D13" s="4"/>
      <c r="E13" s="3"/>
    </row>
    <row r="14" spans="1:6" x14ac:dyDescent="0.2">
      <c r="B14" s="1" t="s">
        <v>8</v>
      </c>
      <c r="C14" s="1" t="s">
        <v>2</v>
      </c>
      <c r="D14" s="4">
        <v>365</v>
      </c>
      <c r="E14" s="3"/>
    </row>
    <row r="15" spans="1:6" x14ac:dyDescent="0.2">
      <c r="B15" s="1" t="s">
        <v>10</v>
      </c>
      <c r="C15" s="1" t="s">
        <v>11</v>
      </c>
      <c r="D15" s="12">
        <v>1E-4</v>
      </c>
      <c r="E15" s="3"/>
      <c r="F15" s="8" t="s">
        <v>32</v>
      </c>
    </row>
    <row r="16" spans="1:6" x14ac:dyDescent="0.2">
      <c r="B16" s="1"/>
      <c r="C16" s="1" t="s">
        <v>12</v>
      </c>
      <c r="D16" s="4">
        <f>1-D15</f>
        <v>0.99990000000000001</v>
      </c>
      <c r="E16" s="3"/>
    </row>
    <row r="17" spans="2:10" x14ac:dyDescent="0.2">
      <c r="B17" s="1" t="s">
        <v>13</v>
      </c>
      <c r="C17" s="1" t="s">
        <v>14</v>
      </c>
      <c r="D17" s="4">
        <f>POWER(D16,1/D14)</f>
        <v>0.99999972601373521</v>
      </c>
      <c r="E17" s="3"/>
    </row>
    <row r="18" spans="2:10" x14ac:dyDescent="0.2">
      <c r="B18" s="1" t="s">
        <v>15</v>
      </c>
      <c r="C18" s="1" t="s">
        <v>16</v>
      </c>
      <c r="D18" s="6">
        <f>1-D17</f>
        <v>2.739862647871405E-7</v>
      </c>
      <c r="E18" s="3"/>
      <c r="F18" s="11"/>
      <c r="H18" s="9"/>
    </row>
    <row r="19" spans="2:10" x14ac:dyDescent="0.2">
      <c r="B19" s="23" t="s">
        <v>52</v>
      </c>
      <c r="C19" s="1"/>
      <c r="D19" s="4"/>
      <c r="E19" s="3"/>
    </row>
    <row r="20" spans="2:10" x14ac:dyDescent="0.2">
      <c r="B20" s="1" t="s">
        <v>21</v>
      </c>
      <c r="C20" s="1" t="s">
        <v>22</v>
      </c>
      <c r="D20" s="26">
        <f>NORMINV(D18,0,$D$12)</f>
        <v>-3.0052234964565243E-3</v>
      </c>
      <c r="E20" s="27"/>
      <c r="F20" s="8" t="s">
        <v>33</v>
      </c>
    </row>
    <row r="21" spans="2:10" x14ac:dyDescent="0.2">
      <c r="B21" s="1" t="s">
        <v>19</v>
      </c>
      <c r="C21" s="1" t="s">
        <v>20</v>
      </c>
      <c r="D21" s="4">
        <v>10</v>
      </c>
      <c r="E21" s="3"/>
      <c r="F21" s="8" t="s">
        <v>54</v>
      </c>
    </row>
    <row r="22" spans="2:10" x14ac:dyDescent="0.2">
      <c r="B22" s="1" t="s">
        <v>17</v>
      </c>
      <c r="C22" s="1" t="s">
        <v>18</v>
      </c>
      <c r="D22" s="7">
        <f>D21*D20</f>
        <v>-3.0052234964565244E-2</v>
      </c>
      <c r="E22" s="3"/>
      <c r="F22" s="8" t="s">
        <v>34</v>
      </c>
    </row>
    <row r="23" spans="2:10" x14ac:dyDescent="0.2">
      <c r="B23" s="23" t="s">
        <v>51</v>
      </c>
      <c r="C23" s="1"/>
      <c r="D23" s="6"/>
      <c r="E23" s="3"/>
    </row>
    <row r="24" spans="2:10" x14ac:dyDescent="0.2">
      <c r="B24" s="1" t="s">
        <v>23</v>
      </c>
      <c r="C24" s="1" t="s">
        <v>24</v>
      </c>
      <c r="D24" s="29">
        <f>I31</f>
        <v>5.9708213214418467E-4</v>
      </c>
      <c r="E24" s="3"/>
      <c r="F24" s="13" t="s">
        <v>50</v>
      </c>
    </row>
    <row r="25" spans="2:10" x14ac:dyDescent="0.2">
      <c r="B25" s="1" t="s">
        <v>42</v>
      </c>
      <c r="C25" s="1" t="s">
        <v>25</v>
      </c>
      <c r="D25" s="7">
        <f>D22-D24*D21</f>
        <v>-3.6023056286007091E-2</v>
      </c>
      <c r="E25" s="3"/>
      <c r="F25" s="13"/>
      <c r="H25" s="17" t="s">
        <v>35</v>
      </c>
    </row>
    <row r="26" spans="2:10" x14ac:dyDescent="0.2">
      <c r="B26" s="23" t="s">
        <v>53</v>
      </c>
      <c r="C26" s="1"/>
      <c r="D26" s="4"/>
      <c r="E26" s="3"/>
      <c r="H26" s="18" t="s">
        <v>1</v>
      </c>
      <c r="I26" s="19">
        <v>4.0000000000000002E-4</v>
      </c>
      <c r="J26" s="8" t="s">
        <v>40</v>
      </c>
    </row>
    <row r="27" spans="2:10" x14ac:dyDescent="0.2">
      <c r="B27" s="1" t="s">
        <v>26</v>
      </c>
      <c r="C27" s="1" t="s">
        <v>27</v>
      </c>
      <c r="D27" s="24">
        <v>0.03</v>
      </c>
      <c r="E27" s="3"/>
      <c r="H27" s="18" t="s">
        <v>0</v>
      </c>
      <c r="I27" s="22">
        <v>14</v>
      </c>
      <c r="J27" s="8" t="s">
        <v>41</v>
      </c>
    </row>
    <row r="28" spans="2:10" x14ac:dyDescent="0.2">
      <c r="B28" s="1" t="s">
        <v>28</v>
      </c>
      <c r="C28" s="1" t="s">
        <v>29</v>
      </c>
      <c r="D28" s="32">
        <f>D27*D25*100*100</f>
        <v>-10.806916885802128</v>
      </c>
      <c r="E28" s="25" t="s">
        <v>3</v>
      </c>
      <c r="F28" s="8" t="s">
        <v>30</v>
      </c>
      <c r="H28" s="18" t="s">
        <v>36</v>
      </c>
      <c r="I28" s="18">
        <f>I26*SQRT(I27)</f>
        <v>1.4966629547095765E-3</v>
      </c>
    </row>
    <row r="29" spans="2:10" x14ac:dyDescent="0.2">
      <c r="B29" s="16" t="s">
        <v>55</v>
      </c>
      <c r="H29" s="18" t="s">
        <v>37</v>
      </c>
      <c r="I29" s="20">
        <v>0</v>
      </c>
    </row>
    <row r="30" spans="2:10" x14ac:dyDescent="0.2">
      <c r="H30" s="18" t="s">
        <v>38</v>
      </c>
      <c r="I30" s="18">
        <f>(0-I29)/I28</f>
        <v>0</v>
      </c>
    </row>
    <row r="31" spans="2:10" x14ac:dyDescent="0.2">
      <c r="B31" s="16" t="s">
        <v>57</v>
      </c>
      <c r="H31" s="18" t="s">
        <v>39</v>
      </c>
      <c r="I31" s="30">
        <f>(0-I29)*_xlfn.NORM.DIST(I30,0,1,TRUE)+I28*_xlfn.NORM.DIST(I30,0,1,FALSE)</f>
        <v>5.9708213214418467E-4</v>
      </c>
    </row>
    <row r="32" spans="2:10" x14ac:dyDescent="0.2">
      <c r="B32" s="1" t="s">
        <v>58</v>
      </c>
      <c r="C32" s="1"/>
      <c r="D32" s="31">
        <v>51</v>
      </c>
      <c r="E32" s="3" t="s">
        <v>3</v>
      </c>
    </row>
    <row r="33" spans="2:6" x14ac:dyDescent="0.2">
      <c r="B33" s="1" t="s">
        <v>59</v>
      </c>
      <c r="C33" s="1"/>
      <c r="D33" s="26">
        <f>-D32/100/100</f>
        <v>-5.1000000000000004E-3</v>
      </c>
      <c r="E33" s="27"/>
    </row>
    <row r="34" spans="2:6" x14ac:dyDescent="0.2">
      <c r="B34" s="1" t="s">
        <v>60</v>
      </c>
      <c r="C34" s="1"/>
      <c r="D34" s="7">
        <f>D33*D21</f>
        <v>-5.1000000000000004E-2</v>
      </c>
      <c r="E34" s="3"/>
      <c r="F34" s="8" t="s">
        <v>61</v>
      </c>
    </row>
    <row r="35" spans="2:6" x14ac:dyDescent="0.2">
      <c r="B35" s="1" t="s">
        <v>62</v>
      </c>
      <c r="C35" s="1" t="s">
        <v>63</v>
      </c>
      <c r="D35" s="32">
        <f>D34*D27*100*100</f>
        <v>-15.300000000000002</v>
      </c>
      <c r="E35" s="25" t="s">
        <v>3</v>
      </c>
      <c r="F35" s="8" t="s">
        <v>30</v>
      </c>
    </row>
    <row r="37" spans="2:6" x14ac:dyDescent="0.2">
      <c r="B37" s="28" t="s">
        <v>64</v>
      </c>
    </row>
    <row r="38" spans="2:6" x14ac:dyDescent="0.2">
      <c r="B38" s="1" t="s">
        <v>65</v>
      </c>
      <c r="C38" s="1" t="s">
        <v>11</v>
      </c>
      <c r="D38" s="7">
        <v>0.01</v>
      </c>
      <c r="E38" s="3"/>
    </row>
    <row r="39" spans="2:6" x14ac:dyDescent="0.2">
      <c r="B39" s="1" t="s">
        <v>66</v>
      </c>
      <c r="C39" s="1" t="s">
        <v>70</v>
      </c>
      <c r="D39" s="7">
        <f>NORMINV(D38,0,1)</f>
        <v>-2.3263478740408408</v>
      </c>
      <c r="E39" s="3"/>
    </row>
    <row r="40" spans="2:6" x14ac:dyDescent="0.2">
      <c r="B40" s="1" t="s">
        <v>67</v>
      </c>
      <c r="C40" s="1" t="s">
        <v>69</v>
      </c>
      <c r="D40" s="7">
        <f>D33/D39</f>
        <v>2.192277456398366E-3</v>
      </c>
      <c r="E40" s="3"/>
    </row>
    <row r="41" spans="2:6" x14ac:dyDescent="0.2">
      <c r="B41" s="1" t="s">
        <v>68</v>
      </c>
      <c r="C41" s="1" t="s">
        <v>9</v>
      </c>
      <c r="D41" s="2">
        <f>D40/SQRT(14)</f>
        <v>5.8591079561363816E-4</v>
      </c>
      <c r="E41" s="3"/>
      <c r="F41" s="8" t="s">
        <v>71</v>
      </c>
    </row>
  </sheetData>
  <hyperlinks>
    <hyperlink ref="B2" r:id="rId1" xr:uid="{BE153E42-ABCF-A643-B87B-43E1629958F8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Fries</dc:creator>
  <cp:lastModifiedBy>Christian Fries</cp:lastModifiedBy>
  <dcterms:created xsi:type="dcterms:W3CDTF">2018-04-20T20:31:07Z</dcterms:created>
  <dcterms:modified xsi:type="dcterms:W3CDTF">2020-01-04T23:32:21Z</dcterms:modified>
</cp:coreProperties>
</file>