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270" yWindow="-165" windowWidth="13830" windowHeight="11640"/>
  </bookViews>
  <sheets>
    <sheet name="Introduction" sheetId="7" r:id="rId1"/>
    <sheet name="Main" sheetId="1" r:id="rId2"/>
    <sheet name="TaxRates" sheetId="5" r:id="rId3"/>
    <sheet name="RMDtable" sheetId="6" r:id="rId4"/>
    <sheet name="Appendix A" sheetId="3" r:id="rId5"/>
  </sheets>
  <calcPr calcId="145621"/>
</workbook>
</file>

<file path=xl/calcChain.xml><?xml version="1.0" encoding="utf-8"?>
<calcChain xmlns="http://schemas.openxmlformats.org/spreadsheetml/2006/main">
  <c r="A3" i="1" l="1"/>
  <c r="L19" i="5" l="1"/>
  <c r="G168" i="1" l="1"/>
  <c r="G55" i="1"/>
  <c r="G104" i="1" s="1"/>
  <c r="H37" i="1" l="1"/>
  <c r="G37" i="1"/>
  <c r="H55" i="1"/>
  <c r="H81" i="1"/>
  <c r="G81" i="1"/>
  <c r="H30" i="1"/>
  <c r="H32" i="1" s="1"/>
  <c r="G30" i="1"/>
  <c r="G32" i="1" s="1"/>
  <c r="H102" i="1" l="1"/>
  <c r="H104" i="1"/>
  <c r="H117" i="1" s="1"/>
  <c r="G117" i="1"/>
  <c r="F37" i="1"/>
  <c r="G102" i="1"/>
  <c r="F102" i="1" s="1"/>
  <c r="F55" i="1"/>
  <c r="G43" i="1"/>
  <c r="G115" i="1" s="1"/>
  <c r="G119" i="1" s="1"/>
  <c r="F2" i="6"/>
  <c r="D2" i="6"/>
  <c r="B2" i="6"/>
  <c r="G2" i="5"/>
  <c r="E2" i="5"/>
  <c r="C2" i="5"/>
  <c r="D2" i="1"/>
  <c r="B2" i="1"/>
  <c r="F2" i="1"/>
  <c r="F117" i="1" l="1"/>
  <c r="F180" i="1" s="1"/>
  <c r="G120" i="1"/>
  <c r="G116" i="1"/>
  <c r="G45" i="1"/>
  <c r="F31" i="1" l="1"/>
  <c r="H82" i="1"/>
  <c r="F30" i="1"/>
  <c r="G164" i="1"/>
  <c r="H180" i="1"/>
  <c r="H85" i="1" l="1"/>
  <c r="G82" i="1"/>
  <c r="F32" i="1"/>
  <c r="H83" i="1"/>
  <c r="H84" i="1" s="1"/>
  <c r="G83" i="1" l="1"/>
  <c r="G84" i="1" s="1"/>
  <c r="G85" i="1"/>
  <c r="F85" i="1" s="1"/>
  <c r="F82" i="1"/>
  <c r="D146" i="1" l="1"/>
  <c r="F126" i="1"/>
  <c r="G147" i="1" l="1"/>
  <c r="H147" i="1"/>
  <c r="F134" i="1"/>
  <c r="F132" i="1"/>
  <c r="E172" i="1" s="1"/>
  <c r="H96" i="1" l="1"/>
  <c r="G96" i="1"/>
  <c r="F81" i="1" l="1"/>
  <c r="F133" i="1"/>
  <c r="F80" i="1"/>
  <c r="H148" i="1" l="1"/>
  <c r="F95" i="1"/>
  <c r="F89" i="1"/>
  <c r="H43" i="1"/>
  <c r="F51" i="1"/>
  <c r="F48" i="1"/>
  <c r="F83" i="1"/>
  <c r="F29" i="1"/>
  <c r="F28" i="1"/>
  <c r="F42" i="1"/>
  <c r="G170" i="1" s="1"/>
  <c r="F41" i="1"/>
  <c r="G171" i="1" s="1"/>
  <c r="F40" i="1"/>
  <c r="F36" i="1"/>
  <c r="F35" i="1"/>
  <c r="F25" i="1"/>
  <c r="G166" i="1" s="1"/>
  <c r="H45" i="1" l="1"/>
  <c r="H116" i="1"/>
  <c r="H115" i="1"/>
  <c r="H119" i="1" s="1"/>
  <c r="G148" i="1" s="1"/>
  <c r="F43" i="1"/>
  <c r="H88" i="1"/>
  <c r="G88" i="1"/>
  <c r="H120" i="1" l="1"/>
  <c r="F115" i="1"/>
  <c r="F116" i="1"/>
  <c r="G90" i="1"/>
  <c r="H90" i="1"/>
  <c r="F45" i="1"/>
  <c r="F138" i="1" s="1"/>
  <c r="F88" i="1"/>
  <c r="F119" i="1" l="1"/>
  <c r="G91" i="1"/>
  <c r="F90" i="1"/>
  <c r="H91" i="1"/>
  <c r="F148" i="1"/>
  <c r="F104" i="1"/>
  <c r="F120" i="1"/>
  <c r="F91" i="1" l="1"/>
  <c r="J150" i="1"/>
  <c r="F84" i="1" l="1"/>
  <c r="G169" i="1" s="1"/>
  <c r="H9" i="5"/>
  <c r="M24" i="5" s="1"/>
  <c r="G57" i="5"/>
  <c r="G56" i="5"/>
  <c r="G55" i="5"/>
  <c r="G54" i="5"/>
  <c r="G53" i="5"/>
  <c r="G52" i="5"/>
  <c r="G32" i="5"/>
  <c r="G33" i="5"/>
  <c r="G34" i="5"/>
  <c r="G35" i="5"/>
  <c r="G36" i="5"/>
  <c r="G31" i="5"/>
  <c r="G21" i="5"/>
  <c r="M23" i="5" l="1"/>
  <c r="M22" i="5"/>
  <c r="D151" i="1" s="1"/>
  <c r="M26" i="5"/>
  <c r="M25" i="5"/>
  <c r="M27" i="5"/>
  <c r="E150" i="1" l="1"/>
  <c r="C71" i="6" l="1"/>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G97" i="1" s="1"/>
  <c r="G98" i="1" s="1"/>
  <c r="C33" i="6"/>
  <c r="C32" i="6"/>
  <c r="G103" i="1" l="1"/>
  <c r="G118" i="1" s="1"/>
  <c r="G167" i="1"/>
  <c r="G99" i="1"/>
  <c r="F96" i="1"/>
  <c r="H97" i="1"/>
  <c r="H98" i="1" s="1"/>
  <c r="G42" i="5"/>
  <c r="G43" i="5"/>
  <c r="G44" i="5"/>
  <c r="G45" i="5"/>
  <c r="G46" i="5"/>
  <c r="G41" i="5"/>
  <c r="J26" i="5"/>
  <c r="A155" i="1" s="1"/>
  <c r="D155" i="1"/>
  <c r="H155" i="1" s="1"/>
  <c r="J27" i="5"/>
  <c r="A156" i="1" s="1"/>
  <c r="D156" i="1"/>
  <c r="D150" i="1"/>
  <c r="G172" i="1" l="1"/>
  <c r="I175" i="1"/>
  <c r="H99" i="1"/>
  <c r="H103" i="1"/>
  <c r="G105" i="1"/>
  <c r="G106" i="1"/>
  <c r="E155" i="1"/>
  <c r="H156" i="1"/>
  <c r="E154" i="1"/>
  <c r="D154" i="1"/>
  <c r="J25" i="5"/>
  <c r="A154" i="1" s="1"/>
  <c r="D153" i="1"/>
  <c r="J24" i="5"/>
  <c r="A153" i="1" s="1"/>
  <c r="D152" i="1"/>
  <c r="J23" i="5"/>
  <c r="A152" i="1" s="1"/>
  <c r="J22" i="5"/>
  <c r="A151" i="1" s="1"/>
  <c r="J21" i="5"/>
  <c r="A150" i="1" s="1"/>
  <c r="H150" i="1" s="1"/>
  <c r="F103" i="1" l="1"/>
  <c r="F106" i="1" s="1"/>
  <c r="H118" i="1"/>
  <c r="F118" i="1" s="1"/>
  <c r="H106" i="1"/>
  <c r="H105" i="1"/>
  <c r="F105" i="1" s="1"/>
  <c r="F98" i="1"/>
  <c r="E151" i="1"/>
  <c r="E153" i="1"/>
  <c r="H154" i="1"/>
  <c r="E152" i="1"/>
  <c r="H152" i="1" s="1"/>
  <c r="H153" i="1"/>
  <c r="I150" i="1"/>
  <c r="F99" i="1" l="1"/>
  <c r="H151" i="1"/>
  <c r="H157" i="1" s="1"/>
  <c r="H160" i="1" s="1"/>
  <c r="J151" i="1" l="1"/>
  <c r="J152" i="1" l="1"/>
  <c r="J153" i="1" s="1"/>
  <c r="J154" i="1" s="1"/>
  <c r="J155" i="1" s="1"/>
  <c r="J156" i="1" s="1"/>
  <c r="G153" i="1"/>
  <c r="G151" i="1"/>
  <c r="I151" i="1" s="1"/>
  <c r="G154" i="1"/>
  <c r="G156" i="1"/>
  <c r="G152" i="1"/>
  <c r="G155" i="1"/>
  <c r="G150" i="1"/>
  <c r="H136" i="1"/>
  <c r="H159" i="1" l="1"/>
  <c r="H137" i="1" s="1"/>
  <c r="I152" i="1"/>
  <c r="I153" i="1" s="1"/>
  <c r="I154" i="1" s="1"/>
  <c r="I155" i="1" s="1"/>
  <c r="I156" i="1" s="1"/>
  <c r="G157" i="1"/>
  <c r="G160" i="1" s="1"/>
  <c r="G136" i="1" s="1"/>
  <c r="G159" i="1" l="1"/>
  <c r="F159" i="1" s="1"/>
  <c r="I172" i="1"/>
  <c r="F157" i="1"/>
  <c r="F160" i="1" s="1"/>
  <c r="F182" i="1" l="1"/>
  <c r="G137" i="1"/>
  <c r="F185" i="1" l="1"/>
  <c r="F137" i="1"/>
  <c r="F140" i="1" l="1"/>
  <c r="F141" i="1"/>
  <c r="F142" i="1"/>
  <c r="F136" i="1"/>
  <c r="F139" i="1" s="1"/>
  <c r="E168" i="1" s="1"/>
  <c r="E166" i="1" l="1"/>
  <c r="I166" i="1" s="1"/>
  <c r="I168" i="1"/>
  <c r="E170" i="1"/>
  <c r="I170" i="1" s="1"/>
  <c r="E169" i="1"/>
  <c r="I169" i="1" s="1"/>
  <c r="E171" i="1"/>
  <c r="I171" i="1" s="1"/>
  <c r="E167" i="1"/>
  <c r="I167" i="1" s="1"/>
  <c r="I174" i="1" l="1"/>
  <c r="I176" i="1" s="1"/>
  <c r="F181" i="1" s="1"/>
  <c r="F186" i="1" s="1"/>
  <c r="F183" i="1" l="1"/>
  <c r="F184" i="1"/>
</calcChain>
</file>

<file path=xl/comments1.xml><?xml version="1.0" encoding="utf-8"?>
<comments xmlns="http://schemas.openxmlformats.org/spreadsheetml/2006/main">
  <authors>
    <author>Author</author>
  </authors>
  <commentList>
    <comment ref="F31" authorId="0">
      <text>
        <r>
          <rPr>
            <sz val="9"/>
            <color indexed="81"/>
            <rFont val="Tahoma"/>
            <family val="2"/>
          </rPr>
          <t>Weighted average of unrealized capital gains by the individual spousal accounts for Ar.</t>
        </r>
      </text>
    </comment>
    <comment ref="E51" authorId="0">
      <text>
        <r>
          <rPr>
            <sz val="9"/>
            <color indexed="81"/>
            <rFont val="Tahoma"/>
            <family val="2"/>
          </rPr>
          <t xml:space="preserve">It assumes you are 59 1/2 so you can withdraw assets frojm IRA/401(k) without penalty.
</t>
        </r>
      </text>
    </comment>
    <comment ref="F64" authorId="0">
      <text>
        <r>
          <rPr>
            <sz val="9"/>
            <color indexed="81"/>
            <rFont val="Tahoma"/>
            <family val="2"/>
          </rPr>
          <t>Use total state tax rate (state and local) given income taxable by state). Because state taxes differ widely, it is assumed that taxable income of any time will be taxed at the this average taxl rate for computational simplicity. However, it will introduce an error that might be significant under some circumstances.</t>
        </r>
      </text>
    </comment>
    <comment ref="E117" authorId="0">
      <text>
        <r>
          <rPr>
            <sz val="9"/>
            <color indexed="81"/>
            <rFont val="Tahoma"/>
            <family val="2"/>
          </rPr>
          <t xml:space="preserve">INCtot + At + Ar + Ad
</t>
        </r>
      </text>
    </comment>
    <comment ref="F134" authorId="0">
      <text>
        <r>
          <rPr>
            <sz val="9"/>
            <color indexed="81"/>
            <rFont val="Tahoma"/>
            <family val="2"/>
          </rPr>
          <t xml:space="preserve">Threshold is $200K for single and $250K for joint
</t>
        </r>
      </text>
    </comment>
    <comment ref="F136" authorId="0">
      <text>
        <r>
          <rPr>
            <sz val="9"/>
            <color indexed="81"/>
            <rFont val="Tahoma"/>
            <family val="2"/>
          </rPr>
          <t xml:space="preserve">Joint (weighted) average tax computed from your assets and tax table calculations computed in section 3.1 Tax Table calculation.
</t>
        </r>
      </text>
    </comment>
    <comment ref="F137" authorId="0">
      <text>
        <r>
          <rPr>
            <sz val="9"/>
            <color indexed="81"/>
            <rFont val="Tahoma"/>
            <family val="2"/>
          </rPr>
          <t xml:space="preserve">Separate marginal Federal tax rates computed from your assets and tax table calculations in section 3.1 Tax Table calculation.
</t>
        </r>
      </text>
    </comment>
    <comment ref="F141" authorId="0">
      <text>
        <r>
          <rPr>
            <sz val="9"/>
            <color indexed="81"/>
            <rFont val="Tahoma"/>
            <family val="2"/>
          </rPr>
          <t>if(Tfm&lt;=15%) then 0% else if (Tfm&gt;=39.6%) then 15% else 20%</t>
        </r>
        <r>
          <rPr>
            <b/>
            <sz val="9"/>
            <color indexed="81"/>
            <rFont val="Tahoma"/>
            <family val="2"/>
          </rPr>
          <t xml:space="preserve">
</t>
        </r>
        <r>
          <rPr>
            <sz val="9"/>
            <color indexed="81"/>
            <rFont val="Tahoma"/>
            <family val="2"/>
          </rPr>
          <t xml:space="preserve">
</t>
        </r>
      </text>
    </comment>
    <comment ref="F142" authorId="0">
      <text>
        <r>
          <rPr>
            <sz val="9"/>
            <color indexed="81"/>
            <rFont val="Tahoma"/>
            <family val="2"/>
          </rPr>
          <t>if(Tfm&lt;=15%) then 0% else if (Tfm&gt;=39.6%) then 15% else 20%</t>
        </r>
        <r>
          <rPr>
            <sz val="9"/>
            <color indexed="81"/>
            <rFont val="Tahoma"/>
            <family val="2"/>
          </rPr>
          <t xml:space="preserve">
</t>
        </r>
      </text>
    </comment>
  </commentList>
</comments>
</file>

<file path=xl/sharedStrings.xml><?xml version="1.0" encoding="utf-8"?>
<sst xmlns="http://schemas.openxmlformats.org/spreadsheetml/2006/main" count="585" uniqueCount="414">
  <si>
    <t>Revised:</t>
  </si>
  <si>
    <t>1/15/2013 @ 5:31PM</t>
  </si>
  <si>
    <t>Federal Qualified Dividend Tax Rate (Tfd) =</t>
  </si>
  <si>
    <t>Federal Long-Term Cap. Gains Tax Rate (Tfc) =</t>
  </si>
  <si>
    <t>Total all Taxable accounts  (At)=</t>
  </si>
  <si>
    <t>Total all Roth accounts tax-free (Ar) =</t>
  </si>
  <si>
    <t>Qualified dividends rates</t>
  </si>
  <si>
    <t>Marginal income tax rates</t>
  </si>
  <si>
    <t>http://en.wikipedia.org/wiki/Qualified_dividend</t>
  </si>
  <si>
    <t>Non-investment taxable income (INCnonInv) =</t>
  </si>
  <si>
    <t>State marginal tax rate</t>
  </si>
  <si>
    <t>Description</t>
  </si>
  <si>
    <t>(Use whatever it is for your state)</t>
  </si>
  <si>
    <t>Spouse S1</t>
  </si>
  <si>
    <t>Spouse S2</t>
  </si>
  <si>
    <t>http://www.tax-brackets.org/</t>
  </si>
  <si>
    <t>This has demonstration data  intered to illustrate the computations. Replace the demo data with your own data but only</t>
  </si>
  <si>
    <t>Version:</t>
  </si>
  <si>
    <t>Suggestions in using this spreadsheet</t>
  </si>
  <si>
    <t>Given your rough description of yearly income, assets in taxable, tax-free and tax-deferred accounts, it will estimate your</t>
  </si>
  <si>
    <t xml:space="preserve">  (if no S2, use $0 for S2 entries)</t>
  </si>
  <si>
    <t>Note:</t>
  </si>
  <si>
    <t>MFJ</t>
  </si>
  <si>
    <r>
      <t>MFJ</t>
    </r>
    <r>
      <rPr>
        <sz val="11"/>
        <color theme="1"/>
        <rFont val="Calibri"/>
        <family val="2"/>
        <scheme val="minor"/>
      </rPr>
      <t xml:space="preserve"> - Married Filing Jointly</t>
    </r>
  </si>
  <si>
    <r>
      <t>SF</t>
    </r>
    <r>
      <rPr>
        <sz val="11"/>
        <color theme="1"/>
        <rFont val="Calibri"/>
        <family val="2"/>
        <scheme val="minor"/>
      </rPr>
      <t xml:space="preserve"> - Single Filing</t>
    </r>
  </si>
  <si>
    <t xml:space="preserve">Note: Update for future years when Treasury changes rates or </t>
  </si>
  <si>
    <r>
      <t>MFS</t>
    </r>
    <r>
      <rPr>
        <sz val="11"/>
        <color theme="1"/>
        <rFont val="Calibri"/>
        <family val="2"/>
        <scheme val="minor"/>
      </rPr>
      <t xml:space="preserve"> - Married Filing Separately</t>
    </r>
  </si>
  <si>
    <t>or other changes that may be required.</t>
  </si>
  <si>
    <t>[Tax Rate Schedule Y-1, IRS Code section 1(a)]</t>
  </si>
  <si>
    <t>Min. Tax in bracket</t>
  </si>
  <si>
    <t>Table used for calculations</t>
  </si>
  <si>
    <t>on taxable income from</t>
  </si>
  <si>
    <t xml:space="preserve">to </t>
  </si>
  <si>
    <t>plus</t>
  </si>
  <si>
    <t>on tax. Inc. from</t>
  </si>
  <si>
    <t>[Tax Rate Schedule Y-1, IRS Code section 1(c)]</t>
  </si>
  <si>
    <t>[Tax Rate Schedule Y-1, IRS Code section 1(d)]</t>
  </si>
  <si>
    <t>RMDtable</t>
  </si>
  <si>
    <t>Filing method</t>
  </si>
  <si>
    <r>
      <rPr>
        <u/>
        <sz val="10"/>
        <color indexed="8"/>
        <rFont val="Calibri"/>
        <family val="2"/>
      </rPr>
      <t>Publication 590</t>
    </r>
    <r>
      <rPr>
        <sz val="10"/>
        <color indexed="8"/>
        <rFont val="Calibri"/>
        <family val="2"/>
      </rPr>
      <t xml:space="preserve">, Individual Retirement Arrangements (IRAs): </t>
    </r>
  </si>
  <si>
    <t>http://www.irs.gov/publications/p590/index.html</t>
  </si>
  <si>
    <t xml:space="preserve">Note: data in the table below is from: </t>
  </si>
  <si>
    <t>http://www.irs.gov/pub/irs-tege/jlls_rmd_worksheet.pdf</t>
  </si>
  <si>
    <t xml:space="preserve">IRS worksheets to calculate RMDs: </t>
  </si>
  <si>
    <t>http://www.irs.gov/retirement/participant/article/0,,id=188023,00.html</t>
  </si>
  <si>
    <t>Note: There is a minor error introduced over time since the mortality table shifts with time, but ok for an estimate.</t>
  </si>
  <si>
    <r>
      <t xml:space="preserve">There are three different tables depending on your status. The table below is the </t>
    </r>
    <r>
      <rPr>
        <b/>
        <u val="singleAccounting"/>
        <sz val="11"/>
        <color indexed="8"/>
        <rFont val="Calibri"/>
        <family val="2"/>
      </rPr>
      <t>Uniform Lifetime Table</t>
    </r>
    <r>
      <rPr>
        <b/>
        <sz val="11"/>
        <color indexed="8"/>
        <rFont val="Calibri"/>
        <family val="2"/>
      </rPr>
      <t>.</t>
    </r>
  </si>
  <si>
    <r>
      <t xml:space="preserve">1. The </t>
    </r>
    <r>
      <rPr>
        <u/>
        <sz val="10"/>
        <color indexed="8"/>
        <rFont val="Calibri"/>
        <family val="2"/>
      </rPr>
      <t>Joint and Last Survivor Table</t>
    </r>
    <r>
      <rPr>
        <sz val="10"/>
        <color indexed="8"/>
        <rFont val="Calibri"/>
        <family val="2"/>
      </rPr>
      <t xml:space="preserve"> is used by an account owner whose sole beneficiary of the account is his or her spouse and is more</t>
    </r>
  </si>
  <si>
    <t xml:space="preserve">    than 10 years younger than the account owner; </t>
  </si>
  <si>
    <r>
      <t xml:space="preserve">2. The </t>
    </r>
    <r>
      <rPr>
        <u/>
        <sz val="10"/>
        <color indexed="8"/>
        <rFont val="Calibri"/>
        <family val="2"/>
      </rPr>
      <t>Uniform Lifetime Table</t>
    </r>
    <r>
      <rPr>
        <sz val="10"/>
        <color indexed="8"/>
        <rFont val="Calibri"/>
        <family val="2"/>
      </rPr>
      <t xml:space="preserve"> is used by account owners whose spouse is not the sole beneficiary or whose spouse is not more than </t>
    </r>
  </si>
  <si>
    <t xml:space="preserve">    10 years younger; and</t>
  </si>
  <si>
    <r>
      <t xml:space="preserve">3. The </t>
    </r>
    <r>
      <rPr>
        <u/>
        <sz val="10"/>
        <color indexed="8"/>
        <rFont val="Calibri"/>
        <family val="2"/>
      </rPr>
      <t>Single Life Expectancy Table</t>
    </r>
    <r>
      <rPr>
        <sz val="10"/>
        <color indexed="8"/>
        <rFont val="Calibri"/>
        <family val="2"/>
      </rPr>
      <t xml:space="preserve"> is used by a beneficiary of an account.</t>
    </r>
  </si>
  <si>
    <t>http://www.irs.gov/pub/irs-tege/uniform_rmd_wksht.pdf</t>
  </si>
  <si>
    <t>Note: If you are using the Joint and Last Survivor table, you must use the following worksheet to get a new table,</t>
  </si>
  <si>
    <t>then enter the new distribution periods you compute in the table below.</t>
  </si>
  <si>
    <r>
      <t>The</t>
    </r>
    <r>
      <rPr>
        <u val="singleAccounting"/>
        <sz val="10"/>
        <color indexed="8"/>
        <rFont val="Calibri"/>
        <family val="2"/>
      </rPr>
      <t xml:space="preserve"> Joint and Last Survivor </t>
    </r>
    <r>
      <rPr>
        <b/>
        <sz val="10"/>
        <color indexed="8"/>
        <rFont val="Calibri"/>
        <family val="2"/>
      </rPr>
      <t xml:space="preserve">Table (JALS) </t>
    </r>
    <r>
      <rPr>
        <sz val="10"/>
        <color indexed="8"/>
        <rFont val="Calibri"/>
        <family val="2"/>
      </rPr>
      <t>IRA RMD Worksheet:</t>
    </r>
  </si>
  <si>
    <t>(Note: if the JALS table is used, then it must be individualized.)</t>
  </si>
  <si>
    <r>
      <rPr>
        <b/>
        <u val="singleAccounting"/>
        <sz val="12"/>
        <color indexed="8"/>
        <rFont val="Calibri"/>
        <family val="2"/>
      </rPr>
      <t>Uniform Lifetime Table</t>
    </r>
    <r>
      <rPr>
        <b/>
        <sz val="12"/>
        <color indexed="8"/>
        <rFont val="Calibri"/>
        <family val="2"/>
      </rPr>
      <t xml:space="preserve">  (used as the default in the RMD calculations)</t>
    </r>
  </si>
  <si>
    <t>Note: update each year to get better estimate from mortality tables.</t>
  </si>
  <si>
    <t>Age</t>
  </si>
  <si>
    <t>Distribution period</t>
  </si>
  <si>
    <t>RMD As %  to withdraw</t>
  </si>
  <si>
    <t>Calculated S1 tax</t>
  </si>
  <si>
    <t>Calculated S2 tax</t>
  </si>
  <si>
    <t>Total tax for S1+S2  (INCTtax) Inc.+IRA withdraw. (Ttax)=</t>
  </si>
  <si>
    <t>Max Tax in Bracket</t>
  </si>
  <si>
    <t xml:space="preserve">    using data from</t>
  </si>
  <si>
    <t>Calculated S1+S2 Tax</t>
  </si>
  <si>
    <t>TaxRates</t>
  </si>
  <si>
    <t>Filing method used is</t>
  </si>
  <si>
    <t>Worksheet RMDtable</t>
  </si>
  <si>
    <t>Worksheet TaxRates</t>
  </si>
  <si>
    <t>2. Tax rate data and computations of taxes from taxable income</t>
  </si>
  <si>
    <t>Marginal Tax rate S1</t>
  </si>
  <si>
    <t>Marginal Tax rate S2</t>
  </si>
  <si>
    <t>This spreadsheet will estimate how much your invested assets are worth as spendable assets (i.e. after taxes). You can</t>
  </si>
  <si>
    <t>A 3.8% net investment income surtax applies if adjusted gross income (with some modifications) exceeds certain thresholds.</t>
  </si>
  <si>
    <t>Filing status</t>
  </si>
  <si>
    <t>Modified Adjusted Gross Income</t>
  </si>
  <si>
    <t>Married Filing Jointly or Qualifying Widow(er)</t>
  </si>
  <si>
    <t>Single or Head of Household</t>
  </si>
  <si>
    <t>Married Filing Separately</t>
  </si>
  <si>
    <t>Investment income rate and tax threshold</t>
  </si>
  <si>
    <t>Long-Term Capital Gains and investment income rates</t>
  </si>
  <si>
    <r>
      <t>0%</t>
    </r>
    <r>
      <rPr>
        <sz val="11"/>
        <color theme="1"/>
        <rFont val="Calibri"/>
        <family val="2"/>
        <scheme val="minor"/>
      </rPr>
      <t xml:space="preserve"> if taxable income falls in the 10% or 15% marginal tax brackets</t>
    </r>
  </si>
  <si>
    <r>
      <t>15%</t>
    </r>
    <r>
      <rPr>
        <sz val="11"/>
        <color theme="1"/>
        <rFont val="Calibri"/>
        <family val="2"/>
        <scheme val="minor"/>
      </rPr>
      <t xml:space="preserve"> if taxable income falls in the 25%, 28%, 33%, or 35% marginal tax brackets</t>
    </r>
  </si>
  <si>
    <r>
      <t>20%</t>
    </r>
    <r>
      <rPr>
        <sz val="11"/>
        <color theme="1"/>
        <rFont val="Calibri"/>
        <family val="2"/>
        <scheme val="minor"/>
      </rPr>
      <t xml:space="preserve"> if taxable income falls in the 39.6% marginal tax bracket</t>
    </r>
  </si>
  <si>
    <r>
      <t>25%</t>
    </r>
    <r>
      <rPr>
        <sz val="11"/>
        <color theme="1"/>
        <rFont val="Calibri"/>
        <family val="2"/>
        <scheme val="minor"/>
      </rPr>
      <t xml:space="preserve"> on Depreciation Recapture</t>
    </r>
  </si>
  <si>
    <r>
      <t>28%</t>
    </r>
    <r>
      <rPr>
        <sz val="11"/>
        <color theme="1"/>
        <rFont val="Calibri"/>
        <family val="2"/>
        <scheme val="minor"/>
      </rPr>
      <t xml:space="preserve"> on Collectibles</t>
    </r>
  </si>
  <si>
    <r>
      <t>28%</t>
    </r>
    <r>
      <rPr>
        <sz val="11"/>
        <color theme="1"/>
        <rFont val="Calibri"/>
        <family val="2"/>
        <scheme val="minor"/>
      </rPr>
      <t xml:space="preserve"> on qualified small business stock after exclusion</t>
    </r>
  </si>
  <si>
    <r>
      <t xml:space="preserve"> MFS - </t>
    </r>
    <r>
      <rPr>
        <b/>
        <u/>
        <sz val="10"/>
        <color indexed="8"/>
        <rFont val="Calibri"/>
        <family val="2"/>
      </rPr>
      <t>Married Filing Separately</t>
    </r>
    <r>
      <rPr>
        <b/>
        <sz val="10"/>
        <color indexed="8"/>
        <rFont val="Calibri"/>
        <family val="2"/>
      </rPr>
      <t xml:space="preserve"> Status for 2014</t>
    </r>
  </si>
  <si>
    <r>
      <t xml:space="preserve"> SF - </t>
    </r>
    <r>
      <rPr>
        <b/>
        <u/>
        <sz val="10"/>
        <color indexed="8"/>
        <rFont val="Calibri"/>
        <family val="2"/>
      </rPr>
      <t>Single Filing</t>
    </r>
    <r>
      <rPr>
        <b/>
        <sz val="10"/>
        <color indexed="8"/>
        <rFont val="Calibri"/>
        <family val="2"/>
      </rPr>
      <t xml:space="preserve"> Status for 2014</t>
    </r>
  </si>
  <si>
    <r>
      <t xml:space="preserve"> MFJ - </t>
    </r>
    <r>
      <rPr>
        <b/>
        <u/>
        <sz val="11"/>
        <color indexed="8"/>
        <rFont val="Calibri"/>
        <family val="2"/>
      </rPr>
      <t>Married Filing Jointly</t>
    </r>
    <r>
      <rPr>
        <b/>
        <sz val="11"/>
        <color indexed="8"/>
        <rFont val="Calibri"/>
        <family val="2"/>
      </rPr>
      <t xml:space="preserve"> Status for 2014</t>
    </r>
  </si>
  <si>
    <t>[Tax Rate Schedule Y-1, IRS Code section 1(b)]</t>
  </si>
  <si>
    <r>
      <t xml:space="preserve">HH - </t>
    </r>
    <r>
      <rPr>
        <b/>
        <u/>
        <sz val="10"/>
        <color indexed="8"/>
        <rFont val="Calibri"/>
        <family val="2"/>
      </rPr>
      <t>Head of Household Filing</t>
    </r>
    <r>
      <rPr>
        <b/>
        <sz val="10"/>
        <color indexed="8"/>
        <rFont val="Calibri"/>
        <family val="2"/>
      </rPr>
      <t xml:space="preserve"> Status for 2014</t>
    </r>
  </si>
  <si>
    <r>
      <t xml:space="preserve">HH </t>
    </r>
    <r>
      <rPr>
        <sz val="11"/>
        <color indexed="8"/>
        <rFont val="Calibri"/>
        <family val="2"/>
      </rPr>
      <t>- Head of Household</t>
    </r>
  </si>
  <si>
    <r>
      <t>HH</t>
    </r>
    <r>
      <rPr>
        <sz val="11"/>
        <color indexed="8"/>
        <rFont val="Calibri"/>
        <family val="2"/>
      </rPr>
      <t xml:space="preserve"> - Head of Household</t>
    </r>
  </si>
  <si>
    <r>
      <rPr>
        <u/>
        <sz val="11"/>
        <color theme="1"/>
        <rFont val="Calibri"/>
        <family val="2"/>
        <scheme val="minor"/>
      </rPr>
      <t>worksheet</t>
    </r>
    <r>
      <rPr>
        <sz val="11"/>
        <color theme="1"/>
        <rFont val="Calibri"/>
        <family val="2"/>
        <scheme val="minor"/>
      </rPr>
      <t xml:space="preserve">  contains the IRS Recommended Minimum Distribution tables used in IRA withdrawals after 70 1/2.</t>
    </r>
  </si>
  <si>
    <r>
      <rPr>
        <u/>
        <sz val="11"/>
        <color theme="1"/>
        <rFont val="Calibri"/>
        <family val="2"/>
        <scheme val="minor"/>
      </rPr>
      <t xml:space="preserve">worksheet </t>
    </r>
    <r>
      <rPr>
        <sz val="11"/>
        <color theme="1"/>
        <rFont val="Calibri"/>
        <family val="2"/>
        <scheme val="minor"/>
      </rPr>
      <t>contains Tax Rates Information (documentation)</t>
    </r>
  </si>
  <si>
    <r>
      <rPr>
        <u/>
        <sz val="11"/>
        <color theme="1"/>
        <rFont val="Calibri"/>
        <family val="2"/>
        <scheme val="minor"/>
      </rPr>
      <t>worksheet</t>
    </r>
    <r>
      <rPr>
        <sz val="11"/>
        <color theme="1"/>
        <rFont val="Calibri"/>
        <family val="2"/>
        <scheme val="minor"/>
      </rPr>
      <t xml:space="preserve"> computes the proper tax table to use give the filing status</t>
    </r>
  </si>
  <si>
    <t>Appendix A</t>
  </si>
  <si>
    <t>Main</t>
  </si>
  <si>
    <t xml:space="preserve">This worksheet is used by the </t>
  </si>
  <si>
    <t>worksheet.</t>
  </si>
  <si>
    <t xml:space="preserve">The Federal tax rates are computed from income, assets and asset selling method using filing method in section 3.1. </t>
  </si>
  <si>
    <t>The tax table to be used (MFJ, SF,  MFS, or HH from Main sheet 3.):</t>
  </si>
  <si>
    <t>Enter filing status as either (MFJ, SF, MFS, or HH):</t>
  </si>
  <si>
    <t>N.A.</t>
  </si>
  <si>
    <t xml:space="preserve">  (additional tax is 3.8% if applicable)</t>
  </si>
  <si>
    <t xml:space="preserve">  (will tax on At - cost basis)</t>
  </si>
  <si>
    <t xml:space="preserve">  (get data from broker statement)</t>
  </si>
  <si>
    <t>(Note that if using MFJ, then S1 is S1+S2.)</t>
  </si>
  <si>
    <t>This is the estimated amount remaining after taxes assuming you will</t>
  </si>
  <si>
    <t>(Optional) estimate of Federal deductions (Df) =</t>
  </si>
  <si>
    <t xml:space="preserve"> Note the tax rates in some of the fomulates should be updated each new tax years as the marginal rates change.</t>
  </si>
  <si>
    <t>Dividend Taxation in the United States: 2003 + [4]</t>
  </si>
  <si>
    <t>2003–2007</t>
  </si>
  <si>
    <t>2008–2012</t>
  </si>
  <si>
    <t>2013 +</t>
  </si>
  <si>
    <t>Ordinary Income Tax Rate</t>
  </si>
  <si>
    <t>Ordinary Dividend</t>
  </si>
  <si>
    <t>Tax Rate</t>
  </si>
  <si>
    <t>Qualified Dividend</t>
  </si>
  <si>
    <t>N/A</t>
  </si>
  <si>
    <r>
      <t xml:space="preserve">The net investment income tax is a surtax at a rate of </t>
    </r>
    <r>
      <rPr>
        <b/>
        <sz val="11"/>
        <color theme="1"/>
        <rFont val="Calibri"/>
        <family val="2"/>
        <scheme val="minor"/>
      </rPr>
      <t>3.8%</t>
    </r>
    <r>
      <rPr>
        <sz val="11"/>
        <color theme="1"/>
        <rFont val="Calibri"/>
        <family val="2"/>
        <scheme val="minor"/>
      </rPr>
      <t xml:space="preserve"> on a base of income that is the </t>
    </r>
    <r>
      <rPr>
        <b/>
        <sz val="11"/>
        <color theme="1"/>
        <rFont val="Calibri"/>
        <family val="2"/>
        <scheme val="minor"/>
      </rPr>
      <t>lesser</t>
    </r>
    <r>
      <rPr>
        <sz val="11"/>
        <color theme="1"/>
        <rFont val="Calibri"/>
        <family val="2"/>
        <scheme val="minor"/>
      </rPr>
      <t xml:space="preserve"> of one's:</t>
    </r>
  </si>
  <si>
    <t>Calculating the Net Investment Income Tax for individuals is a four-step process.</t>
  </si>
  <si>
    <t>1. Calculate by how much modified adjusted gross income (MAGI) exceeds the relevant threshold.</t>
  </si>
  <si>
    <t>2. Calculate net investment income for the year.</t>
  </si>
  <si>
    <t>3. Take the lesser of the amounts in step 1 or in step 2.</t>
  </si>
  <si>
    <t>4. Multiply the amount in step 3 by 3.8% (the net investment income tax rate).</t>
  </si>
  <si>
    <t xml:space="preserve">   * Modified adjusted gross income over the threshold amount, or</t>
  </si>
  <si>
    <t xml:space="preserve">   * Net investment income.</t>
  </si>
  <si>
    <t xml:space="preserve">  (estimate. For details, see Appendix A)</t>
  </si>
  <si>
    <t>Marginal tax rate+ invest. income extra 3.8% tax  (Tfmi)=</t>
  </si>
  <si>
    <t>Average Marginal tax + extra Invdst.Income tax (Tfami) =</t>
  </si>
  <si>
    <t xml:space="preserve">State + Local Average Tax Rate (Tsa)  = </t>
  </si>
  <si>
    <t>(Tfsinc) =</t>
  </si>
  <si>
    <t>spendable net worth after taxes. It assumes you have put your assets in reasonably tax-efficient asset locations</t>
  </si>
  <si>
    <t>(Amount of networth that belongs to you)</t>
  </si>
  <si>
    <t>Disclaimer</t>
  </si>
  <si>
    <t>to the accuracy, suitability, and correctness of the algorithms.  The software uses Excel formulas and does not use</t>
  </si>
  <si>
    <r>
      <t>Visual Basic (VBA), so you can check all computations more easily if you desire.</t>
    </r>
    <r>
      <rPr>
        <b/>
        <sz val="11"/>
        <color indexed="10"/>
        <rFont val="Calibri"/>
        <family val="2"/>
      </rPr>
      <t xml:space="preserve"> Use this software at your own discretion and risk.</t>
    </r>
  </si>
  <si>
    <t>There is no warrantee for this software and no responsibility is taken for any errors in or your use of the spreadsheet.</t>
  </si>
  <si>
    <t>Investment income Long-Term Cap Gains (INCinvCG) =</t>
  </si>
  <si>
    <t xml:space="preserve">  (uses entire IRA if liquidate)</t>
  </si>
  <si>
    <t xml:space="preserve">  using data from</t>
  </si>
  <si>
    <t>Max  taxable investment income without tax (INCinvMax) =</t>
  </si>
  <si>
    <t>Federal investment income extra 3.8% tax if applicable (Tfei)=</t>
  </si>
  <si>
    <r>
      <t xml:space="preserve">Total income+assets </t>
    </r>
    <r>
      <rPr>
        <i/>
        <sz val="11"/>
        <color theme="1"/>
        <rFont val="Calibri"/>
        <family val="2"/>
        <scheme val="minor"/>
      </rPr>
      <t>before</t>
    </r>
    <r>
      <rPr>
        <sz val="11"/>
        <color theme="1"/>
        <rFont val="Calibri"/>
        <family val="2"/>
        <scheme val="minor"/>
      </rPr>
      <t xml:space="preserve"> subtract taxes (Atot)  = </t>
    </r>
  </si>
  <si>
    <t xml:space="preserve">  (includes extra tax on investment income if applicahble)</t>
  </si>
  <si>
    <t>Tax on LTCG invest. income at</t>
  </si>
  <si>
    <t>Tax on Qualfied DIV invest. income at</t>
  </si>
  <si>
    <t>Tax on non- Qualfied DIV invest. income at</t>
  </si>
  <si>
    <t>(Tfltcg) =</t>
  </si>
  <si>
    <t>(TfqDiv) =</t>
  </si>
  <si>
    <t>(TfeiDiv) =</t>
  </si>
  <si>
    <t>(TfiraDist) =</t>
  </si>
  <si>
    <t xml:space="preserve"> on</t>
  </si>
  <si>
    <t>on</t>
  </si>
  <si>
    <t>Income</t>
  </si>
  <si>
    <t>Tax</t>
  </si>
  <si>
    <t>Tax rate</t>
  </si>
  <si>
    <t>Total Spendable Net Worth (Stot) =</t>
  </si>
  <si>
    <t>* Elaborate and edit the documentation.</t>
  </si>
  <si>
    <t>Definitions</t>
  </si>
  <si>
    <t xml:space="preserve">  (only take RMD at &gt; 59 1/2)</t>
  </si>
  <si>
    <t>Tot. yearly taxable Income and taxable+IRA withdrawals (INCTtax)=</t>
  </si>
  <si>
    <t>To simplify the spreadsheet we treat all Defined Contribution (DC) plans (i.e., any tax deferred retirement defined</t>
  </si>
  <si>
    <t>Appendices contain descriptive information and are not used for computation.</t>
  </si>
  <si>
    <t xml:space="preserve">                               some of these  sources may not be fully taxable. This is ignored for this estimate in the interest of simplicity.</t>
  </si>
  <si>
    <r>
      <rPr>
        <b/>
        <sz val="11"/>
        <color theme="1"/>
        <rFont val="Calibri"/>
        <family val="2"/>
        <scheme val="minor"/>
      </rPr>
      <t>Current Income</t>
    </r>
    <r>
      <rPr>
        <sz val="11"/>
        <color theme="1"/>
        <rFont val="Calibri"/>
        <family val="2"/>
        <scheme val="minor"/>
      </rPr>
      <t xml:space="preserve"> - fully taxable categories include yearly earned work, annuity, social Security, pension income. Note that</t>
    </r>
  </si>
  <si>
    <t>Investment non-qualified dividend income  (INCinvNQtx) =</t>
  </si>
  <si>
    <t>Total taxable income from taxable accounts (INCinvTtx) =</t>
  </si>
  <si>
    <t>Investment qualified dividend&amp;interest inc.  (INCinvQtx) =</t>
  </si>
  <si>
    <t xml:space="preserve">  (some of taxable acct. in Munis)</t>
  </si>
  <si>
    <t>Total tax-free (e.g., munis) in taxable accounts (Atf)=</t>
  </si>
  <si>
    <r>
      <t xml:space="preserve">estimate this three ways: 1) if the assets are sold slowly over a lifetime. 2) You may </t>
    </r>
    <r>
      <rPr>
        <i/>
        <u/>
        <sz val="11"/>
        <color theme="1"/>
        <rFont val="Calibri"/>
        <family val="2"/>
        <scheme val="minor"/>
      </rPr>
      <t>optionally</t>
    </r>
    <r>
      <rPr>
        <sz val="11"/>
        <color theme="1"/>
        <rFont val="Calibri"/>
        <family val="2"/>
        <scheme val="minor"/>
      </rPr>
      <t xml:space="preserve"> sell some of your assets</t>
    </r>
  </si>
  <si>
    <t>3) Alternatively, you can liquidate all of your assets in one year putting you into a higher tax bracket.</t>
  </si>
  <si>
    <t>Demo Data and Your Data</t>
  </si>
  <si>
    <r>
      <t xml:space="preserve">in the </t>
    </r>
    <r>
      <rPr>
        <b/>
        <sz val="11"/>
        <color rgb="FFFF0000"/>
        <rFont val="Calibri"/>
        <family val="2"/>
        <scheme val="minor"/>
      </rPr>
      <t>Red</t>
    </r>
    <r>
      <rPr>
        <sz val="11"/>
        <color theme="1"/>
        <rFont val="Calibri"/>
        <family val="2"/>
        <scheme val="minor"/>
      </rPr>
      <t xml:space="preserve"> cells. </t>
    </r>
  </si>
  <si>
    <r>
      <t xml:space="preserve">The computed results are in the </t>
    </r>
    <r>
      <rPr>
        <b/>
        <sz val="11"/>
        <color theme="1"/>
        <rFont val="Calibri"/>
        <family val="2"/>
        <scheme val="minor"/>
      </rPr>
      <t xml:space="preserve">bold </t>
    </r>
    <r>
      <rPr>
        <b/>
        <u/>
        <sz val="11"/>
        <color theme="1"/>
        <rFont val="Calibri"/>
        <family val="2"/>
        <scheme val="minor"/>
      </rPr>
      <t>black</t>
    </r>
    <r>
      <rPr>
        <b/>
        <sz val="11"/>
        <color theme="1"/>
        <rFont val="Calibri"/>
        <family val="2"/>
        <scheme val="minor"/>
      </rPr>
      <t xml:space="preserve"> cells </t>
    </r>
    <r>
      <rPr>
        <sz val="11"/>
        <color theme="1"/>
        <rFont val="Calibri"/>
        <family val="2"/>
        <scheme val="minor"/>
      </rPr>
      <t>in all Sections.</t>
    </r>
  </si>
  <si>
    <t xml:space="preserve"> (taxable+nontaxable)</t>
  </si>
  <si>
    <t xml:space="preserve"> (non-taxable, ignored for taxes)</t>
  </si>
  <si>
    <t>Yearly current total income with all distrib (INCtot) =</t>
  </si>
  <si>
    <t xml:space="preserve"> (tax-free)</t>
  </si>
  <si>
    <t xml:space="preserve"> (total income incld. Tax-free)</t>
  </si>
  <si>
    <t xml:space="preserve">  (from Section 1.4)</t>
  </si>
  <si>
    <t xml:space="preserve"> (or Soc.Sec, etc.)</t>
  </si>
  <si>
    <t>Investment income Fed-Tax-free muni bonds (INCinvBtf) =</t>
  </si>
  <si>
    <t xml:space="preserve"> (only used if &gt; RMD)</t>
  </si>
  <si>
    <r>
      <rPr>
        <b/>
        <sz val="11"/>
        <color theme="1"/>
        <rFont val="Calibri"/>
        <family val="2"/>
        <scheme val="minor"/>
      </rPr>
      <t>Slowly -</t>
    </r>
    <r>
      <rPr>
        <sz val="11"/>
        <color theme="1"/>
        <rFont val="Calibri"/>
        <family val="2"/>
        <scheme val="minor"/>
      </rPr>
      <t xml:space="preserve"> so don't increase the current marginal tax rate using RMD or small withdrawals. You may</t>
    </r>
    <r>
      <rPr>
        <u/>
        <sz val="11"/>
        <color theme="1"/>
        <rFont val="Calibri"/>
        <family val="2"/>
        <scheme val="minor"/>
      </rPr>
      <t xml:space="preserve"> optionally add</t>
    </r>
  </si>
  <si>
    <t>This software attempts to estimate taxes on from income and withdrawal of taxable asset sources. However no claim is made</t>
  </si>
  <si>
    <t>SumS1+S2</t>
  </si>
  <si>
    <t>RMD percentages to take out of IRA  (Wrmd) =</t>
  </si>
  <si>
    <t>Total all inc. for State Tax purposes [AallTx]=</t>
  </si>
  <si>
    <t>Federal Average Tax Rate on INCTtax is (TafTxr)=</t>
  </si>
  <si>
    <t>Federal Marginal Tax Rate on INCTtax is (TmfTxr)=</t>
  </si>
  <si>
    <t xml:space="preserve">  (note:  state specific &amp; you must enter it. Avg &lt; marginal max)</t>
  </si>
  <si>
    <r>
      <rPr>
        <u/>
        <sz val="11"/>
        <color theme="1"/>
        <rFont val="Calibri"/>
        <family val="2"/>
        <scheme val="minor"/>
      </rPr>
      <t>worksheet</t>
    </r>
    <r>
      <rPr>
        <sz val="11"/>
        <color theme="1"/>
        <rFont val="Calibri"/>
        <family val="2"/>
        <scheme val="minor"/>
      </rPr>
      <t xml:space="preserve"> is where you enter your data and review the estimate results.</t>
    </r>
  </si>
  <si>
    <t>Introduction</t>
  </si>
  <si>
    <t>Worksheet Main</t>
  </si>
  <si>
    <t>Worksheet Introduction</t>
  </si>
  <si>
    <r>
      <t xml:space="preserve">If you need this table, </t>
    </r>
    <r>
      <rPr>
        <b/>
        <u val="singleAccounting"/>
        <sz val="9"/>
        <color indexed="8"/>
        <rFont val="Calibri"/>
        <family val="2"/>
      </rPr>
      <t>you</t>
    </r>
    <r>
      <rPr>
        <b/>
        <sz val="9"/>
        <color indexed="8"/>
        <rFont val="Calibri"/>
        <family val="2"/>
      </rPr>
      <t xml:space="preserve"> have to replace the one below with your individualized data.</t>
    </r>
  </si>
  <si>
    <t>http://www.irs.gov/pub/irs-pdf/p590.pdf</t>
  </si>
  <si>
    <t xml:space="preserve"> Current IRS Publication 590 as PDF file</t>
  </si>
  <si>
    <r>
      <t>(</t>
    </r>
    <r>
      <rPr>
        <b/>
        <u val="singleAccounting"/>
        <sz val="10"/>
        <color indexed="8"/>
        <rFont val="Calibri"/>
        <family val="2"/>
      </rPr>
      <t>Used below</t>
    </r>
    <r>
      <rPr>
        <b/>
        <sz val="10"/>
        <color indexed="8"/>
        <rFont val="Calibri"/>
        <family val="2"/>
      </rPr>
      <t>) The IRA Required Minimum Distribution Worksheet:</t>
    </r>
  </si>
  <si>
    <t>1.3 Your Roth tax-free account assets</t>
  </si>
  <si>
    <t>1.4 Your IRA tax-deferred account assets</t>
  </si>
  <si>
    <t xml:space="preserve"> The Federal tax rates are computed from income,</t>
  </si>
  <si>
    <t xml:space="preserve"> assets and asset selling method using filing method</t>
  </si>
  <si>
    <t>Sum S1+S2</t>
  </si>
  <si>
    <t>1. Enter your yearly current Income, and account's liquid assets</t>
  </si>
  <si>
    <t>1.1  Your current Income (work, annuity, Soc.Sec., pension)</t>
  </si>
  <si>
    <t xml:space="preserve">1.2 Your taxable account assets </t>
  </si>
  <si>
    <t>2.1 Method to take assets out of your accounts</t>
  </si>
  <si>
    <t>2.2 Optional withdrawals from Taxable accounts</t>
  </si>
  <si>
    <t xml:space="preserve">     1.2.1 your taxable account distributions (interest, dividends, CapGains)</t>
  </si>
  <si>
    <t xml:space="preserve">   1.3 Your Roth tax-free account assets</t>
  </si>
  <si>
    <t xml:space="preserve">   1.4 Your IRA tax-deferred account assets</t>
  </si>
  <si>
    <t xml:space="preserve">    1.5 Your  Federal tax filing method, estimated deductions, state-tax information</t>
  </si>
  <si>
    <t xml:space="preserve">    2.1 Method to take assets out of your accounts</t>
  </si>
  <si>
    <t xml:space="preserve">   1.1  Your current Income (work, annuity, Soc.Sec., pension)</t>
  </si>
  <si>
    <t xml:space="preserve">   1.2 Your taxable account assets </t>
  </si>
  <si>
    <t xml:space="preserve">    2.2 Optional withdrawals from Taxable accounts</t>
  </si>
  <si>
    <t>2.3 Optional withdrawal from Roth tax-free account</t>
  </si>
  <si>
    <t xml:space="preserve">    2.3 Optional withdrawal from Roth tax-free account</t>
  </si>
  <si>
    <t>2.4 Optional withdrawal from IRA/401(k) tax deferred accounts</t>
  </si>
  <si>
    <t xml:space="preserve">    2.4 Optional withdrawal from IRA/401(k) tax deferred accounts</t>
  </si>
  <si>
    <t xml:space="preserve">  (muni's taxable at State level)</t>
  </si>
  <si>
    <t>Invest. Fed&amp;State tax-free inc. muni bonds (INCinvStfBtf) =</t>
  </si>
  <si>
    <t xml:space="preserve"> (no muni income)</t>
  </si>
  <si>
    <t xml:space="preserve">   (from Section 1.5)</t>
  </si>
  <si>
    <t xml:space="preserve">  (from Section 1.5)</t>
  </si>
  <si>
    <t xml:space="preserve">   (data from Section 2.5)</t>
  </si>
  <si>
    <t>3. Summary of total income - taxable and non-taxable</t>
  </si>
  <si>
    <t>4. Summary of Tax Rates estimates for various types of income</t>
  </si>
  <si>
    <t>4.1 Federal Tax Rate Calculation</t>
  </si>
  <si>
    <t>6. Summary Estimate</t>
  </si>
  <si>
    <t xml:space="preserve">      4.1 Federal Tax Rate Calculation</t>
  </si>
  <si>
    <t xml:space="preserve">  (set to $0 if none)</t>
  </si>
  <si>
    <t>Total all Roth accounts tax-free [Ar] =</t>
  </si>
  <si>
    <t>Total all IRA/401(k) tax-deferred accounts assets [Ad] =</t>
  </si>
  <si>
    <t xml:space="preserve"> (from Section 1.3)</t>
  </si>
  <si>
    <t xml:space="preserve">Total yearly taxable income from  work,Soc.Sec, Pensions, taxable CapGains, dividends, interest, and taxable, Roth and IRA </t>
  </si>
  <si>
    <t>accounts with and without withdrawals.</t>
  </si>
  <si>
    <t>Go to</t>
  </si>
  <si>
    <t>Table is from IRA Uniform Required Minimum Distribution Worksheet</t>
  </si>
  <si>
    <r>
      <rPr>
        <u/>
        <sz val="11"/>
        <color theme="1"/>
        <rFont val="Calibri"/>
        <family val="2"/>
        <scheme val="minor"/>
      </rPr>
      <t>worksheet</t>
    </r>
    <r>
      <rPr>
        <sz val="11"/>
        <color theme="1"/>
        <rFont val="Calibri"/>
        <family val="2"/>
        <scheme val="minor"/>
      </rPr>
      <t xml:space="preserve"> describes the Spreadsheet program and how to enter your data and review the results.</t>
    </r>
  </si>
  <si>
    <t>The worksheet that the user enters data and sees the results.</t>
  </si>
  <si>
    <r>
      <t xml:space="preserve">There are </t>
    </r>
    <r>
      <rPr>
        <b/>
        <sz val="11"/>
        <color theme="1"/>
        <rFont val="Calibri"/>
        <family val="2"/>
        <scheme val="minor"/>
      </rPr>
      <t>additional worksheets</t>
    </r>
    <r>
      <rPr>
        <sz val="11"/>
        <color theme="1"/>
        <rFont val="Calibri"/>
        <family val="2"/>
        <scheme val="minor"/>
      </rPr>
      <t xml:space="preserve"> that you do not enter any information in but are used by the </t>
    </r>
    <r>
      <rPr>
        <b/>
        <sz val="11"/>
        <color theme="1"/>
        <rFont val="Calibri"/>
        <family val="2"/>
        <scheme val="minor"/>
      </rPr>
      <t>Main</t>
    </r>
    <r>
      <rPr>
        <sz val="11"/>
        <color theme="1"/>
        <rFont val="Calibri"/>
        <family val="2"/>
        <scheme val="minor"/>
      </rPr>
      <t xml:space="preserve"> worksheet.spreadsheet.</t>
    </r>
  </si>
  <si>
    <t xml:space="preserve"> in sections 4 and 4.1. </t>
  </si>
  <si>
    <r>
      <rPr>
        <b/>
        <sz val="11"/>
        <color theme="1"/>
        <rFont val="Calibri"/>
        <family val="2"/>
        <scheme val="minor"/>
      </rPr>
      <t>Liquidate</t>
    </r>
    <r>
      <rPr>
        <sz val="11"/>
        <color theme="1"/>
        <rFont val="Calibri"/>
        <family val="2"/>
        <scheme val="minor"/>
      </rPr>
      <t xml:space="preserve"> - by selling </t>
    </r>
    <r>
      <rPr>
        <b/>
        <sz val="11"/>
        <color theme="1"/>
        <rFont val="Calibri"/>
        <family val="2"/>
        <scheme val="minor"/>
      </rPr>
      <t>All</t>
    </r>
    <r>
      <rPr>
        <sz val="11"/>
        <color theme="1"/>
        <rFont val="Calibri"/>
        <family val="2"/>
        <scheme val="minor"/>
      </rPr>
      <t xml:space="preserve"> assets in one year (this ignores any optional withdrawals you have entered)</t>
    </r>
  </si>
  <si>
    <r>
      <rPr>
        <u/>
        <sz val="11"/>
        <color theme="1"/>
        <rFont val="Calibri"/>
        <family val="2"/>
        <scheme val="minor"/>
      </rPr>
      <t>Your optional withdrawal</t>
    </r>
    <r>
      <rPr>
        <sz val="11"/>
        <color theme="1"/>
        <rFont val="Calibri"/>
        <family val="2"/>
        <scheme val="minor"/>
      </rPr>
      <t xml:space="preserve"> amount from IRA (WoRMD) =</t>
    </r>
  </si>
  <si>
    <r>
      <rPr>
        <u/>
        <sz val="11"/>
        <color theme="1"/>
        <rFont val="Calibri"/>
        <family val="2"/>
        <scheme val="minor"/>
      </rPr>
      <t>Your optional withdrawal</t>
    </r>
    <r>
      <rPr>
        <sz val="11"/>
        <color theme="1"/>
        <rFont val="Calibri"/>
        <family val="2"/>
        <scheme val="minor"/>
      </rPr>
      <t xml:space="preserve"> amount from Roth IRA (WoRoth) =</t>
    </r>
  </si>
  <si>
    <r>
      <rPr>
        <b/>
        <u/>
        <sz val="11"/>
        <color theme="1"/>
        <rFont val="Calibri"/>
        <family val="2"/>
        <scheme val="minor"/>
      </rPr>
      <t>Optional withdrawal</t>
    </r>
    <r>
      <rPr>
        <sz val="11"/>
        <color theme="1"/>
        <rFont val="Calibri"/>
        <family val="2"/>
        <scheme val="minor"/>
      </rPr>
      <t xml:space="preserve"> from taxable acct. (WoT) =</t>
    </r>
  </si>
  <si>
    <t xml:space="preserve"> (this will subtract them from taxable income if used)</t>
  </si>
  <si>
    <t>(Tfdeduct)=</t>
  </si>
  <si>
    <t xml:space="preserve">  (estimate of Federal deductions on taxable income)</t>
  </si>
  <si>
    <t xml:space="preserve"> (Fed. deductions)</t>
  </si>
  <si>
    <r>
      <t xml:space="preserve">Procedure for using the Spreadsheet in Worksheet </t>
    </r>
    <r>
      <rPr>
        <b/>
        <u/>
        <sz val="14"/>
        <color theme="1"/>
        <rFont val="Calibri"/>
        <family val="2"/>
        <scheme val="minor"/>
      </rPr>
      <t>Main</t>
    </r>
  </si>
  <si>
    <r>
      <t xml:space="preserve">First enter your yearly current Income, and account's liquid assets in Section 1. of the </t>
    </r>
    <r>
      <rPr>
        <b/>
        <sz val="11"/>
        <color theme="1"/>
        <rFont val="Calibri"/>
        <family val="2"/>
        <scheme val="minor"/>
      </rPr>
      <t>Main</t>
    </r>
    <r>
      <rPr>
        <sz val="11"/>
        <color theme="1"/>
        <rFont val="Calibri"/>
        <family val="2"/>
        <scheme val="minor"/>
      </rPr>
      <t xml:space="preserve"> worksheet.</t>
    </r>
  </si>
  <si>
    <r>
      <t xml:space="preserve">Second enter your assets in your taxable, Roth and IRA accounts in Section 2. of the </t>
    </r>
    <r>
      <rPr>
        <b/>
        <u/>
        <sz val="11"/>
        <color theme="1"/>
        <rFont val="Calibri"/>
        <family val="2"/>
        <scheme val="minor"/>
      </rPr>
      <t>Main</t>
    </r>
    <r>
      <rPr>
        <sz val="11"/>
        <color theme="1"/>
        <rFont val="Calibri"/>
        <family val="2"/>
        <scheme val="minor"/>
      </rPr>
      <t xml:space="preserve"> worksheet.</t>
    </r>
  </si>
  <si>
    <r>
      <t xml:space="preserve">Then see the summary of total income both taxable and non taxable in Section 3. of the </t>
    </r>
    <r>
      <rPr>
        <b/>
        <u/>
        <sz val="11"/>
        <color theme="1"/>
        <rFont val="Calibri"/>
        <family val="2"/>
        <scheme val="minor"/>
      </rPr>
      <t>Main</t>
    </r>
    <r>
      <rPr>
        <sz val="11"/>
        <color theme="1"/>
        <rFont val="Calibri"/>
        <family val="2"/>
        <scheme val="minor"/>
      </rPr>
      <t xml:space="preserve"> worksheet.</t>
    </r>
  </si>
  <si>
    <r>
      <t xml:space="preserve">The Tax rates are shown in Section 4. and the Federal Tax Rate calculations are shown in Section 4.1 of the </t>
    </r>
    <r>
      <rPr>
        <b/>
        <u/>
        <sz val="11"/>
        <color theme="1"/>
        <rFont val="Calibri"/>
        <family val="2"/>
        <scheme val="minor"/>
      </rPr>
      <t>Main</t>
    </r>
    <r>
      <rPr>
        <sz val="11"/>
        <color theme="1"/>
        <rFont val="Calibri"/>
        <family val="2"/>
        <scheme val="minor"/>
      </rPr>
      <t xml:space="preserve"> worksheet.</t>
    </r>
  </si>
  <si>
    <t xml:space="preserve">5. Estimated Taxes and Spendable Net Worth </t>
  </si>
  <si>
    <t>5.  Estimated Taxes and Spendable Net Worth</t>
  </si>
  <si>
    <r>
      <t xml:space="preserve">The estimated taxes are computed and the resulting Spendable Net Worth is calculated in Section 5. of the </t>
    </r>
    <r>
      <rPr>
        <b/>
        <u/>
        <sz val="11"/>
        <color theme="1"/>
        <rFont val="Calibri"/>
        <family val="2"/>
        <scheme val="minor"/>
      </rPr>
      <t>Main</t>
    </r>
    <r>
      <rPr>
        <sz val="11"/>
        <color theme="1"/>
        <rFont val="Calibri"/>
        <family val="2"/>
        <scheme val="minor"/>
      </rPr>
      <t xml:space="preserve"> Worksheet.</t>
    </r>
  </si>
  <si>
    <r>
      <t>The Summary Estimate</t>
    </r>
    <r>
      <rPr>
        <b/>
        <sz val="11"/>
        <color theme="1"/>
        <rFont val="Calibri"/>
        <family val="2"/>
        <scheme val="minor"/>
      </rPr>
      <t xml:space="preserve"> </t>
    </r>
    <r>
      <rPr>
        <sz val="11"/>
        <color theme="1"/>
        <rFont val="Calibri"/>
        <family val="2"/>
        <scheme val="minor"/>
      </rPr>
      <t xml:space="preserve">shows the percentage retained after taxes and the average percent taxes paid in Section 6. of </t>
    </r>
  </si>
  <si>
    <r>
      <t xml:space="preserve">the </t>
    </r>
    <r>
      <rPr>
        <b/>
        <u/>
        <sz val="11"/>
        <color theme="1"/>
        <rFont val="Calibri"/>
        <family val="2"/>
        <scheme val="minor"/>
      </rPr>
      <t>Main</t>
    </r>
    <r>
      <rPr>
        <sz val="11"/>
        <color theme="1"/>
        <rFont val="Calibri"/>
        <family val="2"/>
        <scheme val="minor"/>
      </rPr>
      <t xml:space="preserve"> worksheet.</t>
    </r>
  </si>
  <si>
    <r>
      <t xml:space="preserve">To compare taking the money out </t>
    </r>
    <r>
      <rPr>
        <b/>
        <sz val="11"/>
        <color theme="1"/>
        <rFont val="Calibri"/>
        <family val="2"/>
        <scheme val="minor"/>
      </rPr>
      <t>Slowly</t>
    </r>
    <r>
      <rPr>
        <sz val="11"/>
        <color theme="1"/>
        <rFont val="Calibri"/>
        <family val="2"/>
        <scheme val="minor"/>
      </rPr>
      <t xml:space="preserve"> versus </t>
    </r>
    <r>
      <rPr>
        <b/>
        <sz val="11"/>
        <color theme="1"/>
        <rFont val="Calibri"/>
        <family val="2"/>
        <scheme val="minor"/>
      </rPr>
      <t xml:space="preserve">Liquidating </t>
    </r>
    <r>
      <rPr>
        <sz val="11"/>
        <color theme="1"/>
        <rFont val="Calibri"/>
        <family val="2"/>
        <scheme val="minor"/>
      </rPr>
      <t xml:space="preserve">it, change the method to take assets out of your accounts in </t>
    </r>
  </si>
  <si>
    <r>
      <t xml:space="preserve">Section 1.5 of the </t>
    </r>
    <r>
      <rPr>
        <b/>
        <u/>
        <sz val="11"/>
        <color theme="1"/>
        <rFont val="Calibri"/>
        <family val="2"/>
        <scheme val="minor"/>
      </rPr>
      <t>Main</t>
    </r>
    <r>
      <rPr>
        <sz val="11"/>
        <color theme="1"/>
        <rFont val="Calibri"/>
        <family val="2"/>
        <scheme val="minor"/>
      </rPr>
      <t xml:space="preserve"> worksheet.</t>
    </r>
  </si>
  <si>
    <t>2. Enter any additional withdrawals from your investment accounts</t>
  </si>
  <si>
    <t>You can also do optional  withdrawals from any or all of your invedstment accounts to see how much it affects your Spendable</t>
  </si>
  <si>
    <r>
      <t xml:space="preserve">Net Worth in Sections 2.2, 2.3 and/or 2.4 in the </t>
    </r>
    <r>
      <rPr>
        <b/>
        <u/>
        <sz val="11"/>
        <color theme="1"/>
        <rFont val="Calibri"/>
        <family val="2"/>
        <scheme val="minor"/>
      </rPr>
      <t>Main</t>
    </r>
    <r>
      <rPr>
        <sz val="11"/>
        <color theme="1"/>
        <rFont val="Calibri"/>
        <family val="2"/>
        <scheme val="minor"/>
      </rPr>
      <t xml:space="preserve"> worksheet.</t>
    </r>
  </si>
  <si>
    <r>
      <rPr>
        <b/>
        <sz val="11"/>
        <color theme="1"/>
        <rFont val="Calibri"/>
        <family val="2"/>
        <scheme val="minor"/>
      </rPr>
      <t>Investment income</t>
    </r>
    <r>
      <rPr>
        <sz val="11"/>
        <color theme="1"/>
        <rFont val="Calibri"/>
        <family val="2"/>
        <scheme val="minor"/>
      </rPr>
      <t xml:space="preserve"> - yearly distributed LT-CG long-term capital gains, dividends and interest in taxable accounts (ST-CP </t>
    </r>
  </si>
  <si>
    <t xml:space="preserve">                                 short-term capital gains are ignored in the interest of simplicity and assuming you have minimzed them).</t>
  </si>
  <si>
    <r>
      <rPr>
        <b/>
        <sz val="11"/>
        <color theme="1"/>
        <rFont val="Calibri"/>
        <family val="2"/>
        <scheme val="minor"/>
      </rPr>
      <t>Asset sales income</t>
    </r>
    <r>
      <rPr>
        <sz val="11"/>
        <color theme="1"/>
        <rFont val="Calibri"/>
        <family val="2"/>
        <scheme val="minor"/>
      </rPr>
      <t xml:space="preserve"> - from IRA RMD or additional withdrawals from taxable and/or IRA/401(k) accounts which becomes taxable.</t>
    </r>
  </si>
  <si>
    <t>from your taxable investment, tax-deferred IRA or Defined Contribution (DC) plan (above the RMD amount) accounts,</t>
  </si>
  <si>
    <t xml:space="preserve"> (e.g., taxable and tax deferred accounts). The estimate assumes you have invested your assets to minimize short term</t>
  </si>
  <si>
    <t>capital gains which are then ignored for this estimate.</t>
  </si>
  <si>
    <t>contribution plan while working including 401(k), 403(b), etc. with an IRA being a personal DC plan) as an IRA in the spreadsheet as</t>
  </si>
  <si>
    <t xml:space="preserve">they have the same tax consequences. DC plans can most often be rolled over into a Rollover-IRA and so we treat them as a </t>
  </si>
  <si>
    <t>tax-deferred IRA for computation purposes. DC plans that roll over into an annuity can then be treated as an income, as is Social</t>
  </si>
  <si>
    <t xml:space="preserve">Security or a pension. Tax free bond interest is assumed to be national rather than state, so it is taxed at the state rate. </t>
  </si>
  <si>
    <t xml:space="preserve">However, you can also specify muni bonds interest that are both Federal and State tax free in the case of state-specific </t>
  </si>
  <si>
    <t>munis depending on the state live.</t>
  </si>
  <si>
    <r>
      <rPr>
        <b/>
        <u/>
        <sz val="12"/>
        <color theme="1"/>
        <rFont val="Calibri"/>
        <family val="2"/>
        <scheme val="minor"/>
      </rPr>
      <t>Only</t>
    </r>
    <r>
      <rPr>
        <b/>
        <sz val="12"/>
        <color theme="1"/>
        <rFont val="Calibri"/>
        <family val="2"/>
        <scheme val="minor"/>
      </rPr>
      <t xml:space="preserve"> enter data in </t>
    </r>
    <r>
      <rPr>
        <b/>
        <u/>
        <sz val="12"/>
        <color rgb="FFFF0000"/>
        <rFont val="Calibri"/>
        <family val="2"/>
        <scheme val="minor"/>
      </rPr>
      <t>Red</t>
    </r>
    <r>
      <rPr>
        <b/>
        <sz val="12"/>
        <color theme="1"/>
        <rFont val="Calibri"/>
        <family val="2"/>
        <scheme val="minor"/>
      </rPr>
      <t xml:space="preserve"> cells. </t>
    </r>
    <r>
      <rPr>
        <b/>
        <sz val="11"/>
        <color theme="1"/>
        <rFont val="Calibri"/>
        <family val="2"/>
        <scheme val="minor"/>
      </rPr>
      <t xml:space="preserve">Entering data in the </t>
    </r>
    <r>
      <rPr>
        <b/>
        <u/>
        <sz val="11"/>
        <color theme="1"/>
        <rFont val="Calibri"/>
        <family val="2"/>
        <scheme val="minor"/>
      </rPr>
      <t>Black</t>
    </r>
    <r>
      <rPr>
        <b/>
        <sz val="11"/>
        <color theme="1"/>
        <rFont val="Calibri"/>
        <family val="2"/>
        <scheme val="minor"/>
      </rPr>
      <t xml:space="preserve"> cells will break the spreadsheet.</t>
    </r>
  </si>
  <si>
    <t>You can use optional additional withdrawals from your taxable, Roth and/or IRA accounts which is indicated by</t>
  </si>
  <si>
    <r>
      <rPr>
        <b/>
        <u/>
        <sz val="11"/>
        <color theme="1"/>
        <rFont val="Calibri"/>
        <family val="2"/>
        <scheme val="minor"/>
      </rPr>
      <t>Optional withdrawal</t>
    </r>
    <r>
      <rPr>
        <sz val="11"/>
        <color theme="1"/>
        <rFont val="Calibri"/>
        <family val="2"/>
        <scheme val="minor"/>
      </rPr>
      <t xml:space="preserve"> ------</t>
    </r>
  </si>
  <si>
    <r>
      <t xml:space="preserve"> enteries in Secion 2.2, 2.3 and 2.4 of the </t>
    </r>
    <r>
      <rPr>
        <b/>
        <u/>
        <sz val="11"/>
        <color theme="1"/>
        <rFont val="Calibri"/>
        <family val="2"/>
        <scheme val="minor"/>
      </rPr>
      <t>Main</t>
    </r>
    <r>
      <rPr>
        <sz val="11"/>
        <color theme="1"/>
        <rFont val="Calibri"/>
        <family val="2"/>
        <scheme val="minor"/>
      </rPr>
      <t xml:space="preserve"> worksheet for the taxable assets account, Roth </t>
    </r>
  </si>
  <si>
    <r>
      <t xml:space="preserve">The </t>
    </r>
    <r>
      <rPr>
        <b/>
        <sz val="11"/>
        <color theme="1"/>
        <rFont val="Calibri"/>
        <family val="2"/>
        <scheme val="minor"/>
      </rPr>
      <t>Main</t>
    </r>
    <r>
      <rPr>
        <sz val="11"/>
        <color theme="1"/>
        <rFont val="Calibri"/>
        <family val="2"/>
        <scheme val="minor"/>
      </rPr>
      <t xml:space="preserve"> worksheet is divided into six sections. It uses two additional worksheets </t>
    </r>
    <r>
      <rPr>
        <u/>
        <sz val="11"/>
        <color theme="1"/>
        <rFont val="Calibri"/>
        <family val="2"/>
        <scheme val="minor"/>
      </rPr>
      <t>TaxRates</t>
    </r>
    <r>
      <rPr>
        <sz val="11"/>
        <color theme="1"/>
        <rFont val="Calibri"/>
        <family val="2"/>
        <scheme val="minor"/>
      </rPr>
      <t xml:space="preserve"> and </t>
    </r>
    <r>
      <rPr>
        <u/>
        <sz val="11"/>
        <color theme="1"/>
        <rFont val="Calibri"/>
        <family val="2"/>
        <scheme val="minor"/>
      </rPr>
      <t>RMDtable</t>
    </r>
    <r>
      <rPr>
        <b/>
        <sz val="11"/>
        <color theme="1"/>
        <rFont val="Calibri"/>
        <family val="2"/>
        <scheme val="minor"/>
      </rPr>
      <t>.</t>
    </r>
    <r>
      <rPr>
        <sz val="11"/>
        <color theme="1"/>
        <rFont val="Calibri"/>
        <family val="2"/>
        <scheme val="minor"/>
      </rPr>
      <t xml:space="preserve">  </t>
    </r>
  </si>
  <si>
    <t>* Validate the calculations and tax model.</t>
  </si>
  <si>
    <t>TODO List</t>
  </si>
  <si>
    <r>
      <rPr>
        <u/>
        <sz val="11"/>
        <color theme="1"/>
        <rFont val="Calibri"/>
        <family val="2"/>
        <scheme val="minor"/>
      </rPr>
      <t xml:space="preserve">worksheet </t>
    </r>
    <r>
      <rPr>
        <sz val="11"/>
        <color theme="1"/>
        <rFont val="Calibri"/>
        <family val="2"/>
        <scheme val="minor"/>
      </rPr>
      <t>contains Tax Rates Information and Web links (documentation)</t>
    </r>
  </si>
  <si>
    <r>
      <t xml:space="preserve"> </t>
    </r>
    <r>
      <rPr>
        <u/>
        <sz val="11"/>
        <color theme="1"/>
        <rFont val="Calibri"/>
        <family val="2"/>
        <scheme val="minor"/>
      </rPr>
      <t>worksheet</t>
    </r>
    <r>
      <rPr>
        <sz val="11"/>
        <color theme="1"/>
        <rFont val="Calibri"/>
        <family val="2"/>
        <scheme val="minor"/>
      </rPr>
      <t xml:space="preserve"> describes the Spreadsheet program and how to enter your data and review the results.</t>
    </r>
  </si>
  <si>
    <r>
      <rPr>
        <u/>
        <sz val="11"/>
        <color theme="1"/>
        <rFont val="Calibri"/>
        <family val="2"/>
        <scheme val="minor"/>
      </rPr>
      <t>worksheet</t>
    </r>
    <r>
      <rPr>
        <sz val="11"/>
        <color theme="1"/>
        <rFont val="Calibri"/>
        <family val="2"/>
        <scheme val="minor"/>
      </rPr>
      <t xml:space="preserve"> contains the IRS Recommended Minimum Distribution tables used in IRA withdrawals after 70 1/2.</t>
    </r>
  </si>
  <si>
    <t>Note: To switch between Excel Spreadsheet Worksheets, click on one of the tabs at the bottom of the spreadsheet.</t>
  </si>
  <si>
    <t>Alternatively, you can click on one of the following blue hyperlinks for the worksheet names in the following list:s.</t>
  </si>
  <si>
    <t>Table of Contents for the "Main" worksheet sections</t>
  </si>
  <si>
    <r>
      <t xml:space="preserve">So to start entering your data,  go to the </t>
    </r>
    <r>
      <rPr>
        <b/>
        <u/>
        <sz val="11"/>
        <color theme="1"/>
        <rFont val="Calibri"/>
        <family val="2"/>
        <scheme val="minor"/>
      </rPr>
      <t>Main</t>
    </r>
    <r>
      <rPr>
        <sz val="11"/>
        <color theme="1"/>
        <rFont val="Calibri"/>
        <family val="2"/>
        <scheme val="minor"/>
      </rPr>
      <t xml:space="preserve"> worksheet.</t>
    </r>
  </si>
  <si>
    <t>Note: if you are not taking any additional withdrawals from your investment accounts, change the values to $0.</t>
  </si>
  <si>
    <r>
      <rPr>
        <b/>
        <u/>
        <sz val="12"/>
        <color theme="1"/>
        <rFont val="Calibri"/>
        <family val="2"/>
        <scheme val="minor"/>
      </rPr>
      <t>Only</t>
    </r>
    <r>
      <rPr>
        <b/>
        <sz val="12"/>
        <color theme="1"/>
        <rFont val="Calibri"/>
        <family val="2"/>
        <scheme val="minor"/>
      </rPr>
      <t xml:space="preserve"> enter your data in </t>
    </r>
    <r>
      <rPr>
        <b/>
        <u/>
        <sz val="12"/>
        <color rgb="FFFF0000"/>
        <rFont val="Calibri"/>
        <family val="2"/>
        <scheme val="minor"/>
      </rPr>
      <t>Red</t>
    </r>
    <r>
      <rPr>
        <b/>
        <sz val="12"/>
        <color theme="1"/>
        <rFont val="Calibri"/>
        <family val="2"/>
        <scheme val="minor"/>
      </rPr>
      <t xml:space="preserve"> cells. </t>
    </r>
    <r>
      <rPr>
        <b/>
        <sz val="11"/>
        <color theme="1"/>
        <rFont val="Calibri"/>
        <family val="2"/>
        <scheme val="minor"/>
      </rPr>
      <t xml:space="preserve">Entering data in the </t>
    </r>
    <r>
      <rPr>
        <b/>
        <u/>
        <sz val="11"/>
        <color theme="1"/>
        <rFont val="Calibri"/>
        <family val="2"/>
        <scheme val="minor"/>
      </rPr>
      <t>Black</t>
    </r>
    <r>
      <rPr>
        <b/>
        <sz val="11"/>
        <color theme="1"/>
        <rFont val="Calibri"/>
        <family val="2"/>
        <scheme val="minor"/>
      </rPr>
      <t xml:space="preserve"> cells will break the spreadsheet.</t>
    </r>
  </si>
  <si>
    <t>To start, overwrite the Red cells with your data. It will compute the estimates as you enter the data in Sections 1. and 2.</t>
  </si>
  <si>
    <t>After you have entered the data, review the results in Sections 3. through 6.</t>
  </si>
  <si>
    <t>Worksheet Appendix A</t>
  </si>
  <si>
    <t>Tax Rates Information</t>
  </si>
  <si>
    <t xml:space="preserve">State + Local Average Tax Rate [Tsa]  = </t>
  </si>
  <si>
    <t>(Optional) estimate of Federal deductions [Df] =</t>
  </si>
  <si>
    <t>Federal Average Tax Rate on INCTtax is [TafTxr]=</t>
  </si>
  <si>
    <t>Federal Marginal Tax Rate on INCTtax is [TmfTxr]=</t>
  </si>
  <si>
    <t>(Tfpsa)=</t>
  </si>
  <si>
    <t>Total for all Federal and State taxes  (TallFStx)=</t>
  </si>
  <si>
    <r>
      <t xml:space="preserve">* Note: Functionality that is </t>
    </r>
    <r>
      <rPr>
        <u/>
        <sz val="11"/>
        <color theme="1"/>
        <rFont val="Calibri"/>
        <family val="2"/>
        <scheme val="minor"/>
      </rPr>
      <t>Not available</t>
    </r>
    <r>
      <rPr>
        <sz val="11"/>
        <color theme="1"/>
        <rFont val="Calibri"/>
        <family val="2"/>
        <scheme val="minor"/>
      </rPr>
      <t xml:space="preserve"> is indicated by a</t>
    </r>
  </si>
  <si>
    <t>* Update the Uniform RMD tables for 2014. Maybe add other RMD tables for other situations.</t>
  </si>
  <si>
    <r>
      <t xml:space="preserve">Percent </t>
    </r>
    <r>
      <rPr>
        <u/>
        <sz val="11"/>
        <color theme="1"/>
        <rFont val="Calibri"/>
        <family val="2"/>
        <scheme val="minor"/>
      </rPr>
      <t>unrealized</t>
    </r>
    <r>
      <rPr>
        <sz val="11"/>
        <color theme="1"/>
        <rFont val="Calibri"/>
        <family val="2"/>
        <scheme val="minor"/>
      </rPr>
      <t xml:space="preserve"> LTCG of Taxable assets of [At] is (Pltcg) =</t>
    </r>
  </si>
  <si>
    <t xml:space="preserve">  (only used after 59 1/2)</t>
  </si>
  <si>
    <t>Ages of S1 and S2 for  taking IRA RMD Withdrawal (Wa) =</t>
  </si>
  <si>
    <t>Enter filing status as either (MFJ, SF, MFS, or HH) =</t>
  </si>
  <si>
    <r>
      <t xml:space="preserve">when a variable is used in a prompt later on, it is denoted by square brackets </t>
    </r>
    <r>
      <rPr>
        <b/>
        <sz val="11"/>
        <color theme="1"/>
        <rFont val="Calibri"/>
        <family val="2"/>
        <scheme val="minor"/>
      </rPr>
      <t>[xxx]</t>
    </r>
    <r>
      <rPr>
        <sz val="11"/>
        <color theme="1"/>
        <rFont val="Calibri"/>
        <family val="2"/>
        <scheme val="minor"/>
      </rPr>
      <t>.)</t>
    </r>
  </si>
  <si>
    <r>
      <t>(</t>
    </r>
    <r>
      <rPr>
        <b/>
        <sz val="11"/>
        <color theme="1"/>
        <rFont val="Calibri"/>
        <family val="2"/>
        <scheme val="minor"/>
      </rPr>
      <t xml:space="preserve">Implementation detail </t>
    </r>
    <r>
      <rPr>
        <sz val="11"/>
        <color theme="1"/>
        <rFont val="Calibri"/>
        <family val="2"/>
        <scheme val="minor"/>
      </rPr>
      <t xml:space="preserve">- not needed for use. Note: the first time values are entered, the prompt will list a variable in </t>
    </r>
    <r>
      <rPr>
        <b/>
        <sz val="11"/>
        <color theme="1"/>
        <rFont val="Calibri"/>
        <family val="2"/>
        <scheme val="minor"/>
      </rPr>
      <t>(xxx)</t>
    </r>
    <r>
      <rPr>
        <sz val="11"/>
        <color theme="1"/>
        <rFont val="Calibri"/>
        <family val="2"/>
        <scheme val="minor"/>
      </rPr>
      <t>.</t>
    </r>
  </si>
  <si>
    <t xml:space="preserve">Yearly cur. income tot. w/extra taxable distrib  (INCwExtot) = </t>
  </si>
  <si>
    <t>Federal deduction from fully taxable inc.</t>
  </si>
  <si>
    <r>
      <t>Enter method to take assets out of your accounts  (</t>
    </r>
    <r>
      <rPr>
        <b/>
        <u/>
        <sz val="11"/>
        <rFont val="Calibri"/>
        <family val="2"/>
        <scheme val="minor"/>
      </rPr>
      <t>Slowly</t>
    </r>
    <r>
      <rPr>
        <b/>
        <sz val="11"/>
        <rFont val="Calibri"/>
        <family val="2"/>
        <scheme val="minor"/>
      </rPr>
      <t xml:space="preserve"> or </t>
    </r>
    <r>
      <rPr>
        <b/>
        <u/>
        <sz val="11"/>
        <rFont val="Calibri"/>
        <family val="2"/>
        <scheme val="minor"/>
      </rPr>
      <t>Liquidate</t>
    </r>
    <r>
      <rPr>
        <b/>
        <sz val="11"/>
        <rFont val="Calibri"/>
        <family val="2"/>
        <scheme val="minor"/>
      </rPr>
      <t>) =</t>
    </r>
  </si>
  <si>
    <t>(Fed+approximation of State&amp;Local taxes)</t>
  </si>
  <si>
    <t>Remainder in Roth accounts after withdraw assets (ArR)=</t>
  </si>
  <si>
    <t>Remainder in IRA/401(k) accts after withdraw assets (AiraR)=</t>
  </si>
  <si>
    <t>Total Withdrawal Rate [WtotA/AtotB] is (WR) =</t>
  </si>
  <si>
    <t>2.5 Total assets before and after withdrawals and Withdrawal Rate (W.R.)</t>
  </si>
  <si>
    <t xml:space="preserve">    2.5 Total assets before and after withdrawals and Withdrawal Rate (W.R.)</t>
  </si>
  <si>
    <t>Revision notes: fixed a few bugs in Sections 5. and 6., and added Section 2.5.</t>
  </si>
  <si>
    <t xml:space="preserve">http://papers.ssrn.com/sol3/papers.cfm?abstract_id=2151259 </t>
  </si>
  <si>
    <t xml:space="preserve"> (Safe W.R.s on order of 4% **)</t>
  </si>
  <si>
    <t>** Wade Pfau published a simulation study that found that in low interest rate environments there are problems with 4% safe withdrawal rate:</t>
  </si>
  <si>
    <r>
      <t xml:space="preserve">                 </t>
    </r>
    <r>
      <rPr>
        <u/>
        <sz val="11"/>
        <color theme="1"/>
        <rFont val="Calibri"/>
        <family val="2"/>
        <scheme val="minor"/>
      </rPr>
      <t>additional withdrawals</t>
    </r>
    <r>
      <rPr>
        <sz val="11"/>
        <color theme="1"/>
        <rFont val="Calibri"/>
        <family val="2"/>
        <scheme val="minor"/>
      </rPr>
      <t xml:space="preserve"> from your taxable investment account (Section 2.2), Roth IRA account (2.3), and</t>
    </r>
  </si>
  <si>
    <t xml:space="preserve">                  your IRA (over the RMD) account (2.4) to be counted as taxable income.</t>
  </si>
  <si>
    <t>Amount withdraw (either optional or liquidate) [Wt] =</t>
  </si>
  <si>
    <t xml:space="preserve">  (what will withdraw from At)</t>
  </si>
  <si>
    <t xml:space="preserve">  (only taxable from At from Set. 1.2)</t>
  </si>
  <si>
    <t>Cost Basis of unrealized LTCG Taxable accts. assets (Cbt) =</t>
  </si>
  <si>
    <t xml:space="preserve">  (Fed taxable on (At-Atf-Cbt))</t>
  </si>
  <si>
    <t xml:space="preserve">  (max Fed taxed)</t>
  </si>
  <si>
    <t xml:space="preserve">  (total of taxable &amp; non-taxable)</t>
  </si>
  <si>
    <t>Remainder in Taxable accts after withdraw assets (Ataw)=</t>
  </si>
  <si>
    <t>Tot. distributed investment income (tax+non-tax) (INCinv) =</t>
  </si>
  <si>
    <t>Sum S1+S2 taxable income</t>
  </si>
  <si>
    <t>Revision:</t>
  </si>
  <si>
    <t xml:space="preserve"> Version:</t>
  </si>
  <si>
    <t>File:</t>
  </si>
  <si>
    <r>
      <rPr>
        <u/>
        <sz val="11"/>
        <color theme="1"/>
        <rFont val="Calibri"/>
        <family val="2"/>
        <scheme val="minor"/>
      </rPr>
      <t>worksheet</t>
    </r>
    <r>
      <rPr>
        <sz val="11"/>
        <color theme="1"/>
        <rFont val="Calibri"/>
        <family val="2"/>
        <scheme val="minor"/>
      </rPr>
      <t xml:space="preserve">  contains IRS Recommended Minimum Distribution tables used in IRA withdrawals after 70 1/2.</t>
    </r>
  </si>
  <si>
    <r>
      <t xml:space="preserve">and/or the IRA accounts. This is only used with the </t>
    </r>
    <r>
      <rPr>
        <b/>
        <sz val="11"/>
        <color rgb="FFFF0000"/>
        <rFont val="Calibri"/>
        <family val="2"/>
        <scheme val="minor"/>
      </rPr>
      <t>Slowly</t>
    </r>
    <r>
      <rPr>
        <sz val="11"/>
        <color theme="1"/>
        <rFont val="Calibri"/>
        <family val="2"/>
        <scheme val="minor"/>
      </rPr>
      <t xml:space="preserve"> assets withdrawal option, not the </t>
    </r>
    <r>
      <rPr>
        <b/>
        <sz val="11"/>
        <color rgb="FFFF0000"/>
        <rFont val="Calibri"/>
        <family val="2"/>
        <scheme val="minor"/>
      </rPr>
      <t>Liquidate</t>
    </r>
    <r>
      <rPr>
        <sz val="11"/>
        <color theme="1"/>
        <rFont val="Calibri"/>
        <family val="2"/>
        <scheme val="minor"/>
      </rPr>
      <t xml:space="preserve"> option.</t>
    </r>
  </si>
  <si>
    <t>1.2.2 your taxable account distributions (interest, dividends, CapGains)</t>
  </si>
  <si>
    <t>1.2.1 your non-taxable account distributions (interest, dividends, CapGains)</t>
  </si>
  <si>
    <t xml:space="preserve">  (munis not taxable by Fed or State)</t>
  </si>
  <si>
    <t xml:space="preserve">  (all assets including income)</t>
  </si>
  <si>
    <t>Amount withdraw (either optional or liquidate) [Wr] =</t>
  </si>
  <si>
    <t xml:space="preserve">  (what will withdraw from Ar)</t>
  </si>
  <si>
    <r>
      <t xml:space="preserve">Amt. withdraw IRA/401(k) RMD Slowly or </t>
    </r>
    <r>
      <rPr>
        <b/>
        <u/>
        <sz val="11"/>
        <color theme="1"/>
        <rFont val="Calibri"/>
        <family val="2"/>
        <scheme val="minor"/>
      </rPr>
      <t>Liquidate</t>
    </r>
    <r>
      <rPr>
        <sz val="11"/>
        <color theme="1"/>
        <rFont val="Calibri"/>
        <family val="2"/>
        <scheme val="minor"/>
      </rPr>
      <t xml:space="preserve"> (Wira)=</t>
    </r>
  </si>
  <si>
    <t xml:space="preserve">Total taxable of [At-Atf] in taxable account (Att) = </t>
  </si>
  <si>
    <t xml:space="preserve">Percent taxable in taxable account [Att/At] (Ptxt) = </t>
  </si>
  <si>
    <t>Total all taxable accounts assets [At] =</t>
  </si>
  <si>
    <t xml:space="preserve"> (Pct of At that is taxable)</t>
  </si>
  <si>
    <t>Fed non-Taxable amount withdrawn of taxable-acct (Atnt) =</t>
  </si>
  <si>
    <t xml:space="preserve">  (remainder after withdrawal)</t>
  </si>
  <si>
    <t>1.6 Your  Federal tax filing method, estimated deductions, state-tax information</t>
  </si>
  <si>
    <t>Total all IRA tax deferred accounts (Ad) =</t>
  </si>
  <si>
    <t>Total assets in Taxable, Roth and IRA accounts (Atot) =</t>
  </si>
  <si>
    <t>1.5 Total assets in Taxable, Roth and IRA accounts</t>
  </si>
  <si>
    <t xml:space="preserve">  (total net worth before any taxes)</t>
  </si>
  <si>
    <t>Data from 2/18/2014</t>
  </si>
  <si>
    <t xml:space="preserve">  (before tax all accounts)</t>
  </si>
  <si>
    <t xml:space="preserve">  (withdrawn from all accounts)</t>
  </si>
  <si>
    <t>Tot assets+inc. before withdraw Taxable, Roth, IRAs (AtotA) =</t>
  </si>
  <si>
    <t>Tot assets+inc. after withdraw Taxable, Roth, IRAs (AtotB) =</t>
  </si>
  <si>
    <t>Total tax-free investment muni bond income( NCinvTFb) =</t>
  </si>
  <si>
    <t xml:space="preserve">  (total muni income)</t>
  </si>
  <si>
    <t xml:space="preserve"> (all cur. Inc.+withdrawals)</t>
  </si>
  <si>
    <t>Slowly</t>
  </si>
  <si>
    <t xml:space="preserve"> (only taxableinc+Tx distr)</t>
  </si>
  <si>
    <t xml:space="preserve"> (all  inc+ Tx+TxFree dist)</t>
  </si>
  <si>
    <t>Total amount withdrawan</t>
  </si>
  <si>
    <t xml:space="preserve">Yrly  tot cur Inc.+taxab. distr  w/o withdraw (INCtwoWd) = </t>
  </si>
  <si>
    <t xml:space="preserve">Yrly tot cur Inc+all invst distr w/o withdraw (INCwoWd) = </t>
  </si>
  <si>
    <t xml:space="preserve"> (Fed taxable inc -TxFree)</t>
  </si>
  <si>
    <t>Yearly cur. tot. Inc. with all distrib w/o tax-free (INCftot) =</t>
  </si>
  <si>
    <t xml:space="preserve"> (w/o any Roth distr or withdr.)</t>
  </si>
  <si>
    <t>Fed Tax on fully taxable earned income at</t>
  </si>
  <si>
    <t>Fed Tax on fully taxable IRA distrib at</t>
  </si>
  <si>
    <t>File: SpendableNetWorth.xlsx</t>
  </si>
  <si>
    <t>Total Net Worth total [Atot] (all assets) =</t>
  </si>
  <si>
    <t>Percent of taxes of Net Worth [(Ayear-Syear)/Atot]  (Ptnw)=</t>
  </si>
  <si>
    <t>Spendable total [Stot] this year (Syear) =</t>
  </si>
  <si>
    <t>Percent Net Worth (SNW/Tot pre-tax NW) this year  (Pnws)=</t>
  </si>
  <si>
    <t>Effective average tax rate this year [1-Pnws] or (PavgTxNW) =</t>
  </si>
  <si>
    <t xml:space="preserve">Income+assets sold before subtract taxes (Ayear] this year  = </t>
  </si>
  <si>
    <t xml:space="preserve"> (taxes this year)</t>
  </si>
  <si>
    <t>Spendable Net Worth percent  [Ayear/Atot]  (Ptnw)=</t>
  </si>
  <si>
    <t xml:space="preserve"> (The Spendable Net Worth you can spend this year)</t>
  </si>
  <si>
    <t>(amount this you can spend after taxes)</t>
  </si>
  <si>
    <t>(amount this you can spend before taxes)</t>
  </si>
  <si>
    <t>This spreadsheet will estimate how much your invested assets are worth as spendable assets (i.e. after taxes).</t>
  </si>
  <si>
    <t>Enter Federal Income Tax Filing Status for 2015</t>
  </si>
  <si>
    <t>8/5/2015.a</t>
  </si>
  <si>
    <t>0.6.1Beta</t>
  </si>
  <si>
    <t>http://www.forbes.com/sites/kellyphillipserb/2015/05/14/2015-tax-rates-standard-deductions-personal-exemptions-credit-amounts-more/</t>
  </si>
  <si>
    <t>IRS Announces 2015 Tax Rates, Standard Deduction Amounts And More</t>
  </si>
  <si>
    <t>IRS table of Required Minimum Distributions (RMD) as function of age (for 2015)</t>
  </si>
  <si>
    <t>http://taxes.about.com/od/Federal-Income-Taxes/fl/Federal-Income-Tax-Rates-for-the-Year-2015.htm</t>
  </si>
  <si>
    <t>http://taxes.about.com/od/Types-of-Taxes/fl/Net-Investment-Income-Tax.htm</t>
  </si>
  <si>
    <r>
      <rPr>
        <u/>
        <sz val="11"/>
        <color theme="1"/>
        <rFont val="Calibri"/>
        <family val="2"/>
        <scheme val="minor"/>
      </rPr>
      <t>worksheet</t>
    </r>
    <r>
      <rPr>
        <sz val="11"/>
        <color theme="1"/>
        <rFont val="Calibri"/>
        <family val="2"/>
        <scheme val="minor"/>
      </rPr>
      <t xml:space="preserve"> is where</t>
    </r>
    <r>
      <rPr>
        <b/>
        <sz val="11"/>
        <color rgb="FFFF0000"/>
        <rFont val="Calibri"/>
        <family val="2"/>
        <scheme val="minor"/>
      </rPr>
      <t xml:space="preserve"> you enter your data</t>
    </r>
    <r>
      <rPr>
        <sz val="11"/>
        <color theme="1"/>
        <rFont val="Calibri"/>
        <family val="2"/>
        <scheme val="minor"/>
      </rPr>
      <t xml:space="preserve"> and review the estimated results.</t>
    </r>
  </si>
  <si>
    <r>
      <t xml:space="preserve">**This Beta version is </t>
    </r>
    <r>
      <rPr>
        <b/>
        <u/>
        <sz val="11"/>
        <color indexed="8"/>
        <rFont val="Calibri"/>
        <family val="2"/>
      </rPr>
      <t>not released</t>
    </r>
    <r>
      <rPr>
        <b/>
        <sz val="11"/>
        <color indexed="8"/>
        <rFont val="Calibri"/>
        <family val="2"/>
      </rPr>
      <t xml:space="preserve"> for general circulation at this point.</t>
    </r>
  </si>
  <si>
    <t>GNU General Public License, version 3.0 (GPLv3) at</t>
  </si>
  <si>
    <t>http://opensource.org/licenses/gpl-3.0.html</t>
  </si>
  <si>
    <t>See the full license description sections 15. Disclaimer of Warranty and 16. Limitation of Liability for details.</t>
  </si>
  <si>
    <t>© P. Lemkin 2012-2015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</si>
</sst>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_);\(&quot;$&quot;#,##0\)"/>
    <numFmt numFmtId="6" formatCode="&quot;$&quot;#,##0_);[Red]\(&quot;$&quot;#,##0\)"/>
    <numFmt numFmtId="8" formatCode="&quot;$&quot;#,##0.00_);[Red]\(&quot;$&quot;#,##0.00\)"/>
    <numFmt numFmtId="44" formatCode="_(&quot;$&quot;* #,##0.00_);_(&quot;$&quot;* \(#,##0.00\);_(&quot;$&quot;* &quot;-&quot;??_);_(@_)"/>
    <numFmt numFmtId="164" formatCode="0.0%"/>
    <numFmt numFmtId="165" formatCode="&quot;$&quot;#,##0"/>
    <numFmt numFmtId="166" formatCode="#,##0.0"/>
    <numFmt numFmtId="167" formatCode="0.0"/>
  </numFmts>
  <fonts count="71"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7.5"/>
      <color theme="1"/>
      <name val="Calibri"/>
      <family val="2"/>
      <scheme val="minor"/>
    </font>
    <font>
      <b/>
      <sz val="11"/>
      <color rgb="FFFF0000"/>
      <name val="Calibri"/>
      <family val="2"/>
      <scheme val="minor"/>
    </font>
    <font>
      <i/>
      <sz val="11"/>
      <color theme="1"/>
      <name val="Calibri"/>
      <family val="2"/>
      <scheme val="minor"/>
    </font>
    <font>
      <b/>
      <sz val="11"/>
      <name val="Calibri"/>
      <family val="2"/>
      <scheme val="minor"/>
    </font>
    <font>
      <b/>
      <sz val="12"/>
      <color rgb="FFFF0000"/>
      <name val="Calibri"/>
      <family val="2"/>
      <scheme val="minor"/>
    </font>
    <font>
      <sz val="9"/>
      <color indexed="81"/>
      <name val="Tahoma"/>
      <family val="2"/>
    </font>
    <font>
      <b/>
      <sz val="9"/>
      <color indexed="81"/>
      <name val="Tahoma"/>
      <family val="2"/>
    </font>
    <font>
      <u/>
      <sz val="11"/>
      <color theme="10"/>
      <name val="Calibri"/>
      <family val="2"/>
      <scheme val="minor"/>
    </font>
    <font>
      <sz val="11"/>
      <color theme="3"/>
      <name val="Calibri"/>
      <family val="2"/>
      <scheme val="minor"/>
    </font>
    <font>
      <b/>
      <u/>
      <sz val="11"/>
      <color theme="1"/>
      <name val="Calibri"/>
      <family val="2"/>
      <scheme val="minor"/>
    </font>
    <font>
      <sz val="10"/>
      <color theme="1"/>
      <name val="Calibri"/>
      <family val="2"/>
      <scheme val="minor"/>
    </font>
    <font>
      <u/>
      <sz val="10"/>
      <color theme="10"/>
      <name val="Calibri"/>
      <family val="2"/>
      <scheme val="minor"/>
    </font>
    <font>
      <sz val="11"/>
      <color theme="1"/>
      <name val="Calibri"/>
      <family val="2"/>
      <scheme val="minor"/>
    </font>
    <font>
      <b/>
      <sz val="14"/>
      <color indexed="8"/>
      <name val="Calibri"/>
      <family val="2"/>
    </font>
    <font>
      <sz val="11"/>
      <color indexed="8"/>
      <name val="Calibri"/>
      <family val="2"/>
    </font>
    <font>
      <b/>
      <sz val="11"/>
      <color indexed="8"/>
      <name val="Calibri"/>
      <family val="2"/>
    </font>
    <font>
      <b/>
      <sz val="12"/>
      <color indexed="8"/>
      <name val="Calibri"/>
      <family val="2"/>
    </font>
    <font>
      <sz val="10"/>
      <color indexed="8"/>
      <name val="Calibri"/>
      <family val="2"/>
    </font>
    <font>
      <b/>
      <sz val="10"/>
      <color indexed="8"/>
      <name val="Calibri"/>
      <family val="2"/>
    </font>
    <font>
      <b/>
      <sz val="10"/>
      <color indexed="10"/>
      <name val="Calibri"/>
      <family val="2"/>
    </font>
    <font>
      <b/>
      <u/>
      <sz val="11"/>
      <color indexed="8"/>
      <name val="Calibri"/>
      <family val="2"/>
    </font>
    <font>
      <b/>
      <sz val="9"/>
      <color indexed="10"/>
      <name val="Calibri"/>
      <family val="2"/>
    </font>
    <font>
      <b/>
      <sz val="11"/>
      <color indexed="10"/>
      <name val="Calibri"/>
      <family val="2"/>
    </font>
    <font>
      <i/>
      <sz val="10"/>
      <color indexed="8"/>
      <name val="Calibri"/>
      <family val="2"/>
    </font>
    <font>
      <sz val="9"/>
      <name val="Arial"/>
      <family val="2"/>
    </font>
    <font>
      <sz val="9"/>
      <color indexed="8"/>
      <name val="Calibri"/>
      <family val="2"/>
    </font>
    <font>
      <b/>
      <sz val="9"/>
      <color indexed="8"/>
      <name val="Calibri"/>
      <family val="2"/>
    </font>
    <font>
      <b/>
      <sz val="9"/>
      <color rgb="FFFF0000"/>
      <name val="Calibri"/>
      <family val="2"/>
    </font>
    <font>
      <b/>
      <sz val="10"/>
      <color indexed="30"/>
      <name val="Calibri"/>
      <family val="2"/>
    </font>
    <font>
      <b/>
      <sz val="9"/>
      <color indexed="12"/>
      <name val="Calibri"/>
      <family val="2"/>
    </font>
    <font>
      <b/>
      <u/>
      <sz val="10"/>
      <color indexed="8"/>
      <name val="Calibri"/>
      <family val="2"/>
    </font>
    <font>
      <sz val="10"/>
      <color indexed="8"/>
      <name val="Arial Unicode MS"/>
      <family val="2"/>
    </font>
    <font>
      <b/>
      <sz val="9"/>
      <name val="Arial"/>
      <family val="2"/>
    </font>
    <font>
      <u/>
      <sz val="10"/>
      <color indexed="8"/>
      <name val="Calibri"/>
      <family val="2"/>
    </font>
    <font>
      <u/>
      <sz val="10"/>
      <color indexed="12"/>
      <name val="Calibri"/>
      <family val="2"/>
    </font>
    <font>
      <u/>
      <sz val="9"/>
      <color indexed="12"/>
      <name val="Calibri"/>
      <family val="2"/>
    </font>
    <font>
      <b/>
      <u val="singleAccounting"/>
      <sz val="11"/>
      <color indexed="8"/>
      <name val="Calibri"/>
      <family val="2"/>
    </font>
    <font>
      <u val="singleAccounting"/>
      <sz val="10"/>
      <color indexed="8"/>
      <name val="Calibri"/>
      <family val="2"/>
    </font>
    <font>
      <i/>
      <sz val="9"/>
      <color indexed="8"/>
      <name val="Calibri"/>
      <family val="2"/>
    </font>
    <font>
      <b/>
      <u val="singleAccounting"/>
      <sz val="12"/>
      <color indexed="8"/>
      <name val="Calibri"/>
      <family val="2"/>
    </font>
    <font>
      <sz val="9"/>
      <color indexed="8"/>
      <name val="Arial Unicode MS"/>
      <family val="2"/>
    </font>
    <font>
      <b/>
      <u/>
      <sz val="11"/>
      <color theme="10"/>
      <name val="Calibri"/>
      <family val="2"/>
      <scheme val="minor"/>
    </font>
    <font>
      <sz val="11"/>
      <name val="Calibri"/>
      <family val="2"/>
      <scheme val="minor"/>
    </font>
    <font>
      <b/>
      <sz val="11"/>
      <name val="Calibri"/>
      <family val="2"/>
    </font>
    <font>
      <b/>
      <sz val="10"/>
      <name val="Arial"/>
      <family val="2"/>
    </font>
    <font>
      <b/>
      <sz val="10"/>
      <color theme="1"/>
      <name val="Calibri"/>
      <family val="2"/>
      <scheme val="minor"/>
    </font>
    <font>
      <b/>
      <sz val="11"/>
      <color indexed="8"/>
      <name val="Calibri"/>
      <family val="2"/>
      <scheme val="minor"/>
    </font>
    <font>
      <u/>
      <sz val="11"/>
      <color theme="1"/>
      <name val="Calibri"/>
      <family val="2"/>
      <scheme val="minor"/>
    </font>
    <font>
      <b/>
      <i/>
      <sz val="11"/>
      <color theme="1"/>
      <name val="Calibri"/>
      <family val="2"/>
      <scheme val="minor"/>
    </font>
    <font>
      <b/>
      <sz val="11"/>
      <color rgb="FF0070C0"/>
      <name val="Calibri"/>
      <family val="2"/>
      <scheme val="minor"/>
    </font>
    <font>
      <b/>
      <u/>
      <sz val="12"/>
      <color theme="10"/>
      <name val="Calibri"/>
      <family val="2"/>
      <scheme val="minor"/>
    </font>
    <font>
      <b/>
      <u/>
      <sz val="10"/>
      <color theme="10"/>
      <name val="Calibri"/>
      <family val="2"/>
      <scheme val="minor"/>
    </font>
    <font>
      <sz val="12"/>
      <color indexed="8"/>
      <name val="Calibri"/>
      <family val="2"/>
    </font>
    <font>
      <sz val="12"/>
      <color theme="1"/>
      <name val="Calibri"/>
      <family val="2"/>
      <scheme val="minor"/>
    </font>
    <font>
      <b/>
      <sz val="12"/>
      <name val="Calibri"/>
      <family val="2"/>
      <scheme val="minor"/>
    </font>
    <font>
      <sz val="9"/>
      <color theme="1"/>
      <name val="Calibri"/>
      <family val="2"/>
      <scheme val="minor"/>
    </font>
    <font>
      <sz val="11"/>
      <name val="Calibri"/>
      <family val="2"/>
    </font>
    <font>
      <i/>
      <u/>
      <sz val="11"/>
      <color theme="1"/>
      <name val="Calibri"/>
      <family val="2"/>
      <scheme val="minor"/>
    </font>
    <font>
      <sz val="10"/>
      <name val="Calibri"/>
      <family val="2"/>
      <scheme val="minor"/>
    </font>
    <font>
      <b/>
      <sz val="10"/>
      <name val="Calibri"/>
      <family val="2"/>
      <scheme val="minor"/>
    </font>
    <font>
      <b/>
      <u/>
      <sz val="12"/>
      <color theme="1"/>
      <name val="Calibri"/>
      <family val="2"/>
      <scheme val="minor"/>
    </font>
    <font>
      <b/>
      <u val="singleAccounting"/>
      <sz val="9"/>
      <color indexed="8"/>
      <name val="Calibri"/>
      <family val="2"/>
    </font>
    <font>
      <b/>
      <u val="singleAccounting"/>
      <sz val="10"/>
      <color indexed="8"/>
      <name val="Calibri"/>
      <family val="2"/>
    </font>
    <font>
      <b/>
      <u/>
      <sz val="14"/>
      <color theme="1"/>
      <name val="Calibri"/>
      <family val="2"/>
      <scheme val="minor"/>
    </font>
    <font>
      <b/>
      <u/>
      <sz val="12"/>
      <color rgb="FFFF0000"/>
      <name val="Calibri"/>
      <family val="2"/>
      <scheme val="minor"/>
    </font>
    <font>
      <b/>
      <u/>
      <sz val="11"/>
      <name val="Calibri"/>
      <family val="2"/>
      <scheme val="minor"/>
    </font>
    <font>
      <sz val="8"/>
      <color indexed="8"/>
      <name val="Calibri"/>
      <family val="2"/>
    </font>
  </fonts>
  <fills count="12">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indexed="13"/>
        <bgColor indexed="64"/>
      </patternFill>
    </fill>
    <fill>
      <patternFill patternType="solid">
        <fgColor indexed="41"/>
        <bgColor indexed="64"/>
      </patternFill>
    </fill>
    <fill>
      <patternFill patternType="solid">
        <fgColor indexed="11"/>
        <bgColor indexed="64"/>
      </patternFill>
    </fill>
    <fill>
      <patternFill patternType="solid">
        <fgColor rgb="FFEFEFEF"/>
        <bgColor indexed="64"/>
      </patternFill>
    </fill>
    <fill>
      <patternFill patternType="solid">
        <fgColor rgb="FF92D050"/>
        <bgColor indexed="64"/>
      </patternFill>
    </fill>
    <fill>
      <patternFill patternType="solid">
        <fgColor rgb="FFFFFF99"/>
        <bgColor indexed="64"/>
      </patternFill>
    </fill>
    <fill>
      <patternFill patternType="solid">
        <fgColor rgb="FFFFFFFF"/>
        <bgColor indexed="64"/>
      </patternFill>
    </fill>
  </fills>
  <borders count="27">
    <border>
      <left/>
      <right/>
      <top/>
      <bottom/>
      <diagonal/>
    </border>
    <border>
      <left style="thick">
        <color auto="1"/>
      </left>
      <right/>
      <top style="thick">
        <color auto="1"/>
      </top>
      <bottom/>
      <diagonal/>
    </border>
    <border>
      <left/>
      <right/>
      <top style="thick">
        <color auto="1"/>
      </top>
      <bottom/>
      <diagonal/>
    </border>
    <border>
      <left style="thick">
        <color auto="1"/>
      </left>
      <right/>
      <top/>
      <bottom/>
      <diagonal/>
    </border>
    <border>
      <left/>
      <right/>
      <top/>
      <bottom style="thick">
        <color auto="1"/>
      </bottom>
      <diagonal/>
    </border>
    <border>
      <left style="mediumDashed">
        <color auto="1"/>
      </left>
      <right/>
      <top style="mediumDashed">
        <color auto="1"/>
      </top>
      <bottom/>
      <diagonal/>
    </border>
    <border>
      <left/>
      <right/>
      <top style="mediumDashed">
        <color auto="1"/>
      </top>
      <bottom/>
      <diagonal/>
    </border>
    <border>
      <left style="mediumDashed">
        <color auto="1"/>
      </left>
      <right/>
      <top/>
      <bottom/>
      <diagonal/>
    </border>
    <border>
      <left/>
      <right style="thick">
        <color indexed="64"/>
      </right>
      <top style="thick">
        <color indexed="64"/>
      </top>
      <bottom/>
      <diagonal/>
    </border>
    <border>
      <left/>
      <right style="thick">
        <color indexed="64"/>
      </right>
      <top/>
      <bottom/>
      <diagonal/>
    </border>
    <border>
      <left/>
      <right style="thick">
        <color indexed="64"/>
      </right>
      <top style="mediumDashed">
        <color indexed="64"/>
      </top>
      <bottom/>
      <diagonal/>
    </border>
    <border>
      <left style="mediumDashed">
        <color indexed="64"/>
      </left>
      <right/>
      <top/>
      <bottom style="mediumDashed">
        <color indexed="64"/>
      </bottom>
      <diagonal/>
    </border>
    <border>
      <left/>
      <right/>
      <top/>
      <bottom style="mediumDashed">
        <color indexed="64"/>
      </bottom>
      <diagonal/>
    </border>
    <border>
      <left/>
      <right style="thick">
        <color indexed="64"/>
      </right>
      <top/>
      <bottom style="mediumDashed">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style="thick">
        <color auto="1"/>
      </right>
      <top/>
      <bottom style="thick">
        <color auto="1"/>
      </bottom>
      <diagonal/>
    </border>
    <border>
      <left/>
      <right/>
      <top style="thick">
        <color indexed="64"/>
      </top>
      <bottom/>
      <diagonal/>
    </border>
    <border>
      <left style="mediumDashed">
        <color auto="1"/>
      </left>
      <right style="mediumDashed">
        <color auto="1"/>
      </right>
      <top style="mediumDashed">
        <color auto="1"/>
      </top>
      <bottom style="mediumDashed">
        <color auto="1"/>
      </bottom>
      <diagonal/>
    </border>
    <border>
      <left style="thick">
        <color auto="1"/>
      </left>
      <right/>
      <top style="mediumDashed">
        <color auto="1"/>
      </top>
      <bottom/>
      <diagonal/>
    </border>
    <border>
      <left/>
      <right style="mediumDashed">
        <color auto="1"/>
      </right>
      <top style="mediumDashed">
        <color auto="1"/>
      </top>
      <bottom/>
      <diagonal/>
    </border>
    <border>
      <left/>
      <right style="mediumDashed">
        <color auto="1"/>
      </right>
      <top/>
      <bottom/>
      <diagonal/>
    </border>
    <border>
      <left/>
      <right style="mediumDashed">
        <color auto="1"/>
      </right>
      <top/>
      <bottom style="thick">
        <color indexed="64"/>
      </bottom>
      <diagonal/>
    </border>
  </borders>
  <cellStyleXfs count="3">
    <xf numFmtId="0" fontId="0" fillId="0" borderId="0"/>
    <xf numFmtId="0" fontId="11" fillId="0" borderId="0" applyNumberFormat="0" applyFill="0" applyBorder="0" applyAlignment="0" applyProtection="0"/>
    <xf numFmtId="44" fontId="16" fillId="0" borderId="0" applyFont="0" applyFill="0" applyBorder="0" applyAlignment="0" applyProtection="0"/>
  </cellStyleXfs>
  <cellXfs count="409">
    <xf numFmtId="0" fontId="0" fillId="0" borderId="0" xfId="0"/>
    <xf numFmtId="14" fontId="0" fillId="0" borderId="0" xfId="0" applyNumberFormat="1"/>
    <xf numFmtId="0" fontId="1" fillId="0" borderId="0" xfId="0" applyFont="1"/>
    <xf numFmtId="0" fontId="6" fillId="0" borderId="0" xfId="0" applyFont="1"/>
    <xf numFmtId="0" fontId="0" fillId="0" borderId="0" xfId="0" applyBorder="1"/>
    <xf numFmtId="0" fontId="0" fillId="0" borderId="3" xfId="0" applyBorder="1"/>
    <xf numFmtId="0" fontId="0" fillId="0" borderId="4" xfId="0" applyBorder="1"/>
    <xf numFmtId="0" fontId="3" fillId="0" borderId="7" xfId="0" applyFont="1" applyBorder="1"/>
    <xf numFmtId="0" fontId="0" fillId="0" borderId="7" xfId="0" applyBorder="1"/>
    <xf numFmtId="0" fontId="1" fillId="0" borderId="7" xfId="0" applyFont="1" applyBorder="1"/>
    <xf numFmtId="0" fontId="6" fillId="0" borderId="0" xfId="0" applyFont="1" applyBorder="1"/>
    <xf numFmtId="0" fontId="1" fillId="0" borderId="0" xfId="0" applyFont="1" applyBorder="1" applyAlignment="1">
      <alignment horizontal="center" vertical="center"/>
    </xf>
    <xf numFmtId="0" fontId="1" fillId="0" borderId="0" xfId="0" applyFont="1" applyBorder="1"/>
    <xf numFmtId="0" fontId="1" fillId="2" borderId="0" xfId="0" applyFont="1" applyFill="1"/>
    <xf numFmtId="0" fontId="11" fillId="0" borderId="7" xfId="1" applyBorder="1"/>
    <xf numFmtId="0" fontId="0" fillId="0" borderId="0" xfId="0" applyFont="1" applyBorder="1"/>
    <xf numFmtId="0" fontId="1" fillId="0" borderId="0" xfId="0" applyFont="1" applyFill="1"/>
    <xf numFmtId="0" fontId="0" fillId="0" borderId="0" xfId="0" applyFill="1"/>
    <xf numFmtId="0" fontId="0" fillId="0" borderId="0" xfId="0" applyFont="1" applyFill="1"/>
    <xf numFmtId="0" fontId="0" fillId="2" borderId="0" xfId="0" applyFill="1"/>
    <xf numFmtId="0" fontId="3" fillId="0" borderId="0" xfId="0" applyFont="1" applyBorder="1"/>
    <xf numFmtId="0" fontId="0" fillId="0" borderId="0" xfId="0" applyFont="1" applyFill="1" applyBorder="1"/>
    <xf numFmtId="0" fontId="0" fillId="0" borderId="0" xfId="0" applyFill="1" applyBorder="1"/>
    <xf numFmtId="0" fontId="3" fillId="0" borderId="0" xfId="0" applyFont="1"/>
    <xf numFmtId="0" fontId="1" fillId="0" borderId="0" xfId="0" applyFont="1" applyFill="1" applyBorder="1"/>
    <xf numFmtId="0" fontId="0" fillId="0" borderId="0" xfId="0" applyBorder="1" applyAlignment="1">
      <alignment horizontal="center" vertical="center"/>
    </xf>
    <xf numFmtId="44" fontId="19" fillId="0" borderId="3" xfId="2" applyFont="1" applyBorder="1"/>
    <xf numFmtId="0" fontId="0" fillId="0" borderId="9" xfId="0" applyBorder="1"/>
    <xf numFmtId="44" fontId="21" fillId="0" borderId="3" xfId="2" applyFont="1" applyBorder="1"/>
    <xf numFmtId="0" fontId="0" fillId="5" borderId="0" xfId="0" applyFill="1" applyBorder="1"/>
    <xf numFmtId="0" fontId="21" fillId="0" borderId="3" xfId="0" applyFont="1" applyBorder="1"/>
    <xf numFmtId="0" fontId="29" fillId="0" borderId="0" xfId="0" applyFont="1" applyBorder="1"/>
    <xf numFmtId="44" fontId="17" fillId="0" borderId="0" xfId="2" applyFont="1" applyBorder="1"/>
    <xf numFmtId="44" fontId="19" fillId="0" borderId="0" xfId="2" applyFont="1"/>
    <xf numFmtId="44" fontId="30" fillId="0" borderId="4" xfId="2" applyFont="1" applyBorder="1"/>
    <xf numFmtId="0" fontId="38" fillId="0" borderId="0" xfId="1" applyFont="1" applyAlignment="1" applyProtection="1"/>
    <xf numFmtId="0" fontId="0" fillId="0" borderId="21" xfId="0" applyBorder="1"/>
    <xf numFmtId="44" fontId="19" fillId="0" borderId="8" xfId="2" applyFont="1" applyBorder="1"/>
    <xf numFmtId="44" fontId="30" fillId="0" borderId="0" xfId="2" applyFont="1" applyBorder="1"/>
    <xf numFmtId="44" fontId="38" fillId="0" borderId="0" xfId="1" applyNumberFormat="1" applyFont="1" applyBorder="1" applyAlignment="1" applyProtection="1"/>
    <xf numFmtId="44" fontId="19" fillId="0" borderId="9" xfId="2" applyFont="1" applyBorder="1"/>
    <xf numFmtId="44" fontId="29" fillId="0" borderId="0" xfId="2" applyFont="1" applyBorder="1"/>
    <xf numFmtId="44" fontId="39" fillId="0" borderId="0" xfId="1" applyNumberFormat="1" applyFont="1" applyBorder="1" applyAlignment="1" applyProtection="1"/>
    <xf numFmtId="44" fontId="27" fillId="0" borderId="3" xfId="2" applyFont="1" applyBorder="1"/>
    <xf numFmtId="44" fontId="29" fillId="0" borderId="3" xfId="2" applyFont="1" applyBorder="1"/>
    <xf numFmtId="44" fontId="30" fillId="5" borderId="0" xfId="2" applyFont="1" applyFill="1" applyBorder="1"/>
    <xf numFmtId="0" fontId="29" fillId="0" borderId="3" xfId="0" applyFont="1" applyBorder="1"/>
    <xf numFmtId="44" fontId="22" fillId="0" borderId="3" xfId="2" applyFont="1" applyBorder="1"/>
    <xf numFmtId="44" fontId="19" fillId="0" borderId="0" xfId="2" applyFont="1" applyBorder="1"/>
    <xf numFmtId="44" fontId="42" fillId="0" borderId="3" xfId="2" applyFont="1" applyBorder="1"/>
    <xf numFmtId="44" fontId="30" fillId="0" borderId="3" xfId="2" applyFont="1" applyBorder="1"/>
    <xf numFmtId="44" fontId="20" fillId="0" borderId="3" xfId="2" applyFont="1" applyBorder="1"/>
    <xf numFmtId="44" fontId="21" fillId="5" borderId="3" xfId="2" applyFont="1" applyFill="1" applyBorder="1"/>
    <xf numFmtId="44" fontId="22" fillId="5" borderId="0" xfId="2" applyFont="1" applyFill="1" applyBorder="1"/>
    <xf numFmtId="44" fontId="30" fillId="2" borderId="0" xfId="2" applyFont="1" applyFill="1" applyBorder="1"/>
    <xf numFmtId="44" fontId="21" fillId="0" borderId="3" xfId="2" applyFont="1" applyFill="1" applyBorder="1"/>
    <xf numFmtId="44" fontId="22" fillId="0" borderId="0" xfId="2" applyFont="1" applyFill="1" applyBorder="1"/>
    <xf numFmtId="44" fontId="30" fillId="0" borderId="0" xfId="2" applyFont="1" applyFill="1" applyBorder="1"/>
    <xf numFmtId="44" fontId="19" fillId="5" borderId="14" xfId="2" applyFont="1" applyFill="1" applyBorder="1"/>
    <xf numFmtId="44" fontId="19" fillId="6" borderId="15" xfId="2" applyFont="1" applyFill="1" applyBorder="1" applyAlignment="1">
      <alignment wrapText="1"/>
    </xf>
    <xf numFmtId="44" fontId="19" fillId="7" borderId="15" xfId="2" applyFont="1" applyFill="1" applyBorder="1"/>
    <xf numFmtId="0" fontId="44" fillId="7" borderId="15" xfId="0" applyFont="1" applyFill="1" applyBorder="1"/>
    <xf numFmtId="44" fontId="30" fillId="7" borderId="16" xfId="2" applyFont="1" applyFill="1" applyBorder="1"/>
    <xf numFmtId="167" fontId="23" fillId="0" borderId="0" xfId="0" applyNumberFormat="1" applyFont="1" applyBorder="1"/>
    <xf numFmtId="10" fontId="21" fillId="0" borderId="0" xfId="0" applyNumberFormat="1" applyFont="1" applyBorder="1"/>
    <xf numFmtId="0" fontId="29" fillId="0" borderId="9" xfId="0" applyFont="1" applyBorder="1"/>
    <xf numFmtId="0" fontId="30" fillId="0" borderId="0" xfId="0" applyFont="1" applyBorder="1"/>
    <xf numFmtId="0" fontId="44" fillId="0" borderId="0" xfId="0" applyFont="1" applyBorder="1"/>
    <xf numFmtId="0" fontId="21" fillId="0" borderId="19" xfId="0" applyFont="1" applyBorder="1"/>
    <xf numFmtId="167" fontId="23" fillId="0" borderId="4" xfId="0" applyNumberFormat="1" applyFont="1" applyBorder="1"/>
    <xf numFmtId="10" fontId="21" fillId="0" borderId="4" xfId="0" applyNumberFormat="1" applyFont="1" applyBorder="1"/>
    <xf numFmtId="0" fontId="29" fillId="0" borderId="4" xfId="0" applyFont="1" applyBorder="1"/>
    <xf numFmtId="0" fontId="29" fillId="0" borderId="20" xfId="0" applyFont="1" applyBorder="1"/>
    <xf numFmtId="0" fontId="0" fillId="0" borderId="20" xfId="0" applyBorder="1"/>
    <xf numFmtId="0" fontId="15" fillId="0" borderId="0" xfId="1" applyFont="1" applyBorder="1"/>
    <xf numFmtId="0" fontId="0" fillId="0" borderId="0" xfId="0" applyAlignment="1">
      <alignment horizontal="center" vertical="center"/>
    </xf>
    <xf numFmtId="0" fontId="1" fillId="0" borderId="0" xfId="0" applyFont="1" applyAlignment="1">
      <alignment horizontal="center" vertical="center"/>
    </xf>
    <xf numFmtId="0" fontId="11" fillId="0" borderId="0" xfId="1" applyAlignment="1">
      <alignment horizontal="center" vertical="center"/>
    </xf>
    <xf numFmtId="0" fontId="4" fillId="0" borderId="0" xfId="0" applyFont="1" applyAlignment="1">
      <alignment vertical="center"/>
    </xf>
    <xf numFmtId="6" fontId="0" fillId="0" borderId="0" xfId="0" applyNumberFormat="1" applyBorder="1" applyAlignment="1">
      <alignment vertical="center" wrapText="1"/>
    </xf>
    <xf numFmtId="0" fontId="2" fillId="0" borderId="7" xfId="0" applyFont="1" applyBorder="1"/>
    <xf numFmtId="0" fontId="1" fillId="0" borderId="0" xfId="0" applyFont="1" applyAlignment="1">
      <alignment horizontal="left" vertical="center" indent="1"/>
    </xf>
    <xf numFmtId="0" fontId="45" fillId="0" borderId="0" xfId="1" applyFont="1"/>
    <xf numFmtId="0" fontId="55" fillId="0" borderId="0" xfId="1" applyFont="1"/>
    <xf numFmtId="0" fontId="56" fillId="0" borderId="0" xfId="0" applyFont="1" applyBorder="1"/>
    <xf numFmtId="0" fontId="57" fillId="0" borderId="0" xfId="0" applyFont="1"/>
    <xf numFmtId="0" fontId="45" fillId="0" borderId="0" xfId="1" applyFont="1" applyBorder="1" applyAlignment="1">
      <alignment horizontal="center"/>
    </xf>
    <xf numFmtId="0" fontId="1" fillId="0" borderId="3" xfId="0" applyFont="1" applyBorder="1" applyAlignment="1">
      <alignment horizontal="center" vertical="center" wrapText="1"/>
    </xf>
    <xf numFmtId="0" fontId="1" fillId="0" borderId="0" xfId="0" applyFont="1" applyBorder="1" applyAlignment="1">
      <alignment horizontal="center" vertical="center" wrapText="1"/>
    </xf>
    <xf numFmtId="9" fontId="1" fillId="0" borderId="3" xfId="0" applyNumberFormat="1" applyFont="1" applyBorder="1" applyAlignment="1">
      <alignment horizontal="center" vertical="center" wrapText="1"/>
    </xf>
    <xf numFmtId="9" fontId="0" fillId="0" borderId="0" xfId="0" applyNumberFormat="1" applyBorder="1" applyAlignment="1">
      <alignment vertical="center" wrapText="1"/>
    </xf>
    <xf numFmtId="10" fontId="1" fillId="0" borderId="19" xfId="0" applyNumberFormat="1" applyFont="1" applyBorder="1" applyAlignment="1">
      <alignment horizontal="center" vertical="center" wrapText="1"/>
    </xf>
    <xf numFmtId="0" fontId="0" fillId="0" borderId="4" xfId="0" applyBorder="1" applyAlignment="1">
      <alignment vertical="center" wrapText="1"/>
    </xf>
    <xf numFmtId="10" fontId="0" fillId="0" borderId="4" xfId="0" applyNumberFormat="1" applyBorder="1" applyAlignment="1">
      <alignment vertical="center" wrapText="1"/>
    </xf>
    <xf numFmtId="9" fontId="0" fillId="0" borderId="4" xfId="0" applyNumberFormat="1" applyBorder="1" applyAlignment="1">
      <alignment vertical="center" wrapText="1"/>
    </xf>
    <xf numFmtId="0" fontId="52" fillId="0" borderId="17" xfId="0" applyFont="1" applyBorder="1" applyAlignment="1">
      <alignment vertical="center"/>
    </xf>
    <xf numFmtId="0" fontId="1" fillId="0" borderId="21" xfId="0" applyFont="1" applyBorder="1"/>
    <xf numFmtId="0" fontId="52" fillId="0" borderId="21" xfId="0" applyFont="1" applyBorder="1" applyAlignment="1">
      <alignment horizontal="left" vertical="center"/>
    </xf>
    <xf numFmtId="0" fontId="1" fillId="0" borderId="18" xfId="0" applyFont="1" applyBorder="1"/>
    <xf numFmtId="0" fontId="0" fillId="0" borderId="3" xfId="0" applyBorder="1" applyAlignment="1">
      <alignment vertical="center"/>
    </xf>
    <xf numFmtId="0" fontId="0" fillId="0" borderId="3" xfId="0" applyBorder="1" applyAlignment="1">
      <alignment horizontal="left" vertical="center" indent="1"/>
    </xf>
    <xf numFmtId="0" fontId="0" fillId="0" borderId="19" xfId="0" applyBorder="1" applyAlignment="1">
      <alignment horizontal="left" vertical="center" indent="1"/>
    </xf>
    <xf numFmtId="6" fontId="0" fillId="0" borderId="4" xfId="0" applyNumberFormat="1" applyBorder="1" applyAlignment="1">
      <alignment vertical="center" wrapText="1"/>
    </xf>
    <xf numFmtId="0" fontId="21" fillId="5" borderId="0" xfId="0" applyFont="1" applyFill="1" applyBorder="1"/>
    <xf numFmtId="10" fontId="23" fillId="5" borderId="0" xfId="0" applyNumberFormat="1" applyFont="1" applyFill="1" applyBorder="1"/>
    <xf numFmtId="6" fontId="23" fillId="5" borderId="0" xfId="0" applyNumberFormat="1" applyFont="1" applyFill="1" applyBorder="1"/>
    <xf numFmtId="0" fontId="0" fillId="5" borderId="0" xfId="0" applyFill="1"/>
    <xf numFmtId="0" fontId="60" fillId="5" borderId="0" xfId="0" applyFont="1" applyFill="1"/>
    <xf numFmtId="0" fontId="2" fillId="0" borderId="0" xfId="0" applyFont="1"/>
    <xf numFmtId="0" fontId="3" fillId="2" borderId="0" xfId="0" applyFont="1" applyFill="1"/>
    <xf numFmtId="0" fontId="2" fillId="0" borderId="0" xfId="0" applyFont="1" applyFill="1"/>
    <xf numFmtId="0" fontId="0" fillId="0" borderId="0" xfId="0" applyNumberFormat="1" applyFill="1"/>
    <xf numFmtId="0" fontId="5" fillId="2" borderId="0" xfId="0" applyFont="1" applyFill="1"/>
    <xf numFmtId="0" fontId="0" fillId="9" borderId="0" xfId="0" applyFill="1"/>
    <xf numFmtId="0" fontId="45" fillId="0" borderId="0" xfId="1" applyFont="1" applyFill="1"/>
    <xf numFmtId="0" fontId="54" fillId="0" borderId="0" xfId="1" applyFont="1"/>
    <xf numFmtId="44" fontId="29" fillId="0" borderId="0" xfId="2" applyFont="1" applyFill="1" applyBorder="1"/>
    <xf numFmtId="44" fontId="19" fillId="2" borderId="9" xfId="2" applyFont="1" applyFill="1" applyBorder="1"/>
    <xf numFmtId="0" fontId="57" fillId="0" borderId="0" xfId="0" applyFont="1" applyFill="1"/>
    <xf numFmtId="0" fontId="17" fillId="5" borderId="0" xfId="0" applyFont="1" applyFill="1"/>
    <xf numFmtId="0" fontId="5" fillId="0" borderId="0" xfId="0" applyFont="1" applyFill="1"/>
    <xf numFmtId="0" fontId="67" fillId="0" borderId="0" xfId="0" applyFont="1" applyFill="1"/>
    <xf numFmtId="0" fontId="2" fillId="0" borderId="0" xfId="0" applyFont="1" applyBorder="1"/>
    <xf numFmtId="0" fontId="11" fillId="0" borderId="0" xfId="1" applyBorder="1"/>
    <xf numFmtId="14" fontId="70" fillId="0" borderId="0" xfId="0" applyNumberFormat="1" applyFont="1"/>
    <xf numFmtId="14" fontId="19" fillId="2" borderId="0" xfId="0" applyNumberFormat="1" applyFont="1" applyFill="1"/>
    <xf numFmtId="0" fontId="21" fillId="2" borderId="0" xfId="0" applyFont="1" applyFill="1"/>
    <xf numFmtId="14" fontId="19" fillId="11" borderId="0" xfId="0" applyNumberFormat="1" applyFont="1" applyFill="1"/>
    <xf numFmtId="0" fontId="21" fillId="11" borderId="0" xfId="0" applyFont="1" applyFill="1"/>
    <xf numFmtId="0" fontId="0" fillId="11" borderId="0" xfId="0" applyFill="1"/>
    <xf numFmtId="14" fontId="56" fillId="0" borderId="0" xfId="0" applyNumberFormat="1" applyFont="1"/>
    <xf numFmtId="0" fontId="56" fillId="0" borderId="0" xfId="0" applyFont="1"/>
    <xf numFmtId="0" fontId="11" fillId="0" borderId="0" xfId="1" applyAlignment="1" applyProtection="1"/>
    <xf numFmtId="0" fontId="14" fillId="0" borderId="0" xfId="0" applyFont="1"/>
    <xf numFmtId="0" fontId="11" fillId="0" borderId="17" xfId="1" applyBorder="1" applyAlignment="1">
      <alignment horizontal="center" vertical="center"/>
    </xf>
    <xf numFmtId="0" fontId="0" fillId="0" borderId="21" xfId="0" applyBorder="1"/>
    <xf numFmtId="0" fontId="0" fillId="0" borderId="18" xfId="0" applyBorder="1"/>
    <xf numFmtId="0" fontId="1" fillId="8" borderId="0"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0" borderId="3" xfId="0" applyFont="1" applyBorder="1" applyAlignment="1">
      <alignment horizontal="center" vertical="center" wrapText="1"/>
    </xf>
    <xf numFmtId="0" fontId="3" fillId="0" borderId="0" xfId="0" applyFont="1" applyProtection="1"/>
    <xf numFmtId="0" fontId="0" fillId="0" borderId="0" xfId="0" applyProtection="1"/>
    <xf numFmtId="0" fontId="57" fillId="0" borderId="0" xfId="0" applyFont="1" applyProtection="1"/>
    <xf numFmtId="14" fontId="0" fillId="0" borderId="0" xfId="0" applyNumberFormat="1" applyProtection="1"/>
    <xf numFmtId="0" fontId="0" fillId="0" borderId="0" xfId="0" applyFont="1" applyFill="1" applyProtection="1"/>
    <xf numFmtId="0" fontId="0" fillId="0" borderId="0" xfId="0" applyFill="1" applyProtection="1"/>
    <xf numFmtId="0" fontId="45" fillId="0" borderId="0" xfId="1" applyFont="1" applyFill="1" applyProtection="1"/>
    <xf numFmtId="0" fontId="45" fillId="0" borderId="0" xfId="1" applyFont="1" applyProtection="1"/>
    <xf numFmtId="0" fontId="0" fillId="0" borderId="0" xfId="0" applyFill="1" applyBorder="1" applyProtection="1"/>
    <xf numFmtId="0" fontId="55" fillId="0" borderId="0" xfId="1" applyFont="1" applyProtection="1"/>
    <xf numFmtId="0" fontId="1" fillId="2" borderId="0" xfId="0" applyFont="1" applyFill="1" applyProtection="1"/>
    <xf numFmtId="0" fontId="0" fillId="2" borderId="0" xfId="0" applyFill="1" applyProtection="1"/>
    <xf numFmtId="0" fontId="0" fillId="0" borderId="0" xfId="0" applyBorder="1" applyProtection="1"/>
    <xf numFmtId="0" fontId="2" fillId="0" borderId="17" xfId="0" applyFont="1" applyBorder="1" applyProtection="1"/>
    <xf numFmtId="0" fontId="0" fillId="0" borderId="21" xfId="0" applyBorder="1" applyProtection="1"/>
    <xf numFmtId="0" fontId="0" fillId="0" borderId="18" xfId="0" applyBorder="1" applyProtection="1"/>
    <xf numFmtId="0" fontId="0" fillId="0" borderId="0" xfId="0" applyFont="1" applyBorder="1" applyProtection="1"/>
    <xf numFmtId="0" fontId="0" fillId="0" borderId="3" xfId="0" applyBorder="1" applyProtection="1"/>
    <xf numFmtId="0" fontId="0" fillId="0" borderId="9" xfId="0" applyBorder="1" applyProtection="1"/>
    <xf numFmtId="0" fontId="1" fillId="0" borderId="3" xfId="0" applyFont="1" applyBorder="1" applyProtection="1"/>
    <xf numFmtId="0" fontId="1" fillId="0" borderId="0" xfId="0" applyFont="1" applyBorder="1" applyProtection="1"/>
    <xf numFmtId="0" fontId="14" fillId="0" borderId="0" xfId="0" applyFont="1" applyBorder="1" applyProtection="1"/>
    <xf numFmtId="6" fontId="7" fillId="0" borderId="0" xfId="0" applyNumberFormat="1" applyFont="1" applyBorder="1" applyProtection="1"/>
    <xf numFmtId="6" fontId="5" fillId="0" borderId="0" xfId="0" applyNumberFormat="1" applyFont="1" applyBorder="1" applyProtection="1"/>
    <xf numFmtId="0" fontId="1" fillId="0" borderId="3" xfId="0" applyFont="1" applyFill="1" applyBorder="1" applyProtection="1"/>
    <xf numFmtId="165" fontId="5" fillId="0" borderId="0" xfId="0" applyNumberFormat="1" applyFont="1" applyBorder="1" applyProtection="1"/>
    <xf numFmtId="165" fontId="7" fillId="0" borderId="0" xfId="0" applyNumberFormat="1" applyFont="1" applyBorder="1" applyProtection="1"/>
    <xf numFmtId="164" fontId="7" fillId="0" borderId="0" xfId="0" applyNumberFormat="1" applyFont="1" applyBorder="1" applyProtection="1"/>
    <xf numFmtId="6" fontId="62" fillId="0" borderId="0" xfId="0" applyNumberFormat="1" applyFont="1" applyFill="1" applyBorder="1" applyProtection="1"/>
    <xf numFmtId="0" fontId="59" fillId="0" borderId="0" xfId="0" applyFont="1" applyBorder="1" applyProtection="1"/>
    <xf numFmtId="3" fontId="5" fillId="0" borderId="0" xfId="0" applyNumberFormat="1" applyFont="1" applyBorder="1" applyProtection="1"/>
    <xf numFmtId="0" fontId="0" fillId="0" borderId="3" xfId="0" applyFont="1" applyBorder="1" applyProtection="1"/>
    <xf numFmtId="3" fontId="7" fillId="0" borderId="0" xfId="0" applyNumberFormat="1" applyFont="1" applyBorder="1" applyProtection="1"/>
    <xf numFmtId="0" fontId="1" fillId="3" borderId="3" xfId="0" applyFont="1" applyFill="1" applyBorder="1" applyProtection="1"/>
    <xf numFmtId="0" fontId="0" fillId="3" borderId="0" xfId="0" applyFill="1" applyBorder="1" applyProtection="1"/>
    <xf numFmtId="0" fontId="0" fillId="3" borderId="3" xfId="0" applyFont="1" applyFill="1" applyBorder="1" applyProtection="1"/>
    <xf numFmtId="0" fontId="19" fillId="3" borderId="0" xfId="0" applyFont="1" applyFill="1" applyBorder="1" applyProtection="1"/>
    <xf numFmtId="0" fontId="8" fillId="3" borderId="0" xfId="0" applyFont="1" applyFill="1" applyBorder="1" applyAlignment="1" applyProtection="1">
      <alignment horizontal="center"/>
    </xf>
    <xf numFmtId="0" fontId="1" fillId="2" borderId="0" xfId="0" applyFont="1" applyFill="1" applyBorder="1" applyProtection="1"/>
    <xf numFmtId="0" fontId="0" fillId="0" borderId="19" xfId="0" applyBorder="1" applyProtection="1"/>
    <xf numFmtId="0" fontId="0" fillId="0" borderId="4" xfId="0" applyBorder="1" applyProtection="1"/>
    <xf numFmtId="0" fontId="14" fillId="0" borderId="4" xfId="0" applyFont="1" applyBorder="1" applyProtection="1"/>
    <xf numFmtId="0" fontId="1" fillId="0" borderId="4" xfId="0" applyFont="1" applyBorder="1" applyProtection="1"/>
    <xf numFmtId="0" fontId="0" fillId="0" borderId="20" xfId="0" applyBorder="1" applyProtection="1"/>
    <xf numFmtId="6" fontId="1" fillId="0" borderId="0" xfId="0" applyNumberFormat="1" applyFont="1" applyBorder="1" applyProtection="1"/>
    <xf numFmtId="0" fontId="2" fillId="0" borderId="3" xfId="0" applyFont="1" applyBorder="1" applyProtection="1"/>
    <xf numFmtId="0" fontId="7" fillId="3" borderId="3" xfId="0" applyFont="1" applyFill="1" applyBorder="1" applyProtection="1"/>
    <xf numFmtId="0" fontId="12" fillId="3" borderId="0" xfId="0" applyFont="1" applyFill="1" applyBorder="1" applyProtection="1"/>
    <xf numFmtId="0" fontId="0" fillId="3" borderId="9" xfId="0" applyFill="1" applyBorder="1" applyProtection="1"/>
    <xf numFmtId="0" fontId="46" fillId="3" borderId="3" xfId="0" applyFont="1" applyFill="1" applyBorder="1" applyProtection="1"/>
    <xf numFmtId="0" fontId="0" fillId="3" borderId="0" xfId="0" applyFont="1" applyFill="1" applyBorder="1" applyProtection="1"/>
    <xf numFmtId="0" fontId="8" fillId="3" borderId="0" xfId="0" applyFont="1" applyFill="1" applyBorder="1" applyAlignment="1" applyProtection="1">
      <alignment horizontal="center" vertical="center"/>
    </xf>
    <xf numFmtId="0" fontId="8" fillId="3" borderId="9" xfId="0" applyFont="1" applyFill="1" applyBorder="1" applyAlignment="1" applyProtection="1">
      <alignment horizontal="center" vertical="center"/>
    </xf>
    <xf numFmtId="0" fontId="1" fillId="3" borderId="0" xfId="0" applyFont="1" applyFill="1" applyBorder="1" applyProtection="1"/>
    <xf numFmtId="6" fontId="5" fillId="3" borderId="9" xfId="0" applyNumberFormat="1" applyFont="1" applyFill="1" applyBorder="1" applyAlignment="1" applyProtection="1">
      <alignment horizontal="center"/>
    </xf>
    <xf numFmtId="0" fontId="7" fillId="0" borderId="3" xfId="0" applyFont="1" applyFill="1" applyBorder="1" applyProtection="1"/>
    <xf numFmtId="0" fontId="0" fillId="0" borderId="0" xfId="0" applyFont="1" applyFill="1" applyBorder="1" applyProtection="1"/>
    <xf numFmtId="0" fontId="12" fillId="0" borderId="0" xfId="0" applyFont="1" applyFill="1" applyBorder="1" applyProtection="1"/>
    <xf numFmtId="0" fontId="1" fillId="0" borderId="0" xfId="0" applyFont="1" applyFill="1" applyBorder="1" applyProtection="1"/>
    <xf numFmtId="6" fontId="5" fillId="0" borderId="9" xfId="0" applyNumberFormat="1" applyFont="1" applyFill="1" applyBorder="1" applyAlignment="1" applyProtection="1">
      <alignment horizontal="center"/>
    </xf>
    <xf numFmtId="0" fontId="46" fillId="0" borderId="3" xfId="0" applyFont="1" applyFill="1" applyBorder="1" applyProtection="1"/>
    <xf numFmtId="0" fontId="0" fillId="9" borderId="3" xfId="0" applyFill="1" applyBorder="1" applyProtection="1"/>
    <xf numFmtId="0" fontId="0" fillId="9" borderId="0" xfId="0" applyFill="1" applyBorder="1" applyProtection="1"/>
    <xf numFmtId="6" fontId="62" fillId="0" borderId="0" xfId="0" applyNumberFormat="1" applyFont="1" applyBorder="1" applyProtection="1"/>
    <xf numFmtId="6" fontId="7" fillId="0" borderId="0" xfId="0" applyNumberFormat="1" applyFont="1" applyFill="1" applyBorder="1" applyProtection="1"/>
    <xf numFmtId="0" fontId="0" fillId="0" borderId="9" xfId="0" applyFill="1" applyBorder="1" applyProtection="1"/>
    <xf numFmtId="0" fontId="0" fillId="0" borderId="3" xfId="0" applyFill="1" applyBorder="1" applyProtection="1"/>
    <xf numFmtId="6" fontId="7" fillId="0" borderId="0" xfId="0" applyNumberFormat="1" applyFont="1" applyProtection="1"/>
    <xf numFmtId="165" fontId="1" fillId="0" borderId="0" xfId="0" applyNumberFormat="1" applyFont="1" applyBorder="1" applyProtection="1"/>
    <xf numFmtId="0" fontId="14" fillId="0" borderId="0" xfId="0" applyFont="1" applyFill="1" applyBorder="1" applyProtection="1"/>
    <xf numFmtId="0" fontId="0" fillId="9" borderId="3" xfId="0" applyFont="1" applyFill="1" applyBorder="1" applyProtection="1"/>
    <xf numFmtId="0" fontId="0" fillId="9" borderId="0" xfId="0" applyFont="1" applyFill="1" applyBorder="1" applyProtection="1"/>
    <xf numFmtId="165" fontId="7" fillId="0" borderId="0" xfId="0" applyNumberFormat="1" applyFont="1" applyFill="1" applyBorder="1" applyProtection="1"/>
    <xf numFmtId="10" fontId="50" fillId="0" borderId="0" xfId="0" applyNumberFormat="1" applyFont="1" applyBorder="1" applyProtection="1"/>
    <xf numFmtId="0" fontId="54" fillId="0" borderId="9" xfId="1" applyFont="1" applyBorder="1" applyProtection="1"/>
    <xf numFmtId="10" fontId="7" fillId="0" borderId="0" xfId="0" applyNumberFormat="1" applyFont="1" applyBorder="1" applyProtection="1"/>
    <xf numFmtId="0" fontId="14" fillId="10" borderId="0" xfId="0" applyFont="1" applyFill="1" applyBorder="1" applyProtection="1"/>
    <xf numFmtId="0" fontId="0" fillId="10" borderId="0" xfId="0" applyFill="1" applyBorder="1" applyProtection="1"/>
    <xf numFmtId="0" fontId="0" fillId="10" borderId="9" xfId="0" applyFill="1" applyBorder="1" applyProtection="1"/>
    <xf numFmtId="0" fontId="14" fillId="10" borderId="3" xfId="0" applyFont="1" applyFill="1" applyBorder="1" applyProtection="1"/>
    <xf numFmtId="10" fontId="7" fillId="10" borderId="0" xfId="0" applyNumberFormat="1" applyFont="1" applyFill="1" applyBorder="1" applyProtection="1"/>
    <xf numFmtId="0" fontId="15" fillId="10" borderId="19" xfId="1" applyFont="1" applyFill="1" applyBorder="1" applyProtection="1"/>
    <xf numFmtId="0" fontId="14" fillId="10" borderId="4" xfId="0" applyFont="1" applyFill="1" applyBorder="1" applyProtection="1"/>
    <xf numFmtId="6" fontId="63" fillId="10" borderId="4" xfId="0" applyNumberFormat="1" applyFont="1" applyFill="1" applyBorder="1" applyProtection="1"/>
    <xf numFmtId="6" fontId="7" fillId="10" borderId="4" xfId="0" applyNumberFormat="1" applyFont="1" applyFill="1" applyBorder="1" applyProtection="1"/>
    <xf numFmtId="0" fontId="0" fillId="10" borderId="4" xfId="0" applyFill="1" applyBorder="1" applyProtection="1"/>
    <xf numFmtId="0" fontId="0" fillId="10" borderId="20" xfId="0" applyFill="1" applyBorder="1" applyProtection="1"/>
    <xf numFmtId="6" fontId="7" fillId="0" borderId="21" xfId="0" applyNumberFormat="1" applyFont="1" applyBorder="1" applyProtection="1"/>
    <xf numFmtId="0" fontId="14" fillId="0" borderId="21" xfId="0" applyFont="1" applyBorder="1" applyProtection="1"/>
    <xf numFmtId="6" fontId="1" fillId="0" borderId="4" xfId="0" applyNumberFormat="1" applyFont="1" applyBorder="1" applyProtection="1"/>
    <xf numFmtId="0" fontId="1" fillId="0" borderId="21" xfId="0" applyFont="1" applyBorder="1" applyProtection="1"/>
    <xf numFmtId="0" fontId="58" fillId="3" borderId="0" xfId="0" applyFont="1" applyFill="1" applyBorder="1" applyAlignment="1" applyProtection="1">
      <alignment horizontal="center"/>
    </xf>
    <xf numFmtId="164" fontId="1" fillId="0" borderId="0" xfId="0" applyNumberFormat="1" applyFont="1" applyBorder="1" applyProtection="1"/>
    <xf numFmtId="0" fontId="0" fillId="0" borderId="9" xfId="0" applyFont="1" applyBorder="1" applyProtection="1"/>
    <xf numFmtId="0" fontId="0" fillId="0" borderId="0" xfId="0" applyFont="1" applyProtection="1"/>
    <xf numFmtId="164" fontId="14" fillId="0" borderId="0" xfId="0" applyNumberFormat="1" applyFont="1" applyBorder="1" applyProtection="1"/>
    <xf numFmtId="164" fontId="1" fillId="0" borderId="4" xfId="0" applyNumberFormat="1" applyFont="1" applyBorder="1" applyProtection="1"/>
    <xf numFmtId="164" fontId="0" fillId="0" borderId="0" xfId="0" applyNumberFormat="1" applyProtection="1"/>
    <xf numFmtId="0" fontId="2" fillId="0" borderId="17" xfId="0" applyFont="1" applyFill="1" applyBorder="1" applyProtection="1"/>
    <xf numFmtId="6" fontId="1" fillId="0" borderId="21" xfId="0" applyNumberFormat="1" applyFont="1" applyBorder="1" applyProtection="1"/>
    <xf numFmtId="0" fontId="48" fillId="0" borderId="3" xfId="0" applyFont="1" applyFill="1" applyBorder="1" applyProtection="1"/>
    <xf numFmtId="165" fontId="36" fillId="0" borderId="0" xfId="0" applyNumberFormat="1" applyFont="1" applyFill="1" applyBorder="1" applyProtection="1"/>
    <xf numFmtId="0" fontId="58" fillId="0" borderId="0" xfId="0" applyFont="1" applyBorder="1" applyProtection="1"/>
    <xf numFmtId="0" fontId="48" fillId="0" borderId="3" xfId="0" applyFont="1" applyFill="1" applyBorder="1" applyAlignment="1" applyProtection="1">
      <alignment wrapText="1"/>
    </xf>
    <xf numFmtId="165" fontId="36" fillId="0" borderId="0" xfId="0" applyNumberFormat="1" applyFont="1" applyFill="1" applyBorder="1" applyAlignment="1" applyProtection="1">
      <alignment wrapText="1"/>
    </xf>
    <xf numFmtId="0" fontId="0" fillId="0" borderId="0" xfId="0" applyBorder="1" applyAlignment="1" applyProtection="1">
      <alignment wrapText="1"/>
    </xf>
    <xf numFmtId="0" fontId="58" fillId="0" borderId="0" xfId="0" applyFont="1" applyBorder="1" applyAlignment="1" applyProtection="1">
      <alignment wrapText="1"/>
    </xf>
    <xf numFmtId="0" fontId="49" fillId="0" borderId="0" xfId="0" applyFont="1" applyBorder="1" applyAlignment="1" applyProtection="1">
      <alignment wrapText="1"/>
    </xf>
    <xf numFmtId="0" fontId="14" fillId="0" borderId="0" xfId="0" applyFont="1" applyBorder="1" applyAlignment="1" applyProtection="1">
      <alignment wrapText="1"/>
    </xf>
    <xf numFmtId="0" fontId="54" fillId="0" borderId="9" xfId="1" applyFont="1" applyBorder="1" applyAlignment="1" applyProtection="1">
      <alignment wrapText="1"/>
    </xf>
    <xf numFmtId="0" fontId="0" fillId="0" borderId="0" xfId="0" applyAlignment="1" applyProtection="1">
      <alignment wrapText="1"/>
    </xf>
    <xf numFmtId="0" fontId="19" fillId="0" borderId="3" xfId="0" applyFont="1" applyBorder="1" applyAlignment="1" applyProtection="1"/>
    <xf numFmtId="0" fontId="18" fillId="0" borderId="0" xfId="0" applyFont="1" applyBorder="1" applyAlignment="1" applyProtection="1"/>
    <xf numFmtId="0" fontId="19" fillId="0" borderId="0" xfId="0" applyFont="1" applyBorder="1" applyAlignment="1" applyProtection="1">
      <alignment wrapText="1"/>
    </xf>
    <xf numFmtId="0" fontId="1" fillId="0" borderId="0" xfId="0" applyFont="1" applyBorder="1" applyAlignment="1" applyProtection="1">
      <alignment wrapText="1"/>
    </xf>
    <xf numFmtId="0" fontId="0" fillId="0" borderId="9" xfId="0" applyBorder="1" applyAlignment="1" applyProtection="1">
      <alignment wrapText="1"/>
    </xf>
    <xf numFmtId="164" fontId="47" fillId="0" borderId="3" xfId="0" applyNumberFormat="1" applyFont="1" applyBorder="1" applyAlignment="1" applyProtection="1">
      <alignment horizontal="left" indent="1"/>
    </xf>
    <xf numFmtId="5" fontId="1" fillId="0" borderId="0" xfId="0" applyNumberFormat="1" applyFont="1" applyBorder="1" applyAlignment="1" applyProtection="1">
      <alignment horizontal="right"/>
    </xf>
    <xf numFmtId="164" fontId="0" fillId="0" borderId="0" xfId="0" applyNumberFormat="1" applyBorder="1" applyProtection="1"/>
    <xf numFmtId="164" fontId="60" fillId="0" borderId="3" xfId="0" applyNumberFormat="1" applyFont="1" applyBorder="1" applyAlignment="1" applyProtection="1">
      <alignment horizontal="left" indent="1"/>
    </xf>
    <xf numFmtId="0" fontId="46" fillId="0" borderId="0" xfId="0" applyFont="1" applyBorder="1" applyProtection="1"/>
    <xf numFmtId="0" fontId="46" fillId="0" borderId="9" xfId="0" applyFont="1" applyBorder="1" applyProtection="1"/>
    <xf numFmtId="0" fontId="0" fillId="0" borderId="23" xfId="0" applyFont="1" applyBorder="1" applyProtection="1"/>
    <xf numFmtId="0" fontId="46" fillId="0" borderId="6" xfId="0" applyFont="1" applyBorder="1" applyProtection="1"/>
    <xf numFmtId="165" fontId="7" fillId="0" borderId="6" xfId="0" applyNumberFormat="1" applyFont="1" applyBorder="1" applyProtection="1"/>
    <xf numFmtId="164" fontId="7" fillId="0" borderId="6" xfId="0" applyNumberFormat="1" applyFont="1" applyBorder="1" applyProtection="1"/>
    <xf numFmtId="164" fontId="7" fillId="0" borderId="24" xfId="0" applyNumberFormat="1" applyFont="1" applyBorder="1" applyProtection="1"/>
    <xf numFmtId="0" fontId="0" fillId="0" borderId="19" xfId="0" applyFont="1" applyBorder="1" applyProtection="1"/>
    <xf numFmtId="0" fontId="46" fillId="0" borderId="4" xfId="0" applyFont="1" applyBorder="1" applyProtection="1"/>
    <xf numFmtId="165" fontId="7" fillId="0" borderId="4" xfId="0" applyNumberFormat="1" applyFont="1" applyBorder="1" applyProtection="1"/>
    <xf numFmtId="164" fontId="7" fillId="0" borderId="4" xfId="0" applyNumberFormat="1" applyFont="1" applyBorder="1" applyProtection="1"/>
    <xf numFmtId="164" fontId="7" fillId="0" borderId="26" xfId="0" applyNumberFormat="1" applyFont="1" applyBorder="1" applyProtection="1"/>
    <xf numFmtId="0" fontId="46" fillId="0" borderId="20" xfId="0" applyFont="1" applyBorder="1" applyProtection="1"/>
    <xf numFmtId="164" fontId="47" fillId="0" borderId="0" xfId="0" applyNumberFormat="1" applyFont="1" applyBorder="1" applyAlignment="1" applyProtection="1">
      <alignment horizontal="left" indent="1"/>
    </xf>
    <xf numFmtId="0" fontId="57" fillId="0" borderId="3" xfId="0" applyFont="1" applyBorder="1" applyProtection="1"/>
    <xf numFmtId="0" fontId="7" fillId="4" borderId="0" xfId="0" applyFont="1" applyFill="1" applyBorder="1" applyProtection="1"/>
    <xf numFmtId="0" fontId="0" fillId="4" borderId="0" xfId="0" applyFill="1" applyBorder="1" applyProtection="1"/>
    <xf numFmtId="0" fontId="3" fillId="0" borderId="3" xfId="0" applyFont="1" applyBorder="1" applyProtection="1"/>
    <xf numFmtId="0" fontId="1" fillId="0" borderId="9" xfId="0" applyFont="1" applyFill="1" applyBorder="1" applyProtection="1"/>
    <xf numFmtId="0" fontId="1" fillId="0" borderId="0" xfId="0" applyFont="1" applyProtection="1"/>
    <xf numFmtId="164" fontId="1" fillId="0" borderId="0" xfId="0" applyNumberFormat="1" applyFont="1" applyBorder="1" applyAlignment="1" applyProtection="1">
      <alignment horizontal="center"/>
    </xf>
    <xf numFmtId="0" fontId="0" fillId="0" borderId="0" xfId="0" applyAlignment="1" applyProtection="1">
      <alignment horizontal="center"/>
    </xf>
    <xf numFmtId="165" fontId="46" fillId="0" borderId="0" xfId="0" applyNumberFormat="1" applyFont="1" applyBorder="1" applyAlignment="1" applyProtection="1">
      <alignment horizontal="left"/>
    </xf>
    <xf numFmtId="10" fontId="1" fillId="0" borderId="0" xfId="0" applyNumberFormat="1" applyFont="1" applyBorder="1" applyAlignment="1" applyProtection="1">
      <alignment horizontal="center"/>
    </xf>
    <xf numFmtId="0" fontId="0" fillId="0" borderId="23" xfId="0" applyBorder="1" applyProtection="1"/>
    <xf numFmtId="0" fontId="0" fillId="0" borderId="6" xfId="0" applyBorder="1" applyProtection="1"/>
    <xf numFmtId="164" fontId="1" fillId="0" borderId="6" xfId="0" applyNumberFormat="1" applyFont="1" applyBorder="1" applyAlignment="1" applyProtection="1">
      <alignment horizontal="center"/>
    </xf>
    <xf numFmtId="165" fontId="46" fillId="0" borderId="6" xfId="0" applyNumberFormat="1" applyFont="1" applyBorder="1" applyAlignment="1" applyProtection="1">
      <alignment horizontal="left"/>
    </xf>
    <xf numFmtId="6" fontId="1" fillId="0" borderId="6" xfId="0" applyNumberFormat="1" applyFont="1" applyBorder="1" applyProtection="1"/>
    <xf numFmtId="165" fontId="46" fillId="0" borderId="6" xfId="0" applyNumberFormat="1" applyFont="1" applyBorder="1" applyProtection="1"/>
    <xf numFmtId="165" fontId="7" fillId="0" borderId="24" xfId="0" applyNumberFormat="1" applyFont="1" applyBorder="1" applyProtection="1"/>
    <xf numFmtId="165" fontId="46" fillId="0" borderId="0" xfId="0" applyNumberFormat="1" applyFont="1" applyBorder="1" applyProtection="1"/>
    <xf numFmtId="165" fontId="7" fillId="0" borderId="25" xfId="0" applyNumberFormat="1" applyFont="1" applyBorder="1" applyProtection="1"/>
    <xf numFmtId="6" fontId="46" fillId="0" borderId="9" xfId="0" applyNumberFormat="1" applyFont="1" applyBorder="1" applyProtection="1"/>
    <xf numFmtId="165" fontId="7" fillId="0" borderId="26" xfId="0" applyNumberFormat="1" applyFont="1" applyBorder="1" applyProtection="1"/>
    <xf numFmtId="0" fontId="46" fillId="0" borderId="21" xfId="0" applyFont="1" applyBorder="1" applyProtection="1"/>
    <xf numFmtId="165" fontId="7" fillId="0" borderId="21" xfId="0" applyNumberFormat="1" applyFont="1" applyBorder="1" applyProtection="1"/>
    <xf numFmtId="165" fontId="1" fillId="0" borderId="0" xfId="0" applyNumberFormat="1" applyFont="1" applyProtection="1"/>
    <xf numFmtId="0" fontId="2" fillId="2" borderId="17" xfId="0" applyFont="1" applyFill="1" applyBorder="1" applyProtection="1"/>
    <xf numFmtId="0" fontId="0" fillId="2" borderId="21" xfId="0" applyFill="1" applyBorder="1" applyProtection="1"/>
    <xf numFmtId="165" fontId="1" fillId="2" borderId="21" xfId="0" applyNumberFormat="1" applyFont="1" applyFill="1" applyBorder="1" applyProtection="1"/>
    <xf numFmtId="0" fontId="0" fillId="2" borderId="18" xfId="0" applyFill="1" applyBorder="1" applyProtection="1"/>
    <xf numFmtId="0" fontId="0" fillId="2" borderId="3" xfId="0" applyFill="1" applyBorder="1" applyProtection="1"/>
    <xf numFmtId="0" fontId="0" fillId="2" borderId="0" xfId="0" applyFill="1" applyBorder="1" applyProtection="1"/>
    <xf numFmtId="6" fontId="1" fillId="2" borderId="0" xfId="0" applyNumberFormat="1" applyFont="1" applyFill="1" applyBorder="1" applyProtection="1"/>
    <xf numFmtId="0" fontId="0" fillId="4" borderId="9" xfId="0" applyFill="1" applyBorder="1" applyProtection="1"/>
    <xf numFmtId="0" fontId="62" fillId="2" borderId="0" xfId="0" applyFont="1" applyFill="1" applyBorder="1" applyProtection="1"/>
    <xf numFmtId="0" fontId="14" fillId="2" borderId="0" xfId="0" applyFont="1" applyFill="1" applyBorder="1" applyProtection="1"/>
    <xf numFmtId="0" fontId="0" fillId="2" borderId="9" xfId="0" applyFill="1" applyBorder="1" applyProtection="1"/>
    <xf numFmtId="10" fontId="1" fillId="2" borderId="0" xfId="0" applyNumberFormat="1" applyFont="1" applyFill="1" applyBorder="1" applyProtection="1"/>
    <xf numFmtId="0" fontId="0" fillId="2" borderId="19" xfId="0" applyFill="1" applyBorder="1" applyProtection="1"/>
    <xf numFmtId="0" fontId="0" fillId="2" borderId="4" xfId="0" applyFill="1" applyBorder="1" applyProtection="1"/>
    <xf numFmtId="10" fontId="1" fillId="2" borderId="4" xfId="0" applyNumberFormat="1" applyFont="1" applyFill="1" applyBorder="1" applyProtection="1"/>
    <xf numFmtId="0" fontId="14" fillId="2" borderId="4" xfId="0" applyFont="1" applyFill="1" applyBorder="1" applyProtection="1"/>
    <xf numFmtId="0" fontId="0" fillId="2" borderId="20" xfId="0" applyFill="1" applyBorder="1" applyProtection="1"/>
    <xf numFmtId="0" fontId="0" fillId="2" borderId="17" xfId="0" applyFill="1" applyBorder="1" applyProtection="1"/>
    <xf numFmtId="10" fontId="1" fillId="2" borderId="21" xfId="0" applyNumberFormat="1" applyFont="1" applyFill="1" applyBorder="1" applyProtection="1"/>
    <xf numFmtId="0" fontId="14" fillId="2" borderId="21" xfId="0" applyFont="1" applyFill="1" applyBorder="1" applyProtection="1"/>
    <xf numFmtId="6" fontId="5" fillId="0" borderId="0" xfId="0" applyNumberFormat="1" applyFont="1" applyBorder="1" applyProtection="1">
      <protection locked="0"/>
    </xf>
    <xf numFmtId="165" fontId="5" fillId="0" borderId="0" xfId="0" applyNumberFormat="1" applyFont="1" applyBorder="1" applyProtection="1">
      <protection locked="0"/>
    </xf>
    <xf numFmtId="164" fontId="5" fillId="0" borderId="0" xfId="0" applyNumberFormat="1" applyFont="1" applyBorder="1" applyProtection="1">
      <protection locked="0"/>
    </xf>
    <xf numFmtId="6" fontId="7" fillId="0" borderId="0" xfId="0" applyNumberFormat="1" applyFont="1" applyBorder="1" applyProtection="1">
      <protection locked="0"/>
    </xf>
    <xf numFmtId="3" fontId="5" fillId="0" borderId="0" xfId="0" applyNumberFormat="1" applyFont="1" applyBorder="1" applyProtection="1">
      <protection locked="0"/>
    </xf>
    <xf numFmtId="0" fontId="8" fillId="3" borderId="22" xfId="0" applyFont="1" applyFill="1" applyBorder="1" applyAlignment="1" applyProtection="1">
      <alignment horizontal="center"/>
      <protection locked="0"/>
    </xf>
    <xf numFmtId="10" fontId="5" fillId="0" borderId="4" xfId="0" applyNumberFormat="1" applyFont="1" applyBorder="1" applyProtection="1">
      <protection locked="0"/>
    </xf>
    <xf numFmtId="0" fontId="8" fillId="3" borderId="22" xfId="0" applyFont="1" applyFill="1" applyBorder="1" applyAlignment="1" applyProtection="1">
      <alignment horizontal="center" vertical="center"/>
      <protection locked="0"/>
    </xf>
    <xf numFmtId="0" fontId="17" fillId="0" borderId="0" xfId="0" applyFont="1" applyBorder="1" applyProtection="1"/>
    <xf numFmtId="0" fontId="56" fillId="0" borderId="0" xfId="0" applyFont="1" applyBorder="1" applyProtection="1"/>
    <xf numFmtId="0" fontId="54" fillId="0" borderId="0" xfId="1" applyFont="1" applyProtection="1"/>
    <xf numFmtId="0" fontId="17" fillId="0" borderId="1" xfId="0" applyFont="1" applyBorder="1" applyProtection="1"/>
    <xf numFmtId="0" fontId="18" fillId="0" borderId="2" xfId="0" applyFont="1" applyBorder="1" applyProtection="1"/>
    <xf numFmtId="0" fontId="0" fillId="0" borderId="2" xfId="0" applyBorder="1" applyProtection="1"/>
    <xf numFmtId="0" fontId="28" fillId="0" borderId="2" xfId="0" applyFont="1" applyFill="1" applyBorder="1" applyAlignment="1" applyProtection="1">
      <alignment wrapText="1"/>
    </xf>
    <xf numFmtId="0" fontId="29" fillId="0" borderId="2" xfId="0" applyFont="1" applyFill="1" applyBorder="1" applyAlignment="1" applyProtection="1">
      <alignment wrapText="1"/>
    </xf>
    <xf numFmtId="6" fontId="28" fillId="0" borderId="2" xfId="0" applyNumberFormat="1" applyFont="1" applyFill="1" applyBorder="1" applyAlignment="1" applyProtection="1">
      <alignment wrapText="1"/>
    </xf>
    <xf numFmtId="9" fontId="29" fillId="0" borderId="8" xfId="0" applyNumberFormat="1" applyFont="1" applyFill="1" applyBorder="1" applyAlignment="1" applyProtection="1">
      <alignment wrapText="1"/>
    </xf>
    <xf numFmtId="0" fontId="20" fillId="0" borderId="3" xfId="0" applyFont="1" applyBorder="1" applyProtection="1"/>
    <xf numFmtId="0" fontId="18" fillId="0" borderId="0" xfId="0" applyFont="1" applyBorder="1" applyProtection="1"/>
    <xf numFmtId="0" fontId="19" fillId="0" borderId="5" xfId="0" applyFont="1" applyBorder="1" applyProtection="1"/>
    <xf numFmtId="9" fontId="29" fillId="0" borderId="10" xfId="0" applyNumberFormat="1" applyFont="1" applyFill="1" applyBorder="1" applyAlignment="1" applyProtection="1">
      <alignment wrapText="1"/>
    </xf>
    <xf numFmtId="0" fontId="19" fillId="0" borderId="3" xfId="0" applyFont="1" applyBorder="1" applyProtection="1"/>
    <xf numFmtId="0" fontId="19" fillId="0" borderId="7" xfId="0" applyFont="1" applyBorder="1" applyProtection="1"/>
    <xf numFmtId="0" fontId="28" fillId="0" borderId="0" xfId="0" applyFont="1" applyFill="1" applyBorder="1" applyAlignment="1" applyProtection="1">
      <alignment wrapText="1"/>
    </xf>
    <xf numFmtId="0" fontId="29" fillId="0" borderId="0" xfId="0" applyFont="1" applyFill="1" applyBorder="1" applyAlignment="1" applyProtection="1">
      <alignment wrapText="1"/>
    </xf>
    <xf numFmtId="6" fontId="28" fillId="0" borderId="9" xfId="0" applyNumberFormat="1" applyFont="1" applyFill="1" applyBorder="1" applyAlignment="1" applyProtection="1">
      <alignment wrapText="1"/>
    </xf>
    <xf numFmtId="166" fontId="26" fillId="0" borderId="0" xfId="0" applyNumberFormat="1" applyFont="1" applyBorder="1" applyProtection="1"/>
    <xf numFmtId="0" fontId="18" fillId="5" borderId="3" xfId="0" applyFont="1" applyFill="1" applyBorder="1" applyProtection="1"/>
    <xf numFmtId="0" fontId="0" fillId="5" borderId="0" xfId="0" applyFont="1" applyFill="1" applyBorder="1" applyProtection="1"/>
    <xf numFmtId="0" fontId="0" fillId="5" borderId="0" xfId="0" applyFill="1" applyBorder="1" applyProtection="1"/>
    <xf numFmtId="0" fontId="19" fillId="0" borderId="7" xfId="0" applyFont="1" applyFill="1" applyBorder="1" applyProtection="1"/>
    <xf numFmtId="0" fontId="19" fillId="0" borderId="11" xfId="0" applyFont="1" applyFill="1" applyBorder="1" applyProtection="1"/>
    <xf numFmtId="0" fontId="0" fillId="0" borderId="12" xfId="0" applyFill="1" applyBorder="1" applyProtection="1"/>
    <xf numFmtId="0" fontId="0" fillId="0" borderId="13" xfId="0" applyFill="1" applyBorder="1" applyProtection="1"/>
    <xf numFmtId="0" fontId="18" fillId="0" borderId="0" xfId="0" applyFont="1" applyFill="1" applyBorder="1" applyProtection="1"/>
    <xf numFmtId="0" fontId="19" fillId="0" borderId="0" xfId="0" applyFont="1" applyFill="1" applyBorder="1" applyProtection="1"/>
    <xf numFmtId="0" fontId="1" fillId="0" borderId="7" xfId="0" applyFont="1" applyBorder="1" applyProtection="1"/>
    <xf numFmtId="0" fontId="21" fillId="0" borderId="0" xfId="0" applyFont="1" applyBorder="1" applyProtection="1"/>
    <xf numFmtId="165" fontId="30" fillId="0" borderId="0" xfId="0" applyNumberFormat="1" applyFont="1" applyBorder="1" applyProtection="1"/>
    <xf numFmtId="0" fontId="28" fillId="0" borderId="0" xfId="0" applyFont="1" applyFill="1" applyBorder="1" applyProtection="1"/>
    <xf numFmtId="165" fontId="28" fillId="0" borderId="0" xfId="0" applyNumberFormat="1" applyFont="1" applyFill="1" applyBorder="1" applyProtection="1"/>
    <xf numFmtId="10" fontId="28" fillId="0" borderId="0" xfId="0" applyNumberFormat="1" applyFont="1" applyFill="1" applyBorder="1" applyProtection="1"/>
    <xf numFmtId="10" fontId="29" fillId="0" borderId="9" xfId="0" applyNumberFormat="1" applyFont="1" applyFill="1" applyBorder="1" applyProtection="1"/>
    <xf numFmtId="0" fontId="15" fillId="0" borderId="7" xfId="1" applyFont="1" applyBorder="1" applyProtection="1"/>
    <xf numFmtId="0" fontId="3" fillId="0" borderId="7" xfId="0" applyFont="1" applyBorder="1" applyAlignment="1" applyProtection="1">
      <alignment vertical="center"/>
    </xf>
    <xf numFmtId="0" fontId="4" fillId="0" borderId="7" xfId="0" applyFont="1" applyBorder="1" applyAlignment="1" applyProtection="1">
      <alignment vertical="center"/>
    </xf>
    <xf numFmtId="0" fontId="15" fillId="0" borderId="0" xfId="1" applyFont="1" applyBorder="1" applyProtection="1"/>
    <xf numFmtId="0" fontId="18" fillId="0" borderId="3" xfId="0" applyFont="1" applyBorder="1" applyProtection="1"/>
    <xf numFmtId="0" fontId="36" fillId="0" borderId="14" xfId="0" applyFont="1" applyFill="1" applyBorder="1" applyProtection="1"/>
    <xf numFmtId="165" fontId="36" fillId="0" borderId="15" xfId="0" applyNumberFormat="1" applyFont="1" applyFill="1" applyBorder="1" applyProtection="1"/>
    <xf numFmtId="10" fontId="36" fillId="0" borderId="15" xfId="0" applyNumberFormat="1" applyFont="1" applyFill="1" applyBorder="1" applyProtection="1"/>
    <xf numFmtId="10" fontId="29" fillId="0" borderId="16" xfId="0" applyNumberFormat="1" applyFont="1" applyFill="1" applyBorder="1" applyProtection="1"/>
    <xf numFmtId="0" fontId="19" fillId="0" borderId="0" xfId="0" applyFont="1" applyBorder="1" applyProtection="1"/>
    <xf numFmtId="0" fontId="19" fillId="0" borderId="17" xfId="0" applyFont="1" applyBorder="1" applyAlignment="1" applyProtection="1"/>
    <xf numFmtId="0" fontId="18" fillId="0" borderId="21" xfId="0" applyFont="1" applyBorder="1" applyAlignment="1" applyProtection="1"/>
    <xf numFmtId="0" fontId="19" fillId="0" borderId="18" xfId="0" applyFont="1" applyBorder="1" applyAlignment="1" applyProtection="1">
      <alignment wrapText="1"/>
    </xf>
    <xf numFmtId="164" fontId="31" fillId="0" borderId="3" xfId="0" applyNumberFormat="1" applyFont="1" applyBorder="1" applyAlignment="1" applyProtection="1">
      <alignment horizontal="left" indent="1"/>
    </xf>
    <xf numFmtId="165" fontId="25" fillId="0" borderId="0" xfId="0" applyNumberFormat="1" applyFont="1" applyBorder="1" applyProtection="1"/>
    <xf numFmtId="0" fontId="18" fillId="0" borderId="0" xfId="0" applyFont="1" applyBorder="1" applyAlignment="1" applyProtection="1">
      <alignment horizontal="center"/>
    </xf>
    <xf numFmtId="0" fontId="0" fillId="0" borderId="0" xfId="0" applyFont="1" applyBorder="1" applyAlignment="1" applyProtection="1">
      <alignment horizontal="center"/>
    </xf>
    <xf numFmtId="164" fontId="32" fillId="0" borderId="3" xfId="0" applyNumberFormat="1" applyFont="1" applyBorder="1" applyAlignment="1" applyProtection="1">
      <alignment horizontal="left" indent="1"/>
    </xf>
    <xf numFmtId="165" fontId="33" fillId="0" borderId="9" xfId="0" applyNumberFormat="1" applyFont="1" applyBorder="1" applyProtection="1"/>
    <xf numFmtId="165" fontId="53" fillId="0" borderId="9" xfId="0" applyNumberFormat="1" applyFont="1" applyBorder="1" applyProtection="1"/>
    <xf numFmtId="165" fontId="19" fillId="0" borderId="0" xfId="0" applyNumberFormat="1" applyFont="1" applyBorder="1" applyProtection="1"/>
    <xf numFmtId="164" fontId="32" fillId="0" borderId="19" xfId="0" applyNumberFormat="1" applyFont="1" applyBorder="1" applyAlignment="1" applyProtection="1">
      <alignment horizontal="left" indent="1"/>
    </xf>
    <xf numFmtId="0" fontId="0" fillId="0" borderId="4" xfId="0" applyFont="1" applyBorder="1" applyProtection="1"/>
    <xf numFmtId="165" fontId="53" fillId="0" borderId="20" xfId="0" applyNumberFormat="1" applyFont="1" applyBorder="1" applyProtection="1"/>
    <xf numFmtId="9" fontId="22" fillId="0" borderId="3" xfId="0" applyNumberFormat="1" applyFont="1" applyBorder="1" applyAlignment="1" applyProtection="1">
      <alignment horizontal="left" indent="1"/>
    </xf>
    <xf numFmtId="0" fontId="21" fillId="0" borderId="0" xfId="0" applyFont="1" applyBorder="1" applyAlignment="1" applyProtection="1">
      <alignment horizontal="center"/>
    </xf>
    <xf numFmtId="0" fontId="0" fillId="0" borderId="0" xfId="0" applyBorder="1" applyAlignment="1" applyProtection="1">
      <alignment horizontal="center"/>
    </xf>
    <xf numFmtId="0" fontId="21" fillId="0" borderId="3" xfId="0" applyFont="1" applyBorder="1" applyProtection="1"/>
    <xf numFmtId="0" fontId="22" fillId="0" borderId="3" xfId="0" applyFont="1" applyBorder="1" applyProtection="1"/>
    <xf numFmtId="0" fontId="29" fillId="0" borderId="0" xfId="0" applyFont="1" applyBorder="1" applyProtection="1"/>
    <xf numFmtId="165" fontId="22" fillId="0" borderId="0" xfId="0" applyNumberFormat="1" applyFont="1" applyBorder="1" applyProtection="1"/>
    <xf numFmtId="9" fontId="0" fillId="0" borderId="0" xfId="0" applyNumberFormat="1" applyFill="1" applyProtection="1"/>
    <xf numFmtId="0" fontId="22" fillId="0" borderId="0" xfId="0" applyFont="1" applyFill="1" applyProtection="1"/>
    <xf numFmtId="0" fontId="29" fillId="0" borderId="0" xfId="0" applyFont="1" applyFill="1" applyProtection="1"/>
    <xf numFmtId="165" fontId="23" fillId="0" borderId="0" xfId="0" applyNumberFormat="1" applyFont="1" applyBorder="1" applyProtection="1"/>
    <xf numFmtId="8" fontId="22" fillId="0" borderId="0" xfId="0" applyNumberFormat="1" applyFont="1" applyFill="1" applyProtection="1"/>
    <xf numFmtId="0" fontId="35" fillId="0" borderId="0" xfId="0" applyFont="1" applyFill="1" applyProtection="1"/>
    <xf numFmtId="8" fontId="21" fillId="0" borderId="0" xfId="0" applyNumberFormat="1" applyFont="1" applyFill="1" applyProtection="1"/>
    <xf numFmtId="0" fontId="30" fillId="0" borderId="0" xfId="0" applyFont="1" applyFill="1" applyProtection="1"/>
    <xf numFmtId="8" fontId="29" fillId="0" borderId="0" xfId="0" applyNumberFormat="1" applyFont="1" applyFill="1" applyProtection="1"/>
    <xf numFmtId="6" fontId="29" fillId="0" borderId="0" xfId="0" applyNumberFormat="1" applyFont="1" applyFill="1" applyProtection="1"/>
    <xf numFmtId="0" fontId="0" fillId="0" borderId="19" xfId="0" applyFill="1" applyBorder="1" applyProtection="1"/>
    <xf numFmtId="0" fontId="0" fillId="0" borderId="4" xfId="0" applyFill="1" applyBorder="1" applyProtection="1"/>
    <xf numFmtId="0" fontId="0" fillId="0" borderId="20" xfId="0" applyFill="1" applyBorder="1" applyProtection="1"/>
    <xf numFmtId="164" fontId="31" fillId="0" borderId="3" xfId="0" applyNumberFormat="1" applyFont="1" applyBorder="1" applyAlignment="1" applyProtection="1">
      <alignment horizontal="left" indent="1"/>
      <protection locked="0"/>
    </xf>
    <xf numFmtId="165" fontId="25" fillId="0" borderId="0" xfId="0" applyNumberFormat="1" applyFont="1" applyBorder="1" applyProtection="1">
      <protection locked="0"/>
    </xf>
    <xf numFmtId="165" fontId="25" fillId="0" borderId="0" xfId="0" applyNumberFormat="1" applyFont="1" applyFill="1" applyBorder="1" applyProtection="1">
      <protection locked="0"/>
    </xf>
  </cellXfs>
  <cellStyles count="3">
    <cellStyle name="Currency" xfId="2" builtinId="4"/>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84</xdr:row>
      <xdr:rowOff>38099</xdr:rowOff>
    </xdr:from>
    <xdr:to>
      <xdr:col>6</xdr:col>
      <xdr:colOff>533476</xdr:colOff>
      <xdr:row>100</xdr:row>
      <xdr:rowOff>66674</xdr:rowOff>
    </xdr:to>
    <xdr:pic>
      <xdr:nvPicPr>
        <xdr:cNvPr id="7" name="Picture 6" descr="http://b-i.forbesimg.com/kellyphillipserb/files/2013/12/mfj.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972299"/>
          <a:ext cx="4810201" cy="3076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103</xdr:row>
      <xdr:rowOff>66675</xdr:rowOff>
    </xdr:from>
    <xdr:to>
      <xdr:col>6</xdr:col>
      <xdr:colOff>436732</xdr:colOff>
      <xdr:row>119</xdr:row>
      <xdr:rowOff>47625</xdr:rowOff>
    </xdr:to>
    <xdr:pic>
      <xdr:nvPicPr>
        <xdr:cNvPr id="8" name="Picture 7" descr="http://b-i.forbesimg.com/kellyphillipserb/files/2013/12/HOH.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0620375"/>
          <a:ext cx="4713457" cy="3028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133350</xdr:rowOff>
    </xdr:from>
    <xdr:to>
      <xdr:col>6</xdr:col>
      <xdr:colOff>468400</xdr:colOff>
      <xdr:row>137</xdr:row>
      <xdr:rowOff>123825</xdr:rowOff>
    </xdr:to>
    <xdr:pic>
      <xdr:nvPicPr>
        <xdr:cNvPr id="9" name="Picture 8" descr="http://b-i.forbesimg.com/kellyphillipserb/files/2013/12/MFS.pn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14116050"/>
          <a:ext cx="474512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140</xdr:row>
      <xdr:rowOff>171640</xdr:rowOff>
    </xdr:from>
    <xdr:to>
      <xdr:col>6</xdr:col>
      <xdr:colOff>466726</xdr:colOff>
      <xdr:row>148</xdr:row>
      <xdr:rowOff>76200</xdr:rowOff>
    </xdr:to>
    <xdr:pic>
      <xdr:nvPicPr>
        <xdr:cNvPr id="11" name="Picture 10" descr="http://b-i.forbesimg.com/kellyphillipserb/files/2013/12/standard-deductions.pn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 y="20831365"/>
          <a:ext cx="4743450" cy="1428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opensource.org/licenses/gpl-3.0.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papers.ssrn.com/sol3/papers.cfm?abstract_id=2151259"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www.irs.gov/publications/p590/index.html" TargetMode="External"/><Relationship Id="rId2" Type="http://schemas.openxmlformats.org/officeDocument/2006/relationships/hyperlink" Target="http://www.irs.gov/pub/irs-tege/uniform_rmd_wksht.pdf" TargetMode="External"/><Relationship Id="rId1" Type="http://schemas.openxmlformats.org/officeDocument/2006/relationships/hyperlink" Target="http://www.irs.gov/retirement/participant/article/0,,id=188023,00.html" TargetMode="External"/><Relationship Id="rId6" Type="http://schemas.openxmlformats.org/officeDocument/2006/relationships/printerSettings" Target="../printerSettings/printerSettings4.bin"/><Relationship Id="rId5" Type="http://schemas.openxmlformats.org/officeDocument/2006/relationships/hyperlink" Target="http://www.irs.gov/pub/irs-tege/jlls_rmd_worksheet.pdf" TargetMode="External"/><Relationship Id="rId4" Type="http://schemas.openxmlformats.org/officeDocument/2006/relationships/hyperlink" Target="http://www.irs.gov/pub/irs-tege/jlls_rmd_workshee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en.wikipedia.org/wiki/Qualified_dividend" TargetMode="External"/><Relationship Id="rId2" Type="http://schemas.openxmlformats.org/officeDocument/2006/relationships/hyperlink" Target="http://en.wikipedia.org/wiki/Qualified_dividend" TargetMode="External"/><Relationship Id="rId1" Type="http://schemas.openxmlformats.org/officeDocument/2006/relationships/hyperlink" Target="http://www.tax-brackets.org/" TargetMode="External"/><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hyperlink" Target="http://taxes.about.com/od/Types-of-Taxes/fl/Net-Investment-Income-Ta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abSelected="1" workbookViewId="0">
      <selection activeCell="E4" sqref="E4"/>
    </sheetView>
  </sheetViews>
  <sheetFormatPr defaultRowHeight="15" x14ac:dyDescent="0.25"/>
  <cols>
    <col min="1" max="1" width="10.85546875" customWidth="1"/>
    <col min="2" max="2" width="10.7109375" bestFit="1" customWidth="1"/>
    <col min="4" max="4" width="9.85546875" bestFit="1" customWidth="1"/>
    <col min="5" max="5" width="14.5703125" customWidth="1"/>
    <col min="6" max="6" width="11.85546875" bestFit="1" customWidth="1"/>
    <col min="7" max="7" width="10.85546875" customWidth="1"/>
    <col min="8" max="8" width="10.7109375" customWidth="1"/>
    <col min="9" max="9" width="10.42578125" customWidth="1"/>
    <col min="10" max="10" width="7.5703125" customWidth="1"/>
    <col min="11" max="11" width="11.140625" customWidth="1"/>
    <col min="12" max="12" width="5" customWidth="1"/>
    <col min="18" max="18" width="7.85546875" customWidth="1"/>
    <col min="19" max="19" width="10.5703125" customWidth="1"/>
    <col min="24" max="24" width="10.140625" customWidth="1"/>
  </cols>
  <sheetData>
    <row r="1" spans="1:5" ht="15.75" x14ac:dyDescent="0.25">
      <c r="A1" s="23" t="s">
        <v>387</v>
      </c>
    </row>
    <row r="2" spans="1:5" ht="15.75" x14ac:dyDescent="0.25">
      <c r="A2" s="23" t="s">
        <v>201</v>
      </c>
    </row>
    <row r="3" spans="1:5" ht="15.75" x14ac:dyDescent="0.25">
      <c r="A3" s="23"/>
    </row>
    <row r="4" spans="1:5" x14ac:dyDescent="0.25">
      <c r="A4" t="s">
        <v>0</v>
      </c>
      <c r="B4" s="1" t="s">
        <v>401</v>
      </c>
      <c r="D4" t="s">
        <v>17</v>
      </c>
      <c r="E4" s="112" t="s">
        <v>402</v>
      </c>
    </row>
    <row r="5" spans="1:5" ht="15.75" x14ac:dyDescent="0.25">
      <c r="A5" s="85" t="s">
        <v>329</v>
      </c>
      <c r="B5" s="1"/>
      <c r="E5" s="120"/>
    </row>
    <row r="6" spans="1:5" ht="15.75" x14ac:dyDescent="0.25">
      <c r="A6" s="85"/>
      <c r="B6" s="1"/>
      <c r="E6" s="120"/>
    </row>
    <row r="7" spans="1:5" x14ac:dyDescent="0.25">
      <c r="A7" t="s">
        <v>413</v>
      </c>
      <c r="B7" s="124"/>
      <c r="C7" s="125" t="s">
        <v>409</v>
      </c>
      <c r="D7" s="126"/>
      <c r="E7" s="19"/>
    </row>
    <row r="8" spans="1:5" x14ac:dyDescent="0.25">
      <c r="B8" s="124"/>
      <c r="C8" s="127"/>
      <c r="D8" s="128"/>
      <c r="E8" s="129"/>
    </row>
    <row r="9" spans="1:5" ht="15.75" x14ac:dyDescent="0.25">
      <c r="A9" t="s">
        <v>410</v>
      </c>
      <c r="B9" s="130"/>
      <c r="C9" s="130"/>
      <c r="D9" s="131"/>
      <c r="E9" s="132" t="s">
        <v>411</v>
      </c>
    </row>
    <row r="10" spans="1:5" x14ac:dyDescent="0.25">
      <c r="A10" s="133" t="s">
        <v>412</v>
      </c>
    </row>
    <row r="11" spans="1:5" x14ac:dyDescent="0.25">
      <c r="A11" s="133"/>
    </row>
    <row r="12" spans="1:5" ht="18.75" x14ac:dyDescent="0.3">
      <c r="A12" s="108" t="s">
        <v>11</v>
      </c>
    </row>
    <row r="13" spans="1:5" x14ac:dyDescent="0.25">
      <c r="A13" t="s">
        <v>75</v>
      </c>
    </row>
    <row r="14" spans="1:5" x14ac:dyDescent="0.25">
      <c r="A14" t="s">
        <v>176</v>
      </c>
    </row>
    <row r="15" spans="1:5" x14ac:dyDescent="0.25">
      <c r="A15" t="s">
        <v>277</v>
      </c>
    </row>
    <row r="16" spans="1:5" x14ac:dyDescent="0.25">
      <c r="A16" t="s">
        <v>177</v>
      </c>
    </row>
    <row r="17" spans="1:3" x14ac:dyDescent="0.25">
      <c r="A17" s="2"/>
    </row>
    <row r="18" spans="1:3" x14ac:dyDescent="0.25">
      <c r="A18" t="s">
        <v>19</v>
      </c>
    </row>
    <row r="19" spans="1:3" x14ac:dyDescent="0.25">
      <c r="A19" t="s">
        <v>137</v>
      </c>
    </row>
    <row r="20" spans="1:3" x14ac:dyDescent="0.25">
      <c r="A20" t="s">
        <v>278</v>
      </c>
    </row>
    <row r="21" spans="1:3" x14ac:dyDescent="0.25">
      <c r="A21" t="s">
        <v>279</v>
      </c>
    </row>
    <row r="23" spans="1:3" x14ac:dyDescent="0.25">
      <c r="A23" s="17" t="s">
        <v>167</v>
      </c>
      <c r="B23" s="18"/>
      <c r="C23" s="18"/>
    </row>
    <row r="24" spans="1:3" x14ac:dyDescent="0.25">
      <c r="A24" s="111" t="s">
        <v>280</v>
      </c>
      <c r="B24" s="18"/>
      <c r="C24" s="18"/>
    </row>
    <row r="25" spans="1:3" x14ac:dyDescent="0.25">
      <c r="A25" t="s">
        <v>281</v>
      </c>
    </row>
    <row r="26" spans="1:3" x14ac:dyDescent="0.25">
      <c r="A26" t="s">
        <v>282</v>
      </c>
    </row>
    <row r="27" spans="1:3" x14ac:dyDescent="0.25">
      <c r="A27" t="s">
        <v>283</v>
      </c>
    </row>
    <row r="28" spans="1:3" x14ac:dyDescent="0.25">
      <c r="A28" t="s">
        <v>284</v>
      </c>
    </row>
    <row r="29" spans="1:3" x14ac:dyDescent="0.25">
      <c r="A29" t="s">
        <v>285</v>
      </c>
    </row>
    <row r="31" spans="1:3" ht="18.75" x14ac:dyDescent="0.3">
      <c r="A31" s="108" t="s">
        <v>178</v>
      </c>
    </row>
    <row r="32" spans="1:3" x14ac:dyDescent="0.25">
      <c r="A32" t="s">
        <v>16</v>
      </c>
    </row>
    <row r="33" spans="1:8" x14ac:dyDescent="0.25">
      <c r="A33" t="s">
        <v>179</v>
      </c>
    </row>
    <row r="35" spans="1:8" ht="18.75" x14ac:dyDescent="0.3">
      <c r="A35" s="108" t="s">
        <v>18</v>
      </c>
    </row>
    <row r="36" spans="1:8" ht="15.75" x14ac:dyDescent="0.25">
      <c r="A36" s="13" t="s">
        <v>286</v>
      </c>
      <c r="B36" s="19"/>
      <c r="C36" s="19"/>
      <c r="D36" s="19"/>
      <c r="E36" s="19"/>
      <c r="F36" s="19"/>
      <c r="G36" s="19"/>
      <c r="H36" s="19"/>
    </row>
    <row r="37" spans="1:8" x14ac:dyDescent="0.25">
      <c r="A37" s="19" t="s">
        <v>180</v>
      </c>
      <c r="B37" s="19"/>
      <c r="C37" s="19"/>
      <c r="D37" s="19"/>
      <c r="E37" s="19"/>
      <c r="F37" s="19"/>
      <c r="G37" s="19"/>
      <c r="H37" s="19"/>
    </row>
    <row r="38" spans="1:8" s="17" customFormat="1" x14ac:dyDescent="0.25">
      <c r="A38" s="18"/>
    </row>
    <row r="39" spans="1:8" s="17" customFormat="1" x14ac:dyDescent="0.25">
      <c r="A39" s="18" t="s">
        <v>287</v>
      </c>
    </row>
    <row r="40" spans="1:8" x14ac:dyDescent="0.25">
      <c r="A40" s="113" t="s">
        <v>288</v>
      </c>
      <c r="B40" s="113"/>
      <c r="C40" s="113"/>
      <c r="D40" t="s">
        <v>289</v>
      </c>
    </row>
    <row r="41" spans="1:8" s="17" customFormat="1" x14ac:dyDescent="0.25">
      <c r="A41" s="17" t="s">
        <v>349</v>
      </c>
    </row>
    <row r="42" spans="1:8" s="17" customFormat="1" x14ac:dyDescent="0.25"/>
    <row r="43" spans="1:8" x14ac:dyDescent="0.25">
      <c r="A43" s="17" t="s">
        <v>290</v>
      </c>
    </row>
    <row r="44" spans="1:8" x14ac:dyDescent="0.25">
      <c r="A44" s="17" t="s">
        <v>168</v>
      </c>
    </row>
    <row r="45" spans="1:8" x14ac:dyDescent="0.25">
      <c r="A45" s="17"/>
    </row>
    <row r="46" spans="1:8" x14ac:dyDescent="0.25">
      <c r="A46" s="17" t="s">
        <v>296</v>
      </c>
    </row>
    <row r="47" spans="1:8" x14ac:dyDescent="0.25">
      <c r="A47" s="17"/>
    </row>
    <row r="48" spans="1:8" x14ac:dyDescent="0.25">
      <c r="A48" s="17" t="s">
        <v>297</v>
      </c>
    </row>
    <row r="49" spans="1:13" x14ac:dyDescent="0.25">
      <c r="A49" s="114" t="s">
        <v>101</v>
      </c>
      <c r="B49" s="22" t="s">
        <v>408</v>
      </c>
    </row>
    <row r="50" spans="1:13" x14ac:dyDescent="0.25">
      <c r="A50" s="82" t="s">
        <v>68</v>
      </c>
      <c r="B50" s="22" t="s">
        <v>99</v>
      </c>
      <c r="C50" s="4"/>
    </row>
    <row r="51" spans="1:13" x14ac:dyDescent="0.25">
      <c r="A51" s="82" t="s">
        <v>37</v>
      </c>
      <c r="B51" s="22" t="s">
        <v>97</v>
      </c>
      <c r="C51" s="4"/>
    </row>
    <row r="52" spans="1:13" x14ac:dyDescent="0.25">
      <c r="A52" s="82" t="s">
        <v>100</v>
      </c>
      <c r="B52" s="22" t="s">
        <v>293</v>
      </c>
      <c r="C52" s="4"/>
    </row>
    <row r="53" spans="1:13" x14ac:dyDescent="0.25">
      <c r="A53" s="82"/>
      <c r="B53" s="22"/>
      <c r="C53" s="4"/>
      <c r="M53" s="82"/>
    </row>
    <row r="54" spans="1:13" x14ac:dyDescent="0.25">
      <c r="A54" t="s">
        <v>299</v>
      </c>
      <c r="B54" s="22"/>
      <c r="C54" s="4"/>
    </row>
    <row r="55" spans="1:13" x14ac:dyDescent="0.25">
      <c r="A55" s="83"/>
      <c r="B55" s="22"/>
      <c r="C55" s="4"/>
    </row>
    <row r="56" spans="1:13" x14ac:dyDescent="0.25">
      <c r="A56" s="83"/>
      <c r="B56" s="22"/>
      <c r="C56" s="4"/>
    </row>
    <row r="57" spans="1:13" ht="18.75" x14ac:dyDescent="0.3">
      <c r="A57" s="121" t="s">
        <v>298</v>
      </c>
    </row>
    <row r="58" spans="1:13" x14ac:dyDescent="0.25">
      <c r="A58" s="15" t="s">
        <v>211</v>
      </c>
    </row>
    <row r="59" spans="1:13" x14ac:dyDescent="0.25">
      <c r="A59" s="15" t="s">
        <v>221</v>
      </c>
    </row>
    <row r="60" spans="1:13" x14ac:dyDescent="0.25">
      <c r="A60" s="21" t="s">
        <v>222</v>
      </c>
    </row>
    <row r="61" spans="1:13" x14ac:dyDescent="0.25">
      <c r="A61" s="15" t="s">
        <v>216</v>
      </c>
    </row>
    <row r="62" spans="1:13" x14ac:dyDescent="0.25">
      <c r="A62" t="s">
        <v>217</v>
      </c>
    </row>
    <row r="63" spans="1:13" x14ac:dyDescent="0.25">
      <c r="A63" t="s">
        <v>218</v>
      </c>
    </row>
    <row r="64" spans="1:13" x14ac:dyDescent="0.25">
      <c r="A64" t="s">
        <v>219</v>
      </c>
    </row>
    <row r="65" spans="1:1" x14ac:dyDescent="0.25">
      <c r="A65" t="s">
        <v>271</v>
      </c>
    </row>
    <row r="66" spans="1:1" x14ac:dyDescent="0.25">
      <c r="A66" t="s">
        <v>220</v>
      </c>
    </row>
    <row r="67" spans="1:1" x14ac:dyDescent="0.25">
      <c r="A67" t="s">
        <v>223</v>
      </c>
    </row>
    <row r="68" spans="1:1" x14ac:dyDescent="0.25">
      <c r="A68" t="s">
        <v>225</v>
      </c>
    </row>
    <row r="69" spans="1:1" x14ac:dyDescent="0.25">
      <c r="A69" t="s">
        <v>227</v>
      </c>
    </row>
    <row r="70" spans="1:1" x14ac:dyDescent="0.25">
      <c r="A70" t="s">
        <v>328</v>
      </c>
    </row>
    <row r="71" spans="1:1" x14ac:dyDescent="0.25">
      <c r="A71" t="s">
        <v>234</v>
      </c>
    </row>
    <row r="72" spans="1:1" x14ac:dyDescent="0.25">
      <c r="A72" s="17" t="s">
        <v>235</v>
      </c>
    </row>
    <row r="73" spans="1:1" x14ac:dyDescent="0.25">
      <c r="A73" s="17" t="s">
        <v>238</v>
      </c>
    </row>
    <row r="74" spans="1:1" x14ac:dyDescent="0.25">
      <c r="A74" s="17" t="s">
        <v>265</v>
      </c>
    </row>
    <row r="75" spans="1:1" x14ac:dyDescent="0.25">
      <c r="A75" s="18" t="s">
        <v>237</v>
      </c>
    </row>
    <row r="76" spans="1:1" x14ac:dyDescent="0.25">
      <c r="A76" s="18"/>
    </row>
    <row r="77" spans="1:1" x14ac:dyDescent="0.25">
      <c r="A77" s="18"/>
    </row>
    <row r="78" spans="1:1" ht="18.75" x14ac:dyDescent="0.3">
      <c r="A78" s="110" t="s">
        <v>259</v>
      </c>
    </row>
    <row r="79" spans="1:1" x14ac:dyDescent="0.25">
      <c r="A79" s="17" t="s">
        <v>260</v>
      </c>
    </row>
    <row r="80" spans="1:1" x14ac:dyDescent="0.25">
      <c r="A80" s="18" t="s">
        <v>261</v>
      </c>
    </row>
    <row r="81" spans="1:3" x14ac:dyDescent="0.25">
      <c r="A81" s="18"/>
    </row>
    <row r="82" spans="1:3" x14ac:dyDescent="0.25">
      <c r="A82" s="18" t="s">
        <v>262</v>
      </c>
    </row>
    <row r="83" spans="1:3" x14ac:dyDescent="0.25">
      <c r="A83" s="17" t="s">
        <v>263</v>
      </c>
    </row>
    <row r="84" spans="1:3" x14ac:dyDescent="0.25">
      <c r="A84" s="17" t="s">
        <v>266</v>
      </c>
    </row>
    <row r="85" spans="1:3" x14ac:dyDescent="0.25">
      <c r="A85" s="17" t="s">
        <v>267</v>
      </c>
      <c r="B85" s="16"/>
      <c r="C85" s="16"/>
    </row>
    <row r="86" spans="1:3" x14ac:dyDescent="0.25">
      <c r="A86" s="17" t="s">
        <v>268</v>
      </c>
      <c r="B86" s="16"/>
      <c r="C86" s="16"/>
    </row>
    <row r="87" spans="1:3" x14ac:dyDescent="0.25">
      <c r="A87" s="17"/>
      <c r="B87" s="16"/>
      <c r="C87" s="16"/>
    </row>
    <row r="88" spans="1:3" x14ac:dyDescent="0.25">
      <c r="A88" s="18" t="s">
        <v>269</v>
      </c>
      <c r="B88" s="16"/>
      <c r="C88" s="16"/>
    </row>
    <row r="89" spans="1:3" x14ac:dyDescent="0.25">
      <c r="A89" s="18" t="s">
        <v>270</v>
      </c>
      <c r="B89" s="16"/>
      <c r="C89" s="16"/>
    </row>
    <row r="90" spans="1:3" x14ac:dyDescent="0.25">
      <c r="A90" s="17" t="s">
        <v>272</v>
      </c>
      <c r="B90" s="16"/>
      <c r="C90" s="16"/>
    </row>
    <row r="91" spans="1:3" x14ac:dyDescent="0.25">
      <c r="A91" s="17" t="s">
        <v>273</v>
      </c>
      <c r="B91" s="16"/>
      <c r="C91" s="16"/>
    </row>
    <row r="92" spans="1:3" x14ac:dyDescent="0.25">
      <c r="A92" s="17"/>
      <c r="B92" s="16"/>
      <c r="C92" s="16"/>
    </row>
    <row r="93" spans="1:3" s="4" customFormat="1" x14ac:dyDescent="0.25">
      <c r="A93" s="21"/>
      <c r="B93" s="24"/>
      <c r="C93" s="24"/>
    </row>
    <row r="94" spans="1:3" ht="18.75" x14ac:dyDescent="0.3">
      <c r="A94" s="110" t="s">
        <v>164</v>
      </c>
      <c r="B94" s="16"/>
      <c r="C94" s="16"/>
    </row>
    <row r="95" spans="1:3" x14ac:dyDescent="0.25">
      <c r="A95" s="17" t="s">
        <v>170</v>
      </c>
      <c r="B95" s="16"/>
      <c r="C95" s="16"/>
    </row>
    <row r="96" spans="1:3" x14ac:dyDescent="0.25">
      <c r="A96" s="17" t="s">
        <v>169</v>
      </c>
      <c r="B96" s="16"/>
      <c r="C96" s="16"/>
    </row>
    <row r="97" spans="1:11" x14ac:dyDescent="0.25">
      <c r="A97" s="18" t="s">
        <v>274</v>
      </c>
      <c r="B97" s="16"/>
      <c r="C97" s="16"/>
    </row>
    <row r="98" spans="1:11" x14ac:dyDescent="0.25">
      <c r="A98" s="18" t="s">
        <v>275</v>
      </c>
      <c r="B98" s="16"/>
      <c r="C98" s="16"/>
    </row>
    <row r="99" spans="1:11" x14ac:dyDescent="0.25">
      <c r="A99" s="18" t="s">
        <v>276</v>
      </c>
      <c r="B99" s="16"/>
      <c r="C99" s="16"/>
    </row>
    <row r="100" spans="1:11" x14ac:dyDescent="0.25">
      <c r="A100" s="18"/>
      <c r="B100" s="16"/>
      <c r="C100" s="16"/>
    </row>
    <row r="101" spans="1:11" x14ac:dyDescent="0.25">
      <c r="A101" s="18"/>
      <c r="B101" s="16"/>
      <c r="C101" s="16"/>
    </row>
    <row r="102" spans="1:11" x14ac:dyDescent="0.25">
      <c r="A102" s="18"/>
      <c r="B102" s="16"/>
      <c r="C102" s="16"/>
      <c r="D102" s="16"/>
    </row>
    <row r="103" spans="1:11" ht="18.75" x14ac:dyDescent="0.3">
      <c r="A103" s="119" t="s">
        <v>139</v>
      </c>
      <c r="B103" s="103"/>
      <c r="C103" s="103"/>
      <c r="D103" s="104"/>
      <c r="E103" s="105"/>
      <c r="F103" s="29"/>
      <c r="G103" s="29"/>
      <c r="H103" s="29"/>
      <c r="I103" s="29"/>
      <c r="J103" s="29"/>
      <c r="K103" s="29"/>
    </row>
    <row r="104" spans="1:11" x14ac:dyDescent="0.25">
      <c r="A104" s="106" t="s">
        <v>191</v>
      </c>
      <c r="B104" s="103"/>
      <c r="C104" s="103"/>
      <c r="D104" s="104"/>
      <c r="E104" s="105"/>
      <c r="F104" s="29"/>
      <c r="G104" s="29"/>
      <c r="H104" s="29"/>
      <c r="I104" s="29"/>
      <c r="J104" s="29"/>
      <c r="K104" s="29"/>
    </row>
    <row r="105" spans="1:11" x14ac:dyDescent="0.25">
      <c r="A105" s="106" t="s">
        <v>140</v>
      </c>
      <c r="B105" s="103"/>
      <c r="C105" s="103"/>
      <c r="D105" s="104"/>
      <c r="E105" s="105"/>
      <c r="F105" s="29"/>
      <c r="G105" s="29"/>
      <c r="H105" s="29"/>
      <c r="I105" s="29"/>
      <c r="J105" s="29"/>
      <c r="K105" s="29"/>
    </row>
    <row r="106" spans="1:11" x14ac:dyDescent="0.25">
      <c r="A106" s="106" t="s">
        <v>141</v>
      </c>
      <c r="B106" s="103"/>
      <c r="C106" s="103"/>
      <c r="D106" s="104"/>
      <c r="E106" s="105"/>
      <c r="F106" s="29"/>
      <c r="G106" s="29"/>
      <c r="H106" s="29"/>
      <c r="I106" s="29"/>
      <c r="J106" s="29"/>
      <c r="K106" s="29"/>
    </row>
    <row r="107" spans="1:11" x14ac:dyDescent="0.25">
      <c r="A107" s="107" t="s">
        <v>142</v>
      </c>
      <c r="B107" s="103"/>
      <c r="C107" s="103"/>
      <c r="D107" s="104"/>
      <c r="E107" s="105"/>
      <c r="F107" s="29"/>
      <c r="G107" s="29"/>
      <c r="H107" s="29"/>
      <c r="I107" s="29"/>
      <c r="J107" s="29"/>
      <c r="K107" s="29"/>
    </row>
    <row r="108" spans="1:11" x14ac:dyDescent="0.25">
      <c r="A108" s="18"/>
      <c r="B108" s="16"/>
      <c r="C108" s="16"/>
      <c r="D108" s="16"/>
    </row>
    <row r="109" spans="1:11" x14ac:dyDescent="0.25">
      <c r="A109" s="18"/>
      <c r="B109" s="16"/>
      <c r="C109" s="16"/>
    </row>
    <row r="110" spans="1:11" ht="15.75" x14ac:dyDescent="0.25">
      <c r="A110" s="109" t="s">
        <v>292</v>
      </c>
      <c r="B110" s="16"/>
      <c r="C110" s="16"/>
    </row>
    <row r="111" spans="1:11" ht="15.75" x14ac:dyDescent="0.25">
      <c r="A111" s="118" t="s">
        <v>291</v>
      </c>
      <c r="B111" s="16"/>
      <c r="C111" s="16"/>
    </row>
    <row r="112" spans="1:11" x14ac:dyDescent="0.25">
      <c r="A112" s="18" t="s">
        <v>163</v>
      </c>
      <c r="B112" s="16"/>
      <c r="C112" s="16"/>
    </row>
    <row r="113" spans="1:6" x14ac:dyDescent="0.25">
      <c r="A113" s="17" t="s">
        <v>313</v>
      </c>
      <c r="B113" s="16"/>
      <c r="C113" s="16"/>
    </row>
    <row r="114" spans="1:6" x14ac:dyDescent="0.25">
      <c r="A114" s="17" t="s">
        <v>312</v>
      </c>
      <c r="B114" s="16"/>
      <c r="C114" s="16"/>
      <c r="F114" s="13" t="s">
        <v>107</v>
      </c>
    </row>
  </sheetData>
  <sheetProtection sheet="1" objects="1" scenarios="1"/>
  <hyperlinks>
    <hyperlink ref="A50" location="TaxRates!A1" display="TaxRates"/>
    <hyperlink ref="A51" location="RMDtable!A1" display="RMDtable"/>
    <hyperlink ref="A52" location="'Appendix A'!A1" display="Appendix A"/>
    <hyperlink ref="A49" location="Main!A1" display="Main"/>
    <hyperlink ref="E9" r:id="rId1"/>
  </hyperlinks>
  <printOptions headings="1" gridLines="1"/>
  <pageMargins left="0.7" right="0.7" top="0.75" bottom="0.75" header="0.3" footer="0.3"/>
  <pageSetup orientation="landscape" horizontalDpi="0" verticalDpi="0" r:id="rId2"/>
  <headerFooter>
    <oddHeader>&amp;L&amp;F&amp;C&amp;D&amp;R&amp;A  &amp;P</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9"/>
  <sheetViews>
    <sheetView topLeftCell="A28" workbookViewId="0">
      <selection activeCell="E105" sqref="E105"/>
    </sheetView>
  </sheetViews>
  <sheetFormatPr defaultRowHeight="15" x14ac:dyDescent="0.25"/>
  <cols>
    <col min="1" max="1" width="9.7109375" style="141" customWidth="1"/>
    <col min="2" max="2" width="10.7109375" style="141" bestFit="1" customWidth="1"/>
    <col min="3" max="3" width="9.140625" style="141"/>
    <col min="4" max="4" width="10.28515625" style="141" customWidth="1"/>
    <col min="5" max="5" width="14.5703125" style="141" customWidth="1"/>
    <col min="6" max="6" width="11.85546875" style="141" bestFit="1" customWidth="1"/>
    <col min="7" max="7" width="10.85546875" style="141" customWidth="1"/>
    <col min="8" max="8" width="10.7109375" style="141" customWidth="1"/>
    <col min="9" max="9" width="10.42578125" style="141" customWidth="1"/>
    <col min="10" max="10" width="7.5703125" style="141" customWidth="1"/>
    <col min="11" max="11" width="11.140625" style="141" customWidth="1"/>
    <col min="12" max="12" width="5" style="141" customWidth="1"/>
    <col min="13" max="16384" width="9.140625" style="141"/>
  </cols>
  <sheetData>
    <row r="1" spans="1:8" ht="15.75" x14ac:dyDescent="0.25">
      <c r="A1" s="140" t="s">
        <v>200</v>
      </c>
      <c r="C1" s="141" t="s">
        <v>248</v>
      </c>
    </row>
    <row r="2" spans="1:8" ht="15.75" x14ac:dyDescent="0.25">
      <c r="A2" s="142" t="s">
        <v>345</v>
      </c>
      <c r="B2" s="143" t="str">
        <f>Introduction!$B$4</f>
        <v>8/5/2015.a</v>
      </c>
      <c r="C2" s="141" t="s">
        <v>346</v>
      </c>
      <c r="D2" s="143" t="str">
        <f>Introduction!$E$4</f>
        <v>0.6.1Beta</v>
      </c>
      <c r="E2" s="141" t="s">
        <v>347</v>
      </c>
      <c r="F2" s="141" t="str">
        <f>Introduction!$A$1</f>
        <v>File: SpendableNetWorth.xlsx</v>
      </c>
    </row>
    <row r="3" spans="1:8" x14ac:dyDescent="0.25">
      <c r="A3" s="141">
        <f>Introduction!A8</f>
        <v>0</v>
      </c>
      <c r="B3" s="143"/>
    </row>
    <row r="4" spans="1:8" x14ac:dyDescent="0.25">
      <c r="B4" s="143"/>
    </row>
    <row r="5" spans="1:8" ht="15.75" x14ac:dyDescent="0.25">
      <c r="A5" s="140" t="s">
        <v>11</v>
      </c>
      <c r="B5" s="143"/>
    </row>
    <row r="6" spans="1:8" x14ac:dyDescent="0.25">
      <c r="A6" s="141" t="s">
        <v>399</v>
      </c>
      <c r="B6" s="143"/>
    </row>
    <row r="7" spans="1:8" x14ac:dyDescent="0.25">
      <c r="A7" s="144"/>
    </row>
    <row r="8" spans="1:8" x14ac:dyDescent="0.25">
      <c r="A8" s="145" t="s">
        <v>249</v>
      </c>
    </row>
    <row r="9" spans="1:8" x14ac:dyDescent="0.25">
      <c r="A9" s="146" t="s">
        <v>199</v>
      </c>
      <c r="C9" s="141" t="s">
        <v>247</v>
      </c>
    </row>
    <row r="10" spans="1:8" x14ac:dyDescent="0.25">
      <c r="A10" s="147" t="s">
        <v>68</v>
      </c>
      <c r="C10" s="148" t="s">
        <v>99</v>
      </c>
    </row>
    <row r="11" spans="1:8" x14ac:dyDescent="0.25">
      <c r="A11" s="147" t="s">
        <v>37</v>
      </c>
      <c r="C11" s="148" t="s">
        <v>348</v>
      </c>
    </row>
    <row r="12" spans="1:8" x14ac:dyDescent="0.25">
      <c r="A12" s="149" t="s">
        <v>100</v>
      </c>
      <c r="C12" s="148" t="s">
        <v>98</v>
      </c>
    </row>
    <row r="13" spans="1:8" x14ac:dyDescent="0.25">
      <c r="A13" s="149"/>
      <c r="B13" s="148"/>
      <c r="C13" s="148"/>
    </row>
    <row r="14" spans="1:8" ht="15.75" x14ac:dyDescent="0.25">
      <c r="A14" s="150" t="s">
        <v>301</v>
      </c>
      <c r="B14" s="151"/>
      <c r="C14" s="151"/>
      <c r="D14" s="151"/>
      <c r="E14" s="151"/>
      <c r="F14" s="151"/>
      <c r="G14" s="151"/>
      <c r="H14" s="151"/>
    </row>
    <row r="15" spans="1:8" x14ac:dyDescent="0.25">
      <c r="A15" s="151" t="s">
        <v>180</v>
      </c>
      <c r="B15" s="151"/>
      <c r="C15" s="151"/>
      <c r="D15" s="151"/>
      <c r="E15" s="151"/>
      <c r="F15" s="151"/>
      <c r="G15" s="151"/>
      <c r="H15" s="151"/>
    </row>
    <row r="16" spans="1:8" x14ac:dyDescent="0.25">
      <c r="A16" s="145"/>
      <c r="B16" s="145"/>
      <c r="C16" s="145"/>
      <c r="D16" s="145"/>
      <c r="E16" s="145"/>
      <c r="F16" s="145"/>
      <c r="G16" s="145"/>
      <c r="H16" s="145"/>
    </row>
    <row r="17" spans="1:15" x14ac:dyDescent="0.25">
      <c r="A17" s="145" t="s">
        <v>302</v>
      </c>
      <c r="B17" s="145"/>
      <c r="C17" s="145"/>
      <c r="D17" s="145"/>
      <c r="E17" s="145"/>
      <c r="F17" s="145"/>
      <c r="G17" s="145"/>
      <c r="H17" s="145"/>
    </row>
    <row r="18" spans="1:15" x14ac:dyDescent="0.25">
      <c r="A18" s="141" t="s">
        <v>303</v>
      </c>
      <c r="B18" s="148"/>
      <c r="C18" s="152"/>
    </row>
    <row r="19" spans="1:15" x14ac:dyDescent="0.25">
      <c r="A19" s="141" t="s">
        <v>319</v>
      </c>
      <c r="B19" s="148"/>
      <c r="C19" s="152"/>
    </row>
    <row r="20" spans="1:15" x14ac:dyDescent="0.25">
      <c r="A20" s="141" t="s">
        <v>318</v>
      </c>
      <c r="B20" s="148"/>
      <c r="C20" s="152"/>
    </row>
    <row r="21" spans="1:15" s="152" customFormat="1" ht="15.75" thickBot="1" x14ac:dyDescent="0.3"/>
    <row r="22" spans="1:15" ht="19.5" thickTop="1" x14ac:dyDescent="0.3">
      <c r="A22" s="153" t="s">
        <v>211</v>
      </c>
      <c r="B22" s="154"/>
      <c r="C22" s="154"/>
      <c r="D22" s="154"/>
      <c r="E22" s="154"/>
      <c r="F22" s="154"/>
      <c r="G22" s="154"/>
      <c r="H22" s="154" t="s">
        <v>368</v>
      </c>
      <c r="I22" s="154"/>
      <c r="J22" s="154"/>
      <c r="K22" s="155"/>
      <c r="O22" s="156"/>
    </row>
    <row r="23" spans="1:15" x14ac:dyDescent="0.25">
      <c r="A23" s="157"/>
      <c r="B23" s="152"/>
      <c r="C23" s="152"/>
      <c r="D23" s="152"/>
      <c r="E23" s="152"/>
      <c r="F23" s="152"/>
      <c r="G23" s="152"/>
      <c r="H23" s="152"/>
      <c r="I23" s="152"/>
      <c r="J23" s="152"/>
      <c r="K23" s="158"/>
      <c r="O23" s="156"/>
    </row>
    <row r="24" spans="1:15" x14ac:dyDescent="0.25">
      <c r="A24" s="159" t="s">
        <v>212</v>
      </c>
      <c r="B24" s="152"/>
      <c r="C24" s="152"/>
      <c r="D24" s="152"/>
      <c r="E24" s="152"/>
      <c r="F24" s="160" t="s">
        <v>210</v>
      </c>
      <c r="G24" s="160" t="s">
        <v>13</v>
      </c>
      <c r="H24" s="160" t="s">
        <v>14</v>
      </c>
      <c r="I24" s="161" t="s">
        <v>20</v>
      </c>
      <c r="J24" s="152"/>
      <c r="K24" s="158"/>
      <c r="O24" s="156"/>
    </row>
    <row r="25" spans="1:15" x14ac:dyDescent="0.25">
      <c r="A25" s="157" t="s">
        <v>9</v>
      </c>
      <c r="B25" s="152"/>
      <c r="C25" s="152"/>
      <c r="D25" s="152"/>
      <c r="E25" s="152"/>
      <c r="F25" s="162">
        <f>G25+H25</f>
        <v>100000</v>
      </c>
      <c r="G25" s="318">
        <v>55000</v>
      </c>
      <c r="H25" s="318">
        <v>45000</v>
      </c>
      <c r="I25" s="152"/>
      <c r="J25" s="152"/>
      <c r="K25" s="158"/>
    </row>
    <row r="26" spans="1:15" x14ac:dyDescent="0.25">
      <c r="A26" s="157"/>
      <c r="B26" s="152"/>
      <c r="C26" s="152"/>
      <c r="D26" s="152"/>
      <c r="E26" s="152"/>
      <c r="F26" s="162"/>
      <c r="G26" s="163"/>
      <c r="H26" s="163"/>
      <c r="I26" s="152"/>
      <c r="J26" s="152"/>
      <c r="K26" s="158"/>
    </row>
    <row r="27" spans="1:15" x14ac:dyDescent="0.25">
      <c r="A27" s="164" t="s">
        <v>213</v>
      </c>
      <c r="B27" s="152"/>
      <c r="C27" s="152"/>
      <c r="D27" s="152"/>
      <c r="E27" s="152"/>
      <c r="F27" s="162"/>
      <c r="G27" s="163"/>
      <c r="H27" s="163"/>
      <c r="I27" s="152"/>
      <c r="J27" s="152"/>
      <c r="K27" s="158"/>
    </row>
    <row r="28" spans="1:15" x14ac:dyDescent="0.25">
      <c r="A28" s="157" t="s">
        <v>4</v>
      </c>
      <c r="B28" s="152"/>
      <c r="C28" s="152"/>
      <c r="D28" s="152"/>
      <c r="E28" s="152"/>
      <c r="F28" s="162">
        <f>G28+H28</f>
        <v>300000</v>
      </c>
      <c r="G28" s="319">
        <v>60000</v>
      </c>
      <c r="H28" s="319">
        <v>240000</v>
      </c>
      <c r="I28" s="161" t="s">
        <v>109</v>
      </c>
      <c r="J28" s="152"/>
      <c r="K28" s="158"/>
    </row>
    <row r="29" spans="1:15" x14ac:dyDescent="0.25">
      <c r="A29" s="157" t="s">
        <v>175</v>
      </c>
      <c r="B29" s="152"/>
      <c r="C29" s="152"/>
      <c r="D29" s="152"/>
      <c r="E29" s="152"/>
      <c r="F29" s="162">
        <f>G29+H29</f>
        <v>80000</v>
      </c>
      <c r="G29" s="319">
        <v>20000</v>
      </c>
      <c r="H29" s="319">
        <v>60000</v>
      </c>
      <c r="I29" s="161" t="s">
        <v>174</v>
      </c>
      <c r="J29" s="152"/>
      <c r="K29" s="158"/>
    </row>
    <row r="30" spans="1:15" x14ac:dyDescent="0.25">
      <c r="A30" s="157" t="s">
        <v>357</v>
      </c>
      <c r="B30" s="152"/>
      <c r="C30" s="152"/>
      <c r="D30" s="152"/>
      <c r="E30" s="152"/>
      <c r="F30" s="162">
        <f>G30+H30</f>
        <v>220000</v>
      </c>
      <c r="G30" s="166">
        <f>G28-G29</f>
        <v>40000</v>
      </c>
      <c r="H30" s="166">
        <f>H28-H29</f>
        <v>180000</v>
      </c>
      <c r="I30" s="161" t="s">
        <v>341</v>
      </c>
      <c r="J30" s="152"/>
      <c r="K30" s="158"/>
    </row>
    <row r="31" spans="1:15" x14ac:dyDescent="0.25">
      <c r="A31" s="157" t="s">
        <v>314</v>
      </c>
      <c r="B31" s="152"/>
      <c r="C31" s="152"/>
      <c r="D31" s="152"/>
      <c r="E31" s="152"/>
      <c r="F31" s="167">
        <f>(G31*(G28-G29)+H31*(H28-H29))/G30</f>
        <v>1.78</v>
      </c>
      <c r="G31" s="320">
        <v>0.25</v>
      </c>
      <c r="H31" s="320">
        <v>0.34</v>
      </c>
      <c r="I31" s="161" t="s">
        <v>110</v>
      </c>
      <c r="J31" s="152"/>
      <c r="K31" s="158"/>
    </row>
    <row r="32" spans="1:15" x14ac:dyDescent="0.25">
      <c r="A32" s="157" t="s">
        <v>358</v>
      </c>
      <c r="B32" s="152"/>
      <c r="C32" s="152"/>
      <c r="D32" s="152"/>
      <c r="E32" s="152"/>
      <c r="F32" s="167">
        <f>(G32*G30+H32*H30)/F30</f>
        <v>0.73484848484848475</v>
      </c>
      <c r="G32" s="167">
        <f>G30/G28</f>
        <v>0.66666666666666663</v>
      </c>
      <c r="H32" s="167">
        <f>H30/H28</f>
        <v>0.75</v>
      </c>
      <c r="I32" s="161" t="s">
        <v>360</v>
      </c>
      <c r="J32" s="152"/>
      <c r="K32" s="158"/>
    </row>
    <row r="33" spans="1:11" x14ac:dyDescent="0.25">
      <c r="A33" s="157"/>
      <c r="B33" s="152"/>
      <c r="C33" s="152"/>
      <c r="D33" s="152"/>
      <c r="E33" s="152"/>
      <c r="F33" s="162"/>
      <c r="G33" s="163"/>
      <c r="H33" s="163"/>
      <c r="I33" s="152"/>
      <c r="J33" s="152"/>
      <c r="K33" s="158"/>
    </row>
    <row r="34" spans="1:11" x14ac:dyDescent="0.25">
      <c r="A34" s="159" t="s">
        <v>351</v>
      </c>
      <c r="B34" s="152"/>
      <c r="C34" s="152"/>
      <c r="D34" s="152"/>
      <c r="E34" s="152"/>
      <c r="F34" s="162"/>
      <c r="G34" s="162"/>
      <c r="H34" s="162"/>
      <c r="I34" s="161"/>
      <c r="J34" s="152"/>
      <c r="K34" s="158"/>
    </row>
    <row r="35" spans="1:11" x14ac:dyDescent="0.25">
      <c r="A35" s="157" t="s">
        <v>188</v>
      </c>
      <c r="B35" s="152"/>
      <c r="C35" s="152"/>
      <c r="D35" s="152"/>
      <c r="E35" s="152"/>
      <c r="F35" s="162">
        <f>G35+H35</f>
        <v>5000</v>
      </c>
      <c r="G35" s="318">
        <v>2600</v>
      </c>
      <c r="H35" s="318">
        <v>2400</v>
      </c>
      <c r="I35" s="161" t="s">
        <v>228</v>
      </c>
      <c r="J35" s="152"/>
      <c r="K35" s="158"/>
    </row>
    <row r="36" spans="1:11" x14ac:dyDescent="0.25">
      <c r="A36" s="157" t="s">
        <v>229</v>
      </c>
      <c r="B36" s="152"/>
      <c r="C36" s="152"/>
      <c r="D36" s="152"/>
      <c r="E36" s="152"/>
      <c r="F36" s="162">
        <f>G36+H36</f>
        <v>0</v>
      </c>
      <c r="G36" s="318">
        <v>0</v>
      </c>
      <c r="H36" s="318">
        <v>0</v>
      </c>
      <c r="I36" s="161" t="s">
        <v>352</v>
      </c>
      <c r="J36" s="152"/>
      <c r="K36" s="158"/>
    </row>
    <row r="37" spans="1:11" x14ac:dyDescent="0.25">
      <c r="A37" s="157" t="s">
        <v>373</v>
      </c>
      <c r="B37" s="152"/>
      <c r="C37" s="152"/>
      <c r="D37" s="152"/>
      <c r="E37" s="152"/>
      <c r="F37" s="162">
        <f>G37+H37</f>
        <v>5000</v>
      </c>
      <c r="G37" s="162">
        <f>SUM(G35:G36)</f>
        <v>2600</v>
      </c>
      <c r="H37" s="162">
        <f>SUM(H35:H36)</f>
        <v>2400</v>
      </c>
      <c r="I37" s="161" t="s">
        <v>374</v>
      </c>
      <c r="J37" s="152"/>
      <c r="K37" s="158"/>
    </row>
    <row r="38" spans="1:11" x14ac:dyDescent="0.25">
      <c r="A38" s="159"/>
      <c r="B38" s="152"/>
      <c r="C38" s="152"/>
      <c r="D38" s="152"/>
      <c r="E38" s="152"/>
      <c r="F38" s="162"/>
      <c r="G38" s="162"/>
      <c r="H38" s="162"/>
      <c r="I38" s="161"/>
      <c r="J38" s="152"/>
      <c r="K38" s="158"/>
    </row>
    <row r="39" spans="1:11" x14ac:dyDescent="0.25">
      <c r="A39" s="159" t="s">
        <v>350</v>
      </c>
      <c r="B39" s="152"/>
      <c r="C39" s="152"/>
      <c r="D39" s="152"/>
      <c r="E39" s="152"/>
      <c r="F39" s="162"/>
      <c r="G39" s="162"/>
      <c r="H39" s="162"/>
      <c r="I39" s="161"/>
      <c r="J39" s="152"/>
      <c r="K39" s="158"/>
    </row>
    <row r="40" spans="1:11" x14ac:dyDescent="0.25">
      <c r="A40" s="157" t="s">
        <v>143</v>
      </c>
      <c r="B40" s="152"/>
      <c r="C40" s="152"/>
      <c r="D40" s="152"/>
      <c r="E40" s="152"/>
      <c r="F40" s="162">
        <f>G40+H40</f>
        <v>10000</v>
      </c>
      <c r="G40" s="318">
        <v>5100</v>
      </c>
      <c r="H40" s="318">
        <v>4900</v>
      </c>
      <c r="I40" s="152"/>
      <c r="J40" s="152"/>
      <c r="K40" s="158"/>
    </row>
    <row r="41" spans="1:11" x14ac:dyDescent="0.25">
      <c r="A41" s="157" t="s">
        <v>171</v>
      </c>
      <c r="B41" s="152"/>
      <c r="C41" s="152"/>
      <c r="D41" s="152"/>
      <c r="E41" s="152"/>
      <c r="F41" s="162">
        <f>G41+H41</f>
        <v>4100</v>
      </c>
      <c r="G41" s="318">
        <v>2000</v>
      </c>
      <c r="H41" s="318">
        <v>2100</v>
      </c>
      <c r="I41" s="152"/>
      <c r="J41" s="152"/>
      <c r="K41" s="158"/>
    </row>
    <row r="42" spans="1:11" x14ac:dyDescent="0.25">
      <c r="A42" s="157" t="s">
        <v>173</v>
      </c>
      <c r="B42" s="152"/>
      <c r="C42" s="152"/>
      <c r="D42" s="152"/>
      <c r="E42" s="152"/>
      <c r="F42" s="162">
        <f>G42+H42</f>
        <v>3000</v>
      </c>
      <c r="G42" s="318">
        <v>2000</v>
      </c>
      <c r="H42" s="318">
        <v>1000</v>
      </c>
      <c r="I42" s="152"/>
      <c r="J42" s="152"/>
      <c r="K42" s="158"/>
    </row>
    <row r="43" spans="1:11" x14ac:dyDescent="0.25">
      <c r="A43" s="157" t="s">
        <v>172</v>
      </c>
      <c r="B43" s="152"/>
      <c r="C43" s="152"/>
      <c r="D43" s="152"/>
      <c r="E43" s="152"/>
      <c r="F43" s="162">
        <f t="shared" ref="F43" si="0">G43+H43</f>
        <v>17100</v>
      </c>
      <c r="G43" s="321">
        <f>SUM(G40:G42)</f>
        <v>9100</v>
      </c>
      <c r="H43" s="162">
        <f>SUM(H40:H42)</f>
        <v>8000</v>
      </c>
      <c r="I43" s="161" t="s">
        <v>230</v>
      </c>
      <c r="J43" s="152"/>
      <c r="K43" s="158"/>
    </row>
    <row r="44" spans="1:11" x14ac:dyDescent="0.25">
      <c r="A44" s="157"/>
      <c r="B44" s="152"/>
      <c r="C44" s="152"/>
      <c r="D44" s="152"/>
      <c r="E44" s="152"/>
      <c r="F44" s="162"/>
      <c r="G44" s="162"/>
      <c r="H44" s="162"/>
      <c r="I44" s="152"/>
      <c r="J44" s="152"/>
      <c r="K44" s="158"/>
    </row>
    <row r="45" spans="1:11" x14ac:dyDescent="0.25">
      <c r="A45" s="157" t="s">
        <v>343</v>
      </c>
      <c r="B45" s="152"/>
      <c r="C45" s="152"/>
      <c r="D45" s="152"/>
      <c r="E45" s="152"/>
      <c r="F45" s="162">
        <f>G45+H45</f>
        <v>22100</v>
      </c>
      <c r="G45" s="162">
        <f>G35+G43+G36</f>
        <v>11700</v>
      </c>
      <c r="H45" s="162">
        <f>H35+H43+H36</f>
        <v>10400</v>
      </c>
      <c r="I45" s="168" t="s">
        <v>181</v>
      </c>
      <c r="J45" s="152"/>
      <c r="K45" s="158"/>
    </row>
    <row r="46" spans="1:11" x14ac:dyDescent="0.25">
      <c r="A46" s="157"/>
      <c r="B46" s="152"/>
      <c r="C46" s="152"/>
      <c r="D46" s="152"/>
      <c r="E46" s="152"/>
      <c r="F46" s="162"/>
      <c r="G46" s="162"/>
      <c r="H46" s="162"/>
      <c r="I46" s="168"/>
      <c r="J46" s="152"/>
      <c r="K46" s="158"/>
    </row>
    <row r="47" spans="1:11" x14ac:dyDescent="0.25">
      <c r="A47" s="159" t="s">
        <v>206</v>
      </c>
      <c r="B47" s="152"/>
      <c r="C47" s="152"/>
      <c r="D47" s="152"/>
      <c r="E47" s="152"/>
      <c r="F47" s="162"/>
      <c r="G47" s="162"/>
      <c r="H47" s="162"/>
      <c r="I47" s="168"/>
      <c r="J47" s="152"/>
      <c r="K47" s="158"/>
    </row>
    <row r="48" spans="1:11" ht="15.75" customHeight="1" x14ac:dyDescent="0.25">
      <c r="A48" s="157" t="s">
        <v>5</v>
      </c>
      <c r="B48" s="152"/>
      <c r="C48" s="152"/>
      <c r="D48" s="152"/>
      <c r="E48" s="152"/>
      <c r="F48" s="162">
        <f>G48+H48</f>
        <v>40000</v>
      </c>
      <c r="G48" s="319">
        <v>21000</v>
      </c>
      <c r="H48" s="319">
        <v>19000</v>
      </c>
      <c r="I48" s="169" t="s">
        <v>182</v>
      </c>
      <c r="J48" s="152"/>
      <c r="K48" s="158"/>
    </row>
    <row r="49" spans="1:11" x14ac:dyDescent="0.25">
      <c r="A49" s="157"/>
      <c r="B49" s="152"/>
      <c r="C49" s="152"/>
      <c r="D49" s="152"/>
      <c r="E49" s="152"/>
      <c r="F49" s="162"/>
      <c r="G49" s="162"/>
      <c r="H49" s="162"/>
      <c r="I49" s="152"/>
      <c r="J49" s="152"/>
      <c r="K49" s="158"/>
    </row>
    <row r="50" spans="1:11" ht="14.25" customHeight="1" x14ac:dyDescent="0.25">
      <c r="A50" s="159" t="s">
        <v>207</v>
      </c>
      <c r="B50" s="152"/>
      <c r="C50" s="152"/>
      <c r="D50" s="152"/>
      <c r="E50" s="152"/>
      <c r="F50" s="162"/>
      <c r="G50" s="163"/>
      <c r="H50" s="163"/>
      <c r="I50" s="152"/>
      <c r="J50" s="152"/>
      <c r="K50" s="158"/>
    </row>
    <row r="51" spans="1:11" x14ac:dyDescent="0.25">
      <c r="A51" s="157" t="s">
        <v>364</v>
      </c>
      <c r="B51" s="152"/>
      <c r="C51" s="152"/>
      <c r="D51" s="152"/>
      <c r="E51" s="152"/>
      <c r="F51" s="162">
        <f>G51+H51</f>
        <v>500000</v>
      </c>
      <c r="G51" s="319">
        <v>410000</v>
      </c>
      <c r="H51" s="319">
        <v>90000</v>
      </c>
      <c r="I51" s="161" t="s">
        <v>315</v>
      </c>
      <c r="J51" s="152"/>
      <c r="K51" s="158"/>
    </row>
    <row r="52" spans="1:11" x14ac:dyDescent="0.25">
      <c r="A52" s="157" t="s">
        <v>316</v>
      </c>
      <c r="B52" s="152"/>
      <c r="C52" s="152"/>
      <c r="D52" s="152"/>
      <c r="E52" s="152"/>
      <c r="F52" s="162"/>
      <c r="G52" s="322">
        <v>72</v>
      </c>
      <c r="H52" s="322">
        <v>70</v>
      </c>
      <c r="I52" s="161" t="s">
        <v>165</v>
      </c>
      <c r="J52" s="152"/>
      <c r="K52" s="158"/>
    </row>
    <row r="53" spans="1:11" x14ac:dyDescent="0.25">
      <c r="A53" s="157"/>
      <c r="B53" s="152"/>
      <c r="C53" s="152"/>
      <c r="D53" s="152"/>
      <c r="E53" s="152"/>
      <c r="F53" s="162"/>
      <c r="G53" s="170"/>
      <c r="H53" s="170"/>
      <c r="I53" s="161"/>
      <c r="J53" s="152"/>
      <c r="K53" s="158"/>
    </row>
    <row r="54" spans="1:11" x14ac:dyDescent="0.25">
      <c r="A54" s="159" t="s">
        <v>366</v>
      </c>
      <c r="B54" s="152"/>
      <c r="C54" s="152"/>
      <c r="D54" s="152"/>
      <c r="E54" s="152"/>
      <c r="I54" s="161"/>
      <c r="J54" s="152"/>
      <c r="K54" s="158"/>
    </row>
    <row r="55" spans="1:11" x14ac:dyDescent="0.25">
      <c r="A55" s="171" t="s">
        <v>365</v>
      </c>
      <c r="B55" s="152"/>
      <c r="C55" s="152"/>
      <c r="D55" s="152"/>
      <c r="E55" s="152"/>
      <c r="F55" s="162">
        <f>G55+H55</f>
        <v>840000</v>
      </c>
      <c r="G55" s="172">
        <f>G28+G48+G51</f>
        <v>491000</v>
      </c>
      <c r="H55" s="172">
        <f>H28+H48+H51</f>
        <v>349000</v>
      </c>
      <c r="I55" s="161" t="s">
        <v>367</v>
      </c>
      <c r="J55" s="152"/>
      <c r="K55" s="158"/>
    </row>
    <row r="56" spans="1:11" x14ac:dyDescent="0.25">
      <c r="A56" s="157"/>
      <c r="B56" s="152"/>
      <c r="C56" s="152"/>
      <c r="D56" s="152"/>
      <c r="E56" s="152"/>
      <c r="F56" s="152"/>
      <c r="G56" s="152"/>
      <c r="H56" s="152"/>
      <c r="I56" s="152"/>
      <c r="J56" s="152"/>
      <c r="K56" s="158"/>
    </row>
    <row r="57" spans="1:11" ht="15.75" thickBot="1" x14ac:dyDescent="0.3">
      <c r="A57" s="159" t="s">
        <v>363</v>
      </c>
      <c r="B57" s="152"/>
      <c r="C57" s="152"/>
      <c r="D57" s="152"/>
      <c r="E57" s="152"/>
      <c r="F57" s="152"/>
      <c r="G57" s="152"/>
      <c r="H57" s="152"/>
      <c r="I57" s="152"/>
      <c r="J57" s="152"/>
      <c r="K57" s="158"/>
    </row>
    <row r="58" spans="1:11" ht="16.5" thickBot="1" x14ac:dyDescent="0.3">
      <c r="A58" s="173" t="s">
        <v>317</v>
      </c>
      <c r="B58" s="174"/>
      <c r="C58" s="174"/>
      <c r="D58" s="174"/>
      <c r="E58" s="174"/>
      <c r="F58" s="323" t="s">
        <v>22</v>
      </c>
      <c r="G58" s="171" t="s">
        <v>208</v>
      </c>
      <c r="H58" s="152"/>
      <c r="I58" s="152"/>
      <c r="J58" s="152"/>
      <c r="K58" s="158"/>
    </row>
    <row r="59" spans="1:11" ht="15.75" x14ac:dyDescent="0.25">
      <c r="A59" s="175" t="s">
        <v>21</v>
      </c>
      <c r="B59" s="176" t="s">
        <v>23</v>
      </c>
      <c r="C59" s="174"/>
      <c r="D59" s="174"/>
      <c r="E59" s="174"/>
      <c r="F59" s="177"/>
      <c r="G59" s="152" t="s">
        <v>209</v>
      </c>
      <c r="H59" s="152"/>
      <c r="I59" s="152"/>
      <c r="J59" s="152"/>
      <c r="K59" s="158"/>
    </row>
    <row r="60" spans="1:11" ht="15.75" x14ac:dyDescent="0.25">
      <c r="A60" s="175"/>
      <c r="B60" s="176" t="s">
        <v>24</v>
      </c>
      <c r="C60" s="174"/>
      <c r="D60" s="174"/>
      <c r="E60" s="174"/>
      <c r="F60" s="177"/>
      <c r="G60" s="152" t="s">
        <v>250</v>
      </c>
      <c r="H60" s="152"/>
      <c r="I60" s="152"/>
      <c r="J60" s="152"/>
      <c r="K60" s="158"/>
    </row>
    <row r="61" spans="1:11" ht="15.75" x14ac:dyDescent="0.25">
      <c r="A61" s="175"/>
      <c r="B61" s="176" t="s">
        <v>26</v>
      </c>
      <c r="C61" s="174"/>
      <c r="D61" s="174"/>
      <c r="E61" s="178" t="s">
        <v>107</v>
      </c>
      <c r="F61" s="177"/>
      <c r="G61" s="152"/>
      <c r="H61" s="152"/>
      <c r="I61" s="152"/>
      <c r="J61" s="152"/>
      <c r="K61" s="158"/>
    </row>
    <row r="62" spans="1:11" ht="15.75" x14ac:dyDescent="0.25">
      <c r="A62" s="175"/>
      <c r="B62" s="176" t="s">
        <v>96</v>
      </c>
      <c r="C62" s="174"/>
      <c r="D62" s="174"/>
      <c r="E62" s="174"/>
      <c r="F62" s="177"/>
      <c r="G62" s="152"/>
      <c r="H62" s="152"/>
      <c r="I62" s="152"/>
      <c r="J62" s="152"/>
      <c r="K62" s="158"/>
    </row>
    <row r="63" spans="1:11" x14ac:dyDescent="0.25">
      <c r="A63" s="157" t="s">
        <v>113</v>
      </c>
      <c r="B63" s="152"/>
      <c r="C63" s="152"/>
      <c r="D63" s="152"/>
      <c r="E63" s="152"/>
      <c r="F63" s="318">
        <v>4000</v>
      </c>
      <c r="G63" s="148" t="s">
        <v>257</v>
      </c>
      <c r="H63" s="160"/>
      <c r="I63" s="152"/>
      <c r="J63" s="152"/>
      <c r="K63" s="158"/>
    </row>
    <row r="64" spans="1:11" ht="15.75" customHeight="1" thickBot="1" x14ac:dyDescent="0.3">
      <c r="A64" s="179" t="s">
        <v>135</v>
      </c>
      <c r="B64" s="180"/>
      <c r="C64" s="180"/>
      <c r="D64" s="180"/>
      <c r="E64" s="180"/>
      <c r="F64" s="324">
        <v>7.7499999999999999E-2</v>
      </c>
      <c r="G64" s="181" t="s">
        <v>197</v>
      </c>
      <c r="H64" s="182"/>
      <c r="I64" s="180"/>
      <c r="J64" s="180"/>
      <c r="K64" s="183"/>
    </row>
    <row r="65" spans="1:11" ht="15.75" thickTop="1" x14ac:dyDescent="0.25">
      <c r="A65" s="152"/>
      <c r="B65" s="152"/>
      <c r="C65" s="152"/>
      <c r="D65" s="152"/>
      <c r="E65" s="152"/>
      <c r="F65" s="184"/>
      <c r="G65" s="184"/>
      <c r="H65" s="184"/>
      <c r="I65" s="152"/>
      <c r="J65" s="152"/>
      <c r="K65" s="152"/>
    </row>
    <row r="66" spans="1:11" ht="15.75" thickBot="1" x14ac:dyDescent="0.3"/>
    <row r="67" spans="1:11" ht="19.5" thickTop="1" x14ac:dyDescent="0.3">
      <c r="A67" s="153" t="s">
        <v>271</v>
      </c>
      <c r="B67" s="154"/>
      <c r="C67" s="154"/>
      <c r="D67" s="154"/>
      <c r="E67" s="154"/>
      <c r="F67" s="154"/>
      <c r="G67" s="154"/>
      <c r="H67" s="154"/>
      <c r="I67" s="154"/>
      <c r="J67" s="154"/>
      <c r="K67" s="155"/>
    </row>
    <row r="68" spans="1:11" ht="18.75" x14ac:dyDescent="0.3">
      <c r="A68" s="185"/>
      <c r="B68" s="152"/>
      <c r="C68" s="152"/>
      <c r="D68" s="152"/>
      <c r="E68" s="152"/>
      <c r="F68" s="152"/>
      <c r="G68" s="152"/>
      <c r="H68" s="152"/>
      <c r="I68" s="152"/>
      <c r="J68" s="152"/>
      <c r="K68" s="158"/>
    </row>
    <row r="69" spans="1:11" ht="15.75" thickBot="1" x14ac:dyDescent="0.3">
      <c r="A69" s="159" t="s">
        <v>214</v>
      </c>
      <c r="B69" s="152"/>
      <c r="C69" s="152"/>
      <c r="D69" s="152"/>
      <c r="E69" s="152"/>
      <c r="F69" s="152"/>
      <c r="G69" s="152"/>
      <c r="H69" s="152"/>
      <c r="I69" s="152"/>
      <c r="J69" s="152"/>
      <c r="K69" s="158"/>
    </row>
    <row r="70" spans="1:11" ht="16.5" thickBot="1" x14ac:dyDescent="0.3">
      <c r="A70" s="186" t="s">
        <v>322</v>
      </c>
      <c r="B70" s="187"/>
      <c r="C70" s="187"/>
      <c r="D70" s="187"/>
      <c r="E70" s="187"/>
      <c r="F70" s="187"/>
      <c r="G70" s="187"/>
      <c r="H70" s="325" t="s">
        <v>376</v>
      </c>
      <c r="I70" s="187"/>
      <c r="J70" s="187"/>
      <c r="K70" s="188"/>
    </row>
    <row r="71" spans="1:11" ht="15.75" x14ac:dyDescent="0.25">
      <c r="A71" s="189" t="s">
        <v>21</v>
      </c>
      <c r="B71" s="190" t="s">
        <v>251</v>
      </c>
      <c r="C71" s="190"/>
      <c r="D71" s="190"/>
      <c r="E71" s="190"/>
      <c r="F71" s="187"/>
      <c r="G71" s="187"/>
      <c r="H71" s="191"/>
      <c r="I71" s="187"/>
      <c r="J71" s="187"/>
      <c r="K71" s="188"/>
    </row>
    <row r="72" spans="1:11" ht="15.75" x14ac:dyDescent="0.25">
      <c r="A72" s="189"/>
      <c r="B72" s="174" t="s">
        <v>190</v>
      </c>
      <c r="C72" s="190"/>
      <c r="D72" s="190"/>
      <c r="E72" s="190"/>
      <c r="F72" s="187"/>
      <c r="G72" s="187"/>
      <c r="H72" s="187"/>
      <c r="I72" s="187"/>
      <c r="J72" s="187"/>
      <c r="K72" s="192"/>
    </row>
    <row r="73" spans="1:11" x14ac:dyDescent="0.25">
      <c r="A73" s="186"/>
      <c r="B73" s="174" t="s">
        <v>333</v>
      </c>
      <c r="C73" s="190"/>
      <c r="D73" s="190"/>
      <c r="E73" s="190"/>
      <c r="F73" s="187"/>
      <c r="G73" s="193"/>
      <c r="H73" s="193"/>
      <c r="I73" s="187"/>
      <c r="J73" s="174"/>
      <c r="K73" s="194"/>
    </row>
    <row r="74" spans="1:11" x14ac:dyDescent="0.25">
      <c r="A74" s="186"/>
      <c r="B74" s="174" t="s">
        <v>334</v>
      </c>
      <c r="C74" s="190"/>
      <c r="D74" s="190"/>
      <c r="E74" s="190"/>
      <c r="F74" s="187"/>
      <c r="G74" s="193"/>
      <c r="H74" s="193"/>
      <c r="I74" s="187"/>
      <c r="J74" s="174"/>
      <c r="K74" s="194"/>
    </row>
    <row r="75" spans="1:11" s="145" customFormat="1" x14ac:dyDescent="0.25">
      <c r="A75" s="195"/>
      <c r="B75" s="148"/>
      <c r="C75" s="196"/>
      <c r="D75" s="196"/>
      <c r="E75" s="196"/>
      <c r="F75" s="197"/>
      <c r="G75" s="198"/>
      <c r="H75" s="198"/>
      <c r="I75" s="197"/>
      <c r="J75" s="148"/>
      <c r="K75" s="199"/>
    </row>
    <row r="76" spans="1:11" s="145" customFormat="1" x14ac:dyDescent="0.25">
      <c r="A76" s="200" t="s">
        <v>300</v>
      </c>
      <c r="B76" s="148"/>
      <c r="C76" s="196"/>
      <c r="D76" s="196"/>
      <c r="E76" s="196"/>
      <c r="F76" s="197"/>
      <c r="G76" s="198"/>
      <c r="H76" s="198"/>
      <c r="I76" s="197"/>
      <c r="J76" s="148"/>
      <c r="K76" s="199"/>
    </row>
    <row r="77" spans="1:11" s="145" customFormat="1" x14ac:dyDescent="0.25">
      <c r="A77" s="195"/>
      <c r="B77" s="148"/>
      <c r="C77" s="196"/>
      <c r="D77" s="196"/>
      <c r="E77" s="196"/>
      <c r="F77" s="197"/>
      <c r="G77" s="198"/>
      <c r="H77" s="198"/>
      <c r="I77" s="197"/>
      <c r="J77" s="148"/>
      <c r="K77" s="199"/>
    </row>
    <row r="78" spans="1:11" x14ac:dyDescent="0.25">
      <c r="A78" s="159"/>
      <c r="B78" s="152"/>
      <c r="C78" s="152"/>
      <c r="D78" s="152"/>
      <c r="E78" s="152"/>
      <c r="F78" s="160" t="s">
        <v>192</v>
      </c>
      <c r="G78" s="160" t="s">
        <v>13</v>
      </c>
      <c r="H78" s="160" t="s">
        <v>14</v>
      </c>
      <c r="I78" s="152"/>
      <c r="J78" s="152"/>
      <c r="K78" s="158"/>
    </row>
    <row r="79" spans="1:11" x14ac:dyDescent="0.25">
      <c r="A79" s="159" t="s">
        <v>215</v>
      </c>
      <c r="B79" s="152"/>
      <c r="C79" s="152"/>
      <c r="D79" s="152"/>
      <c r="E79" s="152"/>
      <c r="F79" s="184"/>
      <c r="G79" s="184"/>
      <c r="H79" s="184"/>
      <c r="I79" s="152"/>
      <c r="J79" s="152"/>
      <c r="K79" s="158"/>
    </row>
    <row r="80" spans="1:11" x14ac:dyDescent="0.25">
      <c r="A80" s="201" t="s">
        <v>254</v>
      </c>
      <c r="B80" s="202"/>
      <c r="C80" s="202"/>
      <c r="D80" s="202"/>
      <c r="E80" s="202"/>
      <c r="F80" s="162">
        <f t="shared" ref="F80:F85" si="1">G80+H80</f>
        <v>9000</v>
      </c>
      <c r="G80" s="318">
        <v>5000</v>
      </c>
      <c r="H80" s="318">
        <v>4000</v>
      </c>
      <c r="I80" s="203" t="s">
        <v>239</v>
      </c>
      <c r="J80" s="152"/>
      <c r="K80" s="158"/>
    </row>
    <row r="81" spans="1:11" s="145" customFormat="1" x14ac:dyDescent="0.25">
      <c r="A81" s="157" t="s">
        <v>359</v>
      </c>
      <c r="B81" s="148"/>
      <c r="C81" s="148"/>
      <c r="D81" s="148"/>
      <c r="E81" s="148"/>
      <c r="F81" s="184">
        <f t="shared" si="1"/>
        <v>300000</v>
      </c>
      <c r="G81" s="204">
        <f>G28</f>
        <v>60000</v>
      </c>
      <c r="H81" s="204">
        <f>H28</f>
        <v>240000</v>
      </c>
      <c r="I81" s="168" t="s">
        <v>337</v>
      </c>
      <c r="J81" s="148"/>
      <c r="K81" s="205"/>
    </row>
    <row r="82" spans="1:11" x14ac:dyDescent="0.25">
      <c r="A82" s="206" t="s">
        <v>335</v>
      </c>
      <c r="B82" s="148"/>
      <c r="C82" s="148"/>
      <c r="D82" s="148"/>
      <c r="E82" s="148"/>
      <c r="F82" s="162">
        <f t="shared" si="1"/>
        <v>7400</v>
      </c>
      <c r="G82" s="207">
        <f>IF($H$70="Slowly",G80,G81)</f>
        <v>5000</v>
      </c>
      <c r="H82" s="207">
        <f>IF($H$70="Slowly",H35,H81)</f>
        <v>2400</v>
      </c>
      <c r="I82" s="203" t="s">
        <v>336</v>
      </c>
      <c r="J82" s="152"/>
      <c r="K82" s="158"/>
    </row>
    <row r="83" spans="1:11" x14ac:dyDescent="0.25">
      <c r="A83" s="157" t="s">
        <v>338</v>
      </c>
      <c r="B83" s="152"/>
      <c r="C83" s="152"/>
      <c r="D83" s="152"/>
      <c r="E83" s="152"/>
      <c r="F83" s="184">
        <f t="shared" si="1"/>
        <v>1445.3333333333333</v>
      </c>
      <c r="G83" s="208">
        <f>(G82*G32)*G31</f>
        <v>833.33333333333326</v>
      </c>
      <c r="H83" s="208">
        <f>(H82*H32)*H31</f>
        <v>612</v>
      </c>
      <c r="I83" s="209" t="s">
        <v>340</v>
      </c>
      <c r="J83" s="161"/>
      <c r="K83" s="158"/>
    </row>
    <row r="84" spans="1:11" x14ac:dyDescent="0.25">
      <c r="A84" s="157" t="s">
        <v>361</v>
      </c>
      <c r="B84" s="152"/>
      <c r="C84" s="152"/>
      <c r="D84" s="152"/>
      <c r="E84" s="152"/>
      <c r="F84" s="184">
        <f t="shared" si="1"/>
        <v>5954.666666666667</v>
      </c>
      <c r="G84" s="184">
        <f>G82-G83</f>
        <v>4166.666666666667</v>
      </c>
      <c r="H84" s="184">
        <f>H82-H83</f>
        <v>1788</v>
      </c>
      <c r="I84" s="169" t="s">
        <v>339</v>
      </c>
      <c r="J84" s="152"/>
      <c r="K84" s="158"/>
    </row>
    <row r="85" spans="1:11" x14ac:dyDescent="0.25">
      <c r="A85" s="206" t="s">
        <v>342</v>
      </c>
      <c r="B85" s="152"/>
      <c r="C85" s="152"/>
      <c r="D85" s="152"/>
      <c r="E85" s="152"/>
      <c r="F85" s="184">
        <f t="shared" si="1"/>
        <v>292600</v>
      </c>
      <c r="G85" s="184">
        <f>G28-G82</f>
        <v>55000</v>
      </c>
      <c r="H85" s="184">
        <f>H28-H82</f>
        <v>237600</v>
      </c>
      <c r="I85" s="169" t="s">
        <v>362</v>
      </c>
      <c r="J85" s="152"/>
      <c r="K85" s="158"/>
    </row>
    <row r="86" spans="1:11" x14ac:dyDescent="0.25">
      <c r="A86" s="157"/>
      <c r="B86" s="152"/>
      <c r="C86" s="152"/>
      <c r="D86" s="152"/>
      <c r="E86" s="152"/>
      <c r="F86" s="184"/>
      <c r="G86" s="208"/>
      <c r="H86" s="208"/>
      <c r="I86" s="152"/>
      <c r="J86" s="152"/>
      <c r="K86" s="158"/>
    </row>
    <row r="87" spans="1:11" x14ac:dyDescent="0.25">
      <c r="A87" s="159" t="s">
        <v>224</v>
      </c>
      <c r="B87" s="152"/>
      <c r="C87" s="152"/>
      <c r="D87" s="152"/>
      <c r="E87" s="152"/>
      <c r="F87" s="162"/>
      <c r="G87" s="165"/>
      <c r="H87" s="165"/>
      <c r="I87" s="152"/>
      <c r="J87" s="152"/>
      <c r="K87" s="158"/>
    </row>
    <row r="88" spans="1:11" x14ac:dyDescent="0.25">
      <c r="A88" s="157" t="s">
        <v>240</v>
      </c>
      <c r="B88" s="152"/>
      <c r="C88" s="152"/>
      <c r="D88" s="152"/>
      <c r="E88" s="152"/>
      <c r="F88" s="162">
        <f>G88+H88</f>
        <v>40000</v>
      </c>
      <c r="G88" s="162">
        <f>G48</f>
        <v>21000</v>
      </c>
      <c r="H88" s="162">
        <f>H48</f>
        <v>19000</v>
      </c>
      <c r="I88" s="168" t="s">
        <v>242</v>
      </c>
      <c r="J88" s="152"/>
      <c r="K88" s="158"/>
    </row>
    <row r="89" spans="1:11" s="152" customFormat="1" x14ac:dyDescent="0.25">
      <c r="A89" s="210" t="s">
        <v>253</v>
      </c>
      <c r="B89" s="211"/>
      <c r="C89" s="211"/>
      <c r="D89" s="211"/>
      <c r="E89" s="211"/>
      <c r="F89" s="162">
        <f>G89+H89</f>
        <v>0</v>
      </c>
      <c r="G89" s="319">
        <v>0</v>
      </c>
      <c r="H89" s="319">
        <v>0</v>
      </c>
      <c r="I89" s="169" t="s">
        <v>184</v>
      </c>
      <c r="K89" s="158"/>
    </row>
    <row r="90" spans="1:11" s="152" customFormat="1" x14ac:dyDescent="0.25">
      <c r="A90" s="206" t="s">
        <v>354</v>
      </c>
      <c r="B90" s="196"/>
      <c r="C90" s="196"/>
      <c r="D90" s="196"/>
      <c r="E90" s="196"/>
      <c r="F90" s="162">
        <f>G90+H90</f>
        <v>0</v>
      </c>
      <c r="G90" s="166">
        <f>IF($H$70="Slowly",G89,G88)</f>
        <v>0</v>
      </c>
      <c r="H90" s="166">
        <f>IF($H$70="Slowly",H89,H88)</f>
        <v>0</v>
      </c>
      <c r="I90" s="203" t="s">
        <v>355</v>
      </c>
      <c r="K90" s="158"/>
    </row>
    <row r="91" spans="1:11" s="148" customFormat="1" x14ac:dyDescent="0.25">
      <c r="A91" s="206" t="s">
        <v>324</v>
      </c>
      <c r="B91" s="196"/>
      <c r="C91" s="196"/>
      <c r="D91" s="196"/>
      <c r="E91" s="196"/>
      <c r="F91" s="204">
        <f>G91+H91</f>
        <v>40000</v>
      </c>
      <c r="G91" s="212">
        <f>G88-G90</f>
        <v>21000</v>
      </c>
      <c r="H91" s="212">
        <f>H88-H90</f>
        <v>19000</v>
      </c>
      <c r="I91" s="169" t="s">
        <v>362</v>
      </c>
      <c r="K91" s="205"/>
    </row>
    <row r="92" spans="1:11" s="152" customFormat="1" x14ac:dyDescent="0.25">
      <c r="B92" s="196"/>
      <c r="C92" s="196"/>
      <c r="D92" s="196"/>
      <c r="E92" s="196"/>
      <c r="F92" s="162"/>
      <c r="G92" s="165"/>
      <c r="H92" s="165"/>
      <c r="I92" s="169"/>
      <c r="K92" s="158"/>
    </row>
    <row r="93" spans="1:11" s="152" customFormat="1" x14ac:dyDescent="0.25">
      <c r="A93" s="206"/>
      <c r="B93" s="196"/>
      <c r="C93" s="196"/>
      <c r="D93" s="196"/>
      <c r="E93" s="196"/>
      <c r="F93" s="162"/>
      <c r="G93" s="165"/>
      <c r="H93" s="165"/>
      <c r="I93" s="169"/>
      <c r="K93" s="158"/>
    </row>
    <row r="94" spans="1:11" x14ac:dyDescent="0.25">
      <c r="A94" s="159" t="s">
        <v>226</v>
      </c>
      <c r="B94" s="152"/>
      <c r="C94" s="152"/>
      <c r="D94" s="152"/>
      <c r="E94" s="152"/>
      <c r="F94" s="162"/>
      <c r="G94" s="165"/>
      <c r="H94" s="165"/>
      <c r="I94" s="152"/>
      <c r="J94" s="152"/>
      <c r="K94" s="158"/>
    </row>
    <row r="95" spans="1:11" ht="12.75" customHeight="1" x14ac:dyDescent="0.25">
      <c r="A95" s="201" t="s">
        <v>252</v>
      </c>
      <c r="B95" s="202"/>
      <c r="C95" s="202"/>
      <c r="D95" s="202"/>
      <c r="E95" s="202"/>
      <c r="F95" s="162">
        <f>G95+H95</f>
        <v>12000</v>
      </c>
      <c r="G95" s="318">
        <v>10000</v>
      </c>
      <c r="H95" s="318">
        <v>2000</v>
      </c>
      <c r="I95" s="161" t="s">
        <v>189</v>
      </c>
      <c r="J95" s="152"/>
      <c r="K95" s="158"/>
    </row>
    <row r="96" spans="1:11" s="145" customFormat="1" ht="12.75" customHeight="1" x14ac:dyDescent="0.25">
      <c r="A96" s="157" t="s">
        <v>241</v>
      </c>
      <c r="B96" s="148"/>
      <c r="C96" s="148"/>
      <c r="D96" s="148"/>
      <c r="E96" s="148"/>
      <c r="F96" s="204">
        <f>G96+G97</f>
        <v>410000.0390625</v>
      </c>
      <c r="G96" s="204">
        <f>G51</f>
        <v>410000</v>
      </c>
      <c r="H96" s="204">
        <f>H51</f>
        <v>90000</v>
      </c>
      <c r="I96" s="168" t="s">
        <v>186</v>
      </c>
      <c r="J96" s="148"/>
      <c r="K96" s="205"/>
    </row>
    <row r="97" spans="1:11" ht="15.75" x14ac:dyDescent="0.25">
      <c r="A97" s="157" t="s">
        <v>193</v>
      </c>
      <c r="B97" s="152"/>
      <c r="C97" s="152"/>
      <c r="D97" s="152"/>
      <c r="E97" s="152"/>
      <c r="F97" s="162"/>
      <c r="G97" s="213">
        <f>IF((G52&gt;=70),INDEX(RMDtable!$C$32:$C$71,(G52-70+1),0),0)</f>
        <v>3.90625E-2</v>
      </c>
      <c r="H97" s="213">
        <f>IF((H52&gt;=70),INDEX(RMDtable!$C$32:$C$71,(H52-70+1),0),0)</f>
        <v>3.6496350364963508E-2</v>
      </c>
      <c r="I97" s="161" t="s">
        <v>145</v>
      </c>
      <c r="J97" s="152"/>
      <c r="K97" s="214" t="s">
        <v>37</v>
      </c>
    </row>
    <row r="98" spans="1:11" x14ac:dyDescent="0.25">
      <c r="A98" s="157" t="s">
        <v>356</v>
      </c>
      <c r="B98" s="152"/>
      <c r="C98" s="152"/>
      <c r="D98" s="152"/>
      <c r="E98" s="152"/>
      <c r="F98" s="162">
        <f>IF(($H$70="All"),F51,(G98+H98))</f>
        <v>19300.296532846714</v>
      </c>
      <c r="G98" s="166">
        <f>IF(($H$70="Slowly"),MAX(G51*G97,G95),G51)</f>
        <v>16015.625</v>
      </c>
      <c r="H98" s="166">
        <f>IF(($H$70="Slowly"),MAX(H51*H97,H95),H51)</f>
        <v>3284.6715328467158</v>
      </c>
      <c r="I98" s="161" t="s">
        <v>144</v>
      </c>
      <c r="J98" s="152"/>
      <c r="K98" s="158"/>
    </row>
    <row r="99" spans="1:11" x14ac:dyDescent="0.25">
      <c r="A99" s="206" t="s">
        <v>325</v>
      </c>
      <c r="B99" s="148"/>
      <c r="C99" s="148"/>
      <c r="D99" s="148"/>
      <c r="E99" s="148"/>
      <c r="F99" s="204">
        <f>G99+H99</f>
        <v>480699.7034671533</v>
      </c>
      <c r="G99" s="204">
        <f>G96-G98</f>
        <v>393984.375</v>
      </c>
      <c r="H99" s="204">
        <f>H96-H98</f>
        <v>86715.328467153289</v>
      </c>
      <c r="I99" s="169" t="s">
        <v>362</v>
      </c>
      <c r="J99" s="152"/>
      <c r="K99" s="158"/>
    </row>
    <row r="100" spans="1:11" x14ac:dyDescent="0.25">
      <c r="A100" s="206"/>
      <c r="B100" s="148"/>
      <c r="C100" s="148"/>
      <c r="D100" s="148"/>
      <c r="E100" s="148"/>
      <c r="F100" s="204"/>
      <c r="G100" s="204"/>
      <c r="H100" s="204"/>
      <c r="I100" s="161"/>
      <c r="J100" s="152"/>
      <c r="K100" s="158"/>
    </row>
    <row r="101" spans="1:11" x14ac:dyDescent="0.25">
      <c r="A101" s="164" t="s">
        <v>327</v>
      </c>
      <c r="B101" s="148"/>
      <c r="C101" s="148"/>
      <c r="D101" s="148"/>
      <c r="E101" s="148"/>
      <c r="F101" s="204"/>
      <c r="G101" s="204"/>
      <c r="H101" s="204"/>
      <c r="I101" s="161"/>
      <c r="J101" s="152"/>
      <c r="K101" s="158"/>
    </row>
    <row r="102" spans="1:11" x14ac:dyDescent="0.25">
      <c r="A102" s="171" t="s">
        <v>365</v>
      </c>
      <c r="B102" s="152"/>
      <c r="C102" s="152"/>
      <c r="D102" s="152"/>
      <c r="E102" s="152"/>
      <c r="F102" s="204">
        <f>G102+H102</f>
        <v>840000</v>
      </c>
      <c r="G102" s="204">
        <f>G55</f>
        <v>491000</v>
      </c>
      <c r="H102" s="204">
        <f>H55</f>
        <v>349000</v>
      </c>
      <c r="I102" s="161" t="s">
        <v>369</v>
      </c>
      <c r="J102" s="152"/>
      <c r="K102" s="158"/>
    </row>
    <row r="103" spans="1:11" x14ac:dyDescent="0.25">
      <c r="A103" s="206" t="s">
        <v>379</v>
      </c>
      <c r="B103" s="148"/>
      <c r="C103" s="148"/>
      <c r="D103" s="148"/>
      <c r="E103" s="148"/>
      <c r="F103" s="204">
        <f>G103+H103</f>
        <v>26700.296532846718</v>
      </c>
      <c r="G103" s="204">
        <f>G82+G90+G98</f>
        <v>21015.625</v>
      </c>
      <c r="H103" s="204">
        <f>H82+H90+H98</f>
        <v>5684.6715328467162</v>
      </c>
      <c r="I103" s="161" t="s">
        <v>370</v>
      </c>
      <c r="J103" s="152"/>
      <c r="K103" s="158"/>
    </row>
    <row r="104" spans="1:11" x14ac:dyDescent="0.25">
      <c r="A104" s="206" t="s">
        <v>371</v>
      </c>
      <c r="B104" s="152"/>
      <c r="C104" s="152"/>
      <c r="D104" s="152"/>
      <c r="E104" s="152"/>
      <c r="F104" s="162">
        <f>G104+H104</f>
        <v>940000</v>
      </c>
      <c r="G104" s="162">
        <f>G25+G55</f>
        <v>546000</v>
      </c>
      <c r="H104" s="162">
        <f>H25+H55</f>
        <v>394000</v>
      </c>
      <c r="I104" s="161" t="s">
        <v>353</v>
      </c>
      <c r="J104" s="152"/>
      <c r="K104" s="158"/>
    </row>
    <row r="105" spans="1:11" x14ac:dyDescent="0.25">
      <c r="A105" s="206" t="s">
        <v>372</v>
      </c>
      <c r="B105" s="152"/>
      <c r="C105" s="152"/>
      <c r="D105" s="152"/>
      <c r="E105" s="152"/>
      <c r="F105" s="162">
        <f>G105+H105</f>
        <v>913299.70346715325</v>
      </c>
      <c r="G105" s="162">
        <f>G104-G103</f>
        <v>524984.375</v>
      </c>
      <c r="H105" s="162">
        <f>H104-H103</f>
        <v>388315.3284671533</v>
      </c>
      <c r="I105" s="161" t="s">
        <v>353</v>
      </c>
      <c r="J105" s="152"/>
      <c r="K105" s="158"/>
    </row>
    <row r="106" spans="1:11" x14ac:dyDescent="0.25">
      <c r="A106" s="206" t="s">
        <v>326</v>
      </c>
      <c r="B106" s="152"/>
      <c r="C106" s="152"/>
      <c r="D106" s="152"/>
      <c r="E106" s="152"/>
      <c r="F106" s="215">
        <f>F103/F104</f>
        <v>2.8404570779624168E-2</v>
      </c>
      <c r="G106" s="215">
        <f>G103/G104</f>
        <v>3.849015567765568E-2</v>
      </c>
      <c r="H106" s="215">
        <f>H103/H104</f>
        <v>1.4428100337174407E-2</v>
      </c>
      <c r="I106" s="216" t="s">
        <v>331</v>
      </c>
      <c r="J106" s="217"/>
      <c r="K106" s="218"/>
    </row>
    <row r="107" spans="1:11" x14ac:dyDescent="0.25">
      <c r="A107" s="219" t="s">
        <v>332</v>
      </c>
      <c r="B107" s="217"/>
      <c r="C107" s="217"/>
      <c r="D107" s="217"/>
      <c r="E107" s="217"/>
      <c r="F107" s="220"/>
      <c r="G107" s="220"/>
      <c r="H107" s="220"/>
      <c r="I107" s="216"/>
      <c r="J107" s="217"/>
      <c r="K107" s="218"/>
    </row>
    <row r="108" spans="1:11" ht="15.75" thickBot="1" x14ac:dyDescent="0.3">
      <c r="A108" s="221" t="s">
        <v>330</v>
      </c>
      <c r="B108" s="222"/>
      <c r="C108" s="222"/>
      <c r="D108" s="222"/>
      <c r="E108" s="222"/>
      <c r="F108" s="223"/>
      <c r="G108" s="224"/>
      <c r="H108" s="224"/>
      <c r="I108" s="222"/>
      <c r="J108" s="225"/>
      <c r="K108" s="226"/>
    </row>
    <row r="109" spans="1:11" ht="15.75" thickTop="1" x14ac:dyDescent="0.25">
      <c r="A109" s="206"/>
      <c r="B109" s="152"/>
      <c r="C109" s="152"/>
      <c r="D109" s="152"/>
      <c r="E109" s="152"/>
      <c r="F109" s="162"/>
      <c r="G109" s="162"/>
      <c r="H109" s="162"/>
      <c r="I109" s="161"/>
      <c r="J109" s="152"/>
      <c r="K109" s="152"/>
    </row>
    <row r="110" spans="1:11" ht="15.75" thickBot="1" x14ac:dyDescent="0.3">
      <c r="A110" s="157"/>
      <c r="B110" s="152"/>
      <c r="C110" s="152"/>
      <c r="D110" s="152"/>
      <c r="E110" s="152"/>
      <c r="F110" s="162"/>
      <c r="G110" s="162"/>
      <c r="H110" s="162"/>
      <c r="I110" s="161"/>
      <c r="J110" s="152"/>
      <c r="K110" s="152"/>
    </row>
    <row r="111" spans="1:11" ht="19.5" thickTop="1" x14ac:dyDescent="0.3">
      <c r="A111" s="153" t="s">
        <v>234</v>
      </c>
      <c r="B111" s="154"/>
      <c r="C111" s="154"/>
      <c r="D111" s="154"/>
      <c r="E111" s="154"/>
      <c r="F111" s="227"/>
      <c r="G111" s="227"/>
      <c r="H111" s="227"/>
      <c r="I111" s="228"/>
      <c r="J111" s="154"/>
      <c r="K111" s="155"/>
    </row>
    <row r="112" spans="1:11" x14ac:dyDescent="0.25">
      <c r="A112" s="171" t="s">
        <v>243</v>
      </c>
      <c r="B112" s="152"/>
      <c r="C112" s="152"/>
      <c r="D112" s="152"/>
      <c r="E112" s="152"/>
      <c r="F112" s="162"/>
      <c r="G112" s="162"/>
      <c r="H112" s="162"/>
      <c r="I112" s="161"/>
      <c r="J112" s="152"/>
      <c r="K112" s="158"/>
    </row>
    <row r="113" spans="1:11" x14ac:dyDescent="0.25">
      <c r="A113" s="171" t="s">
        <v>244</v>
      </c>
      <c r="B113" s="152"/>
      <c r="C113" s="152"/>
      <c r="D113" s="152"/>
      <c r="E113" s="152"/>
      <c r="F113" s="162"/>
      <c r="G113" s="166"/>
      <c r="H113" s="166"/>
      <c r="I113" s="152"/>
      <c r="J113" s="152"/>
      <c r="K113" s="158"/>
    </row>
    <row r="114" spans="1:11" x14ac:dyDescent="0.25">
      <c r="B114" s="152"/>
      <c r="C114" s="152"/>
      <c r="D114" s="152"/>
      <c r="E114" s="152"/>
      <c r="F114" s="160" t="s">
        <v>192</v>
      </c>
      <c r="G114" s="160" t="s">
        <v>13</v>
      </c>
      <c r="H114" s="160" t="s">
        <v>14</v>
      </c>
      <c r="I114" s="152"/>
      <c r="J114" s="152"/>
      <c r="K114" s="158"/>
    </row>
    <row r="115" spans="1:11" x14ac:dyDescent="0.25">
      <c r="A115" s="157" t="s">
        <v>380</v>
      </c>
      <c r="B115" s="152"/>
      <c r="C115" s="152"/>
      <c r="D115" s="152"/>
      <c r="E115" s="152"/>
      <c r="F115" s="162">
        <f t="shared" ref="F115:F120" si="2">G115+H115</f>
        <v>117100</v>
      </c>
      <c r="G115" s="162">
        <f>G25+G43</f>
        <v>64100</v>
      </c>
      <c r="H115" s="162">
        <f>H25+H43</f>
        <v>53000</v>
      </c>
      <c r="I115" s="152" t="s">
        <v>377</v>
      </c>
      <c r="J115" s="152"/>
      <c r="K115" s="158"/>
    </row>
    <row r="116" spans="1:11" x14ac:dyDescent="0.25">
      <c r="A116" s="157" t="s">
        <v>381</v>
      </c>
      <c r="B116" s="152"/>
      <c r="C116" s="152"/>
      <c r="D116" s="152"/>
      <c r="E116" s="152"/>
      <c r="F116" s="162">
        <f t="shared" si="2"/>
        <v>122100</v>
      </c>
      <c r="G116" s="162">
        <f>G25+G37+G43</f>
        <v>66700</v>
      </c>
      <c r="H116" s="162">
        <f>H25+H37+H43</f>
        <v>55400</v>
      </c>
      <c r="I116" s="152" t="s">
        <v>378</v>
      </c>
      <c r="J116" s="152"/>
      <c r="K116" s="158"/>
    </row>
    <row r="117" spans="1:11" x14ac:dyDescent="0.25">
      <c r="A117" s="157" t="s">
        <v>148</v>
      </c>
      <c r="B117" s="152"/>
      <c r="C117" s="152"/>
      <c r="D117" s="152"/>
      <c r="E117" s="152"/>
      <c r="F117" s="162">
        <f t="shared" si="2"/>
        <v>940000</v>
      </c>
      <c r="G117" s="184">
        <f>G104</f>
        <v>546000</v>
      </c>
      <c r="H117" s="184">
        <f>H104</f>
        <v>394000</v>
      </c>
      <c r="I117" s="152" t="s">
        <v>375</v>
      </c>
      <c r="J117" s="152"/>
      <c r="K117" s="158"/>
    </row>
    <row r="118" spans="1:11" x14ac:dyDescent="0.25">
      <c r="A118" s="157" t="s">
        <v>320</v>
      </c>
      <c r="B118" s="152"/>
      <c r="C118" s="152"/>
      <c r="D118" s="152"/>
      <c r="E118" s="152"/>
      <c r="F118" s="162">
        <f t="shared" si="2"/>
        <v>146200.29653284673</v>
      </c>
      <c r="G118" s="184">
        <f>G116+G103-G90-G37</f>
        <v>85115.625</v>
      </c>
      <c r="H118" s="184">
        <f>H116+H103-H90</f>
        <v>61084.671532846718</v>
      </c>
      <c r="I118" s="148" t="s">
        <v>382</v>
      </c>
      <c r="J118" s="152"/>
      <c r="K118" s="158"/>
    </row>
    <row r="119" spans="1:11" x14ac:dyDescent="0.25">
      <c r="A119" s="157" t="s">
        <v>383</v>
      </c>
      <c r="B119" s="152"/>
      <c r="C119" s="152"/>
      <c r="D119" s="152"/>
      <c r="E119" s="152"/>
      <c r="F119" s="162">
        <f t="shared" si="2"/>
        <v>155200</v>
      </c>
      <c r="G119" s="162">
        <f>G115+G80+G95+G43</f>
        <v>88200</v>
      </c>
      <c r="H119" s="162">
        <f>H115+H80+H95+H43</f>
        <v>67000</v>
      </c>
      <c r="I119" s="152" t="s">
        <v>384</v>
      </c>
      <c r="J119" s="152"/>
      <c r="K119" s="158"/>
    </row>
    <row r="120" spans="1:11" ht="15.75" thickBot="1" x14ac:dyDescent="0.3">
      <c r="A120" s="179" t="s">
        <v>183</v>
      </c>
      <c r="B120" s="180"/>
      <c r="C120" s="180"/>
      <c r="D120" s="180"/>
      <c r="E120" s="180"/>
      <c r="F120" s="229">
        <f t="shared" si="2"/>
        <v>160200</v>
      </c>
      <c r="G120" s="229">
        <f>G119+G35+G36</f>
        <v>90800</v>
      </c>
      <c r="H120" s="229">
        <f>H119+H35+H36</f>
        <v>69400</v>
      </c>
      <c r="I120" s="180" t="s">
        <v>185</v>
      </c>
      <c r="J120" s="180"/>
      <c r="K120" s="183"/>
    </row>
    <row r="121" spans="1:11" ht="15.75" thickTop="1" x14ac:dyDescent="0.25">
      <c r="A121" s="152"/>
      <c r="B121" s="152"/>
      <c r="C121" s="152"/>
      <c r="D121" s="152"/>
      <c r="E121" s="152"/>
      <c r="F121" s="184"/>
      <c r="G121" s="184"/>
      <c r="H121" s="184"/>
      <c r="I121" s="152"/>
      <c r="J121" s="152"/>
      <c r="K121" s="152"/>
    </row>
    <row r="122" spans="1:11" ht="15.75" thickBot="1" x14ac:dyDescent="0.3"/>
    <row r="123" spans="1:11" ht="19.5" thickTop="1" x14ac:dyDescent="0.3">
      <c r="A123" s="153" t="s">
        <v>235</v>
      </c>
      <c r="B123" s="154"/>
      <c r="C123" s="154"/>
      <c r="D123" s="154"/>
      <c r="E123" s="154"/>
      <c r="F123" s="154"/>
      <c r="G123" s="230"/>
      <c r="H123" s="230"/>
      <c r="I123" s="154"/>
      <c r="J123" s="154"/>
      <c r="K123" s="155"/>
    </row>
    <row r="124" spans="1:11" x14ac:dyDescent="0.25">
      <c r="A124" s="171" t="s">
        <v>104</v>
      </c>
      <c r="B124" s="152"/>
      <c r="C124" s="152"/>
      <c r="D124" s="152"/>
      <c r="E124" s="152"/>
      <c r="F124" s="152"/>
      <c r="G124" s="152"/>
      <c r="H124" s="152"/>
      <c r="I124" s="152"/>
      <c r="J124" s="152"/>
      <c r="K124" s="158"/>
    </row>
    <row r="125" spans="1:11" x14ac:dyDescent="0.25">
      <c r="A125" s="171"/>
      <c r="B125" s="152"/>
      <c r="C125" s="152"/>
      <c r="D125" s="152"/>
      <c r="E125" s="152"/>
      <c r="F125" s="152"/>
      <c r="G125" s="152"/>
      <c r="H125" s="152"/>
      <c r="I125" s="152"/>
      <c r="J125" s="152"/>
      <c r="K125" s="158"/>
    </row>
    <row r="126" spans="1:11" ht="15.75" x14ac:dyDescent="0.25">
      <c r="A126" s="173" t="s">
        <v>106</v>
      </c>
      <c r="B126" s="174"/>
      <c r="C126" s="174"/>
      <c r="D126" s="174"/>
      <c r="E126" s="174"/>
      <c r="F126" s="231" t="str">
        <f>$F$58</f>
        <v>MFJ</v>
      </c>
      <c r="G126" s="169" t="s">
        <v>231</v>
      </c>
      <c r="H126" s="152"/>
      <c r="I126" s="152"/>
      <c r="J126" s="152"/>
      <c r="K126" s="158"/>
    </row>
    <row r="127" spans="1:11" ht="15.75" x14ac:dyDescent="0.25">
      <c r="A127" s="175" t="s">
        <v>21</v>
      </c>
      <c r="B127" s="176" t="s">
        <v>23</v>
      </c>
      <c r="C127" s="174"/>
      <c r="D127" s="174"/>
      <c r="E127" s="174"/>
      <c r="F127" s="177"/>
      <c r="G127" s="152"/>
      <c r="H127" s="152"/>
      <c r="I127" s="152"/>
      <c r="J127" s="152"/>
      <c r="K127" s="158"/>
    </row>
    <row r="128" spans="1:11" ht="15.75" x14ac:dyDescent="0.25">
      <c r="A128" s="175"/>
      <c r="B128" s="176" t="s">
        <v>24</v>
      </c>
      <c r="C128" s="174"/>
      <c r="D128" s="174"/>
      <c r="E128" s="174"/>
      <c r="F128" s="177"/>
      <c r="G128" s="152"/>
      <c r="H128" s="152"/>
      <c r="I128" s="152"/>
      <c r="J128" s="152"/>
      <c r="K128" s="158"/>
    </row>
    <row r="129" spans="1:11" ht="15.75" x14ac:dyDescent="0.25">
      <c r="A129" s="175"/>
      <c r="B129" s="176" t="s">
        <v>26</v>
      </c>
      <c r="C129" s="174"/>
      <c r="D129" s="174"/>
      <c r="E129" s="178" t="s">
        <v>107</v>
      </c>
      <c r="F129" s="177"/>
      <c r="G129" s="152"/>
      <c r="H129" s="152"/>
      <c r="I129" s="152"/>
      <c r="J129" s="152"/>
      <c r="K129" s="158"/>
    </row>
    <row r="130" spans="1:11" ht="15.75" x14ac:dyDescent="0.25">
      <c r="A130" s="175"/>
      <c r="B130" s="176" t="s">
        <v>96</v>
      </c>
      <c r="C130" s="174"/>
      <c r="D130" s="174"/>
      <c r="E130" s="174"/>
      <c r="F130" s="177"/>
      <c r="G130" s="152"/>
      <c r="H130" s="152"/>
      <c r="I130" s="152"/>
      <c r="J130" s="152"/>
      <c r="K130" s="158"/>
    </row>
    <row r="131" spans="1:11" x14ac:dyDescent="0.25">
      <c r="A131" s="171"/>
      <c r="B131" s="152"/>
      <c r="C131" s="152"/>
      <c r="D131" s="152"/>
      <c r="E131" s="152"/>
      <c r="F131" s="152"/>
      <c r="G131" s="152"/>
      <c r="H131" s="152"/>
      <c r="I131" s="152"/>
      <c r="J131" s="152"/>
      <c r="K131" s="158"/>
    </row>
    <row r="132" spans="1:11" ht="15.75" customHeight="1" x14ac:dyDescent="0.25">
      <c r="A132" s="157" t="s">
        <v>306</v>
      </c>
      <c r="B132" s="152"/>
      <c r="C132" s="152"/>
      <c r="D132" s="152"/>
      <c r="E132" s="152"/>
      <c r="F132" s="215">
        <f>F64</f>
        <v>7.7499999999999999E-2</v>
      </c>
      <c r="G132" s="161" t="s">
        <v>232</v>
      </c>
      <c r="H132" s="160"/>
      <c r="I132" s="152"/>
      <c r="J132" s="152"/>
      <c r="K132" s="158"/>
    </row>
    <row r="133" spans="1:11" x14ac:dyDescent="0.25">
      <c r="A133" s="157" t="s">
        <v>307</v>
      </c>
      <c r="B133" s="152"/>
      <c r="C133" s="152"/>
      <c r="D133" s="152"/>
      <c r="E133" s="152"/>
      <c r="F133" s="162">
        <f>F63</f>
        <v>4000</v>
      </c>
      <c r="G133" s="161" t="s">
        <v>255</v>
      </c>
      <c r="H133" s="160"/>
      <c r="I133" s="152"/>
      <c r="J133" s="152"/>
      <c r="K133" s="158"/>
    </row>
    <row r="134" spans="1:11" x14ac:dyDescent="0.25">
      <c r="A134" s="157" t="s">
        <v>146</v>
      </c>
      <c r="B134" s="152"/>
      <c r="C134" s="152"/>
      <c r="D134" s="152"/>
      <c r="E134" s="152"/>
      <c r="F134" s="162">
        <f>IF($F$126="SF",125000,IF($F$126="MFJ",250000,200000))</f>
        <v>250000</v>
      </c>
      <c r="G134" s="161" t="s">
        <v>108</v>
      </c>
      <c r="H134" s="162"/>
      <c r="I134" s="152"/>
      <c r="J134" s="152"/>
      <c r="K134" s="158"/>
    </row>
    <row r="135" spans="1:11" x14ac:dyDescent="0.25">
      <c r="A135" s="171"/>
      <c r="B135" s="152"/>
      <c r="C135" s="152"/>
      <c r="D135" s="152"/>
      <c r="E135" s="152"/>
      <c r="F135" s="152"/>
      <c r="G135" s="160" t="s">
        <v>13</v>
      </c>
      <c r="H135" s="160" t="s">
        <v>14</v>
      </c>
      <c r="I135" s="152"/>
      <c r="J135" s="152"/>
      <c r="K135" s="158"/>
    </row>
    <row r="136" spans="1:11" s="234" customFormat="1" x14ac:dyDescent="0.25">
      <c r="A136" s="171" t="s">
        <v>308</v>
      </c>
      <c r="B136" s="156"/>
      <c r="C136" s="156"/>
      <c r="D136" s="156"/>
      <c r="E136" s="156"/>
      <c r="F136" s="232">
        <f t="shared" ref="F136:H136" si="3">F160</f>
        <v>0.19782860824742268</v>
      </c>
      <c r="G136" s="232">
        <f>G160</f>
        <v>0.19782860824742268</v>
      </c>
      <c r="H136" s="232">
        <f t="shared" si="3"/>
        <v>0</v>
      </c>
      <c r="I136" s="156"/>
      <c r="J136" s="156"/>
      <c r="K136" s="233"/>
    </row>
    <row r="137" spans="1:11" s="234" customFormat="1" x14ac:dyDescent="0.25">
      <c r="A137" s="171" t="s">
        <v>309</v>
      </c>
      <c r="B137" s="156"/>
      <c r="C137" s="156"/>
      <c r="D137" s="156"/>
      <c r="E137" s="156"/>
      <c r="F137" s="232">
        <f>F159</f>
        <v>0.28000000000000003</v>
      </c>
      <c r="G137" s="232">
        <f>G159</f>
        <v>0.28000000000000003</v>
      </c>
      <c r="H137" s="232">
        <f>H159</f>
        <v>0</v>
      </c>
      <c r="I137" s="156"/>
      <c r="J137" s="156"/>
      <c r="K137" s="233"/>
    </row>
    <row r="138" spans="1:11" s="234" customFormat="1" x14ac:dyDescent="0.25">
      <c r="A138" s="171" t="s">
        <v>147</v>
      </c>
      <c r="B138" s="156"/>
      <c r="C138" s="156"/>
      <c r="D138" s="156"/>
      <c r="E138" s="156"/>
      <c r="F138" s="232">
        <f>IF(F45&gt;=F134,3.8%,0)</f>
        <v>0</v>
      </c>
      <c r="G138" s="235" t="s">
        <v>132</v>
      </c>
      <c r="H138" s="232"/>
      <c r="I138" s="156"/>
      <c r="J138" s="156"/>
      <c r="K138" s="233"/>
    </row>
    <row r="139" spans="1:11" s="234" customFormat="1" x14ac:dyDescent="0.25">
      <c r="A139" s="171" t="s">
        <v>134</v>
      </c>
      <c r="B139" s="156"/>
      <c r="C139" s="156"/>
      <c r="D139" s="156"/>
      <c r="E139" s="156"/>
      <c r="F139" s="232">
        <f>F136+F138</f>
        <v>0.19782860824742268</v>
      </c>
      <c r="G139" s="232"/>
      <c r="H139" s="232"/>
      <c r="I139" s="156"/>
      <c r="J139" s="156"/>
      <c r="K139" s="233"/>
    </row>
    <row r="140" spans="1:11" s="234" customFormat="1" x14ac:dyDescent="0.25">
      <c r="A140" s="171" t="s">
        <v>133</v>
      </c>
      <c r="B140" s="156"/>
      <c r="C140" s="156"/>
      <c r="D140" s="156"/>
      <c r="E140" s="156"/>
      <c r="F140" s="232">
        <f>F137+F138</f>
        <v>0.28000000000000003</v>
      </c>
      <c r="G140" s="232"/>
      <c r="H140" s="232"/>
      <c r="I140" s="156"/>
      <c r="J140" s="156"/>
      <c r="K140" s="233"/>
    </row>
    <row r="141" spans="1:11" x14ac:dyDescent="0.25">
      <c r="A141" s="157" t="s">
        <v>2</v>
      </c>
      <c r="B141" s="152"/>
      <c r="C141" s="152"/>
      <c r="D141" s="152"/>
      <c r="E141" s="152"/>
      <c r="F141" s="232">
        <f>F138+(IF(($F$137&lt;=15%),0%,IF(($F$137&lt;39.6%),15%,20%)))</f>
        <v>0.15</v>
      </c>
      <c r="G141" s="161" t="s">
        <v>149</v>
      </c>
      <c r="H141" s="152"/>
      <c r="I141" s="152"/>
      <c r="J141" s="152"/>
      <c r="K141" s="158"/>
    </row>
    <row r="142" spans="1:11" ht="15.75" thickBot="1" x14ac:dyDescent="0.3">
      <c r="A142" s="179" t="s">
        <v>3</v>
      </c>
      <c r="B142" s="180"/>
      <c r="C142" s="180"/>
      <c r="D142" s="180"/>
      <c r="E142" s="180"/>
      <c r="F142" s="236">
        <f>F138+(IF(($F$137&lt;=15%),0%,IF(($F$137&lt;39.6%),15%,20%)))</f>
        <v>0.15</v>
      </c>
      <c r="G142" s="180"/>
      <c r="H142" s="180"/>
      <c r="I142" s="180"/>
      <c r="J142" s="180"/>
      <c r="K142" s="183"/>
    </row>
    <row r="143" spans="1:11" ht="15.75" thickTop="1" x14ac:dyDescent="0.25">
      <c r="F143" s="237"/>
    </row>
    <row r="144" spans="1:11" ht="15.75" thickBot="1" x14ac:dyDescent="0.3">
      <c r="A144" s="152"/>
      <c r="B144" s="152"/>
      <c r="C144" s="152"/>
      <c r="D144" s="152"/>
      <c r="E144" s="152"/>
      <c r="F144" s="184"/>
      <c r="G144" s="152"/>
      <c r="H144" s="152"/>
      <c r="I144" s="152"/>
      <c r="J144" s="152"/>
      <c r="K144" s="152"/>
    </row>
    <row r="145" spans="1:11" ht="19.5" thickTop="1" x14ac:dyDescent="0.3">
      <c r="A145" s="238" t="s">
        <v>236</v>
      </c>
      <c r="B145" s="154"/>
      <c r="C145" s="154"/>
      <c r="D145" s="154"/>
      <c r="E145" s="154"/>
      <c r="F145" s="239"/>
      <c r="G145" s="154"/>
      <c r="H145" s="154"/>
      <c r="I145" s="154"/>
      <c r="J145" s="154"/>
      <c r="K145" s="155"/>
    </row>
    <row r="146" spans="1:11" ht="15.75" x14ac:dyDescent="0.25">
      <c r="A146" s="240" t="s">
        <v>69</v>
      </c>
      <c r="B146" s="241"/>
      <c r="C146" s="152"/>
      <c r="D146" s="242" t="str">
        <f>$F$58</f>
        <v>MFJ</v>
      </c>
      <c r="E146" s="152" t="s">
        <v>111</v>
      </c>
      <c r="F146" s="152"/>
      <c r="G146" s="152"/>
      <c r="H146" s="152"/>
      <c r="I146" s="161" t="s">
        <v>66</v>
      </c>
      <c r="J146" s="152"/>
      <c r="K146" s="214" t="s">
        <v>68</v>
      </c>
    </row>
    <row r="147" spans="1:11" s="250" customFormat="1" ht="51.75" x14ac:dyDescent="0.25">
      <c r="A147" s="243"/>
      <c r="B147" s="244"/>
      <c r="C147" s="245"/>
      <c r="D147" s="246"/>
      <c r="E147" s="245"/>
      <c r="F147" s="247" t="s">
        <v>344</v>
      </c>
      <c r="G147" s="247" t="str">
        <f>IF($F$126="MFJ","S1' is (S1+S2) taxable income","S1 taxable income")</f>
        <v>S1' is (S1+S2) taxable income</v>
      </c>
      <c r="H147" s="247" t="str">
        <f>IF($F$126="MFJ","(ignore S2')","S2' taxable income")</f>
        <v>(ignore S2')</v>
      </c>
      <c r="I147" s="248"/>
      <c r="J147" s="245"/>
      <c r="K147" s="249"/>
    </row>
    <row r="148" spans="1:11" ht="15.75" x14ac:dyDescent="0.25">
      <c r="A148" s="240"/>
      <c r="B148" s="241"/>
      <c r="C148" s="152"/>
      <c r="D148" s="242"/>
      <c r="E148" s="152"/>
      <c r="F148" s="208">
        <f>G148+H148</f>
        <v>155200</v>
      </c>
      <c r="G148" s="208">
        <f>IF($F$126="MFJ",(G$119+H$119),G$119)</f>
        <v>155200</v>
      </c>
      <c r="H148" s="208">
        <f>IF($F$126="MFJ",0,H$120)</f>
        <v>0</v>
      </c>
      <c r="I148" s="161" t="s">
        <v>233</v>
      </c>
      <c r="J148" s="152"/>
      <c r="K148" s="214"/>
    </row>
    <row r="149" spans="1:11" ht="39" x14ac:dyDescent="0.25">
      <c r="A149" s="251" t="s">
        <v>30</v>
      </c>
      <c r="B149" s="252"/>
      <c r="C149" s="252"/>
      <c r="D149" s="253" t="s">
        <v>29</v>
      </c>
      <c r="E149" s="254" t="s">
        <v>65</v>
      </c>
      <c r="F149" s="254" t="s">
        <v>67</v>
      </c>
      <c r="G149" s="254" t="s">
        <v>62</v>
      </c>
      <c r="H149" s="254" t="s">
        <v>63</v>
      </c>
      <c r="I149" s="247" t="s">
        <v>73</v>
      </c>
      <c r="J149" s="247" t="s">
        <v>74</v>
      </c>
      <c r="K149" s="255"/>
    </row>
    <row r="150" spans="1:11" x14ac:dyDescent="0.25">
      <c r="A150" s="256">
        <f>TaxRates!J21</f>
        <v>0.1</v>
      </c>
      <c r="B150" s="156" t="s">
        <v>34</v>
      </c>
      <c r="C150" s="156"/>
      <c r="D150" s="208">
        <f>TaxRates!M21</f>
        <v>0</v>
      </c>
      <c r="E150" s="208">
        <f t="shared" ref="E150:E155" si="4">D151-1</f>
        <v>18150</v>
      </c>
      <c r="F150" s="156"/>
      <c r="G150" s="257">
        <f>$A150*MAX(0,MIN(G$148,$E150))</f>
        <v>1815</v>
      </c>
      <c r="H150" s="257">
        <f>$A150*MAX(0,MIN(H$148,$E150))</f>
        <v>0</v>
      </c>
      <c r="I150" s="258">
        <f>$A150</f>
        <v>0.1</v>
      </c>
      <c r="J150" s="258">
        <f>IF($H$148=0,0,$A150)</f>
        <v>0</v>
      </c>
      <c r="K150" s="158"/>
    </row>
    <row r="151" spans="1:11" x14ac:dyDescent="0.25">
      <c r="A151" s="256">
        <f>TaxRates!J22</f>
        <v>0.15</v>
      </c>
      <c r="B151" s="156" t="s">
        <v>34</v>
      </c>
      <c r="C151" s="156"/>
      <c r="D151" s="208">
        <f>TaxRates!M22</f>
        <v>18151</v>
      </c>
      <c r="E151" s="208">
        <f t="shared" si="4"/>
        <v>73800</v>
      </c>
      <c r="F151" s="156"/>
      <c r="G151" s="257">
        <f>IF((G$148&lt;$D151),0,$A151*MIN(($E151-$E150),MAX(0,G$148-$E150)))</f>
        <v>8347.5</v>
      </c>
      <c r="H151" s="257">
        <f>IF((H$148&lt;$D151),0,$A151*MIN(($E151-$E150),MAX(0,H$148-$E150)))</f>
        <v>0</v>
      </c>
      <c r="I151" s="258">
        <f t="shared" ref="I151:J156" si="5">MAX(IF(G151&gt;0,$A151),I150)</f>
        <v>0.15</v>
      </c>
      <c r="J151" s="258">
        <f t="shared" si="5"/>
        <v>0</v>
      </c>
      <c r="K151" s="158"/>
    </row>
    <row r="152" spans="1:11" x14ac:dyDescent="0.25">
      <c r="A152" s="256">
        <f>TaxRates!J23</f>
        <v>0.25</v>
      </c>
      <c r="B152" s="156" t="s">
        <v>34</v>
      </c>
      <c r="C152" s="156"/>
      <c r="D152" s="208">
        <f>TaxRates!M23</f>
        <v>73801</v>
      </c>
      <c r="E152" s="208">
        <f t="shared" si="4"/>
        <v>148850</v>
      </c>
      <c r="F152" s="156"/>
      <c r="G152" s="257">
        <f t="shared" ref="G152:G155" si="6">IF((G$148&lt;$D152),0,$A152*MIN(($E152-$E151),MAX(0,G$148-$E151)))</f>
        <v>18762.5</v>
      </c>
      <c r="H152" s="257">
        <f t="shared" ref="H152:H156" si="7">IF((H$148&lt;$D152),0,$A152*MIN(($E152-$E151),MAX(0,H$148-$E151)))</f>
        <v>0</v>
      </c>
      <c r="I152" s="258">
        <f t="shared" si="5"/>
        <v>0.25</v>
      </c>
      <c r="J152" s="258">
        <f t="shared" si="5"/>
        <v>0</v>
      </c>
      <c r="K152" s="158"/>
    </row>
    <row r="153" spans="1:11" x14ac:dyDescent="0.25">
      <c r="A153" s="256">
        <f>TaxRates!J24</f>
        <v>0.28000000000000003</v>
      </c>
      <c r="B153" s="156" t="s">
        <v>34</v>
      </c>
      <c r="C153" s="156"/>
      <c r="D153" s="208">
        <f>TaxRates!M24</f>
        <v>148851</v>
      </c>
      <c r="E153" s="208">
        <f t="shared" si="4"/>
        <v>226850</v>
      </c>
      <c r="F153" s="156"/>
      <c r="G153" s="257">
        <f t="shared" si="6"/>
        <v>1778.0000000000002</v>
      </c>
      <c r="H153" s="257">
        <f t="shared" si="7"/>
        <v>0</v>
      </c>
      <c r="I153" s="258">
        <f t="shared" si="5"/>
        <v>0.28000000000000003</v>
      </c>
      <c r="J153" s="258">
        <f t="shared" si="5"/>
        <v>0</v>
      </c>
      <c r="K153" s="158"/>
    </row>
    <row r="154" spans="1:11" x14ac:dyDescent="0.25">
      <c r="A154" s="256">
        <f>TaxRates!J25</f>
        <v>0.33</v>
      </c>
      <c r="B154" s="156" t="s">
        <v>34</v>
      </c>
      <c r="C154" s="156"/>
      <c r="D154" s="208">
        <f>TaxRates!M25</f>
        <v>226851</v>
      </c>
      <c r="E154" s="208">
        <f t="shared" si="4"/>
        <v>405100</v>
      </c>
      <c r="F154" s="152"/>
      <c r="G154" s="257">
        <f t="shared" si="6"/>
        <v>0</v>
      </c>
      <c r="H154" s="257">
        <f t="shared" si="7"/>
        <v>0</v>
      </c>
      <c r="I154" s="258">
        <f t="shared" si="5"/>
        <v>0.28000000000000003</v>
      </c>
      <c r="J154" s="258">
        <f t="shared" si="5"/>
        <v>0</v>
      </c>
      <c r="K154" s="158"/>
    </row>
    <row r="155" spans="1:11" x14ac:dyDescent="0.25">
      <c r="A155" s="256">
        <f>TaxRates!J26</f>
        <v>0.35</v>
      </c>
      <c r="B155" s="156" t="s">
        <v>34</v>
      </c>
      <c r="C155" s="156"/>
      <c r="D155" s="208">
        <f>TaxRates!M26</f>
        <v>405101</v>
      </c>
      <c r="E155" s="208">
        <f t="shared" si="4"/>
        <v>457600</v>
      </c>
      <c r="F155" s="152"/>
      <c r="G155" s="257">
        <f t="shared" si="6"/>
        <v>0</v>
      </c>
      <c r="H155" s="257">
        <f t="shared" si="7"/>
        <v>0</v>
      </c>
      <c r="I155" s="258">
        <f t="shared" si="5"/>
        <v>0.28000000000000003</v>
      </c>
      <c r="J155" s="258">
        <f t="shared" si="5"/>
        <v>0</v>
      </c>
      <c r="K155" s="158"/>
    </row>
    <row r="156" spans="1:11" x14ac:dyDescent="0.25">
      <c r="A156" s="256">
        <f>TaxRates!J27</f>
        <v>0.39600000000000002</v>
      </c>
      <c r="B156" s="156" t="s">
        <v>34</v>
      </c>
      <c r="C156" s="156"/>
      <c r="D156" s="208">
        <f>TaxRates!M27</f>
        <v>457601</v>
      </c>
      <c r="E156" s="152"/>
      <c r="F156" s="152"/>
      <c r="G156" s="257">
        <f>IF((G$148&lt;$D156),0,$A156*MAX(0,G$148-$E155))</f>
        <v>0</v>
      </c>
      <c r="H156" s="257">
        <f t="shared" si="7"/>
        <v>0</v>
      </c>
      <c r="I156" s="258">
        <f t="shared" si="5"/>
        <v>0.28000000000000003</v>
      </c>
      <c r="J156" s="258">
        <f t="shared" si="5"/>
        <v>0</v>
      </c>
      <c r="K156" s="158"/>
    </row>
    <row r="157" spans="1:11" x14ac:dyDescent="0.25">
      <c r="A157" s="259" t="s">
        <v>64</v>
      </c>
      <c r="B157" s="260"/>
      <c r="C157" s="260"/>
      <c r="D157" s="166"/>
      <c r="E157" s="260"/>
      <c r="F157" s="166">
        <f>G157+H157</f>
        <v>30703</v>
      </c>
      <c r="G157" s="166">
        <f>SUM(G150:G156)</f>
        <v>30703</v>
      </c>
      <c r="H157" s="166">
        <f>SUM(H150:H156)</f>
        <v>0</v>
      </c>
      <c r="I157" s="260"/>
      <c r="J157" s="260"/>
      <c r="K157" s="261"/>
    </row>
    <row r="158" spans="1:11" ht="15.75" thickBot="1" x14ac:dyDescent="0.3">
      <c r="A158" s="256"/>
      <c r="B158" s="260"/>
      <c r="C158" s="260"/>
      <c r="D158" s="166"/>
      <c r="E158" s="260"/>
      <c r="F158" s="166"/>
      <c r="G158" s="166"/>
      <c r="H158" s="166"/>
      <c r="I158" s="260"/>
      <c r="J158" s="260"/>
      <c r="K158" s="261"/>
    </row>
    <row r="159" spans="1:11" x14ac:dyDescent="0.25">
      <c r="A159" s="262" t="s">
        <v>196</v>
      </c>
      <c r="B159" s="263"/>
      <c r="C159" s="263"/>
      <c r="D159" s="264"/>
      <c r="E159" s="263"/>
      <c r="F159" s="265">
        <f>G159</f>
        <v>0.28000000000000003</v>
      </c>
      <c r="G159" s="265">
        <f>MAX(I150:I156)</f>
        <v>0.28000000000000003</v>
      </c>
      <c r="H159" s="266">
        <f>MAX(J150:J156)</f>
        <v>0</v>
      </c>
      <c r="I159" s="260"/>
      <c r="J159" s="260"/>
      <c r="K159" s="261"/>
    </row>
    <row r="160" spans="1:11" ht="15.75" thickBot="1" x14ac:dyDescent="0.3">
      <c r="A160" s="267" t="s">
        <v>195</v>
      </c>
      <c r="B160" s="268"/>
      <c r="C160" s="268"/>
      <c r="D160" s="269"/>
      <c r="E160" s="268"/>
      <c r="F160" s="270">
        <f>F157/F148</f>
        <v>0.19782860824742268</v>
      </c>
      <c r="G160" s="270">
        <f>G157/G148</f>
        <v>0.19782860824742268</v>
      </c>
      <c r="H160" s="271">
        <f>H157/H120</f>
        <v>0</v>
      </c>
      <c r="I160" s="268"/>
      <c r="J160" s="268"/>
      <c r="K160" s="272"/>
    </row>
    <row r="161" spans="1:11" ht="15.75" thickTop="1" x14ac:dyDescent="0.25">
      <c r="A161" s="273"/>
      <c r="B161" s="260"/>
      <c r="C161" s="260"/>
      <c r="D161" s="166"/>
      <c r="E161" s="260"/>
      <c r="F161" s="166"/>
      <c r="G161" s="166"/>
      <c r="H161" s="166"/>
      <c r="I161" s="260"/>
      <c r="J161" s="260"/>
      <c r="K161" s="260"/>
    </row>
    <row r="162" spans="1:11" ht="15.75" thickBot="1" x14ac:dyDescent="0.3">
      <c r="A162" s="273"/>
      <c r="B162" s="260"/>
      <c r="C162" s="260"/>
      <c r="D162" s="166"/>
      <c r="E162" s="260"/>
      <c r="F162" s="166"/>
      <c r="G162" s="166"/>
      <c r="H162" s="166"/>
      <c r="I162" s="260"/>
      <c r="J162" s="260"/>
      <c r="K162" s="260"/>
    </row>
    <row r="163" spans="1:11" ht="19.5" thickTop="1" x14ac:dyDescent="0.3">
      <c r="A163" s="153" t="s">
        <v>264</v>
      </c>
      <c r="B163" s="154"/>
      <c r="C163" s="154"/>
      <c r="D163" s="154"/>
      <c r="E163" s="154"/>
      <c r="F163" s="154"/>
      <c r="G163" s="154"/>
      <c r="H163" s="154"/>
      <c r="I163" s="154"/>
      <c r="J163" s="154"/>
      <c r="K163" s="155"/>
    </row>
    <row r="164" spans="1:11" ht="15.75" x14ac:dyDescent="0.25">
      <c r="A164" s="274" t="s">
        <v>112</v>
      </c>
      <c r="B164" s="152"/>
      <c r="C164" s="152"/>
      <c r="D164" s="152"/>
      <c r="E164" s="152"/>
      <c r="F164" s="152"/>
      <c r="G164" s="275" t="str">
        <f>IF(($H$70="Slowly"),"sell assets slowly over many years.","sell all assets in one year")</f>
        <v>sell assets slowly over many years.</v>
      </c>
      <c r="H164" s="276"/>
      <c r="I164" s="276"/>
      <c r="J164" s="276"/>
      <c r="K164" s="158"/>
    </row>
    <row r="165" spans="1:11" s="279" customFormat="1" ht="15.75" x14ac:dyDescent="0.25">
      <c r="A165" s="277"/>
      <c r="B165" s="160"/>
      <c r="C165" s="160"/>
      <c r="D165" s="160"/>
      <c r="E165" s="160" t="s">
        <v>161</v>
      </c>
      <c r="F165" s="160"/>
      <c r="G165" s="160" t="s">
        <v>159</v>
      </c>
      <c r="H165" s="198"/>
      <c r="I165" s="198" t="s">
        <v>160</v>
      </c>
      <c r="J165" s="198"/>
      <c r="K165" s="278"/>
    </row>
    <row r="166" spans="1:11" x14ac:dyDescent="0.25">
      <c r="A166" s="157" t="s">
        <v>385</v>
      </c>
      <c r="B166" s="152"/>
      <c r="C166" s="152"/>
      <c r="D166" s="152"/>
      <c r="E166" s="280">
        <f>$F139</f>
        <v>0.19782860824742268</v>
      </c>
      <c r="F166" s="281" t="s">
        <v>157</v>
      </c>
      <c r="G166" s="184">
        <f>F25</f>
        <v>100000</v>
      </c>
      <c r="H166" s="282" t="s">
        <v>136</v>
      </c>
      <c r="I166" s="166">
        <f>E166*G166</f>
        <v>19782.860824742267</v>
      </c>
      <c r="J166" s="260" t="s">
        <v>187</v>
      </c>
      <c r="K166" s="261"/>
    </row>
    <row r="167" spans="1:11" x14ac:dyDescent="0.25">
      <c r="A167" s="157" t="s">
        <v>386</v>
      </c>
      <c r="B167" s="152"/>
      <c r="C167" s="152"/>
      <c r="D167" s="152"/>
      <c r="E167" s="280">
        <f>$F139</f>
        <v>0.19782860824742268</v>
      </c>
      <c r="F167" s="281" t="s">
        <v>157</v>
      </c>
      <c r="G167" s="184">
        <f>G98</f>
        <v>16015.625</v>
      </c>
      <c r="H167" s="282" t="s">
        <v>156</v>
      </c>
      <c r="I167" s="166">
        <f t="shared" ref="I167:I171" si="8">E167*G167</f>
        <v>3168.3488039626291</v>
      </c>
      <c r="J167" s="260"/>
      <c r="K167" s="261"/>
    </row>
    <row r="168" spans="1:11" x14ac:dyDescent="0.25">
      <c r="A168" s="157" t="s">
        <v>321</v>
      </c>
      <c r="B168" s="152"/>
      <c r="C168" s="152"/>
      <c r="D168" s="152"/>
      <c r="E168" s="280">
        <f>F139</f>
        <v>0.19782860824742268</v>
      </c>
      <c r="F168" s="281" t="s">
        <v>158</v>
      </c>
      <c r="G168" s="184">
        <f>F63</f>
        <v>4000</v>
      </c>
      <c r="H168" s="282" t="s">
        <v>256</v>
      </c>
      <c r="I168" s="166">
        <f>-(E168*G168)</f>
        <v>-791.31443298969077</v>
      </c>
      <c r="J168" s="260" t="s">
        <v>258</v>
      </c>
      <c r="K168" s="261"/>
    </row>
    <row r="169" spans="1:11" x14ac:dyDescent="0.25">
      <c r="A169" s="157" t="s">
        <v>150</v>
      </c>
      <c r="B169" s="152"/>
      <c r="C169" s="152"/>
      <c r="D169" s="152"/>
      <c r="E169" s="280">
        <f>$F141</f>
        <v>0.15</v>
      </c>
      <c r="F169" s="281" t="s">
        <v>157</v>
      </c>
      <c r="G169" s="184">
        <f>F40+F84</f>
        <v>15954.666666666668</v>
      </c>
      <c r="H169" s="282" t="s">
        <v>153</v>
      </c>
      <c r="I169" s="166">
        <f t="shared" si="8"/>
        <v>2393.2000000000003</v>
      </c>
      <c r="J169" s="260"/>
      <c r="K169" s="261"/>
    </row>
    <row r="170" spans="1:11" x14ac:dyDescent="0.25">
      <c r="A170" s="157" t="s">
        <v>151</v>
      </c>
      <c r="B170" s="152"/>
      <c r="C170" s="152"/>
      <c r="D170" s="152"/>
      <c r="E170" s="280">
        <f>$F142</f>
        <v>0.15</v>
      </c>
      <c r="F170" s="281" t="s">
        <v>157</v>
      </c>
      <c r="G170" s="184">
        <f>F42</f>
        <v>3000</v>
      </c>
      <c r="H170" s="282" t="s">
        <v>154</v>
      </c>
      <c r="I170" s="166">
        <f t="shared" si="8"/>
        <v>450</v>
      </c>
      <c r="J170" s="260"/>
      <c r="K170" s="261"/>
    </row>
    <row r="171" spans="1:11" x14ac:dyDescent="0.25">
      <c r="A171" s="157" t="s">
        <v>152</v>
      </c>
      <c r="B171" s="152"/>
      <c r="C171" s="152"/>
      <c r="D171" s="152"/>
      <c r="E171" s="280">
        <f>$F139</f>
        <v>0.19782860824742268</v>
      </c>
      <c r="F171" s="281" t="s">
        <v>157</v>
      </c>
      <c r="G171" s="184">
        <f>F41</f>
        <v>4100</v>
      </c>
      <c r="H171" s="282" t="s">
        <v>155</v>
      </c>
      <c r="I171" s="166">
        <f t="shared" si="8"/>
        <v>811.09729381443299</v>
      </c>
      <c r="J171" s="260"/>
      <c r="K171" s="261"/>
    </row>
    <row r="172" spans="1:11" x14ac:dyDescent="0.25">
      <c r="A172" s="157" t="s">
        <v>194</v>
      </c>
      <c r="B172" s="152"/>
      <c r="C172" s="152"/>
      <c r="D172" s="152"/>
      <c r="E172" s="283">
        <f>F132</f>
        <v>7.7499999999999999E-2</v>
      </c>
      <c r="F172" s="281" t="s">
        <v>158</v>
      </c>
      <c r="G172" s="184">
        <f>SUM(G166:G171)+F35</f>
        <v>148070.29166666666</v>
      </c>
      <c r="H172" s="282" t="s">
        <v>310</v>
      </c>
      <c r="I172" s="166">
        <f>E172*G172</f>
        <v>11475.447604166666</v>
      </c>
      <c r="J172" s="260"/>
      <c r="K172" s="261"/>
    </row>
    <row r="173" spans="1:11" ht="15.75" thickBot="1" x14ac:dyDescent="0.3">
      <c r="A173" s="157"/>
      <c r="B173" s="152"/>
      <c r="C173" s="152"/>
      <c r="D173" s="152"/>
      <c r="E173" s="280"/>
      <c r="F173" s="281"/>
      <c r="G173" s="184"/>
      <c r="H173" s="282"/>
      <c r="I173" s="166"/>
      <c r="J173" s="260"/>
      <c r="K173" s="261"/>
    </row>
    <row r="174" spans="1:11" x14ac:dyDescent="0.25">
      <c r="A174" s="284" t="s">
        <v>311</v>
      </c>
      <c r="B174" s="285"/>
      <c r="C174" s="285"/>
      <c r="D174" s="285"/>
      <c r="E174" s="286"/>
      <c r="F174" s="287"/>
      <c r="G174" s="288"/>
      <c r="H174" s="289"/>
      <c r="I174" s="290">
        <f>SUM(I166:I172)</f>
        <v>37289.640093696304</v>
      </c>
      <c r="J174" s="260"/>
      <c r="K174" s="261"/>
    </row>
    <row r="175" spans="1:11" x14ac:dyDescent="0.25">
      <c r="A175" s="157" t="s">
        <v>166</v>
      </c>
      <c r="B175" s="152"/>
      <c r="C175" s="152"/>
      <c r="D175" s="152"/>
      <c r="E175" s="280"/>
      <c r="F175" s="282"/>
      <c r="G175" s="184"/>
      <c r="H175" s="291"/>
      <c r="I175" s="292">
        <f>SUM(G166:G171)+F35</f>
        <v>148070.29166666666</v>
      </c>
      <c r="J175" s="260"/>
      <c r="K175" s="293"/>
    </row>
    <row r="176" spans="1:11" ht="15.75" thickBot="1" x14ac:dyDescent="0.3">
      <c r="A176" s="179" t="s">
        <v>162</v>
      </c>
      <c r="B176" s="268"/>
      <c r="C176" s="268"/>
      <c r="D176" s="269"/>
      <c r="E176" s="268"/>
      <c r="F176" s="269"/>
      <c r="G176" s="269"/>
      <c r="H176" s="269"/>
      <c r="I176" s="294">
        <f>I175-I174</f>
        <v>110780.65157297035</v>
      </c>
      <c r="J176" s="260"/>
      <c r="K176" s="261"/>
    </row>
    <row r="177" spans="1:11" ht="15.75" thickTop="1" x14ac:dyDescent="0.25">
      <c r="A177" s="154"/>
      <c r="B177" s="295"/>
      <c r="C177" s="295"/>
      <c r="D177" s="296"/>
      <c r="E177" s="295"/>
      <c r="F177" s="296"/>
      <c r="G177" s="296"/>
      <c r="H177" s="296"/>
      <c r="I177" s="296"/>
      <c r="J177" s="295"/>
      <c r="K177" s="295"/>
    </row>
    <row r="178" spans="1:11" ht="15.75" thickBot="1" x14ac:dyDescent="0.3">
      <c r="E178" s="297"/>
    </row>
    <row r="179" spans="1:11" ht="19.5" thickTop="1" x14ac:dyDescent="0.3">
      <c r="A179" s="298" t="s">
        <v>237</v>
      </c>
      <c r="B179" s="299"/>
      <c r="C179" s="299"/>
      <c r="D179" s="299"/>
      <c r="E179" s="300"/>
      <c r="F179" s="299"/>
      <c r="G179" s="299"/>
      <c r="H179" s="299"/>
      <c r="I179" s="299"/>
      <c r="J179" s="299"/>
      <c r="K179" s="301"/>
    </row>
    <row r="180" spans="1:11" x14ac:dyDescent="0.25">
      <c r="A180" s="302" t="s">
        <v>388</v>
      </c>
      <c r="B180" s="303"/>
      <c r="C180" s="303"/>
      <c r="D180" s="303"/>
      <c r="E180" s="303"/>
      <c r="F180" s="304">
        <f>F117</f>
        <v>940000</v>
      </c>
      <c r="G180" s="303"/>
      <c r="H180" s="275" t="str">
        <f>IF(($H$70="Slowly"),"sell assets slowly over many years.","sell all assets in one year")</f>
        <v>sell assets slowly over many years.</v>
      </c>
      <c r="I180" s="276"/>
      <c r="J180" s="276"/>
      <c r="K180" s="305"/>
    </row>
    <row r="181" spans="1:11" x14ac:dyDescent="0.25">
      <c r="A181" s="302" t="s">
        <v>390</v>
      </c>
      <c r="B181" s="303"/>
      <c r="C181" s="303"/>
      <c r="D181" s="303"/>
      <c r="E181" s="303"/>
      <c r="F181" s="304">
        <f>I176</f>
        <v>110780.65157297035</v>
      </c>
      <c r="G181" s="303"/>
      <c r="H181" s="306" t="s">
        <v>397</v>
      </c>
      <c r="I181" s="307"/>
      <c r="J181" s="303"/>
      <c r="K181" s="308"/>
    </row>
    <row r="182" spans="1:11" x14ac:dyDescent="0.25">
      <c r="A182" s="302" t="s">
        <v>393</v>
      </c>
      <c r="B182" s="303"/>
      <c r="C182" s="303"/>
      <c r="D182" s="303"/>
      <c r="E182" s="303"/>
      <c r="F182" s="304">
        <f>I175</f>
        <v>148070.29166666666</v>
      </c>
      <c r="G182" s="304"/>
      <c r="H182" s="306" t="s">
        <v>398</v>
      </c>
      <c r="I182" s="307"/>
      <c r="J182" s="303"/>
      <c r="K182" s="308"/>
    </row>
    <row r="183" spans="1:11" x14ac:dyDescent="0.25">
      <c r="A183" s="302" t="s">
        <v>391</v>
      </c>
      <c r="B183" s="303"/>
      <c r="C183" s="303"/>
      <c r="D183" s="303"/>
      <c r="E183" s="303"/>
      <c r="F183" s="309">
        <f>F181/F182</f>
        <v>0.7481625809339113</v>
      </c>
      <c r="G183" s="303"/>
      <c r="H183" s="307" t="s">
        <v>138</v>
      </c>
      <c r="I183" s="307"/>
      <c r="J183" s="303"/>
      <c r="K183" s="308"/>
    </row>
    <row r="184" spans="1:11" ht="15.75" thickBot="1" x14ac:dyDescent="0.3">
      <c r="A184" s="310" t="s">
        <v>392</v>
      </c>
      <c r="B184" s="311"/>
      <c r="C184" s="311"/>
      <c r="D184" s="311"/>
      <c r="E184" s="311"/>
      <c r="F184" s="312">
        <f>(1-F183)</f>
        <v>0.2518374190660887</v>
      </c>
      <c r="G184" s="311"/>
      <c r="H184" s="313" t="s">
        <v>323</v>
      </c>
      <c r="I184" s="313"/>
      <c r="J184" s="311"/>
      <c r="K184" s="314"/>
    </row>
    <row r="185" spans="1:11" ht="15.75" thickTop="1" x14ac:dyDescent="0.25">
      <c r="A185" s="315" t="s">
        <v>395</v>
      </c>
      <c r="B185" s="299"/>
      <c r="C185" s="299"/>
      <c r="D185" s="299"/>
      <c r="E185" s="299"/>
      <c r="F185" s="316">
        <f>F182/F180</f>
        <v>0.1575215868794326</v>
      </c>
      <c r="G185" s="299"/>
      <c r="H185" s="317" t="s">
        <v>396</v>
      </c>
      <c r="I185" s="317"/>
      <c r="J185" s="299"/>
      <c r="K185" s="301"/>
    </row>
    <row r="186" spans="1:11" ht="15.75" thickBot="1" x14ac:dyDescent="0.3">
      <c r="A186" s="310" t="s">
        <v>389</v>
      </c>
      <c r="B186" s="311"/>
      <c r="C186" s="311"/>
      <c r="D186" s="311"/>
      <c r="E186" s="311"/>
      <c r="F186" s="312">
        <f>(F182-F181)/F180</f>
        <v>3.9669829886910958E-2</v>
      </c>
      <c r="G186" s="311"/>
      <c r="H186" s="313" t="s">
        <v>394</v>
      </c>
      <c r="I186" s="313"/>
      <c r="J186" s="311"/>
      <c r="K186" s="314"/>
    </row>
    <row r="187" spans="1:11" ht="15.75" thickTop="1" x14ac:dyDescent="0.25"/>
    <row r="189" spans="1:11" x14ac:dyDescent="0.25">
      <c r="B189" s="152"/>
    </row>
  </sheetData>
  <sheetProtection sheet="1" objects="1" scenarios="1"/>
  <dataValidations count="3">
    <dataValidation type="list" allowBlank="1" showInputMessage="1" showErrorMessage="1" sqref="F58">
      <formula1>"MFJ,SF,HH"</formula1>
    </dataValidation>
    <dataValidation type="list" allowBlank="1" showInputMessage="1" showErrorMessage="1" sqref="K72">
      <formula1>"Slowly,All"</formula1>
    </dataValidation>
    <dataValidation type="list" allowBlank="1" showInputMessage="1" showErrorMessage="1" sqref="H70:H71">
      <formula1>"Slowly, Liquidate"</formula1>
    </dataValidation>
  </dataValidations>
  <hyperlinks>
    <hyperlink ref="K97" location="RMDtable!A1" display="RMDtable"/>
    <hyperlink ref="K146" location="TaxRates!A1" display="TaxRates"/>
    <hyperlink ref="A10" location="TaxRates!A1" display="TaxRates"/>
    <hyperlink ref="A11" location="RMDtable!A1" display="RMDtable"/>
    <hyperlink ref="A12" location="'Appendix A'!A1" display="Appendix A"/>
    <hyperlink ref="A9" location="Introduction!A1" display="Introduction"/>
    <hyperlink ref="A108" r:id="rId1"/>
  </hyperlinks>
  <printOptions headings="1" gridLines="1"/>
  <pageMargins left="0.7" right="0.7" top="0.75" bottom="0.75" header="0.3" footer="0.3"/>
  <pageSetup orientation="landscape" horizontalDpi="0" verticalDpi="0" r:id="rId2"/>
  <headerFooter>
    <oddHeader>&amp;L&amp;F&amp;C&amp;D&amp;R&amp;A  &amp;P</oddHeader>
  </headerFooter>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3"/>
  <sheetViews>
    <sheetView workbookViewId="0">
      <selection activeCell="L39" sqref="L39"/>
    </sheetView>
  </sheetViews>
  <sheetFormatPr defaultRowHeight="15" x14ac:dyDescent="0.25"/>
  <cols>
    <col min="1" max="1" width="6.85546875" style="141" customWidth="1"/>
    <col min="2" max="2" width="4" style="141" customWidth="1"/>
    <col min="3" max="3" width="10.85546875" style="141" customWidth="1"/>
    <col min="4" max="4" width="9.85546875" style="141" customWidth="1"/>
    <col min="5" max="5" width="9.7109375" style="141" customWidth="1"/>
    <col min="6" max="6" width="10.42578125" style="141" customWidth="1"/>
    <col min="7" max="7" width="8.140625" style="141" customWidth="1"/>
    <col min="8" max="8" width="7.28515625" style="141" customWidth="1"/>
    <col min="9" max="9" width="7.42578125" style="141" customWidth="1"/>
    <col min="10" max="10" width="7.85546875" style="141" customWidth="1"/>
    <col min="11" max="11" width="7.28515625" style="141" customWidth="1"/>
    <col min="12" max="12" width="8.28515625" style="141" customWidth="1"/>
    <col min="13" max="13" width="9.85546875" style="141" customWidth="1"/>
    <col min="14" max="14" width="6.7109375" style="141" customWidth="1"/>
    <col min="15" max="15" width="9.140625" style="141"/>
    <col min="16" max="16" width="8.140625" style="141" customWidth="1"/>
    <col min="17" max="17" width="9.28515625" style="141" bestFit="1" customWidth="1"/>
    <col min="18" max="16384" width="9.140625" style="141"/>
  </cols>
  <sheetData>
    <row r="1" spans="1:22" ht="15.75" x14ac:dyDescent="0.25">
      <c r="A1" s="140" t="s">
        <v>71</v>
      </c>
    </row>
    <row r="2" spans="1:22" ht="15.75" x14ac:dyDescent="0.25">
      <c r="A2" s="142" t="s">
        <v>345</v>
      </c>
      <c r="C2" s="143" t="str">
        <f>Introduction!$B$4</f>
        <v>8/5/2015.a</v>
      </c>
      <c r="D2" s="141" t="s">
        <v>346</v>
      </c>
      <c r="E2" s="143" t="str">
        <f>Introduction!$E$4</f>
        <v>0.6.1Beta</v>
      </c>
      <c r="F2" s="141" t="s">
        <v>347</v>
      </c>
      <c r="G2" s="141" t="str">
        <f>Introduction!$A$1</f>
        <v>File: SpendableNetWorth.xlsx</v>
      </c>
    </row>
    <row r="3" spans="1:22" ht="15.75" x14ac:dyDescent="0.25">
      <c r="A3" s="140"/>
    </row>
    <row r="4" spans="1:22" ht="18.75" x14ac:dyDescent="0.3">
      <c r="A4" s="326" t="s">
        <v>72</v>
      </c>
    </row>
    <row r="5" spans="1:22" ht="15.75" x14ac:dyDescent="0.25">
      <c r="A5" s="327" t="s">
        <v>102</v>
      </c>
      <c r="B5" s="142"/>
      <c r="C5" s="142"/>
      <c r="E5" s="328" t="s">
        <v>101</v>
      </c>
      <c r="F5" s="142" t="s">
        <v>103</v>
      </c>
    </row>
    <row r="6" spans="1:22" ht="15.75" thickBot="1" x14ac:dyDescent="0.3"/>
    <row r="7" spans="1:22" ht="20.25" thickTop="1" thickBot="1" x14ac:dyDescent="0.35">
      <c r="A7" s="329" t="s">
        <v>400</v>
      </c>
      <c r="B7" s="330"/>
      <c r="C7" s="330"/>
      <c r="D7" s="330"/>
      <c r="E7" s="330"/>
      <c r="F7" s="331"/>
      <c r="G7" s="331"/>
      <c r="H7" s="330"/>
      <c r="I7" s="331"/>
      <c r="J7" s="332"/>
      <c r="K7" s="333"/>
      <c r="L7" s="334"/>
      <c r="M7" s="335"/>
      <c r="V7" s="152"/>
    </row>
    <row r="8" spans="1:22" ht="15.75" x14ac:dyDescent="0.25">
      <c r="A8" s="336"/>
      <c r="B8" s="337"/>
      <c r="C8" s="337"/>
      <c r="D8" s="337"/>
      <c r="E8" s="337"/>
      <c r="F8" s="152"/>
      <c r="G8" s="152"/>
      <c r="H8" s="337"/>
      <c r="J8" s="338" t="s">
        <v>21</v>
      </c>
      <c r="K8" s="285"/>
      <c r="L8" s="285"/>
      <c r="M8" s="339"/>
    </row>
    <row r="9" spans="1:22" ht="15.75" x14ac:dyDescent="0.25">
      <c r="A9" s="340" t="s">
        <v>105</v>
      </c>
      <c r="B9" s="337"/>
      <c r="C9" s="337"/>
      <c r="D9" s="337"/>
      <c r="E9" s="337"/>
      <c r="F9" s="337"/>
      <c r="H9" s="140" t="str">
        <f>Main!$F$126</f>
        <v>MFJ</v>
      </c>
      <c r="J9" s="341" t="s">
        <v>23</v>
      </c>
      <c r="K9" s="342"/>
      <c r="L9" s="343"/>
      <c r="M9" s="344"/>
    </row>
    <row r="10" spans="1:22" x14ac:dyDescent="0.25">
      <c r="A10" s="340"/>
      <c r="B10" s="337"/>
      <c r="C10" s="337"/>
      <c r="D10" s="337"/>
      <c r="E10" s="337"/>
      <c r="F10" s="337"/>
      <c r="G10" s="345"/>
      <c r="H10" s="148"/>
      <c r="J10" s="341" t="s">
        <v>24</v>
      </c>
      <c r="K10" s="152"/>
      <c r="L10" s="152"/>
      <c r="M10" s="158"/>
    </row>
    <row r="11" spans="1:22" x14ac:dyDescent="0.25">
      <c r="A11" s="346" t="s">
        <v>25</v>
      </c>
      <c r="B11" s="347"/>
      <c r="C11" s="347"/>
      <c r="D11" s="347"/>
      <c r="E11" s="348"/>
      <c r="F11" s="348"/>
      <c r="G11" s="348"/>
      <c r="H11" s="348"/>
      <c r="J11" s="349" t="s">
        <v>26</v>
      </c>
      <c r="K11" s="148"/>
      <c r="L11" s="148"/>
      <c r="M11" s="205"/>
    </row>
    <row r="12" spans="1:22" ht="15.75" thickBot="1" x14ac:dyDescent="0.3">
      <c r="A12" s="346" t="s">
        <v>27</v>
      </c>
      <c r="B12" s="347"/>
      <c r="C12" s="347"/>
      <c r="D12" s="347"/>
      <c r="E12" s="348"/>
      <c r="F12" s="348"/>
      <c r="G12" s="348"/>
      <c r="H12" s="348"/>
      <c r="J12" s="350" t="s">
        <v>95</v>
      </c>
      <c r="K12" s="351"/>
      <c r="L12" s="351"/>
      <c r="M12" s="352"/>
    </row>
    <row r="13" spans="1:22" x14ac:dyDescent="0.25">
      <c r="A13" s="353"/>
      <c r="B13" s="196"/>
      <c r="C13" s="196"/>
      <c r="D13" s="196"/>
      <c r="E13" s="148"/>
      <c r="F13" s="148"/>
      <c r="G13" s="148"/>
      <c r="H13" s="148"/>
      <c r="J13" s="354"/>
      <c r="K13" s="148"/>
      <c r="L13" s="148"/>
      <c r="M13" s="205"/>
    </row>
    <row r="14" spans="1:22" x14ac:dyDescent="0.25">
      <c r="A14" s="355" t="s">
        <v>7</v>
      </c>
      <c r="B14" s="337"/>
      <c r="C14" s="337"/>
      <c r="D14" s="337"/>
      <c r="E14" s="356"/>
      <c r="F14" s="356"/>
      <c r="G14" s="357"/>
      <c r="H14" s="156"/>
      <c r="I14" s="156"/>
      <c r="J14" s="358"/>
      <c r="K14" s="359"/>
      <c r="L14" s="360"/>
      <c r="M14" s="361"/>
    </row>
    <row r="15" spans="1:22" x14ac:dyDescent="0.25">
      <c r="A15" s="362" t="s">
        <v>403</v>
      </c>
      <c r="B15" s="156"/>
      <c r="C15" s="156"/>
      <c r="D15" s="156"/>
      <c r="E15" s="156"/>
      <c r="F15" s="156"/>
      <c r="G15" s="156"/>
      <c r="H15" s="156"/>
      <c r="I15" s="156"/>
      <c r="J15" s="358"/>
      <c r="K15" s="359"/>
      <c r="L15" s="360"/>
      <c r="M15" s="361"/>
    </row>
    <row r="16" spans="1:22" ht="15.75" x14ac:dyDescent="0.25">
      <c r="A16" s="363" t="s">
        <v>404</v>
      </c>
      <c r="B16" s="156"/>
      <c r="C16" s="156"/>
      <c r="D16" s="156"/>
      <c r="E16" s="156"/>
      <c r="F16" s="156"/>
      <c r="G16" s="156"/>
      <c r="H16" s="156"/>
      <c r="I16" s="156"/>
      <c r="J16" s="358"/>
      <c r="K16" s="359"/>
      <c r="L16" s="360"/>
      <c r="M16" s="361"/>
    </row>
    <row r="17" spans="1:13" x14ac:dyDescent="0.25">
      <c r="A17" s="364" t="s">
        <v>1</v>
      </c>
      <c r="B17" s="156"/>
      <c r="C17" s="156"/>
      <c r="D17" s="156"/>
      <c r="E17" s="156"/>
      <c r="F17" s="156"/>
      <c r="G17" s="156"/>
      <c r="H17" s="156"/>
      <c r="I17" s="156"/>
      <c r="J17" s="358"/>
      <c r="K17" s="359"/>
      <c r="L17" s="360"/>
      <c r="M17" s="361"/>
    </row>
    <row r="18" spans="1:13" ht="15.75" thickBot="1" x14ac:dyDescent="0.3">
      <c r="A18" s="365"/>
      <c r="B18" s="156"/>
      <c r="C18" s="156"/>
      <c r="D18" s="156"/>
      <c r="E18" s="156"/>
      <c r="F18" s="156"/>
      <c r="G18" s="156"/>
      <c r="H18" s="156"/>
      <c r="I18" s="156"/>
      <c r="J18" s="358"/>
      <c r="K18" s="359"/>
      <c r="L18" s="360"/>
      <c r="M18" s="361"/>
    </row>
    <row r="19" spans="1:13" ht="16.5" thickTop="1" thickBot="1" x14ac:dyDescent="0.3">
      <c r="A19" s="366" t="s">
        <v>28</v>
      </c>
      <c r="B19" s="337"/>
      <c r="C19" s="337"/>
      <c r="D19" s="337"/>
      <c r="E19" s="356"/>
      <c r="F19" s="356"/>
      <c r="G19" s="357"/>
      <c r="H19" s="156"/>
      <c r="I19" s="156"/>
      <c r="J19" s="367" t="s">
        <v>38</v>
      </c>
      <c r="K19" s="368"/>
      <c r="L19" s="369" t="str">
        <f>H9</f>
        <v>MFJ</v>
      </c>
      <c r="M19" s="370"/>
    </row>
    <row r="20" spans="1:13" ht="30.75" thickTop="1" x14ac:dyDescent="0.25">
      <c r="A20" s="340" t="s">
        <v>92</v>
      </c>
      <c r="B20" s="337"/>
      <c r="C20" s="337"/>
      <c r="D20" s="337"/>
      <c r="E20" s="337"/>
      <c r="F20" s="337"/>
      <c r="G20" s="371" t="s">
        <v>29</v>
      </c>
      <c r="H20" s="156"/>
      <c r="I20" s="156"/>
      <c r="J20" s="372" t="s">
        <v>30</v>
      </c>
      <c r="K20" s="373"/>
      <c r="L20" s="373"/>
      <c r="M20" s="374" t="s">
        <v>29</v>
      </c>
    </row>
    <row r="21" spans="1:13" x14ac:dyDescent="0.25">
      <c r="A21" s="406">
        <v>0.1</v>
      </c>
      <c r="B21" s="356" t="s">
        <v>31</v>
      </c>
      <c r="C21" s="156"/>
      <c r="D21" s="337"/>
      <c r="E21" s="407">
        <v>0</v>
      </c>
      <c r="F21" s="377" t="s">
        <v>32</v>
      </c>
      <c r="G21" s="357">
        <f>E22-1</f>
        <v>18150</v>
      </c>
      <c r="H21" s="378" t="s">
        <v>33</v>
      </c>
      <c r="I21" s="152"/>
      <c r="J21" s="379">
        <f t="shared" ref="J21:J25" si="0">A21</f>
        <v>0.1</v>
      </c>
      <c r="K21" s="156" t="s">
        <v>34</v>
      </c>
      <c r="L21" s="156"/>
      <c r="M21" s="380">
        <v>0</v>
      </c>
    </row>
    <row r="22" spans="1:13" x14ac:dyDescent="0.25">
      <c r="A22" s="406">
        <v>0.15</v>
      </c>
      <c r="B22" s="356" t="s">
        <v>31</v>
      </c>
      <c r="C22" s="156"/>
      <c r="D22" s="337"/>
      <c r="E22" s="407">
        <v>18151</v>
      </c>
      <c r="F22" s="377" t="s">
        <v>32</v>
      </c>
      <c r="G22" s="357">
        <v>74900</v>
      </c>
      <c r="H22" s="378" t="s">
        <v>33</v>
      </c>
      <c r="I22" s="152"/>
      <c r="J22" s="379">
        <f t="shared" si="0"/>
        <v>0.15</v>
      </c>
      <c r="K22" s="156" t="s">
        <v>34</v>
      </c>
      <c r="L22" s="156"/>
      <c r="M22" s="381">
        <f>IF($H$9="MFJ",E22,IF($H$9="SF",E32,IF($H$9="MFS",E42,IF($H$9="HH",E52,"BAD TABLE - USE MFS, SF, MFS or HH"))))</f>
        <v>18151</v>
      </c>
    </row>
    <row r="23" spans="1:13" x14ac:dyDescent="0.25">
      <c r="A23" s="406">
        <v>0.25</v>
      </c>
      <c r="B23" s="356" t="s">
        <v>31</v>
      </c>
      <c r="C23" s="156"/>
      <c r="D23" s="337"/>
      <c r="E23" s="407">
        <v>73801</v>
      </c>
      <c r="F23" s="377" t="s">
        <v>32</v>
      </c>
      <c r="G23" s="357">
        <v>151200</v>
      </c>
      <c r="H23" s="378" t="s">
        <v>33</v>
      </c>
      <c r="I23" s="152"/>
      <c r="J23" s="379">
        <f t="shared" si="0"/>
        <v>0.25</v>
      </c>
      <c r="K23" s="156" t="s">
        <v>34</v>
      </c>
      <c r="L23" s="156"/>
      <c r="M23" s="381">
        <f t="shared" ref="M23:M27" si="1">IF($H$9="MFJ",E23,IF($H$9="SF",E33,IF($H$9="MFS",E43,IF($H$9="HH",E53,"BAD TABLE - USE MFS, SF, MFS or HH"))))</f>
        <v>73801</v>
      </c>
    </row>
    <row r="24" spans="1:13" x14ac:dyDescent="0.25">
      <c r="A24" s="406">
        <v>0.28000000000000003</v>
      </c>
      <c r="B24" s="356" t="s">
        <v>31</v>
      </c>
      <c r="C24" s="156"/>
      <c r="D24" s="337"/>
      <c r="E24" s="407">
        <v>148851</v>
      </c>
      <c r="F24" s="377" t="s">
        <v>32</v>
      </c>
      <c r="G24" s="357">
        <v>230450</v>
      </c>
      <c r="H24" s="378" t="s">
        <v>33</v>
      </c>
      <c r="I24" s="152"/>
      <c r="J24" s="379">
        <f t="shared" si="0"/>
        <v>0.28000000000000003</v>
      </c>
      <c r="K24" s="156" t="s">
        <v>34</v>
      </c>
      <c r="L24" s="156"/>
      <c r="M24" s="381">
        <f t="shared" si="1"/>
        <v>148851</v>
      </c>
    </row>
    <row r="25" spans="1:13" x14ac:dyDescent="0.25">
      <c r="A25" s="406">
        <v>0.33</v>
      </c>
      <c r="B25" s="356" t="s">
        <v>31</v>
      </c>
      <c r="C25" s="156"/>
      <c r="D25" s="156"/>
      <c r="E25" s="407">
        <v>226851</v>
      </c>
      <c r="F25" s="377" t="s">
        <v>32</v>
      </c>
      <c r="G25" s="357">
        <v>411500</v>
      </c>
      <c r="H25" s="378" t="s">
        <v>33</v>
      </c>
      <c r="I25" s="152"/>
      <c r="J25" s="379">
        <f t="shared" si="0"/>
        <v>0.33</v>
      </c>
      <c r="K25" s="156" t="s">
        <v>34</v>
      </c>
      <c r="L25" s="156"/>
      <c r="M25" s="381">
        <f t="shared" si="1"/>
        <v>226851</v>
      </c>
    </row>
    <row r="26" spans="1:13" x14ac:dyDescent="0.25">
      <c r="A26" s="406">
        <v>0.35</v>
      </c>
      <c r="B26" s="356" t="s">
        <v>31</v>
      </c>
      <c r="C26" s="156"/>
      <c r="D26" s="156"/>
      <c r="E26" s="407">
        <v>405101</v>
      </c>
      <c r="F26" s="377" t="s">
        <v>32</v>
      </c>
      <c r="G26" s="357">
        <v>464850</v>
      </c>
      <c r="H26" s="378" t="s">
        <v>33</v>
      </c>
      <c r="I26" s="152"/>
      <c r="J26" s="379">
        <f t="shared" ref="J26:J27" si="2">A26</f>
        <v>0.35</v>
      </c>
      <c r="K26" s="156" t="s">
        <v>34</v>
      </c>
      <c r="L26" s="156"/>
      <c r="M26" s="381">
        <f t="shared" si="1"/>
        <v>405101</v>
      </c>
    </row>
    <row r="27" spans="1:13" ht="15.75" thickBot="1" x14ac:dyDescent="0.3">
      <c r="A27" s="406">
        <v>0.39600000000000002</v>
      </c>
      <c r="B27" s="356" t="s">
        <v>31</v>
      </c>
      <c r="C27" s="156"/>
      <c r="D27" s="156"/>
      <c r="E27" s="407">
        <v>457601</v>
      </c>
      <c r="F27" s="377" t="s">
        <v>32</v>
      </c>
      <c r="G27" s="382"/>
      <c r="H27" s="378"/>
      <c r="I27" s="152"/>
      <c r="J27" s="383">
        <f t="shared" si="2"/>
        <v>0.39600000000000002</v>
      </c>
      <c r="K27" s="384" t="s">
        <v>34</v>
      </c>
      <c r="L27" s="384"/>
      <c r="M27" s="385">
        <f t="shared" si="1"/>
        <v>457601</v>
      </c>
    </row>
    <row r="28" spans="1:13" ht="15.75" thickTop="1" x14ac:dyDescent="0.25">
      <c r="A28" s="386"/>
      <c r="B28" s="152"/>
      <c r="C28" s="152"/>
      <c r="D28" s="152"/>
      <c r="E28" s="376"/>
      <c r="F28" s="387"/>
      <c r="G28" s="357"/>
      <c r="H28" s="388"/>
      <c r="I28" s="152"/>
      <c r="J28" s="358"/>
      <c r="K28" s="359"/>
      <c r="L28" s="360"/>
      <c r="M28" s="361"/>
    </row>
    <row r="29" spans="1:13" x14ac:dyDescent="0.25">
      <c r="A29" s="389" t="s">
        <v>35</v>
      </c>
      <c r="B29" s="156"/>
      <c r="C29" s="156"/>
      <c r="D29" s="156"/>
      <c r="E29" s="376"/>
      <c r="F29" s="377"/>
      <c r="G29" s="382"/>
      <c r="H29" s="378"/>
      <c r="I29" s="152"/>
      <c r="J29" s="358"/>
      <c r="K29" s="359"/>
      <c r="L29" s="360"/>
      <c r="M29" s="361"/>
    </row>
    <row r="30" spans="1:13" x14ac:dyDescent="0.25">
      <c r="A30" s="390" t="s">
        <v>91</v>
      </c>
      <c r="B30" s="337"/>
      <c r="C30" s="337"/>
      <c r="D30" s="337"/>
      <c r="E30" s="391"/>
      <c r="F30" s="337"/>
      <c r="G30" s="371" t="s">
        <v>29</v>
      </c>
      <c r="H30" s="156"/>
      <c r="I30" s="152"/>
      <c r="J30" s="358"/>
      <c r="K30" s="359"/>
      <c r="L30" s="360"/>
      <c r="M30" s="361"/>
    </row>
    <row r="31" spans="1:13" x14ac:dyDescent="0.25">
      <c r="A31" s="406">
        <v>0.1</v>
      </c>
      <c r="B31" s="356" t="s">
        <v>31</v>
      </c>
      <c r="C31" s="156"/>
      <c r="D31" s="337"/>
      <c r="E31" s="407">
        <v>0</v>
      </c>
      <c r="F31" s="377" t="s">
        <v>32</v>
      </c>
      <c r="G31" s="392">
        <f>E32-1</f>
        <v>9224</v>
      </c>
      <c r="H31" s="378" t="s">
        <v>33</v>
      </c>
      <c r="I31" s="152"/>
      <c r="J31" s="358"/>
      <c r="K31" s="359"/>
      <c r="L31" s="360"/>
      <c r="M31" s="361"/>
    </row>
    <row r="32" spans="1:13" x14ac:dyDescent="0.25">
      <c r="A32" s="406">
        <v>0.15</v>
      </c>
      <c r="B32" s="356" t="s">
        <v>31</v>
      </c>
      <c r="C32" s="156"/>
      <c r="D32" s="337"/>
      <c r="E32" s="407">
        <v>9225</v>
      </c>
      <c r="F32" s="377" t="s">
        <v>32</v>
      </c>
      <c r="G32" s="392">
        <f t="shared" ref="G32:G36" si="3">E33-1</f>
        <v>37449</v>
      </c>
      <c r="H32" s="378" t="s">
        <v>33</v>
      </c>
      <c r="I32" s="152"/>
      <c r="J32" s="358"/>
      <c r="K32" s="359"/>
      <c r="L32" s="360"/>
      <c r="M32" s="361"/>
    </row>
    <row r="33" spans="1:20" x14ac:dyDescent="0.25">
      <c r="A33" s="406">
        <v>0.25</v>
      </c>
      <c r="B33" s="356" t="s">
        <v>31</v>
      </c>
      <c r="C33" s="156"/>
      <c r="D33" s="337"/>
      <c r="E33" s="407">
        <v>37450</v>
      </c>
      <c r="F33" s="377" t="s">
        <v>32</v>
      </c>
      <c r="G33" s="392">
        <f t="shared" si="3"/>
        <v>90749</v>
      </c>
      <c r="H33" s="378" t="s">
        <v>33</v>
      </c>
      <c r="I33" s="152"/>
      <c r="J33" s="358"/>
      <c r="K33" s="359"/>
      <c r="L33" s="360"/>
      <c r="M33" s="361"/>
    </row>
    <row r="34" spans="1:20" x14ac:dyDescent="0.25">
      <c r="A34" s="406">
        <v>0.28000000000000003</v>
      </c>
      <c r="B34" s="356" t="s">
        <v>31</v>
      </c>
      <c r="C34" s="156"/>
      <c r="D34" s="337"/>
      <c r="E34" s="408">
        <v>90750</v>
      </c>
      <c r="F34" s="377" t="s">
        <v>32</v>
      </c>
      <c r="G34" s="392">
        <f t="shared" si="3"/>
        <v>189299</v>
      </c>
      <c r="H34" s="378" t="s">
        <v>33</v>
      </c>
      <c r="I34" s="152"/>
      <c r="J34" s="358"/>
      <c r="K34" s="359"/>
      <c r="L34" s="360"/>
      <c r="M34" s="361"/>
    </row>
    <row r="35" spans="1:20" x14ac:dyDescent="0.25">
      <c r="A35" s="406">
        <v>0.33</v>
      </c>
      <c r="B35" s="356" t="s">
        <v>31</v>
      </c>
      <c r="C35" s="156"/>
      <c r="D35" s="156"/>
      <c r="E35" s="407">
        <v>189300</v>
      </c>
      <c r="F35" s="377" t="s">
        <v>32</v>
      </c>
      <c r="G35" s="392">
        <f t="shared" si="3"/>
        <v>411499</v>
      </c>
      <c r="H35" s="378" t="s">
        <v>33</v>
      </c>
      <c r="I35" s="152"/>
      <c r="J35" s="358"/>
      <c r="K35" s="359"/>
      <c r="L35" s="360"/>
      <c r="M35" s="361"/>
    </row>
    <row r="36" spans="1:20" x14ac:dyDescent="0.25">
      <c r="A36" s="406">
        <v>0.35</v>
      </c>
      <c r="B36" s="356" t="s">
        <v>31</v>
      </c>
      <c r="C36" s="156"/>
      <c r="D36" s="156"/>
      <c r="E36" s="407">
        <v>411500</v>
      </c>
      <c r="F36" s="377" t="s">
        <v>32</v>
      </c>
      <c r="G36" s="392">
        <f t="shared" si="3"/>
        <v>413200</v>
      </c>
      <c r="H36" s="378" t="s">
        <v>33</v>
      </c>
      <c r="I36" s="152"/>
      <c r="J36" s="358"/>
      <c r="K36" s="359"/>
      <c r="L36" s="360"/>
      <c r="M36" s="361"/>
    </row>
    <row r="37" spans="1:20" x14ac:dyDescent="0.25">
      <c r="A37" s="406">
        <v>0.39600000000000002</v>
      </c>
      <c r="B37" s="156" t="s">
        <v>31</v>
      </c>
      <c r="C37" s="156"/>
      <c r="D37" s="156"/>
      <c r="E37" s="407">
        <v>413201</v>
      </c>
      <c r="F37" s="377" t="s">
        <v>32</v>
      </c>
      <c r="G37" s="382"/>
      <c r="H37" s="378"/>
      <c r="I37" s="152"/>
      <c r="J37" s="358"/>
      <c r="K37" s="359"/>
      <c r="L37" s="360"/>
      <c r="M37" s="361"/>
      <c r="P37" s="145"/>
      <c r="Q37" s="393"/>
      <c r="R37" s="145"/>
      <c r="S37" s="394"/>
      <c r="T37" s="395"/>
    </row>
    <row r="38" spans="1:20" x14ac:dyDescent="0.25">
      <c r="A38" s="386"/>
      <c r="B38" s="156"/>
      <c r="C38" s="156"/>
      <c r="D38" s="156"/>
      <c r="E38" s="396"/>
      <c r="F38" s="377"/>
      <c r="G38" s="382"/>
      <c r="H38" s="378"/>
      <c r="I38" s="152"/>
      <c r="J38" s="358"/>
      <c r="K38" s="359"/>
      <c r="L38" s="360"/>
      <c r="M38" s="361"/>
      <c r="P38" s="145"/>
      <c r="Q38" s="145"/>
      <c r="R38" s="145"/>
      <c r="S38" s="145"/>
      <c r="T38" s="145"/>
    </row>
    <row r="39" spans="1:20" x14ac:dyDescent="0.25">
      <c r="A39" s="389" t="s">
        <v>36</v>
      </c>
      <c r="B39" s="156"/>
      <c r="C39" s="156"/>
      <c r="D39" s="156"/>
      <c r="E39" s="396"/>
      <c r="F39" s="377"/>
      <c r="G39" s="382"/>
      <c r="H39" s="378"/>
      <c r="I39" s="152"/>
      <c r="J39" s="358"/>
      <c r="K39" s="359"/>
      <c r="L39" s="360"/>
      <c r="M39" s="361"/>
      <c r="P39" s="397"/>
      <c r="Q39" s="145"/>
      <c r="R39" s="145"/>
      <c r="S39" s="395"/>
      <c r="T39" s="395"/>
    </row>
    <row r="40" spans="1:20" x14ac:dyDescent="0.25">
      <c r="A40" s="390" t="s">
        <v>90</v>
      </c>
      <c r="B40" s="337"/>
      <c r="C40" s="337"/>
      <c r="D40" s="337"/>
      <c r="E40" s="356"/>
      <c r="F40" s="337"/>
      <c r="G40" s="371" t="s">
        <v>29</v>
      </c>
      <c r="H40" s="156"/>
      <c r="I40" s="152"/>
      <c r="J40" s="358"/>
      <c r="K40" s="359"/>
      <c r="L40" s="360"/>
      <c r="M40" s="361"/>
      <c r="P40" s="397"/>
      <c r="Q40" s="145"/>
      <c r="R40" s="145"/>
      <c r="S40" s="395"/>
      <c r="T40" s="395"/>
    </row>
    <row r="41" spans="1:20" x14ac:dyDescent="0.25">
      <c r="A41" s="406">
        <v>0.1</v>
      </c>
      <c r="B41" s="356" t="s">
        <v>31</v>
      </c>
      <c r="C41" s="156"/>
      <c r="D41" s="337"/>
      <c r="E41" s="407">
        <v>0</v>
      </c>
      <c r="F41" s="377" t="s">
        <v>32</v>
      </c>
      <c r="G41" s="392">
        <f>E42-1</f>
        <v>9224</v>
      </c>
      <c r="H41" s="378" t="s">
        <v>33</v>
      </c>
      <c r="I41" s="152"/>
      <c r="J41" s="358"/>
      <c r="K41" s="359"/>
      <c r="L41" s="360"/>
      <c r="M41" s="361"/>
      <c r="P41" s="397"/>
      <c r="Q41" s="145"/>
      <c r="R41" s="145"/>
      <c r="S41" s="395"/>
      <c r="T41" s="395"/>
    </row>
    <row r="42" spans="1:20" x14ac:dyDescent="0.25">
      <c r="A42" s="406">
        <v>0.15</v>
      </c>
      <c r="B42" s="356" t="s">
        <v>31</v>
      </c>
      <c r="C42" s="156"/>
      <c r="D42" s="337"/>
      <c r="E42" s="407">
        <v>9225</v>
      </c>
      <c r="F42" s="377" t="s">
        <v>32</v>
      </c>
      <c r="G42" s="392">
        <f t="shared" ref="G42:G46" si="4">E43-1</f>
        <v>37449</v>
      </c>
      <c r="H42" s="378" t="s">
        <v>33</v>
      </c>
      <c r="I42" s="152"/>
      <c r="J42" s="358"/>
      <c r="K42" s="359"/>
      <c r="L42" s="360"/>
      <c r="M42" s="361"/>
      <c r="P42" s="397"/>
      <c r="Q42" s="145"/>
      <c r="R42" s="145"/>
      <c r="S42" s="395"/>
      <c r="T42" s="395"/>
    </row>
    <row r="43" spans="1:20" ht="15.75" x14ac:dyDescent="0.3">
      <c r="A43" s="406">
        <v>0.25</v>
      </c>
      <c r="B43" s="356" t="s">
        <v>31</v>
      </c>
      <c r="C43" s="156"/>
      <c r="D43" s="337"/>
      <c r="E43" s="407">
        <v>37450</v>
      </c>
      <c r="F43" s="377" t="s">
        <v>32</v>
      </c>
      <c r="G43" s="392">
        <f t="shared" si="4"/>
        <v>75599</v>
      </c>
      <c r="H43" s="378" t="s">
        <v>33</v>
      </c>
      <c r="I43" s="152"/>
      <c r="J43" s="358"/>
      <c r="K43" s="359"/>
      <c r="L43" s="360"/>
      <c r="M43" s="361"/>
      <c r="P43" s="398"/>
      <c r="Q43" s="145"/>
      <c r="R43" s="145"/>
      <c r="S43" s="145"/>
      <c r="T43" s="145"/>
    </row>
    <row r="44" spans="1:20" ht="15.75" x14ac:dyDescent="0.3">
      <c r="A44" s="406">
        <v>0.28000000000000003</v>
      </c>
      <c r="B44" s="356" t="s">
        <v>31</v>
      </c>
      <c r="C44" s="156"/>
      <c r="D44" s="337"/>
      <c r="E44" s="407">
        <v>75600</v>
      </c>
      <c r="F44" s="377" t="s">
        <v>32</v>
      </c>
      <c r="G44" s="392">
        <f t="shared" si="4"/>
        <v>115224</v>
      </c>
      <c r="H44" s="378" t="s">
        <v>33</v>
      </c>
      <c r="I44" s="152"/>
      <c r="J44" s="358"/>
      <c r="K44" s="359"/>
      <c r="L44" s="360"/>
      <c r="M44" s="361"/>
      <c r="P44" s="398"/>
      <c r="Q44" s="145"/>
      <c r="R44" s="145"/>
      <c r="S44" s="399"/>
      <c r="T44" s="145"/>
    </row>
    <row r="45" spans="1:20" x14ac:dyDescent="0.25">
      <c r="A45" s="406">
        <v>0.33</v>
      </c>
      <c r="B45" s="356" t="s">
        <v>31</v>
      </c>
      <c r="C45" s="156"/>
      <c r="D45" s="156"/>
      <c r="E45" s="407">
        <v>115225</v>
      </c>
      <c r="F45" s="377" t="s">
        <v>32</v>
      </c>
      <c r="G45" s="392">
        <f t="shared" si="4"/>
        <v>205749</v>
      </c>
      <c r="H45" s="378" t="s">
        <v>33</v>
      </c>
      <c r="I45" s="152"/>
      <c r="J45" s="358"/>
      <c r="K45" s="359"/>
      <c r="L45" s="360"/>
      <c r="M45" s="361"/>
      <c r="P45" s="394"/>
      <c r="Q45" s="400"/>
      <c r="R45" s="145"/>
      <c r="S45" s="401"/>
      <c r="T45" s="145"/>
    </row>
    <row r="46" spans="1:20" x14ac:dyDescent="0.25">
      <c r="A46" s="406">
        <v>0.35</v>
      </c>
      <c r="B46" s="356" t="s">
        <v>31</v>
      </c>
      <c r="C46" s="156"/>
      <c r="D46" s="156"/>
      <c r="E46" s="407">
        <v>205750</v>
      </c>
      <c r="F46" s="377" t="s">
        <v>32</v>
      </c>
      <c r="G46" s="392">
        <f t="shared" si="4"/>
        <v>232424</v>
      </c>
      <c r="H46" s="378" t="s">
        <v>33</v>
      </c>
      <c r="I46" s="152"/>
      <c r="J46" s="358"/>
      <c r="K46" s="359"/>
      <c r="L46" s="360"/>
      <c r="M46" s="361"/>
      <c r="P46" s="394"/>
      <c r="Q46" s="400"/>
      <c r="R46" s="145"/>
      <c r="S46" s="401"/>
      <c r="T46" s="145"/>
    </row>
    <row r="47" spans="1:20" x14ac:dyDescent="0.25">
      <c r="A47" s="406">
        <v>0.39600000000000002</v>
      </c>
      <c r="B47" s="356" t="s">
        <v>31</v>
      </c>
      <c r="C47" s="156"/>
      <c r="D47" s="156"/>
      <c r="E47" s="407">
        <v>232425</v>
      </c>
      <c r="F47" s="377" t="s">
        <v>32</v>
      </c>
      <c r="G47" s="382"/>
      <c r="H47" s="378"/>
      <c r="I47" s="152"/>
      <c r="J47" s="358"/>
      <c r="K47" s="359"/>
      <c r="L47" s="360"/>
      <c r="M47" s="361"/>
      <c r="O47" s="395"/>
      <c r="P47" s="395"/>
      <c r="Q47" s="395"/>
      <c r="R47" s="395"/>
      <c r="S47" s="395"/>
      <c r="T47" s="402"/>
    </row>
    <row r="48" spans="1:20" x14ac:dyDescent="0.25">
      <c r="A48" s="375"/>
      <c r="B48" s="356"/>
      <c r="C48" s="156"/>
      <c r="D48" s="156"/>
      <c r="E48" s="376"/>
      <c r="F48" s="377"/>
      <c r="G48" s="382"/>
      <c r="H48" s="378"/>
      <c r="I48" s="152"/>
      <c r="J48" s="358"/>
      <c r="K48" s="359"/>
      <c r="L48" s="360"/>
      <c r="M48" s="361"/>
      <c r="O48" s="395"/>
      <c r="P48" s="395"/>
      <c r="Q48" s="395"/>
      <c r="R48" s="395"/>
      <c r="S48" s="395"/>
      <c r="T48" s="402"/>
    </row>
    <row r="49" spans="1:20" x14ac:dyDescent="0.25">
      <c r="A49" s="389" t="s">
        <v>93</v>
      </c>
      <c r="B49" s="356"/>
      <c r="C49" s="156"/>
      <c r="D49" s="156"/>
      <c r="E49" s="376"/>
      <c r="F49" s="377"/>
      <c r="G49" s="382"/>
      <c r="H49" s="378"/>
      <c r="I49" s="152"/>
      <c r="J49" s="358"/>
      <c r="K49" s="359"/>
      <c r="L49" s="360"/>
      <c r="M49" s="361"/>
      <c r="O49" s="395"/>
      <c r="P49" s="395"/>
      <c r="Q49" s="395"/>
      <c r="R49" s="395"/>
      <c r="S49" s="395"/>
      <c r="T49" s="402"/>
    </row>
    <row r="50" spans="1:20" x14ac:dyDescent="0.25">
      <c r="A50" s="390" t="s">
        <v>94</v>
      </c>
      <c r="B50" s="156"/>
      <c r="C50" s="156"/>
      <c r="D50" s="156"/>
      <c r="E50" s="376"/>
      <c r="F50" s="377"/>
      <c r="G50" s="382"/>
      <c r="H50" s="378"/>
      <c r="I50" s="152"/>
      <c r="J50" s="358"/>
      <c r="K50" s="359"/>
      <c r="L50" s="360"/>
      <c r="M50" s="361"/>
      <c r="O50" s="395"/>
      <c r="P50" s="395"/>
      <c r="Q50" s="395"/>
      <c r="R50" s="395"/>
      <c r="S50" s="395"/>
      <c r="T50" s="402"/>
    </row>
    <row r="51" spans="1:20" s="145" customFormat="1" hidden="1" x14ac:dyDescent="0.25">
      <c r="A51" s="390" t="s">
        <v>91</v>
      </c>
      <c r="B51" s="337"/>
      <c r="C51" s="337"/>
      <c r="D51" s="337"/>
      <c r="E51" s="391"/>
      <c r="F51" s="337"/>
      <c r="G51" s="371" t="s">
        <v>29</v>
      </c>
      <c r="H51" s="156"/>
      <c r="I51" s="148"/>
      <c r="J51" s="148"/>
      <c r="K51" s="148"/>
      <c r="L51" s="148"/>
      <c r="M51" s="205"/>
    </row>
    <row r="52" spans="1:20" s="145" customFormat="1" x14ac:dyDescent="0.25">
      <c r="A52" s="406">
        <v>0.1</v>
      </c>
      <c r="B52" s="356" t="s">
        <v>31</v>
      </c>
      <c r="C52" s="156"/>
      <c r="D52" s="337"/>
      <c r="E52" s="407">
        <v>0</v>
      </c>
      <c r="F52" s="377" t="s">
        <v>32</v>
      </c>
      <c r="G52" s="392">
        <f>E53-1</f>
        <v>13149</v>
      </c>
      <c r="H52" s="378" t="s">
        <v>33</v>
      </c>
      <c r="I52" s="148"/>
      <c r="J52" s="148"/>
      <c r="K52" s="148"/>
      <c r="L52" s="148"/>
      <c r="M52" s="205"/>
    </row>
    <row r="53" spans="1:20" s="145" customFormat="1" x14ac:dyDescent="0.25">
      <c r="A53" s="406">
        <v>0.15</v>
      </c>
      <c r="B53" s="356" t="s">
        <v>31</v>
      </c>
      <c r="C53" s="156"/>
      <c r="D53" s="337"/>
      <c r="E53" s="407">
        <v>13150</v>
      </c>
      <c r="F53" s="377" t="s">
        <v>32</v>
      </c>
      <c r="G53" s="392">
        <f t="shared" ref="G53:G57" si="5">E54-1</f>
        <v>40199</v>
      </c>
      <c r="H53" s="378" t="s">
        <v>33</v>
      </c>
      <c r="I53" s="148"/>
      <c r="J53" s="148"/>
      <c r="K53" s="148"/>
      <c r="L53" s="148"/>
      <c r="M53" s="205"/>
    </row>
    <row r="54" spans="1:20" s="145" customFormat="1" x14ac:dyDescent="0.25">
      <c r="A54" s="406">
        <v>0.25</v>
      </c>
      <c r="B54" s="356" t="s">
        <v>31</v>
      </c>
      <c r="C54" s="156"/>
      <c r="D54" s="337"/>
      <c r="E54" s="407">
        <v>40200</v>
      </c>
      <c r="F54" s="377" t="s">
        <v>32</v>
      </c>
      <c r="G54" s="392">
        <f t="shared" si="5"/>
        <v>129599</v>
      </c>
      <c r="H54" s="378" t="s">
        <v>33</v>
      </c>
      <c r="I54" s="148"/>
      <c r="J54" s="148"/>
      <c r="K54" s="148"/>
      <c r="L54" s="148"/>
      <c r="M54" s="205"/>
    </row>
    <row r="55" spans="1:20" s="145" customFormat="1" x14ac:dyDescent="0.25">
      <c r="A55" s="406">
        <v>0.28000000000000003</v>
      </c>
      <c r="B55" s="356" t="s">
        <v>31</v>
      </c>
      <c r="C55" s="156"/>
      <c r="D55" s="337"/>
      <c r="E55" s="408">
        <v>129600</v>
      </c>
      <c r="F55" s="377" t="s">
        <v>32</v>
      </c>
      <c r="G55" s="392">
        <f t="shared" si="5"/>
        <v>209849</v>
      </c>
      <c r="H55" s="378" t="s">
        <v>33</v>
      </c>
      <c r="I55" s="148"/>
      <c r="J55" s="148"/>
      <c r="K55" s="148"/>
      <c r="L55" s="148"/>
      <c r="M55" s="205"/>
    </row>
    <row r="56" spans="1:20" s="145" customFormat="1" x14ac:dyDescent="0.25">
      <c r="A56" s="406">
        <v>0.33</v>
      </c>
      <c r="B56" s="356" t="s">
        <v>31</v>
      </c>
      <c r="C56" s="156"/>
      <c r="D56" s="156"/>
      <c r="E56" s="407">
        <v>209850</v>
      </c>
      <c r="F56" s="377" t="s">
        <v>32</v>
      </c>
      <c r="G56" s="392">
        <f t="shared" si="5"/>
        <v>411499</v>
      </c>
      <c r="H56" s="378" t="s">
        <v>33</v>
      </c>
      <c r="I56" s="148"/>
      <c r="J56" s="148"/>
      <c r="K56" s="148"/>
      <c r="L56" s="148"/>
      <c r="M56" s="205"/>
    </row>
    <row r="57" spans="1:20" s="145" customFormat="1" x14ac:dyDescent="0.25">
      <c r="A57" s="406">
        <v>0.35</v>
      </c>
      <c r="B57" s="356" t="s">
        <v>31</v>
      </c>
      <c r="C57" s="156"/>
      <c r="D57" s="156"/>
      <c r="E57" s="407">
        <v>411500</v>
      </c>
      <c r="F57" s="377" t="s">
        <v>32</v>
      </c>
      <c r="G57" s="392">
        <f t="shared" si="5"/>
        <v>428999</v>
      </c>
      <c r="H57" s="378" t="s">
        <v>33</v>
      </c>
      <c r="I57" s="148"/>
      <c r="J57" s="148"/>
      <c r="K57" s="148"/>
      <c r="L57" s="148"/>
      <c r="M57" s="205"/>
    </row>
    <row r="58" spans="1:20" s="145" customFormat="1" x14ac:dyDescent="0.25">
      <c r="A58" s="406">
        <v>0.39600000000000002</v>
      </c>
      <c r="B58" s="156" t="s">
        <v>31</v>
      </c>
      <c r="C58" s="156"/>
      <c r="D58" s="156"/>
      <c r="E58" s="407">
        <v>429000</v>
      </c>
      <c r="F58" s="377" t="s">
        <v>32</v>
      </c>
      <c r="G58" s="382"/>
      <c r="H58" s="378"/>
      <c r="I58" s="148"/>
      <c r="J58" s="148"/>
      <c r="K58" s="148"/>
      <c r="L58" s="148"/>
      <c r="M58" s="205"/>
    </row>
    <row r="59" spans="1:20" s="145" customFormat="1" ht="15.75" thickBot="1" x14ac:dyDescent="0.3">
      <c r="A59" s="403"/>
      <c r="B59" s="404"/>
      <c r="C59" s="404"/>
      <c r="D59" s="404"/>
      <c r="E59" s="404"/>
      <c r="F59" s="404"/>
      <c r="G59" s="404"/>
      <c r="H59" s="404"/>
      <c r="I59" s="404"/>
      <c r="J59" s="404"/>
      <c r="K59" s="404"/>
      <c r="L59" s="404"/>
      <c r="M59" s="405"/>
    </row>
    <row r="60" spans="1:20" s="145" customFormat="1" ht="15.75" thickTop="1" x14ac:dyDescent="0.25"/>
    <row r="61" spans="1:20" s="145" customFormat="1" x14ac:dyDescent="0.25"/>
    <row r="62" spans="1:20" s="145" customFormat="1" x14ac:dyDescent="0.25"/>
    <row r="63" spans="1:20" s="145" customFormat="1" x14ac:dyDescent="0.25"/>
  </sheetData>
  <hyperlinks>
    <hyperlink ref="E5" location="Main!A1" display="Main"/>
  </hyperlinks>
  <printOptions headings="1" gridLines="1"/>
  <pageMargins left="0.7" right="0.7" top="0.75" bottom="0.75" header="0.3" footer="0.3"/>
  <pageSetup orientation="landscape" horizontalDpi="0" verticalDpi="0" r:id="rId1"/>
  <headerFooter>
    <oddHeader>&amp;L&amp;F&amp;C&amp;D&amp;R&amp;A &amp;P</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topLeftCell="A40" workbookViewId="0">
      <selection activeCell="B15" sqref="B15"/>
    </sheetView>
  </sheetViews>
  <sheetFormatPr defaultRowHeight="15" x14ac:dyDescent="0.25"/>
  <cols>
    <col min="2" max="2" width="12.28515625" customWidth="1"/>
    <col min="6" max="6" width="7.42578125" customWidth="1"/>
    <col min="12" max="12" width="5.140625" customWidth="1"/>
  </cols>
  <sheetData>
    <row r="1" spans="1:12" ht="15.75" x14ac:dyDescent="0.25">
      <c r="A1" s="20" t="s">
        <v>70</v>
      </c>
    </row>
    <row r="2" spans="1:12" ht="15.75" x14ac:dyDescent="0.25">
      <c r="A2" s="85" t="s">
        <v>345</v>
      </c>
      <c r="B2" s="1" t="str">
        <f>Introduction!$B$4</f>
        <v>8/5/2015.a</v>
      </c>
      <c r="C2" t="s">
        <v>346</v>
      </c>
      <c r="D2" s="1" t="str">
        <f>Introduction!$E$4</f>
        <v>0.6.1Beta</v>
      </c>
      <c r="E2" t="s">
        <v>347</v>
      </c>
      <c r="F2" t="str">
        <f>Introduction!$A$1</f>
        <v>File: SpendableNetWorth.xlsx</v>
      </c>
    </row>
    <row r="3" spans="1:12" x14ac:dyDescent="0.25">
      <c r="A3" s="12"/>
    </row>
    <row r="4" spans="1:12" ht="18.75" x14ac:dyDescent="0.3">
      <c r="A4" s="32" t="s">
        <v>405</v>
      </c>
    </row>
    <row r="5" spans="1:12" ht="18.75" x14ac:dyDescent="0.3">
      <c r="A5" s="32"/>
    </row>
    <row r="6" spans="1:12" ht="15.75" x14ac:dyDescent="0.25">
      <c r="A6" s="84" t="s">
        <v>102</v>
      </c>
      <c r="B6" s="85"/>
      <c r="C6" s="85"/>
      <c r="D6" s="115" t="s">
        <v>101</v>
      </c>
      <c r="E6" s="85" t="s">
        <v>103</v>
      </c>
    </row>
    <row r="7" spans="1:12" ht="15.75" thickBot="1" x14ac:dyDescent="0.3">
      <c r="A7" s="6"/>
      <c r="B7" s="34"/>
      <c r="C7" s="34"/>
      <c r="D7" s="34"/>
      <c r="E7" s="34"/>
      <c r="F7" s="34"/>
      <c r="G7" s="34"/>
      <c r="H7" s="34"/>
      <c r="I7" s="34"/>
      <c r="J7" s="34"/>
      <c r="K7" s="34"/>
    </row>
    <row r="8" spans="1:12" ht="15.75" thickTop="1" x14ac:dyDescent="0.25">
      <c r="A8" s="30" t="s">
        <v>39</v>
      </c>
      <c r="F8" s="35" t="s">
        <v>40</v>
      </c>
      <c r="K8" s="36"/>
      <c r="L8" s="37"/>
    </row>
    <row r="9" spans="1:12" x14ac:dyDescent="0.25">
      <c r="A9" s="28" t="s">
        <v>41</v>
      </c>
      <c r="B9" s="38"/>
      <c r="C9" s="33"/>
      <c r="E9" s="38"/>
      <c r="F9" s="39" t="s">
        <v>42</v>
      </c>
      <c r="H9" s="38"/>
      <c r="I9" s="38"/>
      <c r="J9" s="38"/>
      <c r="K9" s="38"/>
      <c r="L9" s="40"/>
    </row>
    <row r="10" spans="1:12" x14ac:dyDescent="0.25">
      <c r="A10" s="28" t="s">
        <v>43</v>
      </c>
      <c r="B10" s="38"/>
      <c r="C10" s="41"/>
      <c r="E10" s="38"/>
      <c r="F10" s="42" t="s">
        <v>44</v>
      </c>
      <c r="H10" s="38"/>
      <c r="I10" s="38"/>
      <c r="J10" s="38"/>
      <c r="K10" s="38"/>
      <c r="L10" s="40"/>
    </row>
    <row r="11" spans="1:12" x14ac:dyDescent="0.25">
      <c r="A11" s="28" t="s">
        <v>204</v>
      </c>
      <c r="B11" s="38"/>
      <c r="C11" s="41"/>
      <c r="E11" s="38"/>
      <c r="F11" s="42" t="s">
        <v>203</v>
      </c>
      <c r="H11" s="38"/>
      <c r="I11" s="38"/>
      <c r="J11" s="38"/>
      <c r="K11" s="38"/>
      <c r="L11" s="40"/>
    </row>
    <row r="12" spans="1:12" x14ac:dyDescent="0.25">
      <c r="A12" s="43" t="s">
        <v>45</v>
      </c>
      <c r="B12" s="38"/>
      <c r="C12" s="41"/>
      <c r="D12" s="42"/>
      <c r="E12" s="38"/>
      <c r="F12" s="38"/>
      <c r="G12" s="38"/>
      <c r="H12" s="38"/>
      <c r="I12" s="38"/>
      <c r="J12" s="38"/>
      <c r="K12" s="38"/>
      <c r="L12" s="40"/>
    </row>
    <row r="13" spans="1:12" x14ac:dyDescent="0.25">
      <c r="A13" s="44"/>
      <c r="B13" s="38"/>
      <c r="C13" s="41"/>
      <c r="D13" s="42"/>
      <c r="E13" s="38"/>
      <c r="F13" s="38"/>
      <c r="G13" s="38"/>
      <c r="H13" s="38"/>
      <c r="I13" s="38"/>
      <c r="J13" s="38"/>
      <c r="K13" s="38"/>
      <c r="L13" s="40"/>
    </row>
    <row r="14" spans="1:12" ht="17.25" x14ac:dyDescent="0.4">
      <c r="A14" s="26" t="s">
        <v>46</v>
      </c>
      <c r="B14" s="38"/>
      <c r="C14" s="41"/>
      <c r="D14" s="42"/>
      <c r="E14" s="38"/>
      <c r="F14" s="38"/>
      <c r="G14" s="38"/>
      <c r="H14" s="38"/>
      <c r="I14" s="38"/>
      <c r="J14" s="38"/>
      <c r="K14" s="38"/>
      <c r="L14" s="40"/>
    </row>
    <row r="15" spans="1:12" x14ac:dyDescent="0.25">
      <c r="A15" s="30" t="s">
        <v>47</v>
      </c>
      <c r="B15" s="38"/>
      <c r="C15" s="41"/>
      <c r="D15" s="38"/>
      <c r="E15" s="38"/>
      <c r="F15" s="38"/>
      <c r="G15" s="38"/>
      <c r="H15" s="38"/>
      <c r="I15" s="38"/>
      <c r="J15" s="38"/>
      <c r="K15" s="38"/>
      <c r="L15" s="40"/>
    </row>
    <row r="16" spans="1:12" ht="16.5" x14ac:dyDescent="0.35">
      <c r="A16" s="30" t="s">
        <v>48</v>
      </c>
      <c r="B16" s="38"/>
      <c r="C16" s="41"/>
      <c r="D16" s="38"/>
      <c r="E16" s="45" t="s">
        <v>202</v>
      </c>
      <c r="F16" s="45"/>
      <c r="G16" s="45"/>
      <c r="H16" s="45"/>
      <c r="I16" s="45"/>
      <c r="J16" s="45"/>
      <c r="K16" s="45"/>
      <c r="L16" s="40"/>
    </row>
    <row r="17" spans="1:12" x14ac:dyDescent="0.25">
      <c r="A17" s="30" t="s">
        <v>49</v>
      </c>
      <c r="B17" s="38"/>
      <c r="C17" s="41"/>
      <c r="D17" s="38"/>
      <c r="E17" s="38"/>
      <c r="F17" s="38"/>
      <c r="G17" s="38"/>
      <c r="H17" s="38"/>
      <c r="I17" s="38"/>
      <c r="J17" s="38"/>
      <c r="K17" s="38"/>
      <c r="L17" s="40"/>
    </row>
    <row r="18" spans="1:12" x14ac:dyDescent="0.25">
      <c r="A18" s="28" t="s">
        <v>50</v>
      </c>
      <c r="B18" s="38"/>
      <c r="C18" s="41"/>
      <c r="D18" s="38"/>
      <c r="E18" s="38"/>
      <c r="F18" s="33"/>
      <c r="G18" s="33"/>
      <c r="H18" s="38"/>
      <c r="I18" s="38"/>
      <c r="J18" s="38"/>
      <c r="K18" s="41"/>
      <c r="L18" s="40"/>
    </row>
    <row r="19" spans="1:12" x14ac:dyDescent="0.25">
      <c r="A19" s="30" t="s">
        <v>51</v>
      </c>
      <c r="B19" s="38"/>
      <c r="C19" s="41"/>
      <c r="D19" s="38"/>
      <c r="E19" s="38"/>
      <c r="F19" s="38"/>
      <c r="G19" s="38"/>
      <c r="H19" s="33"/>
      <c r="I19" s="38"/>
      <c r="J19" s="38"/>
      <c r="K19" s="38"/>
      <c r="L19" s="40"/>
    </row>
    <row r="20" spans="1:12" x14ac:dyDescent="0.25">
      <c r="A20" s="46"/>
      <c r="B20" s="38"/>
      <c r="C20" s="41"/>
      <c r="D20" s="38"/>
      <c r="E20" s="38"/>
      <c r="F20" s="38"/>
      <c r="G20" s="38"/>
      <c r="H20" s="33"/>
      <c r="I20" s="38"/>
      <c r="J20" s="38"/>
      <c r="K20" s="38"/>
      <c r="L20" s="40"/>
    </row>
    <row r="21" spans="1:12" ht="16.5" x14ac:dyDescent="0.35">
      <c r="A21" s="47" t="s">
        <v>205</v>
      </c>
      <c r="B21" s="38"/>
      <c r="C21" s="38"/>
      <c r="D21" s="38"/>
      <c r="E21" s="38"/>
      <c r="F21" s="38"/>
      <c r="G21" s="39" t="s">
        <v>52</v>
      </c>
      <c r="H21" s="38"/>
      <c r="I21" s="38"/>
      <c r="J21" s="38"/>
      <c r="K21" s="38"/>
      <c r="L21" s="40"/>
    </row>
    <row r="22" spans="1:12" x14ac:dyDescent="0.25">
      <c r="A22" s="44"/>
      <c r="B22" s="38"/>
      <c r="C22" s="41"/>
      <c r="D22" s="38"/>
      <c r="E22" s="38"/>
      <c r="F22" s="38"/>
      <c r="G22" s="42"/>
      <c r="H22" s="38"/>
      <c r="I22" s="38"/>
      <c r="J22" s="38"/>
      <c r="K22" s="38"/>
      <c r="L22" s="40"/>
    </row>
    <row r="23" spans="1:12" x14ac:dyDescent="0.25">
      <c r="A23" s="47" t="s">
        <v>53</v>
      </c>
      <c r="B23" s="38"/>
      <c r="C23" s="33"/>
      <c r="D23" s="33"/>
      <c r="E23" s="33"/>
      <c r="F23" s="33"/>
      <c r="G23" s="33"/>
      <c r="H23" s="33"/>
      <c r="I23" s="33"/>
      <c r="J23" s="33"/>
      <c r="K23" s="48"/>
      <c r="L23" s="40"/>
    </row>
    <row r="24" spans="1:12" x14ac:dyDescent="0.25">
      <c r="A24" s="47" t="s">
        <v>54</v>
      </c>
      <c r="B24" s="33"/>
      <c r="C24" s="41"/>
      <c r="D24" s="38"/>
      <c r="E24" s="38"/>
      <c r="F24" s="38"/>
      <c r="G24" s="42"/>
      <c r="H24" s="38"/>
      <c r="I24" s="38"/>
      <c r="J24" s="38"/>
      <c r="K24" s="38"/>
      <c r="L24" s="40"/>
    </row>
    <row r="25" spans="1:12" ht="16.5" x14ac:dyDescent="0.35">
      <c r="A25" s="28" t="s">
        <v>55</v>
      </c>
      <c r="B25" s="38"/>
      <c r="C25" s="41"/>
      <c r="D25" s="38"/>
      <c r="E25" s="38"/>
      <c r="F25" s="38"/>
      <c r="G25" s="39" t="s">
        <v>42</v>
      </c>
      <c r="H25" s="38"/>
      <c r="I25" s="38"/>
      <c r="J25" s="38"/>
      <c r="K25" s="38"/>
      <c r="L25" s="40"/>
    </row>
    <row r="26" spans="1:12" x14ac:dyDescent="0.25">
      <c r="A26" s="49" t="s">
        <v>56</v>
      </c>
      <c r="B26" s="33"/>
      <c r="C26" s="33"/>
      <c r="D26" s="33"/>
      <c r="E26" s="33"/>
      <c r="F26" s="33"/>
      <c r="G26" s="33"/>
      <c r="H26" s="33"/>
      <c r="I26" s="33"/>
      <c r="J26" s="33"/>
      <c r="K26" s="4"/>
      <c r="L26" s="40"/>
    </row>
    <row r="27" spans="1:12" x14ac:dyDescent="0.25">
      <c r="A27" s="50"/>
      <c r="B27" s="33"/>
      <c r="C27" s="33"/>
      <c r="D27" s="33"/>
      <c r="E27" s="33"/>
      <c r="F27" s="33"/>
      <c r="G27" s="33"/>
      <c r="H27" s="33"/>
      <c r="I27" s="33"/>
      <c r="J27" s="33"/>
      <c r="K27" s="4"/>
      <c r="L27" s="40"/>
    </row>
    <row r="28" spans="1:12" ht="18" x14ac:dyDescent="0.4">
      <c r="A28" s="51" t="s">
        <v>57</v>
      </c>
      <c r="B28" s="38"/>
      <c r="C28" s="41"/>
      <c r="D28" s="38"/>
      <c r="E28" s="38"/>
      <c r="F28" s="38"/>
      <c r="G28" s="42"/>
      <c r="H28" s="38"/>
      <c r="I28" s="38"/>
      <c r="J28" s="38"/>
      <c r="K28" s="38"/>
      <c r="L28" s="40"/>
    </row>
    <row r="29" spans="1:12" x14ac:dyDescent="0.25">
      <c r="A29" s="52" t="s">
        <v>58</v>
      </c>
      <c r="B29" s="53"/>
      <c r="C29" s="53"/>
      <c r="D29" s="45"/>
      <c r="E29" s="45"/>
      <c r="F29" s="45"/>
      <c r="G29" s="54" t="s">
        <v>246</v>
      </c>
      <c r="H29" s="54"/>
      <c r="I29" s="54"/>
      <c r="J29" s="54"/>
      <c r="K29" s="54"/>
      <c r="L29" s="117"/>
    </row>
    <row r="30" spans="1:12" ht="15.75" thickBot="1" x14ac:dyDescent="0.3">
      <c r="A30" s="55"/>
      <c r="B30" s="56"/>
      <c r="C30" s="56"/>
      <c r="D30" s="57"/>
      <c r="E30" s="57"/>
      <c r="F30" s="57"/>
      <c r="G30" s="116"/>
      <c r="H30" s="38"/>
      <c r="I30" s="38"/>
      <c r="J30" s="38"/>
      <c r="K30" s="38"/>
      <c r="L30" s="40"/>
    </row>
    <row r="31" spans="1:12" ht="31.5" thickTop="1" thickBot="1" x14ac:dyDescent="0.3">
      <c r="A31" s="58" t="s">
        <v>59</v>
      </c>
      <c r="B31" s="59" t="s">
        <v>60</v>
      </c>
      <c r="C31" s="60" t="s">
        <v>61</v>
      </c>
      <c r="D31" s="61"/>
      <c r="E31" s="62"/>
      <c r="F31" s="38"/>
      <c r="G31" s="38"/>
      <c r="H31" s="38"/>
      <c r="I31" s="38"/>
      <c r="J31" s="38"/>
      <c r="K31" s="38"/>
      <c r="L31" s="27"/>
    </row>
    <row r="32" spans="1:12" ht="15.75" thickTop="1" x14ac:dyDescent="0.25">
      <c r="A32" s="30">
        <v>70</v>
      </c>
      <c r="B32" s="63">
        <v>27.4</v>
      </c>
      <c r="C32" s="64">
        <f t="shared" ref="C32:C71" si="0">1/B32</f>
        <v>3.6496350364963508E-2</v>
      </c>
      <c r="D32" s="31"/>
      <c r="E32" s="65"/>
      <c r="F32" s="31"/>
      <c r="G32" s="31"/>
      <c r="H32" s="66"/>
      <c r="I32" s="31"/>
      <c r="J32" s="31"/>
      <c r="K32" s="31"/>
      <c r="L32" s="27"/>
    </row>
    <row r="33" spans="1:12" x14ac:dyDescent="0.25">
      <c r="A33" s="30">
        <v>71</v>
      </c>
      <c r="B33" s="63">
        <v>26.5</v>
      </c>
      <c r="C33" s="64">
        <f t="shared" si="0"/>
        <v>3.7735849056603772E-2</v>
      </c>
      <c r="D33" s="4"/>
      <c r="E33" s="65"/>
      <c r="F33" s="31"/>
      <c r="G33" s="31"/>
      <c r="H33" s="31"/>
      <c r="I33" s="31"/>
      <c r="J33" s="31"/>
      <c r="K33" s="31"/>
      <c r="L33" s="27"/>
    </row>
    <row r="34" spans="1:12" x14ac:dyDescent="0.25">
      <c r="A34" s="30">
        <v>72</v>
      </c>
      <c r="B34" s="63">
        <v>25.6</v>
      </c>
      <c r="C34" s="64">
        <f t="shared" si="0"/>
        <v>3.90625E-2</v>
      </c>
      <c r="D34" s="67"/>
      <c r="E34" s="65"/>
      <c r="F34" s="31"/>
      <c r="G34" s="31"/>
      <c r="H34" s="31"/>
      <c r="I34" s="31"/>
      <c r="J34" s="31"/>
      <c r="K34" s="31"/>
      <c r="L34" s="27"/>
    </row>
    <row r="35" spans="1:12" x14ac:dyDescent="0.25">
      <c r="A35" s="30">
        <v>73</v>
      </c>
      <c r="B35" s="63">
        <v>24.7</v>
      </c>
      <c r="C35" s="64">
        <f t="shared" si="0"/>
        <v>4.048582995951417E-2</v>
      </c>
      <c r="D35" s="31"/>
      <c r="E35" s="65"/>
      <c r="F35" s="31"/>
      <c r="G35" s="31"/>
      <c r="H35" s="31"/>
      <c r="I35" s="31"/>
      <c r="J35" s="31"/>
      <c r="K35" s="31"/>
      <c r="L35" s="27"/>
    </row>
    <row r="36" spans="1:12" x14ac:dyDescent="0.25">
      <c r="A36" s="30">
        <v>74</v>
      </c>
      <c r="B36" s="63">
        <v>23.8</v>
      </c>
      <c r="C36" s="64">
        <f t="shared" si="0"/>
        <v>4.2016806722689072E-2</v>
      </c>
      <c r="D36" s="31"/>
      <c r="E36" s="65"/>
      <c r="F36" s="31"/>
      <c r="G36" s="31"/>
      <c r="H36" s="31"/>
      <c r="I36" s="31"/>
      <c r="J36" s="31"/>
      <c r="K36" s="31"/>
      <c r="L36" s="27"/>
    </row>
    <row r="37" spans="1:12" x14ac:dyDescent="0.25">
      <c r="A37" s="30">
        <v>75</v>
      </c>
      <c r="B37" s="63">
        <v>22.9</v>
      </c>
      <c r="C37" s="64">
        <f t="shared" si="0"/>
        <v>4.3668122270742363E-2</v>
      </c>
      <c r="D37" s="31"/>
      <c r="E37" s="65"/>
      <c r="F37" s="31"/>
      <c r="G37" s="31"/>
      <c r="H37" s="31"/>
      <c r="I37" s="31"/>
      <c r="J37" s="31"/>
      <c r="K37" s="31"/>
      <c r="L37" s="27"/>
    </row>
    <row r="38" spans="1:12" x14ac:dyDescent="0.25">
      <c r="A38" s="30">
        <v>76</v>
      </c>
      <c r="B38" s="63">
        <v>22</v>
      </c>
      <c r="C38" s="64">
        <f t="shared" si="0"/>
        <v>4.5454545454545456E-2</v>
      </c>
      <c r="D38" s="31"/>
      <c r="E38" s="65"/>
      <c r="F38" s="31"/>
      <c r="G38" s="31"/>
      <c r="H38" s="31"/>
      <c r="I38" s="31"/>
      <c r="J38" s="31"/>
      <c r="K38" s="31"/>
      <c r="L38" s="27"/>
    </row>
    <row r="39" spans="1:12" x14ac:dyDescent="0.25">
      <c r="A39" s="30">
        <v>77</v>
      </c>
      <c r="B39" s="63">
        <v>21.2</v>
      </c>
      <c r="C39" s="64">
        <f t="shared" si="0"/>
        <v>4.716981132075472E-2</v>
      </c>
      <c r="D39" s="31"/>
      <c r="E39" s="65"/>
      <c r="F39" s="31"/>
      <c r="G39" s="31"/>
      <c r="H39" s="31"/>
      <c r="I39" s="31"/>
      <c r="J39" s="31"/>
      <c r="K39" s="31"/>
      <c r="L39" s="27"/>
    </row>
    <row r="40" spans="1:12" x14ac:dyDescent="0.25">
      <c r="A40" s="30">
        <v>78</v>
      </c>
      <c r="B40" s="63">
        <v>20.3</v>
      </c>
      <c r="C40" s="64">
        <f t="shared" si="0"/>
        <v>4.926108374384236E-2</v>
      </c>
      <c r="D40" s="31"/>
      <c r="E40" s="65"/>
      <c r="F40" s="31"/>
      <c r="G40" s="31"/>
      <c r="H40" s="31"/>
      <c r="I40" s="31"/>
      <c r="J40" s="31"/>
      <c r="K40" s="31"/>
      <c r="L40" s="27"/>
    </row>
    <row r="41" spans="1:12" x14ac:dyDescent="0.25">
      <c r="A41" s="30">
        <v>79</v>
      </c>
      <c r="B41" s="63">
        <v>19.5</v>
      </c>
      <c r="C41" s="64">
        <f t="shared" si="0"/>
        <v>5.128205128205128E-2</v>
      </c>
      <c r="D41" s="31"/>
      <c r="E41" s="65"/>
      <c r="F41" s="31"/>
      <c r="G41" s="31"/>
      <c r="H41" s="31"/>
      <c r="I41" s="31"/>
      <c r="J41" s="31"/>
      <c r="K41" s="31"/>
      <c r="L41" s="27"/>
    </row>
    <row r="42" spans="1:12" x14ac:dyDescent="0.25">
      <c r="A42" s="30">
        <v>80</v>
      </c>
      <c r="B42" s="63">
        <v>18.7</v>
      </c>
      <c r="C42" s="64">
        <f t="shared" si="0"/>
        <v>5.3475935828877004E-2</v>
      </c>
      <c r="D42" s="31"/>
      <c r="E42" s="65"/>
      <c r="F42" s="31"/>
      <c r="G42" s="31"/>
      <c r="H42" s="31"/>
      <c r="I42" s="31"/>
      <c r="J42" s="31"/>
      <c r="K42" s="31"/>
      <c r="L42" s="27"/>
    </row>
    <row r="43" spans="1:12" x14ac:dyDescent="0.25">
      <c r="A43" s="30">
        <v>81</v>
      </c>
      <c r="B43" s="63">
        <v>17.899999999999999</v>
      </c>
      <c r="C43" s="64">
        <f t="shared" si="0"/>
        <v>5.5865921787709501E-2</v>
      </c>
      <c r="D43" s="31"/>
      <c r="E43" s="65"/>
      <c r="F43" s="31"/>
      <c r="G43" s="31"/>
      <c r="H43" s="31"/>
      <c r="I43" s="31"/>
      <c r="J43" s="31"/>
      <c r="K43" s="31"/>
      <c r="L43" s="27"/>
    </row>
    <row r="44" spans="1:12" x14ac:dyDescent="0.25">
      <c r="A44" s="30">
        <v>82</v>
      </c>
      <c r="B44" s="63">
        <v>17.100000000000001</v>
      </c>
      <c r="C44" s="64">
        <f t="shared" si="0"/>
        <v>5.8479532163742687E-2</v>
      </c>
      <c r="D44" s="31"/>
      <c r="E44" s="65"/>
      <c r="F44" s="31"/>
      <c r="G44" s="31"/>
      <c r="H44" s="31"/>
      <c r="I44" s="31"/>
      <c r="J44" s="31"/>
      <c r="K44" s="31"/>
      <c r="L44" s="27"/>
    </row>
    <row r="45" spans="1:12" x14ac:dyDescent="0.25">
      <c r="A45" s="30">
        <v>83</v>
      </c>
      <c r="B45" s="63">
        <v>16.3</v>
      </c>
      <c r="C45" s="64">
        <f t="shared" si="0"/>
        <v>6.1349693251533742E-2</v>
      </c>
      <c r="D45" s="31"/>
      <c r="E45" s="65"/>
      <c r="F45" s="31"/>
      <c r="G45" s="31"/>
      <c r="H45" s="31"/>
      <c r="I45" s="31"/>
      <c r="J45" s="31"/>
      <c r="K45" s="31"/>
      <c r="L45" s="27"/>
    </row>
    <row r="46" spans="1:12" x14ac:dyDescent="0.25">
      <c r="A46" s="30">
        <v>84</v>
      </c>
      <c r="B46" s="63">
        <v>15.5</v>
      </c>
      <c r="C46" s="64">
        <f t="shared" si="0"/>
        <v>6.4516129032258063E-2</v>
      </c>
      <c r="D46" s="31"/>
      <c r="E46" s="65"/>
      <c r="F46" s="31"/>
      <c r="G46" s="31"/>
      <c r="H46" s="31"/>
      <c r="I46" s="31"/>
      <c r="J46" s="31"/>
      <c r="K46" s="31"/>
      <c r="L46" s="27"/>
    </row>
    <row r="47" spans="1:12" x14ac:dyDescent="0.25">
      <c r="A47" s="30">
        <v>85</v>
      </c>
      <c r="B47" s="63">
        <v>14.8</v>
      </c>
      <c r="C47" s="64">
        <f t="shared" si="0"/>
        <v>6.7567567567567557E-2</v>
      </c>
      <c r="D47" s="31"/>
      <c r="E47" s="65"/>
      <c r="F47" s="31"/>
      <c r="G47" s="31"/>
      <c r="H47" s="31"/>
      <c r="I47" s="31"/>
      <c r="J47" s="31"/>
      <c r="K47" s="31"/>
      <c r="L47" s="27"/>
    </row>
    <row r="48" spans="1:12" x14ac:dyDescent="0.25">
      <c r="A48" s="30">
        <v>86</v>
      </c>
      <c r="B48" s="63">
        <v>14.1</v>
      </c>
      <c r="C48" s="64">
        <f t="shared" si="0"/>
        <v>7.0921985815602842E-2</v>
      </c>
      <c r="D48" s="31"/>
      <c r="E48" s="65"/>
      <c r="F48" s="31"/>
      <c r="G48" s="31"/>
      <c r="H48" s="31"/>
      <c r="I48" s="31"/>
      <c r="J48" s="31"/>
      <c r="K48" s="31"/>
      <c r="L48" s="27"/>
    </row>
    <row r="49" spans="1:12" x14ac:dyDescent="0.25">
      <c r="A49" s="30">
        <v>87</v>
      </c>
      <c r="B49" s="63">
        <v>13.4</v>
      </c>
      <c r="C49" s="64">
        <f t="shared" si="0"/>
        <v>7.4626865671641784E-2</v>
      </c>
      <c r="D49" s="31"/>
      <c r="E49" s="65"/>
      <c r="F49" s="31"/>
      <c r="G49" s="31"/>
      <c r="H49" s="31"/>
      <c r="I49" s="31"/>
      <c r="J49" s="31"/>
      <c r="K49" s="31"/>
      <c r="L49" s="27"/>
    </row>
    <row r="50" spans="1:12" x14ac:dyDescent="0.25">
      <c r="A50" s="30">
        <v>88</v>
      </c>
      <c r="B50" s="63">
        <v>12.7</v>
      </c>
      <c r="C50" s="64">
        <f t="shared" si="0"/>
        <v>7.874015748031496E-2</v>
      </c>
      <c r="D50" s="31"/>
      <c r="E50" s="65"/>
      <c r="F50" s="31"/>
      <c r="G50" s="31"/>
      <c r="H50" s="31"/>
      <c r="I50" s="31"/>
      <c r="J50" s="31"/>
      <c r="K50" s="31"/>
      <c r="L50" s="27"/>
    </row>
    <row r="51" spans="1:12" x14ac:dyDescent="0.25">
      <c r="A51" s="30">
        <v>89</v>
      </c>
      <c r="B51" s="63">
        <v>12</v>
      </c>
      <c r="C51" s="64">
        <f t="shared" si="0"/>
        <v>8.3333333333333329E-2</v>
      </c>
      <c r="D51" s="31"/>
      <c r="E51" s="65"/>
      <c r="F51" s="31"/>
      <c r="G51" s="31"/>
      <c r="H51" s="31"/>
      <c r="I51" s="31"/>
      <c r="J51" s="31"/>
      <c r="K51" s="31"/>
      <c r="L51" s="27"/>
    </row>
    <row r="52" spans="1:12" x14ac:dyDescent="0.25">
      <c r="A52" s="30">
        <v>90</v>
      </c>
      <c r="B52" s="63">
        <v>11.4</v>
      </c>
      <c r="C52" s="64">
        <f t="shared" si="0"/>
        <v>8.771929824561403E-2</v>
      </c>
      <c r="D52" s="31"/>
      <c r="E52" s="65"/>
      <c r="F52" s="31"/>
      <c r="G52" s="31"/>
      <c r="H52" s="31"/>
      <c r="I52" s="31"/>
      <c r="J52" s="31"/>
      <c r="K52" s="31"/>
      <c r="L52" s="27"/>
    </row>
    <row r="53" spans="1:12" x14ac:dyDescent="0.25">
      <c r="A53" s="30">
        <v>91</v>
      </c>
      <c r="B53" s="63">
        <v>10.8</v>
      </c>
      <c r="C53" s="64">
        <f t="shared" si="0"/>
        <v>9.2592592592592587E-2</v>
      </c>
      <c r="D53" s="31"/>
      <c r="E53" s="65"/>
      <c r="F53" s="31"/>
      <c r="G53" s="31"/>
      <c r="H53" s="31"/>
      <c r="I53" s="31"/>
      <c r="J53" s="31"/>
      <c r="K53" s="31"/>
      <c r="L53" s="27"/>
    </row>
    <row r="54" spans="1:12" x14ac:dyDescent="0.25">
      <c r="A54" s="30">
        <v>92</v>
      </c>
      <c r="B54" s="63">
        <v>10.199999999999999</v>
      </c>
      <c r="C54" s="64">
        <f t="shared" si="0"/>
        <v>9.8039215686274522E-2</v>
      </c>
      <c r="D54" s="31"/>
      <c r="E54" s="65"/>
      <c r="F54" s="31"/>
      <c r="G54" s="31"/>
      <c r="H54" s="31"/>
      <c r="I54" s="31"/>
      <c r="J54" s="31"/>
      <c r="K54" s="31"/>
      <c r="L54" s="27"/>
    </row>
    <row r="55" spans="1:12" x14ac:dyDescent="0.25">
      <c r="A55" s="30">
        <v>93</v>
      </c>
      <c r="B55" s="63">
        <v>9.6</v>
      </c>
      <c r="C55" s="64">
        <f t="shared" si="0"/>
        <v>0.10416666666666667</v>
      </c>
      <c r="D55" s="31"/>
      <c r="E55" s="65"/>
      <c r="F55" s="31"/>
      <c r="G55" s="31"/>
      <c r="H55" s="31"/>
      <c r="I55" s="31"/>
      <c r="J55" s="31"/>
      <c r="K55" s="31"/>
      <c r="L55" s="27"/>
    </row>
    <row r="56" spans="1:12" x14ac:dyDescent="0.25">
      <c r="A56" s="30">
        <v>94</v>
      </c>
      <c r="B56" s="63">
        <v>9.1</v>
      </c>
      <c r="C56" s="64">
        <f t="shared" si="0"/>
        <v>0.10989010989010989</v>
      </c>
      <c r="D56" s="31"/>
      <c r="E56" s="65"/>
      <c r="F56" s="31"/>
      <c r="G56" s="31"/>
      <c r="H56" s="31"/>
      <c r="I56" s="31"/>
      <c r="J56" s="31"/>
      <c r="K56" s="31"/>
      <c r="L56" s="27"/>
    </row>
    <row r="57" spans="1:12" x14ac:dyDescent="0.25">
      <c r="A57" s="30">
        <v>95</v>
      </c>
      <c r="B57" s="63">
        <v>8.6</v>
      </c>
      <c r="C57" s="64">
        <f t="shared" si="0"/>
        <v>0.11627906976744186</v>
      </c>
      <c r="D57" s="31"/>
      <c r="E57" s="65"/>
      <c r="F57" s="31"/>
      <c r="G57" s="31"/>
      <c r="H57" s="31"/>
      <c r="I57" s="31"/>
      <c r="J57" s="31"/>
      <c r="K57" s="31"/>
      <c r="L57" s="27"/>
    </row>
    <row r="58" spans="1:12" x14ac:dyDescent="0.25">
      <c r="A58" s="30">
        <v>96</v>
      </c>
      <c r="B58" s="63">
        <v>8.1</v>
      </c>
      <c r="C58" s="64">
        <f t="shared" si="0"/>
        <v>0.1234567901234568</v>
      </c>
      <c r="D58" s="31"/>
      <c r="E58" s="65"/>
      <c r="F58" s="31"/>
      <c r="G58" s="31"/>
      <c r="H58" s="31"/>
      <c r="I58" s="31"/>
      <c r="J58" s="31"/>
      <c r="K58" s="31"/>
      <c r="L58" s="27"/>
    </row>
    <row r="59" spans="1:12" x14ac:dyDescent="0.25">
      <c r="A59" s="30">
        <v>97</v>
      </c>
      <c r="B59" s="63">
        <v>7.6</v>
      </c>
      <c r="C59" s="64">
        <f t="shared" si="0"/>
        <v>0.13157894736842105</v>
      </c>
      <c r="D59" s="31"/>
      <c r="E59" s="65"/>
      <c r="F59" s="31"/>
      <c r="G59" s="31"/>
      <c r="H59" s="31"/>
      <c r="I59" s="31"/>
      <c r="J59" s="31"/>
      <c r="K59" s="31"/>
      <c r="L59" s="27"/>
    </row>
    <row r="60" spans="1:12" x14ac:dyDescent="0.25">
      <c r="A60" s="30">
        <v>98</v>
      </c>
      <c r="B60" s="63">
        <v>7.1</v>
      </c>
      <c r="C60" s="64">
        <f t="shared" si="0"/>
        <v>0.14084507042253522</v>
      </c>
      <c r="D60" s="31"/>
      <c r="E60" s="65"/>
      <c r="F60" s="31"/>
      <c r="G60" s="31"/>
      <c r="H60" s="31"/>
      <c r="I60" s="31"/>
      <c r="J60" s="31"/>
      <c r="K60" s="31"/>
      <c r="L60" s="27"/>
    </row>
    <row r="61" spans="1:12" x14ac:dyDescent="0.25">
      <c r="A61" s="30">
        <v>99</v>
      </c>
      <c r="B61" s="63">
        <v>6.7</v>
      </c>
      <c r="C61" s="64">
        <f t="shared" si="0"/>
        <v>0.14925373134328357</v>
      </c>
      <c r="D61" s="31"/>
      <c r="E61" s="65"/>
      <c r="F61" s="31"/>
      <c r="G61" s="31"/>
      <c r="H61" s="31"/>
      <c r="I61" s="31"/>
      <c r="J61" s="31"/>
      <c r="K61" s="31"/>
      <c r="L61" s="27"/>
    </row>
    <row r="62" spans="1:12" x14ac:dyDescent="0.25">
      <c r="A62" s="30">
        <v>100</v>
      </c>
      <c r="B62" s="63">
        <v>6.3</v>
      </c>
      <c r="C62" s="64">
        <f t="shared" si="0"/>
        <v>0.15873015873015872</v>
      </c>
      <c r="D62" s="31"/>
      <c r="E62" s="65"/>
      <c r="F62" s="31"/>
      <c r="G62" s="31"/>
      <c r="H62" s="31"/>
      <c r="I62" s="31"/>
      <c r="J62" s="31"/>
      <c r="K62" s="31"/>
      <c r="L62" s="27"/>
    </row>
    <row r="63" spans="1:12" x14ac:dyDescent="0.25">
      <c r="A63" s="30">
        <v>101</v>
      </c>
      <c r="B63" s="63">
        <v>5.9</v>
      </c>
      <c r="C63" s="64">
        <f t="shared" si="0"/>
        <v>0.16949152542372881</v>
      </c>
      <c r="D63" s="31"/>
      <c r="E63" s="65"/>
      <c r="F63" s="31"/>
      <c r="G63" s="31"/>
      <c r="H63" s="31"/>
      <c r="I63" s="31"/>
      <c r="J63" s="31"/>
      <c r="K63" s="31"/>
      <c r="L63" s="27"/>
    </row>
    <row r="64" spans="1:12" x14ac:dyDescent="0.25">
      <c r="A64" s="30">
        <v>102</v>
      </c>
      <c r="B64" s="63">
        <v>5.5</v>
      </c>
      <c r="C64" s="64">
        <f t="shared" si="0"/>
        <v>0.18181818181818182</v>
      </c>
      <c r="D64" s="31"/>
      <c r="E64" s="65"/>
      <c r="F64" s="31"/>
      <c r="G64" s="31"/>
      <c r="H64" s="31"/>
      <c r="I64" s="31"/>
      <c r="J64" s="31"/>
      <c r="K64" s="31"/>
      <c r="L64" s="27"/>
    </row>
    <row r="65" spans="1:12" x14ac:dyDescent="0.25">
      <c r="A65" s="30">
        <v>103</v>
      </c>
      <c r="B65" s="63">
        <v>5.2</v>
      </c>
      <c r="C65" s="64">
        <f t="shared" si="0"/>
        <v>0.19230769230769229</v>
      </c>
      <c r="D65" s="31"/>
      <c r="E65" s="65"/>
      <c r="F65" s="31"/>
      <c r="G65" s="31"/>
      <c r="H65" s="31"/>
      <c r="I65" s="31"/>
      <c r="J65" s="31"/>
      <c r="K65" s="31"/>
      <c r="L65" s="27"/>
    </row>
    <row r="66" spans="1:12" x14ac:dyDescent="0.25">
      <c r="A66" s="30">
        <v>104</v>
      </c>
      <c r="B66" s="63">
        <v>4.9000000000000004</v>
      </c>
      <c r="C66" s="64">
        <f t="shared" si="0"/>
        <v>0.2040816326530612</v>
      </c>
      <c r="D66" s="31"/>
      <c r="E66" s="65"/>
      <c r="F66" s="31"/>
      <c r="G66" s="31"/>
      <c r="H66" s="31"/>
      <c r="I66" s="31"/>
      <c r="J66" s="31"/>
      <c r="K66" s="31"/>
      <c r="L66" s="27"/>
    </row>
    <row r="67" spans="1:12" x14ac:dyDescent="0.25">
      <c r="A67" s="30">
        <v>105</v>
      </c>
      <c r="B67" s="63">
        <v>4.5</v>
      </c>
      <c r="C67" s="64">
        <f t="shared" si="0"/>
        <v>0.22222222222222221</v>
      </c>
      <c r="D67" s="31"/>
      <c r="E67" s="65"/>
      <c r="F67" s="31"/>
      <c r="G67" s="31"/>
      <c r="H67" s="31"/>
      <c r="I67" s="31"/>
      <c r="J67" s="31"/>
      <c r="K67" s="31"/>
      <c r="L67" s="27"/>
    </row>
    <row r="68" spans="1:12" x14ac:dyDescent="0.25">
      <c r="A68" s="30">
        <v>106</v>
      </c>
      <c r="B68" s="63">
        <v>4.2</v>
      </c>
      <c r="C68" s="64">
        <f t="shared" si="0"/>
        <v>0.23809523809523808</v>
      </c>
      <c r="D68" s="31"/>
      <c r="E68" s="65"/>
      <c r="F68" s="31"/>
      <c r="G68" s="31"/>
      <c r="H68" s="31"/>
      <c r="I68" s="31"/>
      <c r="J68" s="31"/>
      <c r="K68" s="31"/>
      <c r="L68" s="27"/>
    </row>
    <row r="69" spans="1:12" x14ac:dyDescent="0.25">
      <c r="A69" s="30">
        <v>107</v>
      </c>
      <c r="B69" s="63">
        <v>3.9</v>
      </c>
      <c r="C69" s="64">
        <f t="shared" si="0"/>
        <v>0.25641025641025644</v>
      </c>
      <c r="D69" s="31"/>
      <c r="E69" s="65"/>
      <c r="F69" s="31"/>
      <c r="G69" s="31"/>
      <c r="H69" s="31"/>
      <c r="I69" s="31"/>
      <c r="J69" s="31"/>
      <c r="K69" s="31"/>
      <c r="L69" s="27"/>
    </row>
    <row r="70" spans="1:12" x14ac:dyDescent="0.25">
      <c r="A70" s="30">
        <v>108</v>
      </c>
      <c r="B70" s="63">
        <v>3.7</v>
      </c>
      <c r="C70" s="64">
        <f t="shared" si="0"/>
        <v>0.27027027027027023</v>
      </c>
      <c r="D70" s="31"/>
      <c r="E70" s="65"/>
      <c r="F70" s="31"/>
      <c r="G70" s="31"/>
      <c r="H70" s="31"/>
      <c r="I70" s="31"/>
      <c r="J70" s="31"/>
      <c r="K70" s="31"/>
      <c r="L70" s="27"/>
    </row>
    <row r="71" spans="1:12" ht="15.75" thickBot="1" x14ac:dyDescent="0.3">
      <c r="A71" s="68">
        <v>109</v>
      </c>
      <c r="B71" s="69">
        <v>3.4</v>
      </c>
      <c r="C71" s="70">
        <f t="shared" si="0"/>
        <v>0.29411764705882354</v>
      </c>
      <c r="D71" s="71"/>
      <c r="E71" s="72"/>
      <c r="F71" s="71"/>
      <c r="G71" s="71"/>
      <c r="H71" s="71"/>
      <c r="I71" s="71"/>
      <c r="J71" s="71"/>
      <c r="K71" s="71"/>
      <c r="L71" s="73"/>
    </row>
    <row r="72" spans="1:12" ht="15.75" thickTop="1" x14ac:dyDescent="0.25"/>
  </sheetData>
  <hyperlinks>
    <hyperlink ref="F10" r:id="rId1"/>
    <hyperlink ref="G21" r:id="rId2"/>
    <hyperlink ref="F8" r:id="rId3"/>
    <hyperlink ref="G25" r:id="rId4"/>
    <hyperlink ref="F9" r:id="rId5"/>
    <hyperlink ref="D6" location="Main!A1" display="Main"/>
  </hyperlinks>
  <printOptions headings="1" gridLines="1"/>
  <pageMargins left="0.7" right="0.7" top="0.75" bottom="0.75" header="0.3" footer="0.3"/>
  <pageSetup orientation="landscape" horizontalDpi="0" verticalDpi="0" r:id="rId6"/>
  <headerFooter>
    <oddHeader>&amp;L&amp;F&amp;C&amp;D&amp;R&amp;A &amp;P</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6"/>
  <sheetViews>
    <sheetView workbookViewId="0">
      <selection activeCell="D65" sqref="D65"/>
    </sheetView>
  </sheetViews>
  <sheetFormatPr defaultRowHeight="15" x14ac:dyDescent="0.25"/>
  <cols>
    <col min="1" max="1" width="10.42578125" customWidth="1"/>
    <col min="2" max="2" width="10" customWidth="1"/>
    <col min="4" max="4" width="9.85546875" bestFit="1" customWidth="1"/>
    <col min="5" max="5" width="12.85546875" customWidth="1"/>
    <col min="6" max="6" width="11.85546875" bestFit="1" customWidth="1"/>
    <col min="7" max="7" width="10.28515625" customWidth="1"/>
    <col min="8" max="8" width="10.7109375" customWidth="1"/>
    <col min="9" max="9" width="8" customWidth="1"/>
    <col min="10" max="10" width="7.5703125" customWidth="1"/>
    <col min="11" max="11" width="15.7109375" customWidth="1"/>
  </cols>
  <sheetData>
    <row r="1" spans="1:11" x14ac:dyDescent="0.25">
      <c r="A1" s="9" t="s">
        <v>304</v>
      </c>
      <c r="B1" s="4"/>
      <c r="C1" s="4"/>
      <c r="D1" s="4"/>
      <c r="E1" s="4"/>
      <c r="F1" s="4"/>
      <c r="G1" s="4"/>
      <c r="H1" s="4"/>
      <c r="I1" s="4"/>
      <c r="J1" s="4"/>
      <c r="K1" s="4"/>
    </row>
    <row r="2" spans="1:11" x14ac:dyDescent="0.25">
      <c r="A2" s="9"/>
      <c r="B2" s="4"/>
      <c r="C2" s="4"/>
      <c r="D2" s="4"/>
      <c r="E2" s="4"/>
      <c r="F2" s="4"/>
      <c r="G2" s="4"/>
      <c r="H2" s="4"/>
      <c r="I2" s="4"/>
      <c r="J2" s="4"/>
      <c r="K2" s="4"/>
    </row>
    <row r="3" spans="1:11" ht="18.75" x14ac:dyDescent="0.3">
      <c r="A3" s="80" t="s">
        <v>305</v>
      </c>
      <c r="B3" s="4"/>
      <c r="C3" s="4"/>
      <c r="D3" s="4"/>
      <c r="E3" s="4"/>
      <c r="F3" s="4"/>
      <c r="G3" s="4"/>
      <c r="H3" s="4"/>
      <c r="I3" s="4"/>
      <c r="J3" s="4"/>
      <c r="K3" s="4"/>
    </row>
    <row r="4" spans="1:11" ht="18.75" x14ac:dyDescent="0.3">
      <c r="A4" s="122"/>
      <c r="B4" s="4"/>
      <c r="C4" s="4"/>
      <c r="D4" s="4"/>
      <c r="E4" s="4"/>
      <c r="F4" s="4"/>
      <c r="G4" s="4"/>
      <c r="H4" s="4"/>
      <c r="I4" s="4"/>
      <c r="J4" s="4"/>
      <c r="K4" s="4"/>
    </row>
    <row r="5" spans="1:11" x14ac:dyDescent="0.25">
      <c r="A5" s="4" t="s">
        <v>114</v>
      </c>
      <c r="B5" s="4"/>
      <c r="C5" s="4"/>
      <c r="D5" s="4"/>
      <c r="E5" s="4"/>
      <c r="F5" s="4"/>
      <c r="G5" s="4"/>
      <c r="H5" s="4"/>
      <c r="I5" s="4"/>
      <c r="J5" s="4"/>
      <c r="K5" s="4"/>
    </row>
    <row r="6" spans="1:11" x14ac:dyDescent="0.25">
      <c r="A6" s="4"/>
      <c r="B6" s="4"/>
      <c r="C6" s="4"/>
      <c r="D6" s="4"/>
      <c r="E6" s="4"/>
      <c r="F6" s="4"/>
      <c r="G6" s="4"/>
      <c r="H6" s="4"/>
      <c r="I6" s="4"/>
      <c r="J6" s="4"/>
      <c r="K6" s="4"/>
    </row>
    <row r="7" spans="1:11" x14ac:dyDescent="0.25">
      <c r="A7" s="4" t="s">
        <v>245</v>
      </c>
      <c r="B7" s="114" t="s">
        <v>199</v>
      </c>
      <c r="D7" t="s">
        <v>294</v>
      </c>
      <c r="E7" s="4"/>
      <c r="F7" s="4"/>
      <c r="G7" s="4"/>
      <c r="H7" s="4"/>
      <c r="I7" s="4"/>
      <c r="J7" s="4"/>
      <c r="K7" s="4"/>
    </row>
    <row r="8" spans="1:11" x14ac:dyDescent="0.25">
      <c r="A8" s="4" t="s">
        <v>245</v>
      </c>
      <c r="B8" s="114" t="s">
        <v>101</v>
      </c>
      <c r="C8" s="22" t="s">
        <v>198</v>
      </c>
      <c r="D8" s="4"/>
      <c r="E8" s="4"/>
      <c r="F8" s="4"/>
      <c r="G8" s="4"/>
      <c r="H8" s="4"/>
      <c r="I8" s="4"/>
      <c r="J8" s="4"/>
      <c r="K8" s="4"/>
    </row>
    <row r="9" spans="1:11" x14ac:dyDescent="0.25">
      <c r="A9" s="4" t="s">
        <v>245</v>
      </c>
      <c r="B9" s="82" t="s">
        <v>68</v>
      </c>
      <c r="C9" s="22" t="s">
        <v>99</v>
      </c>
      <c r="D9" s="4"/>
      <c r="E9" s="4"/>
      <c r="F9" s="4"/>
      <c r="G9" s="4"/>
      <c r="H9" s="4"/>
      <c r="I9" s="4"/>
      <c r="J9" s="4"/>
      <c r="K9" s="4"/>
    </row>
    <row r="10" spans="1:11" x14ac:dyDescent="0.25">
      <c r="A10" s="4" t="s">
        <v>245</v>
      </c>
      <c r="B10" s="82" t="s">
        <v>37</v>
      </c>
      <c r="C10" s="22" t="s">
        <v>295</v>
      </c>
      <c r="D10" s="4"/>
      <c r="E10" s="4"/>
      <c r="F10" s="4"/>
      <c r="G10" s="4"/>
      <c r="H10" s="4"/>
      <c r="I10" s="4"/>
      <c r="J10" s="4"/>
      <c r="K10" s="4"/>
    </row>
    <row r="11" spans="1:11" x14ac:dyDescent="0.25">
      <c r="A11" s="4"/>
      <c r="B11" s="86"/>
      <c r="C11" s="4"/>
      <c r="D11" s="4"/>
      <c r="E11" s="4"/>
      <c r="F11" s="4"/>
      <c r="G11" s="4"/>
      <c r="H11" s="4"/>
      <c r="I11" s="4"/>
      <c r="J11" s="4"/>
      <c r="K11" s="4"/>
    </row>
    <row r="12" spans="1:11" ht="15.75" x14ac:dyDescent="0.25">
      <c r="A12" s="7"/>
      <c r="B12" s="4"/>
      <c r="C12" s="4"/>
      <c r="D12" s="4"/>
      <c r="E12" s="4"/>
      <c r="F12" s="4"/>
      <c r="G12" s="4"/>
      <c r="H12" s="4"/>
      <c r="I12" s="4"/>
      <c r="J12" s="4"/>
      <c r="K12" s="4"/>
    </row>
    <row r="13" spans="1:11" ht="15.75" x14ac:dyDescent="0.25">
      <c r="A13" s="7" t="s">
        <v>10</v>
      </c>
      <c r="B13" s="4"/>
      <c r="C13" s="4"/>
      <c r="D13" s="4"/>
      <c r="E13" s="4"/>
      <c r="F13" s="4"/>
      <c r="G13" s="4"/>
      <c r="H13" s="4"/>
      <c r="I13" s="4"/>
      <c r="J13" s="4"/>
      <c r="K13" s="4"/>
    </row>
    <row r="14" spans="1:11" x14ac:dyDescent="0.25">
      <c r="A14" s="14" t="s">
        <v>15</v>
      </c>
      <c r="B14" s="4"/>
      <c r="C14" s="4"/>
      <c r="D14" s="4"/>
      <c r="E14" s="4"/>
      <c r="F14" s="4" t="s">
        <v>12</v>
      </c>
      <c r="G14" s="4"/>
      <c r="H14" s="4"/>
      <c r="I14" s="4"/>
      <c r="J14" s="4"/>
      <c r="K14" s="4"/>
    </row>
    <row r="15" spans="1:11" x14ac:dyDescent="0.25">
      <c r="A15" s="8"/>
      <c r="B15" s="4"/>
      <c r="C15" s="4"/>
      <c r="D15" s="4"/>
      <c r="E15" s="4"/>
      <c r="F15" s="4"/>
      <c r="G15" s="4"/>
      <c r="H15" s="4"/>
      <c r="I15" s="4"/>
      <c r="J15" s="4"/>
      <c r="K15" s="4"/>
    </row>
    <row r="16" spans="1:11" s="3" customFormat="1" x14ac:dyDescent="0.25">
      <c r="A16" s="9" t="s">
        <v>83</v>
      </c>
      <c r="B16" s="10"/>
      <c r="C16" s="10"/>
      <c r="D16" s="10"/>
      <c r="E16" s="10"/>
      <c r="F16" s="10"/>
      <c r="G16" s="10"/>
      <c r="H16" s="10"/>
      <c r="I16" s="10"/>
      <c r="J16" s="10"/>
      <c r="K16" s="10"/>
    </row>
    <row r="17" spans="1:11" x14ac:dyDescent="0.25">
      <c r="A17" s="14" t="s">
        <v>406</v>
      </c>
      <c r="B17" s="4"/>
      <c r="C17" s="4"/>
      <c r="D17" s="4"/>
      <c r="E17" s="4"/>
      <c r="F17" s="4"/>
      <c r="G17" s="4"/>
      <c r="H17" s="4"/>
      <c r="I17" s="4"/>
      <c r="J17" s="4"/>
      <c r="K17" s="4"/>
    </row>
    <row r="18" spans="1:11" x14ac:dyDescent="0.25">
      <c r="A18" s="81" t="s">
        <v>84</v>
      </c>
      <c r="B18" s="4"/>
      <c r="C18" s="4"/>
      <c r="D18" s="4"/>
      <c r="E18" s="4"/>
      <c r="F18" s="4"/>
      <c r="G18" s="4"/>
      <c r="H18" s="4"/>
      <c r="I18" s="4"/>
      <c r="J18" s="4"/>
      <c r="K18" s="4"/>
    </row>
    <row r="19" spans="1:11" x14ac:dyDescent="0.25">
      <c r="A19" s="81" t="s">
        <v>85</v>
      </c>
      <c r="B19" s="4"/>
      <c r="C19" s="4"/>
      <c r="D19" s="4"/>
      <c r="E19" s="4"/>
      <c r="F19" s="4"/>
      <c r="G19" s="4"/>
      <c r="H19" s="4"/>
      <c r="I19" s="4"/>
      <c r="J19" s="4"/>
      <c r="K19" s="4"/>
    </row>
    <row r="20" spans="1:11" x14ac:dyDescent="0.25">
      <c r="A20" s="81" t="s">
        <v>86</v>
      </c>
      <c r="B20" s="4"/>
      <c r="C20" s="4"/>
      <c r="D20" s="4"/>
      <c r="E20" s="4"/>
      <c r="F20" s="4"/>
      <c r="G20" s="4"/>
      <c r="H20" s="4"/>
      <c r="I20" s="4"/>
      <c r="J20" s="4"/>
      <c r="K20" s="4"/>
    </row>
    <row r="21" spans="1:11" x14ac:dyDescent="0.25">
      <c r="A21" s="81" t="s">
        <v>87</v>
      </c>
      <c r="B21" s="4"/>
      <c r="C21" s="4"/>
      <c r="D21" s="4"/>
      <c r="E21" s="4"/>
      <c r="F21" s="4"/>
      <c r="G21" s="4"/>
      <c r="H21" s="4"/>
      <c r="I21" s="4"/>
      <c r="J21" s="4"/>
      <c r="K21" s="4"/>
    </row>
    <row r="22" spans="1:11" x14ac:dyDescent="0.25">
      <c r="A22" s="81" t="s">
        <v>88</v>
      </c>
      <c r="B22" s="4"/>
      <c r="C22" s="4"/>
      <c r="D22" s="4"/>
      <c r="E22" s="4"/>
      <c r="F22" s="4"/>
      <c r="G22" s="4"/>
      <c r="H22" s="4"/>
      <c r="I22" s="4"/>
      <c r="J22" s="4"/>
      <c r="K22" s="4"/>
    </row>
    <row r="23" spans="1:11" x14ac:dyDescent="0.25">
      <c r="A23" s="81" t="s">
        <v>89</v>
      </c>
      <c r="B23" s="4"/>
      <c r="C23" s="4"/>
      <c r="D23" s="4"/>
      <c r="E23" s="4"/>
      <c r="F23" s="4"/>
      <c r="G23" s="4"/>
      <c r="H23" s="4"/>
      <c r="I23" s="4"/>
      <c r="J23" s="4"/>
      <c r="K23" s="4"/>
    </row>
    <row r="24" spans="1:11" x14ac:dyDescent="0.25">
      <c r="A24" s="14"/>
      <c r="B24" s="4"/>
      <c r="C24" s="4"/>
      <c r="D24" s="4"/>
      <c r="E24" s="4"/>
      <c r="F24" s="4"/>
      <c r="G24" s="4"/>
      <c r="H24" s="4"/>
      <c r="I24" s="4"/>
      <c r="J24" s="4"/>
      <c r="K24" s="4"/>
    </row>
    <row r="25" spans="1:11" x14ac:dyDescent="0.25">
      <c r="A25" s="9" t="s">
        <v>82</v>
      </c>
      <c r="B25" s="4"/>
      <c r="C25" s="4"/>
      <c r="D25" s="4"/>
      <c r="E25" s="4"/>
      <c r="F25" s="4"/>
      <c r="G25" s="4"/>
      <c r="H25" s="4"/>
      <c r="I25" s="4"/>
      <c r="J25" s="4"/>
      <c r="K25" s="4"/>
    </row>
    <row r="26" spans="1:11" x14ac:dyDescent="0.25">
      <c r="A26" s="123" t="s">
        <v>407</v>
      </c>
      <c r="B26" s="4"/>
      <c r="C26" s="4"/>
      <c r="D26" s="4"/>
      <c r="E26" s="4"/>
      <c r="F26" s="4"/>
      <c r="G26" s="4"/>
      <c r="H26" s="4"/>
      <c r="I26" s="4"/>
      <c r="J26" s="4"/>
      <c r="K26" s="4"/>
    </row>
    <row r="27" spans="1:11" x14ac:dyDescent="0.25">
      <c r="A27" t="s">
        <v>76</v>
      </c>
      <c r="C27" s="4"/>
      <c r="D27" s="4"/>
      <c r="E27" s="4"/>
      <c r="F27" s="4"/>
      <c r="G27" s="4"/>
      <c r="H27" s="4"/>
      <c r="I27" s="4"/>
      <c r="J27" s="4"/>
      <c r="K27" s="4"/>
    </row>
    <row r="28" spans="1:11" ht="15.75" thickBot="1" x14ac:dyDescent="0.3">
      <c r="C28" s="4"/>
      <c r="D28" s="4"/>
      <c r="E28" s="4"/>
      <c r="F28" s="4"/>
      <c r="G28" s="4"/>
      <c r="H28" s="4"/>
      <c r="I28" s="4"/>
      <c r="J28" s="4"/>
      <c r="K28" s="4"/>
    </row>
    <row r="29" spans="1:11" s="2" customFormat="1" ht="15.75" thickTop="1" x14ac:dyDescent="0.25">
      <c r="A29" s="95" t="s">
        <v>77</v>
      </c>
      <c r="B29" s="96"/>
      <c r="C29" s="96"/>
      <c r="D29" s="96"/>
      <c r="E29" s="96"/>
      <c r="F29" s="97" t="s">
        <v>78</v>
      </c>
      <c r="G29" s="96"/>
      <c r="H29" s="96"/>
      <c r="I29" s="98"/>
      <c r="J29" s="12"/>
      <c r="K29" s="12"/>
    </row>
    <row r="30" spans="1:11" x14ac:dyDescent="0.25">
      <c r="A30" s="99" t="s">
        <v>79</v>
      </c>
      <c r="B30" s="4"/>
      <c r="C30" s="4"/>
      <c r="D30" s="4"/>
      <c r="E30" s="4"/>
      <c r="F30" s="79">
        <v>250000</v>
      </c>
      <c r="G30" s="4"/>
      <c r="H30" s="4"/>
      <c r="I30" s="27"/>
      <c r="J30" s="4"/>
      <c r="K30" s="4"/>
    </row>
    <row r="31" spans="1:11" x14ac:dyDescent="0.25">
      <c r="A31" s="99" t="s">
        <v>80</v>
      </c>
      <c r="B31" s="4"/>
      <c r="C31" s="4"/>
      <c r="D31" s="4"/>
      <c r="E31" s="4"/>
      <c r="F31" s="79">
        <v>200000</v>
      </c>
      <c r="G31" s="4"/>
      <c r="H31" s="4"/>
      <c r="I31" s="27"/>
      <c r="J31" s="4"/>
      <c r="K31" s="4"/>
    </row>
    <row r="32" spans="1:11" x14ac:dyDescent="0.25">
      <c r="A32" s="99" t="s">
        <v>81</v>
      </c>
      <c r="B32" s="4"/>
      <c r="C32" s="4"/>
      <c r="D32" s="4"/>
      <c r="E32" s="4"/>
      <c r="F32" s="79">
        <v>125000</v>
      </c>
      <c r="G32" s="4"/>
      <c r="H32" s="4"/>
      <c r="I32" s="27"/>
      <c r="J32" s="4"/>
      <c r="K32" s="4"/>
    </row>
    <row r="33" spans="1:11" x14ac:dyDescent="0.25">
      <c r="A33" s="99"/>
      <c r="B33" s="4"/>
      <c r="C33" s="4"/>
      <c r="D33" s="4"/>
      <c r="E33" s="4"/>
      <c r="F33" s="79"/>
      <c r="G33" s="4"/>
      <c r="H33" s="4"/>
      <c r="I33" s="27"/>
      <c r="J33" s="4"/>
      <c r="K33" s="4"/>
    </row>
    <row r="34" spans="1:11" x14ac:dyDescent="0.25">
      <c r="A34" s="5" t="s">
        <v>124</v>
      </c>
      <c r="B34" s="4"/>
      <c r="C34" s="4"/>
      <c r="D34" s="4"/>
      <c r="E34" s="4"/>
      <c r="F34" s="79"/>
      <c r="G34" s="4"/>
      <c r="H34" s="4"/>
      <c r="I34" s="27"/>
      <c r="J34" s="4"/>
      <c r="K34" s="4"/>
    </row>
    <row r="35" spans="1:11" x14ac:dyDescent="0.25">
      <c r="A35" s="100" t="s">
        <v>130</v>
      </c>
      <c r="B35" s="4"/>
      <c r="C35" s="4"/>
      <c r="D35" s="4"/>
      <c r="E35" s="4"/>
      <c r="F35" s="79"/>
      <c r="G35" s="4"/>
      <c r="H35" s="4"/>
      <c r="I35" s="27"/>
      <c r="J35" s="4"/>
      <c r="K35" s="4"/>
    </row>
    <row r="36" spans="1:11" x14ac:dyDescent="0.25">
      <c r="A36" s="100" t="s">
        <v>131</v>
      </c>
      <c r="B36" s="4"/>
      <c r="C36" s="4"/>
      <c r="D36" s="4"/>
      <c r="E36" s="4"/>
      <c r="F36" s="79"/>
      <c r="G36" s="4"/>
      <c r="H36" s="4"/>
      <c r="I36" s="27"/>
      <c r="J36" s="4"/>
      <c r="K36" s="4"/>
    </row>
    <row r="37" spans="1:11" x14ac:dyDescent="0.25">
      <c r="A37" s="5"/>
      <c r="B37" s="4"/>
      <c r="C37" s="4"/>
      <c r="D37" s="4"/>
      <c r="E37" s="4"/>
      <c r="F37" s="79"/>
      <c r="G37" s="4"/>
      <c r="H37" s="4"/>
      <c r="I37" s="27"/>
      <c r="J37" s="4"/>
      <c r="K37" s="4"/>
    </row>
    <row r="38" spans="1:11" x14ac:dyDescent="0.25">
      <c r="A38" s="5" t="s">
        <v>125</v>
      </c>
      <c r="B38" s="4"/>
      <c r="C38" s="4"/>
      <c r="D38" s="4"/>
      <c r="E38" s="4"/>
      <c r="F38" s="79"/>
      <c r="G38" s="4"/>
      <c r="H38" s="4"/>
      <c r="I38" s="27"/>
      <c r="J38" s="4"/>
      <c r="K38" s="4"/>
    </row>
    <row r="39" spans="1:11" x14ac:dyDescent="0.25">
      <c r="A39" s="100" t="s">
        <v>126</v>
      </c>
      <c r="B39" s="4"/>
      <c r="C39" s="4"/>
      <c r="D39" s="4"/>
      <c r="E39" s="4"/>
      <c r="F39" s="79"/>
      <c r="G39" s="4"/>
      <c r="H39" s="4"/>
      <c r="I39" s="27"/>
      <c r="J39" s="4"/>
      <c r="K39" s="4"/>
    </row>
    <row r="40" spans="1:11" x14ac:dyDescent="0.25">
      <c r="A40" s="100" t="s">
        <v>127</v>
      </c>
      <c r="B40" s="4"/>
      <c r="C40" s="4"/>
      <c r="D40" s="4"/>
      <c r="E40" s="4"/>
      <c r="F40" s="79"/>
      <c r="G40" s="4"/>
      <c r="H40" s="4"/>
      <c r="I40" s="27"/>
      <c r="J40" s="4"/>
      <c r="K40" s="4"/>
    </row>
    <row r="41" spans="1:11" x14ac:dyDescent="0.25">
      <c r="A41" s="100" t="s">
        <v>128</v>
      </c>
      <c r="B41" s="4"/>
      <c r="C41" s="4"/>
      <c r="D41" s="4"/>
      <c r="E41" s="4"/>
      <c r="F41" s="79"/>
      <c r="G41" s="4"/>
      <c r="H41" s="4"/>
      <c r="I41" s="27"/>
      <c r="J41" s="4"/>
      <c r="K41" s="4"/>
    </row>
    <row r="42" spans="1:11" ht="15.75" thickBot="1" x14ac:dyDescent="0.3">
      <c r="A42" s="101" t="s">
        <v>129</v>
      </c>
      <c r="B42" s="6"/>
      <c r="C42" s="6"/>
      <c r="D42" s="6"/>
      <c r="E42" s="6"/>
      <c r="F42" s="102"/>
      <c r="G42" s="6"/>
      <c r="H42" s="6"/>
      <c r="I42" s="73"/>
      <c r="J42" s="4"/>
      <c r="K42" s="4"/>
    </row>
    <row r="43" spans="1:11" ht="15.75" thickTop="1" x14ac:dyDescent="0.25">
      <c r="A43" s="14"/>
      <c r="B43" s="4"/>
      <c r="C43" s="4"/>
      <c r="D43" s="4"/>
      <c r="E43" s="4"/>
      <c r="F43" s="4"/>
      <c r="G43" s="4"/>
      <c r="H43" s="4"/>
      <c r="I43" s="4"/>
      <c r="J43" s="4"/>
      <c r="K43" s="4"/>
    </row>
    <row r="44" spans="1:11" x14ac:dyDescent="0.25">
      <c r="A44" s="8"/>
      <c r="B44" s="4"/>
      <c r="C44" s="4"/>
      <c r="D44" s="4"/>
      <c r="E44" s="4"/>
      <c r="F44" s="4"/>
      <c r="G44" s="4"/>
      <c r="H44" s="4"/>
      <c r="I44" s="4"/>
      <c r="J44" s="4"/>
      <c r="K44" s="4"/>
    </row>
    <row r="45" spans="1:11" x14ac:dyDescent="0.25">
      <c r="A45" s="9" t="s">
        <v>6</v>
      </c>
      <c r="B45" s="4"/>
      <c r="C45" s="4"/>
      <c r="D45" s="4"/>
      <c r="E45" s="4"/>
      <c r="F45" s="4"/>
      <c r="G45" s="4"/>
      <c r="H45" s="4"/>
      <c r="I45" s="4"/>
      <c r="J45" s="4"/>
      <c r="K45" s="4"/>
    </row>
    <row r="46" spans="1:11" x14ac:dyDescent="0.25">
      <c r="A46" s="14" t="s">
        <v>8</v>
      </c>
      <c r="B46" s="4"/>
      <c r="C46" s="4"/>
      <c r="D46" s="4"/>
      <c r="E46" s="4"/>
      <c r="F46" s="4"/>
      <c r="G46" s="4"/>
      <c r="H46" s="4"/>
      <c r="I46" s="4"/>
      <c r="J46" s="4"/>
      <c r="K46" s="4"/>
    </row>
    <row r="47" spans="1:11" ht="15.75" thickBot="1" x14ac:dyDescent="0.3">
      <c r="A47" s="14"/>
      <c r="B47" s="4"/>
      <c r="C47" s="4"/>
      <c r="D47" s="4"/>
      <c r="E47" s="4"/>
      <c r="F47" s="4"/>
      <c r="G47" s="4"/>
      <c r="H47" s="4"/>
      <c r="I47" s="4"/>
      <c r="J47" s="4"/>
      <c r="K47" s="4"/>
    </row>
    <row r="48" spans="1:11" ht="15.75" thickTop="1" x14ac:dyDescent="0.25">
      <c r="A48" s="134" t="s">
        <v>115</v>
      </c>
      <c r="B48" s="135"/>
      <c r="C48" s="135"/>
      <c r="D48" s="135"/>
      <c r="E48" s="135"/>
      <c r="F48" s="135"/>
      <c r="G48" s="135"/>
      <c r="H48" s="136"/>
      <c r="I48" s="4"/>
      <c r="J48" s="4"/>
      <c r="K48" s="4"/>
    </row>
    <row r="49" spans="1:11" ht="15" customHeight="1" x14ac:dyDescent="0.25">
      <c r="A49" s="87"/>
      <c r="B49" s="137" t="s">
        <v>116</v>
      </c>
      <c r="C49" s="137"/>
      <c r="D49" s="137" t="s">
        <v>117</v>
      </c>
      <c r="E49" s="137"/>
      <c r="F49" s="137" t="s">
        <v>118</v>
      </c>
      <c r="G49" s="137"/>
      <c r="H49" s="138"/>
      <c r="I49" s="4"/>
      <c r="J49" s="4"/>
      <c r="K49" s="4"/>
    </row>
    <row r="50" spans="1:11" ht="45" x14ac:dyDescent="0.25">
      <c r="A50" s="139" t="s">
        <v>119</v>
      </c>
      <c r="B50" s="88" t="s">
        <v>120</v>
      </c>
      <c r="C50" s="88" t="s">
        <v>122</v>
      </c>
      <c r="D50" s="88" t="s">
        <v>120</v>
      </c>
      <c r="E50" s="88" t="s">
        <v>122</v>
      </c>
      <c r="F50" s="88" t="s">
        <v>120</v>
      </c>
      <c r="G50" s="88" t="s">
        <v>122</v>
      </c>
      <c r="H50" s="27"/>
      <c r="I50" s="4"/>
      <c r="J50" s="4"/>
      <c r="K50" s="4"/>
    </row>
    <row r="51" spans="1:11" x14ac:dyDescent="0.25">
      <c r="A51" s="139"/>
      <c r="B51" s="88" t="s">
        <v>121</v>
      </c>
      <c r="C51" s="88" t="s">
        <v>121</v>
      </c>
      <c r="D51" s="88" t="s">
        <v>121</v>
      </c>
      <c r="E51" s="88" t="s">
        <v>121</v>
      </c>
      <c r="F51" s="88" t="s">
        <v>121</v>
      </c>
      <c r="G51" s="88" t="s">
        <v>121</v>
      </c>
      <c r="H51" s="27"/>
      <c r="I51" s="4"/>
      <c r="J51" s="4"/>
      <c r="K51" s="4"/>
    </row>
    <row r="52" spans="1:11" x14ac:dyDescent="0.25">
      <c r="A52" s="89">
        <v>0.1</v>
      </c>
      <c r="B52" s="90">
        <v>0.1</v>
      </c>
      <c r="C52" s="90">
        <v>0.05</v>
      </c>
      <c r="D52" s="90">
        <v>0.1</v>
      </c>
      <c r="E52" s="90">
        <v>0</v>
      </c>
      <c r="F52" s="90">
        <v>0.1</v>
      </c>
      <c r="G52" s="90">
        <v>0</v>
      </c>
      <c r="H52" s="27"/>
      <c r="I52" s="4"/>
      <c r="J52" s="4"/>
      <c r="K52" s="4"/>
    </row>
    <row r="53" spans="1:11" x14ac:dyDescent="0.25">
      <c r="A53" s="89">
        <v>0.15</v>
      </c>
      <c r="B53" s="90">
        <v>0.15</v>
      </c>
      <c r="C53" s="90">
        <v>0.05</v>
      </c>
      <c r="D53" s="90">
        <v>0.15</v>
      </c>
      <c r="E53" s="90">
        <v>0</v>
      </c>
      <c r="F53" s="90">
        <v>0.15</v>
      </c>
      <c r="G53" s="90">
        <v>0</v>
      </c>
      <c r="H53" s="27"/>
      <c r="I53" s="4"/>
      <c r="J53" s="4"/>
      <c r="K53" s="4"/>
    </row>
    <row r="54" spans="1:11" x14ac:dyDescent="0.25">
      <c r="A54" s="89">
        <v>0.25</v>
      </c>
      <c r="B54" s="90">
        <v>0.25</v>
      </c>
      <c r="C54" s="90">
        <v>0.15</v>
      </c>
      <c r="D54" s="90">
        <v>0.25</v>
      </c>
      <c r="E54" s="90">
        <v>0.15</v>
      </c>
      <c r="F54" s="90">
        <v>0.25</v>
      </c>
      <c r="G54" s="90">
        <v>0.15</v>
      </c>
      <c r="H54" s="27"/>
      <c r="I54" s="4"/>
      <c r="J54" s="4"/>
      <c r="K54" s="4"/>
    </row>
    <row r="55" spans="1:11" x14ac:dyDescent="0.25">
      <c r="A55" s="89">
        <v>0.28000000000000003</v>
      </c>
      <c r="B55" s="90">
        <v>0.28000000000000003</v>
      </c>
      <c r="C55" s="90">
        <v>0.15</v>
      </c>
      <c r="D55" s="90">
        <v>0.28000000000000003</v>
      </c>
      <c r="E55" s="90">
        <v>0.15</v>
      </c>
      <c r="F55" s="90">
        <v>0.28000000000000003</v>
      </c>
      <c r="G55" s="90">
        <v>0.15</v>
      </c>
      <c r="H55" s="27"/>
      <c r="I55" s="4"/>
      <c r="J55" s="4"/>
      <c r="K55" s="4"/>
    </row>
    <row r="56" spans="1:11" x14ac:dyDescent="0.25">
      <c r="A56" s="89">
        <v>0.33</v>
      </c>
      <c r="B56" s="90">
        <v>0.33</v>
      </c>
      <c r="C56" s="90">
        <v>0.15</v>
      </c>
      <c r="D56" s="90">
        <v>0.33</v>
      </c>
      <c r="E56" s="90">
        <v>0.15</v>
      </c>
      <c r="F56" s="90">
        <v>0.33</v>
      </c>
      <c r="G56" s="90">
        <v>0.15</v>
      </c>
      <c r="H56" s="27"/>
      <c r="I56" s="4"/>
      <c r="J56" s="4"/>
      <c r="K56" s="4"/>
    </row>
    <row r="57" spans="1:11" x14ac:dyDescent="0.25">
      <c r="A57" s="89">
        <v>0.35</v>
      </c>
      <c r="B57" s="90">
        <v>0.35</v>
      </c>
      <c r="C57" s="90">
        <v>0.15</v>
      </c>
      <c r="D57" s="90">
        <v>0.35</v>
      </c>
      <c r="E57" s="90">
        <v>0.15</v>
      </c>
      <c r="F57" s="90">
        <v>0.35</v>
      </c>
      <c r="G57" s="90">
        <v>0.15</v>
      </c>
      <c r="H57" s="27"/>
      <c r="I57" s="4"/>
      <c r="J57" s="4"/>
      <c r="K57" s="4"/>
    </row>
    <row r="58" spans="1:11" ht="15.75" thickBot="1" x14ac:dyDescent="0.3">
      <c r="A58" s="91">
        <v>0.39600000000000002</v>
      </c>
      <c r="B58" s="93" t="s">
        <v>123</v>
      </c>
      <c r="C58" s="92" t="s">
        <v>123</v>
      </c>
      <c r="D58" s="92" t="s">
        <v>123</v>
      </c>
      <c r="E58" s="92" t="s">
        <v>123</v>
      </c>
      <c r="F58" s="93">
        <v>0.39600000000000002</v>
      </c>
      <c r="G58" s="94">
        <v>0.2</v>
      </c>
      <c r="H58" s="73"/>
      <c r="I58" s="4"/>
      <c r="J58" s="4"/>
      <c r="K58" s="4"/>
    </row>
    <row r="59" spans="1:11" ht="15.75" thickTop="1" x14ac:dyDescent="0.25">
      <c r="A59" s="14"/>
      <c r="B59" s="4"/>
      <c r="C59" s="4"/>
      <c r="D59" s="4"/>
      <c r="E59" s="4"/>
      <c r="F59" s="4"/>
      <c r="G59" s="4"/>
      <c r="H59" s="4"/>
      <c r="I59" s="4"/>
      <c r="J59" s="4"/>
      <c r="K59" s="4"/>
    </row>
    <row r="60" spans="1:11" x14ac:dyDescent="0.25">
      <c r="A60" s="8"/>
      <c r="B60" s="4"/>
      <c r="C60" s="4"/>
      <c r="D60" s="4"/>
      <c r="E60" s="4"/>
      <c r="F60" s="4"/>
      <c r="G60" s="4"/>
      <c r="H60" s="4"/>
      <c r="I60" s="4"/>
      <c r="J60" s="4"/>
      <c r="K60" s="4"/>
    </row>
    <row r="61" spans="1:11" x14ac:dyDescent="0.25">
      <c r="A61" s="9" t="s">
        <v>7</v>
      </c>
      <c r="B61" s="4"/>
      <c r="C61" s="4"/>
      <c r="D61" s="4"/>
      <c r="E61" s="4"/>
      <c r="F61" s="4"/>
      <c r="G61" s="4"/>
      <c r="H61" s="4"/>
      <c r="I61" s="4"/>
      <c r="J61" s="4"/>
      <c r="K61" s="4"/>
    </row>
    <row r="62" spans="1:11" x14ac:dyDescent="0.25">
      <c r="A62" s="74" t="s">
        <v>403</v>
      </c>
      <c r="B62" s="4"/>
      <c r="C62" s="4"/>
      <c r="D62" s="4"/>
      <c r="E62" s="4"/>
      <c r="F62" s="4"/>
      <c r="G62" s="4"/>
      <c r="H62" s="4"/>
      <c r="I62" s="4"/>
      <c r="J62" s="4"/>
    </row>
    <row r="63" spans="1:11" x14ac:dyDescent="0.25">
      <c r="A63" s="78"/>
      <c r="B63" s="4"/>
      <c r="C63" s="4"/>
      <c r="D63" s="4"/>
      <c r="E63" s="4"/>
      <c r="F63" s="4"/>
      <c r="G63" s="4"/>
      <c r="H63" s="4"/>
      <c r="I63" s="4"/>
      <c r="J63" s="4"/>
      <c r="K63" s="4"/>
    </row>
    <row r="64" spans="1:11" x14ac:dyDescent="0.25">
      <c r="A64" s="78"/>
      <c r="B64" s="4"/>
      <c r="C64" s="4"/>
      <c r="D64" s="4"/>
      <c r="E64" s="4"/>
      <c r="F64" s="4"/>
      <c r="G64" s="4"/>
      <c r="H64" s="4"/>
      <c r="I64" s="4"/>
      <c r="J64" s="4"/>
      <c r="K64" s="4"/>
    </row>
    <row r="65" spans="1:11" x14ac:dyDescent="0.25">
      <c r="A65" s="75"/>
      <c r="B65" s="76"/>
      <c r="C65" s="4"/>
      <c r="D65" s="4"/>
      <c r="E65" s="4"/>
      <c r="F65" s="4"/>
      <c r="G65" s="4"/>
      <c r="H65" s="4"/>
      <c r="I65" s="4"/>
      <c r="J65" s="4"/>
      <c r="K65" s="4"/>
    </row>
    <row r="66" spans="1:11" x14ac:dyDescent="0.25">
      <c r="A66" s="75"/>
      <c r="B66" s="4"/>
      <c r="C66" s="4"/>
      <c r="D66" s="4"/>
      <c r="E66" s="4"/>
      <c r="F66" s="4"/>
      <c r="G66" s="4"/>
      <c r="H66" s="4"/>
      <c r="I66" s="4"/>
      <c r="J66" s="4"/>
      <c r="K66" s="4"/>
    </row>
    <row r="67" spans="1:11" x14ac:dyDescent="0.25">
      <c r="A67" s="75"/>
      <c r="B67" s="11"/>
      <c r="C67" s="4"/>
      <c r="D67" s="4"/>
      <c r="E67" s="4"/>
      <c r="F67" s="4"/>
      <c r="G67" s="4"/>
      <c r="H67" s="4"/>
      <c r="I67" s="4"/>
      <c r="J67" s="4"/>
      <c r="K67" s="4"/>
    </row>
    <row r="68" spans="1:11" x14ac:dyDescent="0.25">
      <c r="A68" s="75"/>
      <c r="B68" s="4"/>
      <c r="C68" s="4"/>
      <c r="D68" s="4"/>
      <c r="E68" s="4"/>
      <c r="F68" s="4"/>
      <c r="G68" s="4"/>
      <c r="H68" s="4"/>
      <c r="I68" s="4"/>
      <c r="J68" s="4"/>
      <c r="K68" s="4"/>
    </row>
    <row r="69" spans="1:11" x14ac:dyDescent="0.25">
      <c r="A69" s="75"/>
      <c r="B69" s="4"/>
      <c r="C69" s="4"/>
      <c r="D69" s="4"/>
      <c r="E69" s="4"/>
      <c r="F69" s="4"/>
      <c r="G69" s="4"/>
      <c r="H69" s="4"/>
      <c r="I69" s="4"/>
      <c r="J69" s="4"/>
      <c r="K69" s="4"/>
    </row>
    <row r="70" spans="1:11" x14ac:dyDescent="0.25">
      <c r="A70" s="75"/>
      <c r="B70" s="4"/>
      <c r="C70" s="4"/>
      <c r="D70" s="4"/>
      <c r="E70" s="4"/>
      <c r="F70" s="4"/>
      <c r="G70" s="4"/>
      <c r="H70" s="4"/>
      <c r="I70" s="4"/>
      <c r="J70" s="4"/>
      <c r="K70" s="4"/>
    </row>
    <row r="71" spans="1:11" x14ac:dyDescent="0.25">
      <c r="A71" s="75"/>
      <c r="B71" s="4"/>
      <c r="C71" s="4"/>
      <c r="D71" s="4"/>
      <c r="E71" s="4"/>
      <c r="F71" s="4"/>
      <c r="G71" s="4"/>
      <c r="H71" s="4"/>
      <c r="I71" s="4"/>
      <c r="J71" s="4"/>
      <c r="K71" s="4"/>
    </row>
    <row r="72" spans="1:11" x14ac:dyDescent="0.25">
      <c r="A72" s="75"/>
      <c r="B72" s="4"/>
      <c r="C72" s="4"/>
      <c r="D72" s="4"/>
      <c r="E72" s="4"/>
      <c r="F72" s="4"/>
      <c r="G72" s="4"/>
      <c r="H72" s="4"/>
      <c r="I72" s="4"/>
      <c r="J72" s="4"/>
      <c r="K72" s="4"/>
    </row>
    <row r="73" spans="1:11" x14ac:dyDescent="0.25">
      <c r="A73" s="75"/>
      <c r="B73" s="4"/>
      <c r="C73" s="4"/>
      <c r="D73" s="4"/>
      <c r="E73" s="4"/>
      <c r="F73" s="4"/>
      <c r="G73" s="4"/>
      <c r="H73" s="4"/>
      <c r="I73" s="4"/>
      <c r="J73" s="4"/>
      <c r="K73" s="4"/>
    </row>
    <row r="74" spans="1:11" x14ac:dyDescent="0.25">
      <c r="A74" s="75"/>
      <c r="B74" s="4"/>
      <c r="C74" s="4"/>
      <c r="D74" s="4"/>
      <c r="E74" s="4"/>
      <c r="F74" s="4"/>
      <c r="G74" s="4"/>
      <c r="H74" s="4"/>
      <c r="I74" s="4"/>
      <c r="J74" s="4"/>
      <c r="K74" s="4"/>
    </row>
    <row r="75" spans="1:11" x14ac:dyDescent="0.25">
      <c r="A75" s="75"/>
      <c r="B75" s="4"/>
      <c r="C75" s="4"/>
      <c r="D75" s="4"/>
      <c r="E75" s="4"/>
      <c r="F75" s="4"/>
      <c r="G75" s="4"/>
      <c r="H75" s="4"/>
      <c r="I75" s="4"/>
      <c r="J75" s="4"/>
      <c r="K75" s="4"/>
    </row>
    <row r="76" spans="1:11" x14ac:dyDescent="0.25">
      <c r="A76" s="75"/>
      <c r="B76" s="4"/>
      <c r="C76" s="4"/>
      <c r="D76" s="4"/>
      <c r="E76" s="4"/>
      <c r="F76" s="4"/>
      <c r="G76" s="4"/>
      <c r="H76" s="4"/>
      <c r="I76" s="4"/>
      <c r="J76" s="4"/>
      <c r="K76" s="4"/>
    </row>
    <row r="77" spans="1:11" x14ac:dyDescent="0.25">
      <c r="A77" s="75"/>
      <c r="B77" s="4"/>
      <c r="C77" s="4"/>
      <c r="D77" s="4"/>
      <c r="E77" s="4"/>
      <c r="F77" s="4"/>
      <c r="G77" s="4"/>
      <c r="H77" s="4"/>
      <c r="I77" s="4"/>
      <c r="J77" s="4"/>
      <c r="K77" s="4"/>
    </row>
    <row r="78" spans="1:11" x14ac:dyDescent="0.25">
      <c r="A78" s="75"/>
      <c r="B78" s="11"/>
      <c r="C78" s="4"/>
      <c r="D78" s="4"/>
      <c r="E78" s="4"/>
      <c r="F78" s="4"/>
      <c r="G78" s="4"/>
      <c r="H78" s="4"/>
      <c r="I78" s="4"/>
      <c r="J78" s="4"/>
      <c r="K78" s="4"/>
    </row>
    <row r="79" spans="1:11" x14ac:dyDescent="0.25">
      <c r="A79" s="75"/>
      <c r="B79" s="4"/>
      <c r="C79" s="4"/>
      <c r="D79" s="4"/>
      <c r="E79" s="4"/>
      <c r="F79" s="4"/>
      <c r="G79" s="4"/>
      <c r="H79" s="4"/>
      <c r="I79" s="4"/>
      <c r="J79" s="4"/>
      <c r="K79" s="4"/>
    </row>
    <row r="80" spans="1:11" x14ac:dyDescent="0.25">
      <c r="A80" s="75"/>
      <c r="B80" s="4"/>
      <c r="C80" s="4"/>
      <c r="D80" s="4"/>
      <c r="E80" s="4"/>
      <c r="F80" s="4"/>
      <c r="G80" s="4"/>
      <c r="H80" s="4"/>
      <c r="I80" s="4"/>
      <c r="J80" s="4"/>
      <c r="K80" s="4"/>
    </row>
    <row r="81" spans="1:11" x14ac:dyDescent="0.25">
      <c r="A81" s="75"/>
      <c r="B81" s="4"/>
      <c r="C81" s="4"/>
      <c r="D81" s="4"/>
      <c r="E81" s="4"/>
      <c r="F81" s="4"/>
      <c r="G81" s="4"/>
      <c r="H81" s="4"/>
      <c r="I81" s="4"/>
      <c r="J81" s="4"/>
      <c r="K81" s="4"/>
    </row>
    <row r="82" spans="1:11" x14ac:dyDescent="0.25">
      <c r="A82" s="75"/>
      <c r="B82" s="4"/>
      <c r="C82" s="4"/>
      <c r="D82" s="4"/>
      <c r="E82" s="4"/>
      <c r="F82" s="4"/>
      <c r="G82" s="4"/>
      <c r="H82" s="4"/>
      <c r="I82" s="4"/>
      <c r="J82" s="4"/>
      <c r="K82" s="4"/>
    </row>
    <row r="83" spans="1:11" x14ac:dyDescent="0.25">
      <c r="C83" s="4"/>
      <c r="D83" s="4"/>
      <c r="E83" s="4"/>
      <c r="F83" s="4"/>
      <c r="G83" s="4"/>
      <c r="H83" s="4"/>
      <c r="I83" s="4"/>
      <c r="J83" s="4"/>
      <c r="K83" s="4"/>
    </row>
    <row r="84" spans="1:11" x14ac:dyDescent="0.25">
      <c r="B84" s="2"/>
      <c r="C84" s="4"/>
      <c r="D84" s="4"/>
      <c r="E84" s="4"/>
      <c r="F84" s="4"/>
      <c r="G84" s="4"/>
      <c r="H84" s="4"/>
      <c r="I84" s="4"/>
      <c r="J84" s="4"/>
      <c r="K84" s="4"/>
    </row>
    <row r="85" spans="1:11" x14ac:dyDescent="0.25">
      <c r="C85" s="4"/>
      <c r="D85" s="4"/>
      <c r="E85" s="4"/>
      <c r="F85" s="4"/>
      <c r="G85" s="4"/>
      <c r="H85" s="4"/>
      <c r="I85" s="4"/>
      <c r="J85" s="4"/>
      <c r="K85" s="4"/>
    </row>
    <row r="86" spans="1:11" x14ac:dyDescent="0.25">
      <c r="A86" s="75"/>
      <c r="B86" s="4"/>
      <c r="C86" s="4"/>
      <c r="D86" s="4"/>
      <c r="E86" s="4"/>
      <c r="F86" s="4"/>
      <c r="G86" s="4"/>
      <c r="H86" s="4"/>
      <c r="I86" s="4"/>
      <c r="J86" s="4"/>
      <c r="K86" s="4"/>
    </row>
    <row r="87" spans="1:11" x14ac:dyDescent="0.25">
      <c r="A87" s="75"/>
      <c r="B87" s="4"/>
      <c r="C87" s="4"/>
      <c r="D87" s="4"/>
      <c r="E87" s="4"/>
      <c r="F87" s="4"/>
      <c r="G87" s="4"/>
      <c r="H87" s="4"/>
      <c r="I87" s="4"/>
      <c r="J87" s="4"/>
      <c r="K87" s="4"/>
    </row>
    <row r="88" spans="1:11" x14ac:dyDescent="0.25">
      <c r="A88" s="75"/>
      <c r="B88" s="4"/>
      <c r="C88" s="4"/>
      <c r="D88" s="4"/>
      <c r="E88" s="4"/>
      <c r="F88" s="4"/>
      <c r="G88" s="4"/>
      <c r="H88" s="4"/>
      <c r="I88" s="4"/>
      <c r="J88" s="4"/>
      <c r="K88" s="4"/>
    </row>
    <row r="89" spans="1:11" x14ac:dyDescent="0.25">
      <c r="A89" s="75"/>
      <c r="B89" s="4"/>
      <c r="C89" s="4"/>
      <c r="D89" s="4"/>
      <c r="E89" s="4"/>
      <c r="F89" s="4"/>
      <c r="G89" s="4"/>
      <c r="H89" s="4"/>
      <c r="I89" s="4"/>
      <c r="J89" s="4"/>
      <c r="K89" s="4"/>
    </row>
    <row r="90" spans="1:11" x14ac:dyDescent="0.25">
      <c r="A90" s="75"/>
      <c r="B90" s="11"/>
      <c r="C90" s="4"/>
      <c r="D90" s="4"/>
      <c r="E90" s="4"/>
      <c r="F90" s="4"/>
      <c r="G90" s="4"/>
      <c r="H90" s="4"/>
      <c r="I90" s="4"/>
      <c r="J90" s="4"/>
      <c r="K90" s="4"/>
    </row>
    <row r="91" spans="1:11" x14ac:dyDescent="0.25">
      <c r="A91" s="75"/>
      <c r="B91" s="4"/>
      <c r="C91" s="4"/>
      <c r="D91" s="4"/>
      <c r="E91" s="4"/>
      <c r="F91" s="4"/>
      <c r="G91" s="4"/>
      <c r="H91" s="4"/>
      <c r="I91" s="4"/>
      <c r="J91" s="4"/>
      <c r="K91" s="4"/>
    </row>
    <row r="92" spans="1:11" x14ac:dyDescent="0.25">
      <c r="A92" s="75"/>
      <c r="B92" s="4"/>
      <c r="C92" s="4"/>
      <c r="D92" s="4"/>
      <c r="E92" s="4"/>
      <c r="F92" s="4"/>
      <c r="G92" s="4"/>
      <c r="H92" s="4"/>
      <c r="I92" s="4"/>
      <c r="J92" s="4"/>
      <c r="K92" s="4"/>
    </row>
    <row r="93" spans="1:11" x14ac:dyDescent="0.25">
      <c r="A93" s="75"/>
      <c r="B93" s="4"/>
      <c r="C93" s="4"/>
      <c r="D93" s="4"/>
      <c r="E93" s="4"/>
      <c r="F93" s="4"/>
      <c r="G93" s="4"/>
      <c r="H93" s="4"/>
      <c r="I93" s="4"/>
      <c r="J93" s="4"/>
      <c r="K93" s="4"/>
    </row>
    <row r="94" spans="1:11" x14ac:dyDescent="0.25">
      <c r="A94" s="75"/>
      <c r="B94" s="4"/>
      <c r="C94" s="4"/>
      <c r="D94" s="4"/>
      <c r="E94" s="4"/>
      <c r="F94" s="4"/>
      <c r="G94" s="4"/>
      <c r="H94" s="4"/>
      <c r="I94" s="4"/>
      <c r="J94" s="4"/>
      <c r="K94" s="4"/>
    </row>
    <row r="95" spans="1:11" x14ac:dyDescent="0.25">
      <c r="A95" s="75"/>
      <c r="C95" s="4"/>
      <c r="D95" s="4"/>
      <c r="E95" s="4"/>
      <c r="F95" s="4"/>
      <c r="G95" s="4"/>
      <c r="H95" s="4"/>
      <c r="I95" s="4"/>
      <c r="J95" s="4"/>
      <c r="K95" s="4"/>
    </row>
    <row r="96" spans="1:11" x14ac:dyDescent="0.25">
      <c r="A96" s="75"/>
      <c r="B96" s="4"/>
      <c r="C96" s="4"/>
      <c r="D96" s="4"/>
      <c r="E96" s="4"/>
      <c r="F96" s="4"/>
      <c r="G96" s="4"/>
      <c r="H96" s="4"/>
      <c r="I96" s="4"/>
      <c r="J96" s="4"/>
      <c r="K96" s="4"/>
    </row>
    <row r="97" spans="1:11" x14ac:dyDescent="0.25">
      <c r="A97" s="75"/>
      <c r="B97" s="4"/>
      <c r="C97" s="4"/>
      <c r="D97" s="4"/>
      <c r="E97" s="4"/>
      <c r="F97" s="4"/>
      <c r="G97" s="4"/>
      <c r="H97" s="4"/>
      <c r="I97" s="4"/>
      <c r="J97" s="4"/>
      <c r="K97" s="4"/>
    </row>
    <row r="98" spans="1:11" x14ac:dyDescent="0.25">
      <c r="A98" s="75"/>
      <c r="B98" s="4"/>
      <c r="C98" s="4"/>
      <c r="D98" s="4"/>
      <c r="E98" s="4"/>
      <c r="F98" s="4"/>
      <c r="G98" s="4"/>
      <c r="H98" s="4"/>
      <c r="I98" s="4"/>
      <c r="J98" s="4"/>
      <c r="K98" s="4"/>
    </row>
    <row r="99" spans="1:11" x14ac:dyDescent="0.25">
      <c r="A99" s="75"/>
      <c r="B99" s="4"/>
      <c r="C99" s="4"/>
      <c r="D99" s="4"/>
      <c r="E99" s="4"/>
      <c r="F99" s="4"/>
      <c r="G99" s="4"/>
      <c r="H99" s="4"/>
      <c r="I99" s="4"/>
      <c r="J99" s="4"/>
      <c r="K99" s="4"/>
    </row>
    <row r="100" spans="1:11" x14ac:dyDescent="0.25">
      <c r="A100" s="75"/>
      <c r="B100" s="4"/>
      <c r="C100" s="4"/>
      <c r="D100" s="4"/>
      <c r="E100" s="4"/>
      <c r="F100" s="4"/>
      <c r="G100" s="4"/>
      <c r="H100" s="4"/>
      <c r="I100" s="4"/>
      <c r="J100" s="4"/>
      <c r="K100" s="4"/>
    </row>
    <row r="101" spans="1:11" x14ac:dyDescent="0.25">
      <c r="A101" s="75"/>
      <c r="B101" s="4"/>
      <c r="C101" s="4"/>
      <c r="D101" s="4"/>
      <c r="E101" s="4"/>
      <c r="F101" s="4"/>
      <c r="G101" s="4"/>
      <c r="H101" s="4"/>
      <c r="I101" s="4"/>
      <c r="J101" s="4"/>
      <c r="K101" s="4"/>
    </row>
    <row r="102" spans="1:11" x14ac:dyDescent="0.25">
      <c r="A102" s="75"/>
      <c r="B102" s="4"/>
      <c r="C102" s="4"/>
      <c r="D102" s="4"/>
      <c r="E102" s="4"/>
      <c r="F102" s="4"/>
      <c r="G102" s="4"/>
      <c r="H102" s="4"/>
      <c r="I102" s="4"/>
      <c r="J102" s="4"/>
      <c r="K102" s="4"/>
    </row>
    <row r="103" spans="1:11" x14ac:dyDescent="0.25">
      <c r="A103" s="75"/>
      <c r="B103" s="76"/>
      <c r="C103" s="4"/>
      <c r="D103" s="4"/>
      <c r="E103" s="4"/>
      <c r="F103" s="4"/>
      <c r="G103" s="4"/>
      <c r="H103" s="4"/>
      <c r="I103" s="4"/>
      <c r="J103" s="4"/>
      <c r="K103" s="4"/>
    </row>
    <row r="104" spans="1:11" x14ac:dyDescent="0.25">
      <c r="B104" s="4"/>
      <c r="C104" s="4"/>
      <c r="D104" s="4"/>
      <c r="E104" s="4"/>
      <c r="F104" s="4"/>
      <c r="G104" s="4"/>
      <c r="H104" s="4"/>
      <c r="I104" s="4"/>
      <c r="J104" s="4"/>
      <c r="K104" s="4"/>
    </row>
    <row r="105" spans="1:11" x14ac:dyDescent="0.25">
      <c r="B105" s="4"/>
      <c r="C105" s="4"/>
      <c r="D105" s="4"/>
      <c r="E105" s="4"/>
      <c r="F105" s="4"/>
      <c r="G105" s="4"/>
      <c r="H105" s="4"/>
      <c r="I105" s="4"/>
      <c r="J105" s="4"/>
      <c r="K105" s="4"/>
    </row>
    <row r="106" spans="1:11" x14ac:dyDescent="0.25">
      <c r="C106" s="4"/>
      <c r="D106" s="4"/>
      <c r="E106" s="4"/>
      <c r="F106" s="4"/>
      <c r="G106" s="4"/>
      <c r="H106" s="4"/>
      <c r="I106" s="4"/>
      <c r="J106" s="4"/>
      <c r="K106" s="4"/>
    </row>
    <row r="107" spans="1:11" x14ac:dyDescent="0.25">
      <c r="A107" s="75"/>
      <c r="B107" s="4"/>
      <c r="C107" s="4"/>
      <c r="D107" s="4"/>
      <c r="E107" s="4"/>
      <c r="F107" s="4"/>
      <c r="G107" s="4"/>
      <c r="H107" s="4"/>
      <c r="I107" s="4"/>
      <c r="J107" s="4"/>
      <c r="K107" s="4"/>
    </row>
    <row r="108" spans="1:11" x14ac:dyDescent="0.25">
      <c r="A108" s="75"/>
      <c r="B108" s="4"/>
      <c r="C108" s="4"/>
      <c r="D108" s="4"/>
      <c r="E108" s="4"/>
      <c r="F108" s="4"/>
      <c r="G108" s="4"/>
      <c r="H108" s="4"/>
      <c r="I108" s="4"/>
      <c r="J108" s="4"/>
      <c r="K108" s="4"/>
    </row>
    <row r="109" spans="1:11" x14ac:dyDescent="0.25">
      <c r="A109" s="75"/>
      <c r="C109" s="4"/>
      <c r="D109" s="4"/>
      <c r="E109" s="4"/>
      <c r="F109" s="4"/>
      <c r="G109" s="4"/>
      <c r="H109" s="4"/>
      <c r="I109" s="4"/>
      <c r="J109" s="4"/>
      <c r="K109" s="4"/>
    </row>
    <row r="110" spans="1:11" x14ac:dyDescent="0.25">
      <c r="A110" s="75"/>
      <c r="B110" s="4"/>
      <c r="C110" s="4"/>
      <c r="D110" s="4"/>
      <c r="E110" s="4"/>
      <c r="F110" s="4"/>
      <c r="G110" s="4"/>
      <c r="H110" s="4"/>
      <c r="I110" s="4"/>
      <c r="J110" s="4"/>
      <c r="K110" s="4"/>
    </row>
    <row r="111" spans="1:11" x14ac:dyDescent="0.25">
      <c r="A111" s="75"/>
      <c r="B111" s="4"/>
      <c r="C111" s="4"/>
      <c r="D111" s="4"/>
      <c r="E111" s="4"/>
      <c r="F111" s="4"/>
      <c r="G111" s="4"/>
      <c r="H111" s="4"/>
      <c r="I111" s="4"/>
      <c r="J111" s="4"/>
      <c r="K111" s="4"/>
    </row>
    <row r="112" spans="1:11" s="4" customFormat="1" x14ac:dyDescent="0.25">
      <c r="A112" s="25"/>
    </row>
    <row r="113" spans="1:11" x14ac:dyDescent="0.25">
      <c r="A113" s="75"/>
      <c r="B113" s="4"/>
      <c r="C113" s="4"/>
      <c r="D113" s="4"/>
      <c r="E113" s="4"/>
      <c r="F113" s="4"/>
      <c r="G113" s="4"/>
      <c r="H113" s="4"/>
      <c r="I113" s="4"/>
      <c r="J113" s="4"/>
      <c r="K113" s="4"/>
    </row>
    <row r="114" spans="1:11" x14ac:dyDescent="0.25">
      <c r="A114" s="75"/>
      <c r="B114" s="4"/>
      <c r="C114" s="4"/>
      <c r="D114" s="4"/>
      <c r="E114" s="4"/>
      <c r="F114" s="4"/>
      <c r="G114" s="4"/>
      <c r="H114" s="4"/>
      <c r="I114" s="4"/>
      <c r="J114" s="4"/>
      <c r="K114" s="4"/>
    </row>
    <row r="115" spans="1:11" x14ac:dyDescent="0.25">
      <c r="A115" s="75"/>
    </row>
    <row r="116" spans="1:11" x14ac:dyDescent="0.25">
      <c r="A116" s="75"/>
    </row>
    <row r="117" spans="1:11" x14ac:dyDescent="0.25">
      <c r="A117" s="75"/>
    </row>
    <row r="118" spans="1:11" x14ac:dyDescent="0.25">
      <c r="A118" s="75"/>
    </row>
    <row r="119" spans="1:11" x14ac:dyDescent="0.25">
      <c r="A119" s="75"/>
    </row>
    <row r="120" spans="1:11" x14ac:dyDescent="0.25">
      <c r="A120" s="75"/>
    </row>
    <row r="121" spans="1:11" x14ac:dyDescent="0.25">
      <c r="A121" s="75"/>
      <c r="B121" s="2"/>
    </row>
    <row r="122" spans="1:11" x14ac:dyDescent="0.25">
      <c r="A122" s="75"/>
    </row>
    <row r="123" spans="1:11" x14ac:dyDescent="0.25">
      <c r="A123" s="75"/>
    </row>
    <row r="124" spans="1:11" x14ac:dyDescent="0.25">
      <c r="A124" s="75"/>
    </row>
    <row r="125" spans="1:11" x14ac:dyDescent="0.25">
      <c r="A125" s="75"/>
    </row>
    <row r="126" spans="1:11" x14ac:dyDescent="0.25">
      <c r="A126" s="76"/>
    </row>
    <row r="127" spans="1:11" x14ac:dyDescent="0.25">
      <c r="A127" s="76"/>
    </row>
    <row r="129" spans="1:2" x14ac:dyDescent="0.25">
      <c r="A129" s="77"/>
    </row>
    <row r="130" spans="1:2" x14ac:dyDescent="0.25">
      <c r="A130" s="75"/>
    </row>
    <row r="131" spans="1:2" x14ac:dyDescent="0.25">
      <c r="A131" s="75"/>
    </row>
    <row r="132" spans="1:2" x14ac:dyDescent="0.25">
      <c r="A132" s="75"/>
    </row>
    <row r="133" spans="1:2" x14ac:dyDescent="0.25">
      <c r="A133" s="75"/>
    </row>
    <row r="134" spans="1:2" x14ac:dyDescent="0.25">
      <c r="A134" s="75"/>
    </row>
    <row r="135" spans="1:2" x14ac:dyDescent="0.25">
      <c r="A135" s="75"/>
    </row>
    <row r="136" spans="1:2" x14ac:dyDescent="0.25">
      <c r="A136" s="75"/>
    </row>
    <row r="137" spans="1:2" x14ac:dyDescent="0.25">
      <c r="A137" s="75"/>
    </row>
    <row r="138" spans="1:2" x14ac:dyDescent="0.25">
      <c r="A138" s="75"/>
    </row>
    <row r="139" spans="1:2" x14ac:dyDescent="0.25">
      <c r="A139" s="75"/>
    </row>
    <row r="140" spans="1:2" x14ac:dyDescent="0.25">
      <c r="A140" s="75"/>
      <c r="B140" s="2"/>
    </row>
    <row r="141" spans="1:2" x14ac:dyDescent="0.25">
      <c r="A141" s="75"/>
    </row>
    <row r="142" spans="1:2" x14ac:dyDescent="0.25">
      <c r="A142" s="75"/>
    </row>
    <row r="143" spans="1:2" x14ac:dyDescent="0.25">
      <c r="A143" s="75"/>
    </row>
    <row r="144" spans="1:2" x14ac:dyDescent="0.25">
      <c r="A144" s="75"/>
    </row>
    <row r="145" spans="1:1" x14ac:dyDescent="0.25">
      <c r="A145" s="75"/>
    </row>
    <row r="146" spans="1:1" x14ac:dyDescent="0.25">
      <c r="A146" s="75"/>
    </row>
  </sheetData>
  <mergeCells count="5">
    <mergeCell ref="A48:H48"/>
    <mergeCell ref="B49:C49"/>
    <mergeCell ref="D49:E49"/>
    <mergeCell ref="F49:H49"/>
    <mergeCell ref="A50:A51"/>
  </mergeCells>
  <hyperlinks>
    <hyperlink ref="A14" r:id="rId1"/>
    <hyperlink ref="A46" r:id="rId2"/>
    <hyperlink ref="A48" r:id="rId3" location="cite_note-4" display="http://en.wikipedia.org/wiki/Qualified_dividend - cite_note-4"/>
    <hyperlink ref="B9" location="TaxRates!A1" display="TaxRates"/>
    <hyperlink ref="B10" location="RMDtable!A1" display="RMDtable"/>
    <hyperlink ref="B8" location="Main!A1" display="Main"/>
    <hyperlink ref="B7" location="Introduction!A1" display="Introduction"/>
    <hyperlink ref="A26" r:id="rId4"/>
  </hyperlinks>
  <printOptions headings="1" gridLines="1"/>
  <pageMargins left="0.7" right="0.7" top="0.75" bottom="0.75" header="0.3" footer="0.3"/>
  <pageSetup orientation="landscape" horizontalDpi="0" verticalDpi="0" r:id="rId5"/>
  <headerFooter>
    <oddHeader>&amp;L&amp;F&amp;C&amp;D&amp;R&amp;A &amp;P</oddHead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Main</vt:lpstr>
      <vt:lpstr>TaxRates</vt:lpstr>
      <vt:lpstr>RMDtable</vt:lpstr>
      <vt:lpstr>Appendix 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2016-08-06T01:23:04Z</dcterms:modified>
</cp:coreProperties>
</file>