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CKP &amp; SKP\CKP\CKP 2022\"/>
    </mc:Choice>
  </mc:AlternateContent>
  <bookViews>
    <workbookView xWindow="-15" yWindow="-15" windowWidth="10245" windowHeight="7770" firstSheet="4" activeTab="14"/>
  </bookViews>
  <sheets>
    <sheet name="penjelasan CKP-T" sheetId="15" r:id="rId1"/>
    <sheet name="daftar CKP-T" sheetId="14" r:id="rId2"/>
    <sheet name="penjelasan CKP" sheetId="18" state="hidden" r:id="rId3"/>
    <sheet name="contoh CKP-T" sheetId="16" r:id="rId4"/>
    <sheet name="penjelasan CKP-R" sheetId="19" r:id="rId5"/>
    <sheet name="Sheet1" sheetId="10" state="hidden" r:id="rId6"/>
    <sheet name="Jan" sheetId="95" r:id="rId7"/>
    <sheet name="Feb" sheetId="96" r:id="rId8"/>
    <sheet name="Mar" sheetId="97" r:id="rId9"/>
    <sheet name="April" sheetId="98" r:id="rId10"/>
    <sheet name="Mei" sheetId="99" r:id="rId11"/>
    <sheet name="Juni" sheetId="100" r:id="rId12"/>
    <sheet name="Juli" sheetId="101" r:id="rId13"/>
    <sheet name="Agus" sheetId="102" r:id="rId14"/>
    <sheet name="Sept" sheetId="103" r:id="rId15"/>
    <sheet name="Okt" sheetId="104" r:id="rId16"/>
    <sheet name="Nov" sheetId="105" r:id="rId17"/>
    <sheet name="Des" sheetId="106" r:id="rId18"/>
    <sheet name="Sheet3" sheetId="75" r:id="rId19"/>
  </sheets>
  <definedNames>
    <definedName name="_xlnm.Print_Area" localSheetId="3">'contoh CKP-T'!$A$1:$H$35</definedName>
    <definedName name="_xlnm.Print_Area" localSheetId="1">'daftar CKP-T'!$A$1:$H$37</definedName>
    <definedName name="_xlnm.Print_Area" localSheetId="7">Feb!$A$1:$R$45</definedName>
    <definedName name="_xlnm.Print_Area" localSheetId="2">'penjelasan CKP'!$A$2:$E$63</definedName>
    <definedName name="_xlnm.Print_Area" localSheetId="0">'penjelasan CKP-T'!$A$1:$G$69</definedName>
    <definedName name="_xlnm.Print_Titles" localSheetId="3">'contoh CKP-T'!$9:$11</definedName>
    <definedName name="_xlnm.Print_Titles" localSheetId="1">'daftar CKP-T'!$9:$11</definedName>
  </definedNames>
  <calcPr calcId="152511"/>
</workbook>
</file>

<file path=xl/calcChain.xml><?xml version="1.0" encoding="utf-8"?>
<calcChain xmlns="http://schemas.openxmlformats.org/spreadsheetml/2006/main">
  <c r="J34" i="103" l="1"/>
  <c r="E32" i="102"/>
  <c r="D32" i="102"/>
  <c r="B32" i="102"/>
  <c r="E34" i="103"/>
  <c r="D34" i="103"/>
  <c r="B34" i="103"/>
  <c r="J39" i="103"/>
  <c r="E39" i="103"/>
  <c r="D39" i="103"/>
  <c r="B39" i="103"/>
  <c r="A39" i="103"/>
  <c r="E20" i="103"/>
  <c r="C7" i="103" l="1"/>
  <c r="E38" i="103"/>
  <c r="E37" i="103"/>
  <c r="D38" i="103"/>
  <c r="D37" i="103"/>
  <c r="B38" i="103"/>
  <c r="B37" i="103"/>
  <c r="A38" i="103"/>
  <c r="A37" i="103"/>
  <c r="E14" i="103"/>
  <c r="E15" i="103"/>
  <c r="E16" i="103"/>
  <c r="E17" i="103"/>
  <c r="E18" i="103"/>
  <c r="E19" i="103"/>
  <c r="E21" i="103"/>
  <c r="E22" i="103"/>
  <c r="E23" i="103"/>
  <c r="E24" i="103"/>
  <c r="E25" i="103"/>
  <c r="E26" i="103"/>
  <c r="E27" i="103"/>
  <c r="E28" i="103"/>
  <c r="E29" i="103"/>
  <c r="E30" i="103"/>
  <c r="E31" i="103"/>
  <c r="E32" i="103"/>
  <c r="E33" i="103"/>
  <c r="D14" i="103"/>
  <c r="D15" i="103"/>
  <c r="D16" i="103"/>
  <c r="D17" i="103"/>
  <c r="D18" i="103"/>
  <c r="D19" i="103"/>
  <c r="D20" i="103"/>
  <c r="D21" i="103"/>
  <c r="D22" i="103"/>
  <c r="D23" i="103"/>
  <c r="D24" i="103"/>
  <c r="D25" i="103"/>
  <c r="D26" i="103"/>
  <c r="D27" i="103"/>
  <c r="D28" i="103"/>
  <c r="D29" i="103"/>
  <c r="D30" i="103"/>
  <c r="D31" i="103"/>
  <c r="D32" i="103"/>
  <c r="D33" i="103"/>
  <c r="B27" i="103"/>
  <c r="B28" i="103"/>
  <c r="B29" i="103"/>
  <c r="B30" i="103"/>
  <c r="B31" i="103"/>
  <c r="B32" i="103"/>
  <c r="B33" i="103"/>
  <c r="B21" i="103"/>
  <c r="B22" i="103"/>
  <c r="B23" i="103"/>
  <c r="B24" i="103"/>
  <c r="B25" i="103"/>
  <c r="B26" i="103"/>
  <c r="B16" i="103"/>
  <c r="B17" i="103"/>
  <c r="B18" i="103"/>
  <c r="B19" i="103"/>
  <c r="B20" i="103"/>
  <c r="B15" i="103"/>
  <c r="B14" i="103"/>
  <c r="E13" i="103"/>
  <c r="D13" i="103"/>
  <c r="B13" i="103"/>
  <c r="E38" i="102" l="1"/>
  <c r="E39" i="102"/>
  <c r="E40" i="102"/>
  <c r="E37" i="102"/>
  <c r="D38" i="102"/>
  <c r="D39" i="102"/>
  <c r="D40" i="102"/>
  <c r="D37" i="102"/>
  <c r="B38" i="102"/>
  <c r="B39" i="102"/>
  <c r="B40" i="102"/>
  <c r="G38" i="95"/>
  <c r="E5" i="95" l="1"/>
  <c r="D5" i="95"/>
  <c r="D6" i="95"/>
  <c r="E6" i="95" s="1"/>
  <c r="B37" i="102" l="1"/>
  <c r="A38" i="102"/>
  <c r="A39" i="102"/>
  <c r="A40" i="102"/>
  <c r="A37" i="102"/>
  <c r="E30" i="100"/>
  <c r="B30" i="100"/>
  <c r="B33" i="101"/>
  <c r="E24" i="102"/>
  <c r="E25" i="102"/>
  <c r="E26" i="102"/>
  <c r="E27" i="102"/>
  <c r="E28" i="102"/>
  <c r="E29" i="102"/>
  <c r="E30" i="102"/>
  <c r="E31" i="102"/>
  <c r="E23" i="102"/>
  <c r="D24" i="102"/>
  <c r="D25" i="102"/>
  <c r="D26" i="102"/>
  <c r="D27" i="102"/>
  <c r="D28" i="102"/>
  <c r="D29" i="102"/>
  <c r="D30" i="102"/>
  <c r="D31" i="102"/>
  <c r="D23" i="102"/>
  <c r="B24" i="102"/>
  <c r="B25" i="102"/>
  <c r="B26" i="102"/>
  <c r="B27" i="102"/>
  <c r="B28" i="102"/>
  <c r="B29" i="102"/>
  <c r="B30" i="102"/>
  <c r="B31" i="102"/>
  <c r="B23" i="102"/>
  <c r="B22" i="102"/>
  <c r="B21" i="102"/>
  <c r="B20" i="102"/>
  <c r="E34" i="101" l="1"/>
  <c r="E14" i="101"/>
  <c r="E15" i="101"/>
  <c r="E16" i="101"/>
  <c r="E17" i="101"/>
  <c r="E18" i="101"/>
  <c r="E19" i="101"/>
  <c r="E20" i="101"/>
  <c r="E21" i="101"/>
  <c r="E22" i="101"/>
  <c r="E23" i="101"/>
  <c r="E24" i="101"/>
  <c r="E25" i="101"/>
  <c r="E26" i="101"/>
  <c r="E27" i="101"/>
  <c r="E28" i="101"/>
  <c r="E13" i="101"/>
  <c r="D14" i="101"/>
  <c r="D15" i="101"/>
  <c r="D16" i="101"/>
  <c r="D17" i="101"/>
  <c r="D18" i="101"/>
  <c r="D19" i="101"/>
  <c r="D20" i="101"/>
  <c r="D21" i="101"/>
  <c r="D22" i="101"/>
  <c r="D23" i="101"/>
  <c r="D24" i="101"/>
  <c r="D25" i="101"/>
  <c r="D26" i="101"/>
  <c r="D27" i="101"/>
  <c r="D28" i="101"/>
  <c r="D13" i="101"/>
  <c r="B34" i="101"/>
  <c r="A34" i="101"/>
  <c r="A33" i="101"/>
  <c r="B32" i="101"/>
  <c r="B28" i="101"/>
  <c r="E14" i="102"/>
  <c r="E15" i="102"/>
  <c r="E16" i="102"/>
  <c r="E17" i="102"/>
  <c r="E18" i="102"/>
  <c r="E19" i="102"/>
  <c r="E20" i="102"/>
  <c r="E21" i="102"/>
  <c r="E22" i="102"/>
  <c r="E13" i="102"/>
  <c r="D14" i="102"/>
  <c r="D15" i="102"/>
  <c r="D16" i="102"/>
  <c r="D17" i="102"/>
  <c r="D18" i="102"/>
  <c r="D19" i="102"/>
  <c r="D20" i="102"/>
  <c r="D21" i="102"/>
  <c r="D22" i="102"/>
  <c r="D13" i="102"/>
  <c r="B17" i="102"/>
  <c r="B18" i="102"/>
  <c r="B19" i="102"/>
  <c r="B16" i="102" l="1"/>
  <c r="B15" i="102"/>
  <c r="B14" i="102" l="1"/>
  <c r="B13" i="102"/>
  <c r="A28" i="101" l="1"/>
  <c r="A29" i="101"/>
  <c r="A30" i="101"/>
  <c r="A31" i="101"/>
  <c r="D33" i="101"/>
  <c r="E33" i="101"/>
  <c r="B14" i="101"/>
  <c r="B15" i="101"/>
  <c r="B16" i="101"/>
  <c r="B17" i="101"/>
  <c r="B18" i="101"/>
  <c r="B19" i="101"/>
  <c r="B20" i="101"/>
  <c r="B21" i="101"/>
  <c r="B22" i="101"/>
  <c r="B23" i="101"/>
  <c r="B24" i="101"/>
  <c r="B25" i="101"/>
  <c r="B26" i="101"/>
  <c r="B27" i="101"/>
  <c r="B13" i="101"/>
  <c r="A14" i="101"/>
  <c r="A15" i="101"/>
  <c r="A16" i="101"/>
  <c r="A17" i="101"/>
  <c r="A18" i="101"/>
  <c r="A19" i="101"/>
  <c r="A20" i="101"/>
  <c r="A21" i="101"/>
  <c r="A22" i="101"/>
  <c r="A23" i="101"/>
  <c r="A24" i="101"/>
  <c r="A25" i="101"/>
  <c r="A26" i="101"/>
  <c r="A27" i="101"/>
  <c r="A13" i="101"/>
  <c r="G20" i="100" l="1"/>
  <c r="G19" i="100"/>
  <c r="G17" i="100" l="1"/>
  <c r="G18" i="100"/>
  <c r="N25" i="99" l="1"/>
  <c r="J16" i="99"/>
  <c r="J21" i="99"/>
  <c r="Q14" i="99" l="1"/>
  <c r="Q15" i="99"/>
  <c r="Q16" i="99"/>
  <c r="Q17" i="99"/>
  <c r="Q18" i="99"/>
  <c r="Q19" i="99"/>
  <c r="Q20" i="99"/>
  <c r="Q21" i="99"/>
  <c r="Q22" i="99"/>
  <c r="Q23" i="99"/>
  <c r="Q24" i="99"/>
  <c r="Q13" i="99"/>
  <c r="M14" i="98" l="1"/>
  <c r="M15" i="98"/>
  <c r="M16" i="98"/>
  <c r="M17" i="98"/>
  <c r="M18" i="98"/>
  <c r="M19" i="98"/>
  <c r="M20" i="98"/>
  <c r="M21" i="98"/>
  <c r="M22" i="98"/>
  <c r="M23" i="98"/>
  <c r="M24" i="98"/>
  <c r="M25" i="98"/>
  <c r="M26" i="98"/>
  <c r="M27" i="98"/>
  <c r="M28" i="98"/>
  <c r="M13" i="98"/>
  <c r="Q28" i="98"/>
  <c r="P28" i="98"/>
  <c r="N28" i="98"/>
  <c r="N24" i="99"/>
  <c r="N23" i="99"/>
  <c r="N22" i="99"/>
  <c r="N20" i="99"/>
  <c r="N21" i="99"/>
  <c r="N16" i="99"/>
  <c r="N17" i="99"/>
  <c r="N18" i="99"/>
  <c r="N19" i="99"/>
  <c r="N14" i="99"/>
  <c r="N15" i="99"/>
  <c r="N13" i="99"/>
  <c r="O7" i="99" l="1"/>
  <c r="Q31" i="98" l="1"/>
  <c r="Q32" i="98"/>
  <c r="P31" i="98"/>
  <c r="P32" i="98"/>
  <c r="N32" i="98"/>
  <c r="N31" i="98"/>
  <c r="Q14" i="98"/>
  <c r="Q15" i="98"/>
  <c r="Q16" i="98"/>
  <c r="Q17" i="98"/>
  <c r="Q18" i="98"/>
  <c r="Q19" i="98"/>
  <c r="Q20" i="98"/>
  <c r="Q21" i="98"/>
  <c r="Q22" i="98"/>
  <c r="Q23" i="98"/>
  <c r="Q24" i="98"/>
  <c r="Q25" i="98"/>
  <c r="Q26" i="98"/>
  <c r="Q27" i="98"/>
  <c r="Q13" i="98"/>
  <c r="P14" i="98"/>
  <c r="P15" i="98"/>
  <c r="P16" i="98"/>
  <c r="P17" i="98"/>
  <c r="P18" i="98"/>
  <c r="P19" i="98"/>
  <c r="P20" i="98"/>
  <c r="P21" i="98"/>
  <c r="P22" i="98"/>
  <c r="P23" i="98"/>
  <c r="P24" i="98"/>
  <c r="P25" i="98"/>
  <c r="P26" i="98"/>
  <c r="P27" i="98"/>
  <c r="P13" i="98"/>
  <c r="N27" i="98"/>
  <c r="N26" i="98"/>
  <c r="N25" i="98" l="1"/>
  <c r="G21" i="98" l="1"/>
  <c r="G20" i="98" l="1"/>
  <c r="G19" i="98"/>
  <c r="G18" i="98"/>
  <c r="N24" i="98" l="1"/>
  <c r="N23" i="98"/>
  <c r="N22" i="98"/>
  <c r="N21" i="98"/>
  <c r="N20" i="98"/>
  <c r="N19" i="98"/>
  <c r="N18" i="98"/>
  <c r="N17" i="98"/>
  <c r="N16" i="98"/>
  <c r="N15" i="98"/>
  <c r="N14" i="98"/>
  <c r="N13" i="98"/>
  <c r="G28" i="97" l="1"/>
  <c r="G27" i="97"/>
  <c r="G26" i="97"/>
  <c r="J32" i="97"/>
  <c r="G25" i="97"/>
  <c r="G24" i="97"/>
  <c r="G23" i="97"/>
  <c r="G22" i="97" l="1"/>
  <c r="G21" i="97" l="1"/>
  <c r="J14" i="97" l="1"/>
  <c r="J13" i="97"/>
  <c r="Q14" i="96" l="1"/>
  <c r="Q15" i="96"/>
  <c r="Q16" i="96"/>
  <c r="Q17" i="96"/>
  <c r="Q18" i="96"/>
  <c r="Q19" i="96"/>
  <c r="Q20" i="96"/>
  <c r="Q21" i="96"/>
  <c r="Q22" i="96"/>
  <c r="Q23" i="96"/>
  <c r="Q24" i="96"/>
  <c r="Q25" i="96"/>
  <c r="Q26" i="96"/>
  <c r="Q27" i="96"/>
  <c r="Q28" i="96"/>
  <c r="Q29" i="96"/>
  <c r="Q30" i="96"/>
  <c r="Q13" i="96"/>
  <c r="P14" i="96"/>
  <c r="P15" i="96"/>
  <c r="P16" i="96"/>
  <c r="P17" i="96"/>
  <c r="P18" i="96"/>
  <c r="P19" i="96"/>
  <c r="P20" i="96"/>
  <c r="P21" i="96"/>
  <c r="P22" i="96"/>
  <c r="P23" i="96"/>
  <c r="P24" i="96"/>
  <c r="P25" i="96"/>
  <c r="P26" i="96"/>
  <c r="P27" i="96"/>
  <c r="P28" i="96"/>
  <c r="P29" i="96"/>
  <c r="P30" i="96"/>
  <c r="P13" i="96"/>
  <c r="N14" i="96"/>
  <c r="N15" i="96"/>
  <c r="N16" i="96"/>
  <c r="N17" i="96"/>
  <c r="N18" i="96"/>
  <c r="N19" i="96"/>
  <c r="N20" i="96"/>
  <c r="N21" i="96"/>
  <c r="N22" i="96"/>
  <c r="N23" i="96"/>
  <c r="N24" i="96"/>
  <c r="N25" i="96"/>
  <c r="N26" i="96"/>
  <c r="N27" i="96"/>
  <c r="N28" i="96"/>
  <c r="N29" i="96"/>
  <c r="N30" i="96"/>
  <c r="N13" i="96"/>
  <c r="M14" i="96"/>
  <c r="M15" i="96"/>
  <c r="M16" i="96"/>
  <c r="M17" i="96"/>
  <c r="M18" i="96"/>
  <c r="M19" i="96"/>
  <c r="M20" i="96"/>
  <c r="M21" i="96"/>
  <c r="M22" i="96"/>
  <c r="M23" i="96"/>
  <c r="M24" i="96"/>
  <c r="M25" i="96"/>
  <c r="M26" i="96"/>
  <c r="M27" i="96"/>
  <c r="M28" i="96"/>
  <c r="M29" i="96"/>
  <c r="M30" i="96"/>
  <c r="M13" i="96"/>
  <c r="J14" i="96" l="1"/>
  <c r="J21" i="96" l="1"/>
  <c r="G22" i="96" l="1"/>
  <c r="J22" i="96"/>
  <c r="J17" i="96" l="1"/>
  <c r="J18" i="96"/>
  <c r="J19" i="96"/>
  <c r="J22" i="95" l="1"/>
  <c r="J15" i="96" l="1"/>
  <c r="J13" i="96"/>
  <c r="J18" i="95"/>
  <c r="J21" i="95"/>
  <c r="J25" i="95" l="1"/>
  <c r="J34" i="95"/>
  <c r="J29" i="95"/>
  <c r="J24" i="95"/>
  <c r="J19" i="104" l="1"/>
  <c r="G19" i="99"/>
  <c r="J3" i="97"/>
  <c r="I3" i="97"/>
  <c r="J16" i="105" l="1"/>
  <c r="J16" i="106" l="1"/>
  <c r="E16" i="106"/>
  <c r="E16" i="105"/>
  <c r="J22" i="104"/>
  <c r="J16" i="104"/>
  <c r="E16" i="104"/>
  <c r="H38" i="106" l="1"/>
  <c r="J37" i="106"/>
  <c r="G20" i="106"/>
  <c r="G19" i="106"/>
  <c r="G18" i="106"/>
  <c r="G17" i="106"/>
  <c r="G16" i="106"/>
  <c r="G15" i="106"/>
  <c r="G13" i="106"/>
  <c r="N11" i="106"/>
  <c r="P11" i="106" s="1"/>
  <c r="Q11" i="106" s="1"/>
  <c r="B11" i="106"/>
  <c r="D11" i="106" s="1"/>
  <c r="E11" i="106" s="1"/>
  <c r="F11" i="106" s="1"/>
  <c r="G11" i="106" s="1"/>
  <c r="H11" i="106" s="1"/>
  <c r="I11" i="106" s="1"/>
  <c r="J11" i="106" s="1"/>
  <c r="K11" i="106" s="1"/>
  <c r="G38" i="106" l="1"/>
  <c r="G39" i="106" s="1"/>
  <c r="H38" i="105" l="1"/>
  <c r="J37" i="105"/>
  <c r="G20" i="105"/>
  <c r="G19" i="105"/>
  <c r="G18" i="105"/>
  <c r="G17" i="105"/>
  <c r="G16" i="105"/>
  <c r="G15" i="105"/>
  <c r="G13" i="105"/>
  <c r="N11" i="105"/>
  <c r="P11" i="105" s="1"/>
  <c r="Q11" i="105" s="1"/>
  <c r="B11" i="105"/>
  <c r="D11" i="105" s="1"/>
  <c r="E11" i="105" s="1"/>
  <c r="F11" i="105" s="1"/>
  <c r="G11" i="105" s="1"/>
  <c r="H11" i="105" s="1"/>
  <c r="I11" i="105" s="1"/>
  <c r="J11" i="105" s="1"/>
  <c r="K11" i="105" s="1"/>
  <c r="G38" i="105" l="1"/>
  <c r="G39" i="105" s="1"/>
  <c r="H41" i="104"/>
  <c r="J40" i="104"/>
  <c r="G20" i="104"/>
  <c r="G19" i="104"/>
  <c r="G18" i="104"/>
  <c r="G17" i="104"/>
  <c r="G16" i="104"/>
  <c r="G15" i="104"/>
  <c r="G13" i="104"/>
  <c r="P11" i="104"/>
  <c r="Q11" i="104" s="1"/>
  <c r="N11" i="104"/>
  <c r="D11" i="104"/>
  <c r="E11" i="104" s="1"/>
  <c r="F11" i="104" s="1"/>
  <c r="G11" i="104" s="1"/>
  <c r="H11" i="104" s="1"/>
  <c r="I11" i="104" s="1"/>
  <c r="J11" i="104" s="1"/>
  <c r="K11" i="104" s="1"/>
  <c r="B11" i="104"/>
  <c r="G41" i="104" l="1"/>
  <c r="G42" i="104" s="1"/>
  <c r="H42" i="103" l="1"/>
  <c r="J41" i="103"/>
  <c r="G20" i="103"/>
  <c r="G19" i="103"/>
  <c r="G18" i="103"/>
  <c r="G17" i="103"/>
  <c r="G16" i="103"/>
  <c r="G15" i="103"/>
  <c r="G13" i="103"/>
  <c r="P11" i="103"/>
  <c r="Q11" i="103" s="1"/>
  <c r="N11" i="103"/>
  <c r="B11" i="103"/>
  <c r="D11" i="103" s="1"/>
  <c r="E11" i="103" s="1"/>
  <c r="F11" i="103" s="1"/>
  <c r="G11" i="103" s="1"/>
  <c r="H11" i="103" s="1"/>
  <c r="I11" i="103" s="1"/>
  <c r="J11" i="103" s="1"/>
  <c r="K11" i="103" s="1"/>
  <c r="F15" i="102"/>
  <c r="G42" i="103" l="1"/>
  <c r="G43" i="103" s="1"/>
  <c r="H43" i="102" l="1"/>
  <c r="J42" i="102"/>
  <c r="G20" i="102"/>
  <c r="G19" i="102"/>
  <c r="G18" i="102"/>
  <c r="G17" i="102"/>
  <c r="G16" i="102"/>
  <c r="G15" i="102"/>
  <c r="G13" i="102"/>
  <c r="N11" i="102"/>
  <c r="P11" i="102" s="1"/>
  <c r="Q11" i="102" s="1"/>
  <c r="B11" i="102"/>
  <c r="D11" i="102" s="1"/>
  <c r="E11" i="102" s="1"/>
  <c r="F11" i="102" s="1"/>
  <c r="G11" i="102" s="1"/>
  <c r="H11" i="102" s="1"/>
  <c r="I11" i="102" s="1"/>
  <c r="J11" i="102" s="1"/>
  <c r="K11" i="102" s="1"/>
  <c r="G43" i="102" l="1"/>
  <c r="G44" i="102" s="1"/>
  <c r="H41" i="101" l="1"/>
  <c r="J40" i="101"/>
  <c r="N11" i="101"/>
  <c r="P11" i="101" s="1"/>
  <c r="Q11" i="101" s="1"/>
  <c r="B11" i="101"/>
  <c r="D11" i="101" s="1"/>
  <c r="E11" i="101" s="1"/>
  <c r="F11" i="101" s="1"/>
  <c r="G11" i="101" s="1"/>
  <c r="H11" i="101" s="1"/>
  <c r="I11" i="101" s="1"/>
  <c r="J11" i="101" s="1"/>
  <c r="K11" i="101" s="1"/>
  <c r="G41" i="101" l="1"/>
  <c r="G42" i="101" s="1"/>
  <c r="H34" i="100"/>
  <c r="J33" i="100"/>
  <c r="G16" i="100"/>
  <c r="G15" i="100"/>
  <c r="G14" i="100"/>
  <c r="G13" i="100"/>
  <c r="N11" i="100"/>
  <c r="P11" i="100" s="1"/>
  <c r="Q11" i="100" s="1"/>
  <c r="B11" i="100"/>
  <c r="D11" i="100" s="1"/>
  <c r="E11" i="100" s="1"/>
  <c r="F11" i="100" s="1"/>
  <c r="G11" i="100" s="1"/>
  <c r="H11" i="100" s="1"/>
  <c r="I11" i="100" s="1"/>
  <c r="J11" i="100" s="1"/>
  <c r="K11" i="100" s="1"/>
  <c r="G34" i="100" l="1"/>
  <c r="G35" i="100" s="1"/>
  <c r="H32" i="99"/>
  <c r="J31" i="99"/>
  <c r="G18" i="99"/>
  <c r="G17" i="99"/>
  <c r="G16" i="99"/>
  <c r="G15" i="99"/>
  <c r="G14" i="99"/>
  <c r="G13" i="99"/>
  <c r="N11" i="99"/>
  <c r="P11" i="99" s="1"/>
  <c r="Q11" i="99" s="1"/>
  <c r="B11" i="99"/>
  <c r="D11" i="99" s="1"/>
  <c r="E11" i="99" s="1"/>
  <c r="F11" i="99" s="1"/>
  <c r="G11" i="99" s="1"/>
  <c r="H11" i="99" s="1"/>
  <c r="I11" i="99" s="1"/>
  <c r="J11" i="99" s="1"/>
  <c r="K11" i="99" s="1"/>
  <c r="G32" i="99" l="1"/>
  <c r="G33" i="99" s="1"/>
  <c r="G17" i="98"/>
  <c r="H35" i="98"/>
  <c r="J34" i="98"/>
  <c r="G16" i="98"/>
  <c r="G15" i="98"/>
  <c r="G14" i="98"/>
  <c r="G13" i="98"/>
  <c r="N11" i="98"/>
  <c r="P11" i="98" s="1"/>
  <c r="Q11" i="98" s="1"/>
  <c r="D11" i="98"/>
  <c r="E11" i="98" s="1"/>
  <c r="F11" i="98" s="1"/>
  <c r="G11" i="98" s="1"/>
  <c r="H11" i="98" s="1"/>
  <c r="I11" i="98" s="1"/>
  <c r="J11" i="98" s="1"/>
  <c r="K11" i="98" s="1"/>
  <c r="B11" i="98"/>
  <c r="G35" i="98" l="1"/>
  <c r="G36" i="98" s="1"/>
  <c r="H38" i="97"/>
  <c r="J37" i="97"/>
  <c r="G20" i="97"/>
  <c r="G19" i="97"/>
  <c r="G18" i="97"/>
  <c r="G17" i="97"/>
  <c r="G16" i="97"/>
  <c r="G15" i="97"/>
  <c r="N11" i="97"/>
  <c r="P11" i="97" s="1"/>
  <c r="Q11" i="97" s="1"/>
  <c r="B11" i="97"/>
  <c r="D11" i="97" s="1"/>
  <c r="E11" i="97" s="1"/>
  <c r="F11" i="97" s="1"/>
  <c r="G11" i="97" s="1"/>
  <c r="H11" i="97" s="1"/>
  <c r="I11" i="97" s="1"/>
  <c r="J11" i="97" s="1"/>
  <c r="K11" i="97" s="1"/>
  <c r="H36" i="96"/>
  <c r="J35" i="96"/>
  <c r="G21" i="96"/>
  <c r="G20" i="96"/>
  <c r="G19" i="96"/>
  <c r="G18" i="96"/>
  <c r="G17" i="96"/>
  <c r="G16" i="96"/>
  <c r="G15" i="96"/>
  <c r="N11" i="96"/>
  <c r="P11" i="96" s="1"/>
  <c r="Q11" i="96" s="1"/>
  <c r="B11" i="96"/>
  <c r="D11" i="96" s="1"/>
  <c r="E11" i="96" s="1"/>
  <c r="F11" i="96" s="1"/>
  <c r="G11" i="96" s="1"/>
  <c r="H11" i="96" s="1"/>
  <c r="I11" i="96" s="1"/>
  <c r="J11" i="96" s="1"/>
  <c r="K11" i="96" s="1"/>
  <c r="G36" i="96" l="1"/>
  <c r="G37" i="96" s="1"/>
  <c r="G38" i="97"/>
  <c r="G39" i="97" s="1"/>
  <c r="H38" i="95"/>
  <c r="J37" i="95"/>
  <c r="G20" i="95"/>
  <c r="G19" i="95"/>
  <c r="G18" i="95"/>
  <c r="G17" i="95"/>
  <c r="G16" i="95"/>
  <c r="G15" i="95"/>
  <c r="G13" i="95"/>
  <c r="P11" i="95"/>
  <c r="Q11" i="95" s="1"/>
  <c r="N11" i="95"/>
  <c r="B11" i="95"/>
  <c r="D11" i="95" s="1"/>
  <c r="E11" i="95" s="1"/>
  <c r="F11" i="95" s="1"/>
  <c r="G11" i="95" s="1"/>
  <c r="H11" i="95" s="1"/>
  <c r="I11" i="95" s="1"/>
  <c r="J11" i="95" s="1"/>
  <c r="K11" i="95" s="1"/>
  <c r="G39" i="95" l="1"/>
  <c r="G28" i="14" l="1"/>
  <c r="G20" i="16"/>
  <c r="G19" i="16"/>
  <c r="G18" i="16"/>
  <c r="G17" i="16"/>
  <c r="G16" i="16"/>
  <c r="G15" i="16"/>
  <c r="G14" i="16"/>
  <c r="G13" i="16"/>
  <c r="G26" i="16" s="1"/>
  <c r="B11" i="16"/>
  <c r="D11" i="16" s="1"/>
  <c r="E11" i="16" s="1"/>
  <c r="F11" i="16" s="1"/>
  <c r="G11" i="16" s="1"/>
  <c r="H11" i="16" s="1"/>
  <c r="B11" i="14"/>
  <c r="D11" i="14" s="1"/>
  <c r="E11" i="14" s="1"/>
  <c r="F11" i="14" s="1"/>
  <c r="G11" i="14" s="1"/>
  <c r="H11" i="14" s="1"/>
  <c r="B15" i="10"/>
  <c r="M1" i="98"/>
</calcChain>
</file>

<file path=xl/sharedStrings.xml><?xml version="1.0" encoding="utf-8"?>
<sst xmlns="http://schemas.openxmlformats.org/spreadsheetml/2006/main" count="1757" uniqueCount="513">
  <si>
    <t>Nama</t>
  </si>
  <si>
    <t>No</t>
  </si>
  <si>
    <t>Uraian Kegiatan</t>
  </si>
  <si>
    <t xml:space="preserve">Satuan </t>
  </si>
  <si>
    <t>Realisasi</t>
  </si>
  <si>
    <t>%</t>
  </si>
  <si>
    <t xml:space="preserve">:   </t>
  </si>
  <si>
    <t>Pejabat Penilai</t>
  </si>
  <si>
    <t>Pegawai Yang Dinilai</t>
  </si>
  <si>
    <t>:</t>
  </si>
  <si>
    <t>PETUNJUK PENGISIAN CAPAIAN KINERJA PEGAWAI (CKP) TAHUN 2013</t>
  </si>
  <si>
    <t>Kol (1). No</t>
  </si>
  <si>
    <t>Kol (2). Uraian Kegiatan</t>
  </si>
  <si>
    <t xml:space="preserve">Kol (3). Satuan </t>
  </si>
  <si>
    <t>Kol (5) Realisasi</t>
  </si>
  <si>
    <t>Keterangan</t>
  </si>
  <si>
    <t xml:space="preserve">Jabatan </t>
  </si>
  <si>
    <t>Jabatan</t>
  </si>
  <si>
    <t xml:space="preserve">: </t>
  </si>
  <si>
    <t>(     Nama     )</t>
  </si>
  <si>
    <t xml:space="preserve">NIP.                         </t>
  </si>
  <si>
    <t>-</t>
  </si>
  <si>
    <t>Satuan organisasi</t>
  </si>
  <si>
    <t>Satuan Organisasi</t>
  </si>
  <si>
    <t>Periode</t>
  </si>
  <si>
    <t xml:space="preserve">Periode </t>
  </si>
  <si>
    <t xml:space="preserve">Kol (4). Target </t>
  </si>
  <si>
    <t>Contoh :</t>
  </si>
  <si>
    <t/>
  </si>
  <si>
    <t xml:space="preserve">Contoh : </t>
  </si>
  <si>
    <t>Pekerjaan yang memerlukan waktu penyelesaian lebih dari satu periode penilaian seperti penyusunan publikasi, maka pada uraian kegiatan dituliskan sesuai dengan target yang ditentukan.</t>
  </si>
  <si>
    <t xml:space="preserve">Untuk publikasi yang terdiri dari 5 bab, target penyelesaian 3 bulan yaitu pada bulan pertama bab 1 dan 2, bulan kedua bab 3, dan bulan ketiga bab 4 dan 5, maka penulisan kegiatan pada kol (2) untuk bulan kedua adalah : penyusunan publikasi bab 3 </t>
  </si>
  <si>
    <t>RATA-RATA</t>
  </si>
  <si>
    <t>CAPAIAN KINERJA PEGAWAI (CKP)</t>
  </si>
  <si>
    <t>Target</t>
  </si>
  <si>
    <t>Kuantitas</t>
  </si>
  <si>
    <t>Tingkat Kualitas                  (%)</t>
  </si>
  <si>
    <t>Kol (7) Tingkat Kualitas (%)</t>
  </si>
  <si>
    <t xml:space="preserve">:  </t>
  </si>
  <si>
    <t xml:space="preserve">Untuk pejabat struktural ,  isikan satuan organisasi eselon di atasnya </t>
  </si>
  <si>
    <t>:  23 Juni - 22 Juli</t>
  </si>
  <si>
    <t>Kesepakatan Target</t>
  </si>
  <si>
    <t>Penilaian Kinerja</t>
  </si>
  <si>
    <t xml:space="preserve">Tanggal : ................                </t>
  </si>
  <si>
    <t>Keterbandingan besarnya target antar pegawai baik pada jenjang jabatan yang sama maupun antar jenjang harus diperhatikan</t>
  </si>
  <si>
    <t>UTAMA</t>
  </si>
  <si>
    <t>TAMBAHAN</t>
  </si>
  <si>
    <t>Isikan nama pegawai yang dinilai</t>
  </si>
  <si>
    <t>Isikan nama  jabatan, yaitu jabatan struktural, fungsional tertentu atau fungsional umum (sesuai SK Jabatan atau SK penugasan)</t>
  </si>
  <si>
    <t>Isikan nomor urut kegiatan dari 1 s.d. terakhir, sesuai banyaknya kegiatan yang dilakukan selama periode penilaian</t>
  </si>
  <si>
    <t>Kegiatan utama adalah kegiatan yang sesuai dengan tugas dan fungsi satuan organisasi dan atau jenjang jabatan yang diduduki.</t>
  </si>
  <si>
    <t>Kadar, S.ST statistisi pertama, mengerjakan pekerjaan administrasi keuangan. Pekerjaan tersebut bukan merupakan kegiatan utama seorang statistisi pertama, sehingga pekerjaan tersebut dicantumkan pada uraian kegiatan tambahan</t>
  </si>
  <si>
    <t>Kadir fungsional umum, mengerjakan pekerjaan entry data ST2013. Pekerjaan tersebut bukan merupakan kegiatan utama seorang fungsional umum, sehingga pekerjaan tersebut dicantumkan pada uraian kegiatan tambahan</t>
  </si>
  <si>
    <t xml:space="preserve">Isikan jumlah output dari setiap kegiatan yang telah selesai dikerjakan pada periode penilaian.  </t>
  </si>
  <si>
    <t>Isikan catatan jika diperlukan</t>
  </si>
  <si>
    <t>Isikan nama dan tanda tangan pegawai yang dinilai</t>
  </si>
  <si>
    <t>Isikan nama dan tanda tangan atasan langsung dari pegawai yang dinilai</t>
  </si>
  <si>
    <t>Angka Kredit</t>
  </si>
  <si>
    <t>bayar</t>
  </si>
  <si>
    <t>absen betul</t>
  </si>
  <si>
    <t xml:space="preserve">spj </t>
  </si>
  <si>
    <t>hari</t>
  </si>
  <si>
    <t>verivikasi spj</t>
  </si>
  <si>
    <t>spm terbit</t>
  </si>
  <si>
    <t>kpn</t>
  </si>
  <si>
    <t>cair ke rek pusat</t>
  </si>
  <si>
    <t>transfer ke prop</t>
  </si>
  <si>
    <t>transfer ke tk 2</t>
  </si>
  <si>
    <t>transfer ke peg</t>
  </si>
  <si>
    <t>tgl</t>
  </si>
  <si>
    <t>penyelesaian</t>
  </si>
  <si>
    <t xml:space="preserve">Penentuan target pekerjaan disesuaikan dengan waktu penyelesaian per satuan output. </t>
  </si>
  <si>
    <t>Atasan langsung pejabat struktural adalah pejabat struktural setingkat lebih tinggi</t>
  </si>
  <si>
    <t>Atasan langsung dari pejabat fungsional Tingkat Terampil, Tingkat Ahli (Jenjang Pertama), dan fungsional umum adalah pejabat eselon IV</t>
  </si>
  <si>
    <t>Untuk pejabat fungsional tertentu yang diberikan penugasan pada jenjang di bawahnya maka satuan organisasi yang dimaksud merujuk jabatan pada SK penugasan</t>
  </si>
  <si>
    <t>Pada kondisi tertentu target dapat berubah dan penjelasannya diisikan pada kolom keterangan</t>
  </si>
  <si>
    <t>Dokumen</t>
  </si>
  <si>
    <t>Pengumpulan data IKK</t>
  </si>
  <si>
    <t>Pengumpulan data Survei Keu. Pemerintah Provinsi (K-1 dan APBD-1)</t>
  </si>
  <si>
    <t xml:space="preserve">Pemeriksaan data Harga Produsen Gabah  </t>
  </si>
  <si>
    <t>Pemeriksaan data Harga Produsen Beras di penggilingan</t>
  </si>
  <si>
    <t>Memeriksa dokumen Survei Keuangan Desa</t>
  </si>
  <si>
    <t xml:space="preserve">Memeriksa dokumen Survei Keuangan Kabupaten/Kota </t>
  </si>
  <si>
    <t>Memeriksa tabel-tabel untuk Pers Release bulanan</t>
  </si>
  <si>
    <t>tabel</t>
  </si>
  <si>
    <t>Menyiapkan ulasan untuk Pers Release bulanan</t>
  </si>
  <si>
    <t>naskah</t>
  </si>
  <si>
    <t>Untuk pejabat fungsional (termasuk yang dengan SK Penugasan) Tingkat Ahli Jenjang Muda, isikan nama satuan organisasi eselon III</t>
  </si>
  <si>
    <t>Untuk pejabat fungsional (termasuk yang dengan SK Penugasan) Tingkat Ahli Jenjang Madya isikan nama satuan organisasi  eselon II</t>
  </si>
  <si>
    <t xml:space="preserve">Isikan tanggal 23 bulan sebelumnya sampai dengan tanggal 22 bulan yang bersangkutan. </t>
  </si>
  <si>
    <t>Contoh : Untuk CKP bulan Juni periode yang diisikan adalah tanggal 23 Mei - 22 Juni</t>
  </si>
  <si>
    <t>Target Kuantitas</t>
  </si>
  <si>
    <t>*)</t>
  </si>
  <si>
    <t>JUMLAH</t>
  </si>
  <si>
    <t>TARGET KINERJA PEGAWAI TAHUN 2013</t>
  </si>
  <si>
    <t>Isikan satuan organisasi yang sesuai dengan jabatan pegawai :</t>
  </si>
  <si>
    <t>Untuk pejabat fungsional (termasuk yang dengan SK Penugasan) Tingkat Terampil, Tingkat Ahli Jenjang Pertama, dan fungsional umum , isikan nama satuan organisasi eselon IV</t>
  </si>
  <si>
    <t xml:space="preserve">Isikan kegiatan yang menjadi tanggung jawab pegawai selama periode penilaian yang terdiri dari kegiatan utama dan kegiatan tambahan </t>
  </si>
  <si>
    <t>Isikan jumlah output dari setiap kegiatan yang harus diselesaikan pada periode penilaian. Target diisikan pada awal periode penilaian berdasarkan  beban kerja satuan organisasi dan  kesepakatan pegawai dengan atasan</t>
  </si>
  <si>
    <t>Atasan langsung dari pejabat fungsional tertentu yang diberikan penugasan pada jenjang di bawahnya merujuk jabatan pada SK penugasan</t>
  </si>
  <si>
    <t>:  Yerison, S.ST</t>
  </si>
  <si>
    <t>:  Statistisi Pertama</t>
  </si>
  <si>
    <r>
      <t xml:space="preserve">Kadar, S.ST dan Yanto, S.ST adalah statistisi pertama. Beban kerja untuk keduanya harus diberikan seimbang. Apabila Kadar, S.ST diberikan beban kerja pencacahan susenas sebanyak 32 responden selama satu bulan, maka Yanto, S.ST juga diberikan beban kerja pencacahan susenas sebanyak 32 responden dengan kondisi lapangan sama. Apabila Kadar, S.ST diberikan beban kerja pencacahan susenas sebanyak 32 responden selama satu bulan, sedangkan Yanto, S.ST hanya diberikan beban kerja pencacahan susenas sebanyak 16 responden maka Yanto harus diberikan pekerjaan lain </t>
    </r>
    <r>
      <rPr>
        <sz val="10"/>
        <rFont val="Segoe UI"/>
        <family val="2"/>
      </rPr>
      <t xml:space="preserve">yang setara dengan pencacahan susenas sebanyak 16 responden misalnya menyusun ringkasan eksekutif </t>
    </r>
  </si>
  <si>
    <t>Kadar, S.ST statistisi muda pada bidang statistik sosial diberi penugasan sebagai statistisi pertama maka nama satuan organisasinya adalah salah satu eselon IV di bidang tersebut</t>
  </si>
  <si>
    <t>Kadar, S.ST statistisi muda pada bidang statistik sosial diberi penugasan sebagai statistisi pertama maka atasan langsung dari Kadar, S.ST adalah pejabat eselon IV pada bidang statistik sosial</t>
  </si>
  <si>
    <t>Kol (8) Angka Kredit</t>
  </si>
  <si>
    <t>Kol (9). Keterangan</t>
  </si>
  <si>
    <r>
      <rPr>
        <sz val="10"/>
        <color indexed="10"/>
        <rFont val="Segoe UI"/>
        <family val="2"/>
      </rPr>
      <t>Untuk pejabat fungsional tertentu i</t>
    </r>
    <r>
      <rPr>
        <sz val="10"/>
        <rFont val="Segoe UI"/>
        <family val="2"/>
      </rPr>
      <t>sikan angka kredit yang akan dicapai berdasarkan target yang ditetapkan</t>
    </r>
  </si>
  <si>
    <r>
      <t xml:space="preserve">Isikan persentase tingkat kualitas dari setiap output yang dihasilkan berdasarkan standar </t>
    </r>
    <r>
      <rPr>
        <sz val="10"/>
        <color indexed="10"/>
        <rFont val="Segoe UI"/>
        <family val="2"/>
      </rPr>
      <t>kualitas</t>
    </r>
    <r>
      <rPr>
        <sz val="10"/>
        <rFont val="Segoe UI"/>
        <family val="2"/>
      </rPr>
      <t xml:space="preserve"> yang telah ditetapkan </t>
    </r>
    <r>
      <rPr>
        <sz val="10"/>
        <color indexed="10"/>
        <rFont val="Segoe UI"/>
        <family val="2"/>
      </rPr>
      <t xml:space="preserve">baik dalam buku Pedoman, Panduan, SOP maupun ketentuan internal satuan organisasi eselon II dan eselon III </t>
    </r>
    <r>
      <rPr>
        <sz val="10"/>
        <rFont val="Segoe UI"/>
        <family val="2"/>
      </rPr>
      <t>. Persentase tingkat kualitas diisi oleh atasan langsung</t>
    </r>
  </si>
  <si>
    <r>
      <t xml:space="preserve">Atasan langsung dari pejabat fungsional Tingkat Ahli (Jenjang Muda) adalah </t>
    </r>
    <r>
      <rPr>
        <sz val="10"/>
        <color indexed="10"/>
        <rFont val="Segoe UI"/>
        <family val="2"/>
      </rPr>
      <t xml:space="preserve">pejabat </t>
    </r>
    <r>
      <rPr>
        <sz val="10"/>
        <rFont val="Segoe UI"/>
        <family val="2"/>
      </rPr>
      <t>eselon III</t>
    </r>
  </si>
  <si>
    <r>
      <t xml:space="preserve">Atasan langsung dari pejabat fungsional Tingkat Ahli (Jenjang Madya) adalah </t>
    </r>
    <r>
      <rPr>
        <sz val="10"/>
        <color indexed="10"/>
        <rFont val="Segoe UI"/>
        <family val="2"/>
      </rPr>
      <t xml:space="preserve">pejabat </t>
    </r>
    <r>
      <rPr>
        <sz val="10"/>
        <rFont val="Segoe UI"/>
        <family val="2"/>
      </rPr>
      <t>eselon II</t>
    </r>
  </si>
  <si>
    <t xml:space="preserve">Kegiatan tambahan adalah kegiatan selain kegiatan utama yang berkaitan dengan tugas organisasi dan ditugaskan oleh atasan. </t>
  </si>
  <si>
    <t>Kegiatan yang belum direncanakan di awal periode tetapi masih dapat diselesaikan dalam periode yang bersangkutan,  tidak diisikan di daftar CKP tetapi di daftar TKP</t>
  </si>
  <si>
    <t>dokumen, tabel, naskah, SK, dsb</t>
  </si>
  <si>
    <t>Isikan jenis output yang dihasilkan dari setiap kegiatan yang dikerjakan pada periode penilaian.</t>
  </si>
  <si>
    <t>Kol (4). Target Kuantitas</t>
  </si>
  <si>
    <t>Isikan kegiatan, baik kegiatan utama maupun kegiatan tambahan, yang belum direncanakan di awal periode tetapi masih dapat diselesaikan dalam periode yang bersangkutan.</t>
  </si>
  <si>
    <t>CKP-T</t>
  </si>
  <si>
    <t>CKP-R</t>
  </si>
  <si>
    <t>Isikan satuan organisasi sesuai daftar CKP-T pada periode yang sama</t>
  </si>
  <si>
    <t>Isikan nama pegawai sesuai daftar CKP-T pada periode yang sama</t>
  </si>
  <si>
    <t>Isikan nama  jabatan sesuai daftar CKP-T pada periode yang sama</t>
  </si>
  <si>
    <t>Isikan periode sesuai daftar CKP-T pada periode yang sama</t>
  </si>
  <si>
    <t>Isikan nomor urut kegiatan sesuai daftar CKP-T pada periode yang sama</t>
  </si>
  <si>
    <t>Isikan kegiatan yang menjadi tanggung jawab pegawai selama periode penilaian sesuai daftar CKP-T pada periode yang sama</t>
  </si>
  <si>
    <t>Isikan jenis output yang dihasilkan dari setiap kegiatan yang dikerjakan pada periode penilaian sesuai daftar CKP-T pada periode yang sama.</t>
  </si>
  <si>
    <t>Isikan jumlah output dari setiap kegiatan yang harus diselesaikan pada periode penilaian sesuai daftar CKP-T pada periode yang sama</t>
  </si>
  <si>
    <t>Isikan nama dan tanda tangan atasan langsung dari pegawai yang dinilai sesuai daftar CKP-T</t>
  </si>
  <si>
    <t>PETUNJUK PENGISIAN CAPAIAN KINERJA PEGAWAI (CKP-R) TAHUN 2013</t>
  </si>
  <si>
    <t>PETUNJUK PENGISIAN TARGET KINERJA PEGAWAI (CKP-T) TAHUN 2013</t>
  </si>
  <si>
    <t>Isikan persentase tingkat kualitas dari setiap output yang dihasilkan berdasarkan standar kualitas yang telah ditetapkan baik dalam buku Pedoman, Panduan, SOP maupun ketentuan internal satuan organisasi eselon II dan eselon III . Persentase tingkat kualitas diisi oleh atasan langsung</t>
  </si>
  <si>
    <t>Untuk pejabat fungsional tertentu isikan angka kredit yang telah dicapai berdasarkan realisasi</t>
  </si>
  <si>
    <t>Keterbandingan besarnya target antar pegawai baik pada jenjang jabatan yang sama maupun antar jenjang harus diperhatikan agar seimbang, adil dan merata.</t>
  </si>
  <si>
    <t>Apabila Kadar, S.ST diberikan beban kerja pencacahan susenas pada daerah sulit sebanyak 1 blok sensus selama satu bulan, maka Yanto, S.ST yang mendapatkan wilayah tidak sulit diberikan beban kerja sebanyak 2 blok sensus</t>
  </si>
  <si>
    <t>Kadar, S.ST dan Yanto, S.ST adalah statistisi pertama. Beban kerja untuk keduanya harus diberikan seimbang. Apabila Kadar, S.ST diberikan beban kerja pencacahan susenas sebanyak 2 blok sensus selama satu bulan, maka Yanto, S.ST juga diberikan beban kerja pencacahan susenas sebanyak 2 blok sensus dengan kondisi lapangan sama.</t>
  </si>
  <si>
    <t xml:space="preserve">Apabila Kadar, S.ST diberikan beban kerja pencacahan susenas sebanyak 2 blok sensus selama satu bulan, sedangkan Yanto, S.ST hanya diberikan beban kerja pencacahan susenas sebanyak 1 blok sensus dengan kondisi lapangan sama, maka Yanto harus diberikan pekerjaan lain yang setara dengan pencacahan susenas sebanyak 1 blok sensus misalnya menyusun ringkasan eksekutif </t>
  </si>
  <si>
    <t>Untuk pejabat fungsional tertentu isikan angka kredit yang akan dicapai berdasarkan target yang ditetapkan</t>
  </si>
  <si>
    <t>Atasan langsung dari pejabat fungsional Tingkat Ahli (Jenjang Muda) adalah pejabat eselon III</t>
  </si>
  <si>
    <t>Atasan langsung dari pejabat fungsional Tingkat Ahli (Jenjang Madya) adalah pejabat eselon II</t>
  </si>
  <si>
    <t>:  Seksi Statistik Distribusi Propinsi Kalimantan Tengah</t>
  </si>
  <si>
    <t>Kegiatan utama adalah kegiatan yang sesuai dengan tugas dan fungsi satuan organisasi dan atau jenjang jabatan yang diduduki, termasuk kegiatan satu jenjang dibawahnya dan atau satu jenjang diatasnya dalam tingkatan yang sama.</t>
  </si>
  <si>
    <t>Kode Butir Kegiatan</t>
  </si>
  <si>
    <t>Kol (5) Kode Butir Kegiatan</t>
  </si>
  <si>
    <t>Isikan kode butir kegiatan sesuai daftar CKP-T pada periode yang sama</t>
  </si>
  <si>
    <t>Kol (6) Angka Kredit</t>
  </si>
  <si>
    <t>Kol (7). Keterangan</t>
  </si>
  <si>
    <t>Kol (6) %</t>
  </si>
  <si>
    <t>Persentase realisasi tidak boleh lebih dari 100%</t>
  </si>
  <si>
    <t>Kol (7) Kode Butir Kegiatan</t>
  </si>
  <si>
    <t>Kol (8) Tingkat Kualitas (%)</t>
  </si>
  <si>
    <t>Kol (9) Angka Kredit</t>
  </si>
  <si>
    <t>Kol (10). Keterangan</t>
  </si>
  <si>
    <t xml:space="preserve">Isikan tanggal 23 bulan berjalan sampai dengan tanggal 22 bulan berikutnya. </t>
  </si>
  <si>
    <t>Tanggal : 20 Juni 2013</t>
  </si>
  <si>
    <t>Untuk Target Kinerja Pegawai bulan Juni-Juli, periode yang diisikan adalah tanggal 23 Juni - 22 Juli</t>
  </si>
  <si>
    <t>Responden, perusahaan, dokumen, tabel, naskah, SK, unit, dsb</t>
  </si>
  <si>
    <t>II.B.2b</t>
  </si>
  <si>
    <t>II.D.2b</t>
  </si>
  <si>
    <t>II.D.4b</t>
  </si>
  <si>
    <t>II.B.5b</t>
  </si>
  <si>
    <t>Jumlah angka kredit minimal untuk seluruh kegiatan utama dalam satu bulan harus mengacu pada angka kredit minimal untuk kenaikan pangkat setingkat lebih tinggi dalam kurun waktu 4 tahun</t>
  </si>
  <si>
    <t>Kadar, S.ST adalah statistisi pertama golongan III/a. Untuk naik pangkat setingkat lebih tinggi memerlukan angka kredit minimal 50. Sehingga untuk dapat naik pangkat dalam kurun waktu 4 tahun angka kredit minimal yang harus diperoleh setiap bulan sebesar 50 dibagi 4 tahun dibagi 12 bulan sama dengan 1,042.</t>
  </si>
  <si>
    <t>Isikan kode butir kegiatan sesuai dengan permenPAN-RB/petunjuk teknis jabatan fungsional tertentu yang dipangku, yaitu kode unsur, sub unsur, dan nomor butir kegiatan.</t>
  </si>
  <si>
    <t>:   Eny Tristanti</t>
  </si>
  <si>
    <t xml:space="preserve">                        NIP. 19770206 199912 2 001                        </t>
  </si>
  <si>
    <t xml:space="preserve">:   BPS Provinsi Jambi   </t>
  </si>
  <si>
    <t xml:space="preserve">     Eny Tristanti, S.ST     </t>
  </si>
  <si>
    <t>(5)</t>
  </si>
  <si>
    <t>Pejabat penilai</t>
  </si>
  <si>
    <t>TARGET KINERJA PEGAWAI TAHUN 2020</t>
  </si>
  <si>
    <t>Monitoring dan koordinasi dengan kab/kota terkait kegiatan KSA</t>
  </si>
  <si>
    <t>Monev SIMTP dan upload data gabung SIMTP</t>
  </si>
  <si>
    <t>Melakukan monitoring dan evaluasi kegiatan Pertanian (Perkebunan, Hortikultura)</t>
  </si>
  <si>
    <t>Koordinasi dengan kabkota terkait kegiatan ubinan padi dan palawija</t>
  </si>
  <si>
    <t>:   Subkoordinator Fungsi Statistik Pertanian</t>
  </si>
  <si>
    <t>:   1 - 31 Januari 2021</t>
  </si>
  <si>
    <t>CAPAIAN KINERJA PEGAWAI TAHUN 2021</t>
  </si>
  <si>
    <t>Tanggal : 1 Februari 2021</t>
  </si>
  <si>
    <t>Tanggal : 4 Januari 2021</t>
  </si>
  <si>
    <t>Drs Wahyudi, MM</t>
  </si>
  <si>
    <t xml:space="preserve">                NIP. 19661231 199103 1 140</t>
  </si>
  <si>
    <t>Drs. Wahyudin, MM</t>
  </si>
  <si>
    <t>NIP. 19661231 199103 1 140</t>
  </si>
  <si>
    <t>:   1 - 28 Februari 2021</t>
  </si>
  <si>
    <t>Tanggal : 1 Maret 2021</t>
  </si>
  <si>
    <t>:   1 - 31 Maret 2021</t>
  </si>
  <si>
    <t>Tanggal : 1 April 2021</t>
  </si>
  <si>
    <t>kegiatan</t>
  </si>
  <si>
    <t>Melakukan monitoring dan evaluasi kegiatan Pertanian (Perkebunan, Hortikultura, Kehutanan, Perikanan)</t>
  </si>
  <si>
    <t>Memeriksa tabel hasil tabulasi SIMTP Bulan Februari 2021</t>
  </si>
  <si>
    <t>Briefing KSA di Kabupaten Sarolangun tgl 22-23 Maret 2021</t>
  </si>
  <si>
    <t xml:space="preserve">Melengkapi bukti kegiatan dari Pilar V </t>
  </si>
  <si>
    <t>Mengikuti pelatihan Aplikasi SIM Hutan 2021</t>
  </si>
  <si>
    <t>Mengikuti kegiatan ATAP Hortikultura 2020</t>
  </si>
  <si>
    <t>Mengikuti zoom APEL</t>
  </si>
  <si>
    <t>Memeriksa Bahan Paparan Peternakan di Swis-Belhotel 1 April 2021</t>
  </si>
  <si>
    <t>jam</t>
  </si>
  <si>
    <t>Monitoring, evaluasi dan koordinasi dengan kab/kota terkait kegiatan KSA</t>
  </si>
  <si>
    <t>Tabulasi SP Lahan</t>
  </si>
  <si>
    <t>Pelatihan Online Penyusunan Karya Tulis Ilmiah ( 26-29 Maret 2021)</t>
  </si>
  <si>
    <t>:   1 - 31 April 2021</t>
  </si>
  <si>
    <t>kabkot</t>
  </si>
  <si>
    <t>Tanggal : 3 Mei 2021</t>
  </si>
  <si>
    <t>:   1 - 30 Juni 2021</t>
  </si>
  <si>
    <t>Mengikuti zoom meeting Evaluasi SKJG</t>
  </si>
  <si>
    <t>Monev SIMTP dan memeriksa tabel hasil tabulasi SIMTP Mei 2021</t>
  </si>
  <si>
    <t>Menghitung ketersediaan anggara SITASI Kabkot</t>
  </si>
  <si>
    <t>Menyiapkan permintaan data dari Dinas Ketahanan Pangan</t>
  </si>
  <si>
    <t>Menyiapkan data FRA trw 2 2021</t>
  </si>
  <si>
    <t xml:space="preserve">Mengikuti Rapat FRA trw2 </t>
  </si>
  <si>
    <t>Monitoring dan gabung data SIMTP</t>
  </si>
  <si>
    <t>Mengikuti zoom meeting Satu Data Kehutanan Indonesia</t>
  </si>
  <si>
    <t>file</t>
  </si>
  <si>
    <t>Memeriksa slide/bahan paparan sinkronisasi data pertanian</t>
  </si>
  <si>
    <t>Narasumber sinkronisasi data tanaman pangan dan hortikultura</t>
  </si>
  <si>
    <t>Memeriksa tabulasi data SIMTP bulan Mei</t>
  </si>
  <si>
    <t>Memeriksa Tabulasi data SIMTP bulan Juni 2021</t>
  </si>
  <si>
    <t>Memeriksa Publikasi Produksi Sayuran Dan Buah Provinsi Jambi Tahun 2020</t>
  </si>
  <si>
    <t>Memeriksa Tabel/grafik Publikasi Tk Provinsi (Publikasi KSA Provinsi Jambi Tahun 2020)</t>
  </si>
  <si>
    <t>Memeriksa Publikasi Produksi Tanaman Biofarmaka Prov Jambi 2020</t>
  </si>
  <si>
    <t>Memeriksa tabel/grafik publikasi tk provinsi (Produksi Tanaman Biofarmaka Prov Jambi 2020)</t>
  </si>
  <si>
    <t>:   1 - 30 Juli 2021</t>
  </si>
  <si>
    <t>subsegmen</t>
  </si>
  <si>
    <t>Memeriksa konsistensi hasil amatan KSA Padi BPS Kab/Kota</t>
  </si>
  <si>
    <t>Memeriksa Publikasi KSA Prov Jambi Tahun 2020</t>
  </si>
  <si>
    <t>Mengikuti Sinkronisasi ATAP Perkebunan 2020  dan Sosialisasi Perhitungan Angka Estimasi di Jogja</t>
  </si>
  <si>
    <t>Menyiapkan data tanaman pangan dan hortikultura (BST) untuk pembahasan sinkronisasi data pertanian</t>
  </si>
  <si>
    <t>Memeriksa tabel bahan sinkronisasi tanaman pangan (padi palawija) dan hortikultura (SBS, TBF)</t>
  </si>
  <si>
    <t>Melakukan monitoring dan evaluasi kegiatan Perkebunan</t>
  </si>
  <si>
    <t>Melakukan monitoring dan evaluasi kegiatan Hortikultura</t>
  </si>
  <si>
    <t>Memeriksa konsistensi hasil amatan KSA Padi BPS Kab/Kota di tingkat Provinsi</t>
  </si>
  <si>
    <t>Melakukan monitoring dan evaluasi dengan kab/kota terkait kegiatan KSA</t>
  </si>
  <si>
    <t>Melakukan monitoring dan evaluasi dengan kab/kota terkait kegiatan ubinan padi dan palawija</t>
  </si>
  <si>
    <t>Membuat KAK Pencetakan dokumen SITASI</t>
  </si>
  <si>
    <t>Memeriksa Tabel/grafik Publikasi Tk Provinsi (Produksi Sayuran dan Buah Prov jambi Th 2020)</t>
  </si>
  <si>
    <t>Koordinasi dengan kabkota terkait kegiatan pertanian</t>
  </si>
  <si>
    <t>Mengikuti webinar Urban Farming 23 Juli 2021</t>
  </si>
  <si>
    <t>Mengikuti Briefing KSAPro 2021 23 juli 2021</t>
  </si>
  <si>
    <t>Finalisasi data ATAP Perkebunan 2020, 30 Juli 2021</t>
  </si>
  <si>
    <t>:   1 - 31 Agustus 2021</t>
  </si>
  <si>
    <t>Melakukan Monitoring dan Evaluasi Survei Kehutanan 2020, 03/08/2022</t>
  </si>
  <si>
    <t>kab/kot</t>
  </si>
  <si>
    <t>Melakukan Monitoring dan Evaluasi Survei Ubinan 2020, 04/08/2021</t>
  </si>
  <si>
    <t>Tanggal : 1 Juli 2021</t>
  </si>
  <si>
    <t>Tanggal : 2 Agustus 2021</t>
  </si>
  <si>
    <t>Susiawati Kristiarini</t>
  </si>
  <si>
    <t xml:space="preserve">                NIP. 197612031999012001</t>
  </si>
  <si>
    <t xml:space="preserve">     Eny Tristanti, S.ST, ME    </t>
  </si>
  <si>
    <t xml:space="preserve">   NIP. 197612031999012001</t>
  </si>
  <si>
    <t>NIP. 197612031999012001</t>
  </si>
  <si>
    <t>Tanggal : 1 Juni 2021</t>
  </si>
  <si>
    <t>Aidil Adha, SE, ME</t>
  </si>
  <si>
    <t>NIP. 19670322 199401 1 001</t>
  </si>
  <si>
    <t>segmen</t>
  </si>
  <si>
    <t>Melakukan Pemeriksaan KSA Padi Bulan September 2021</t>
  </si>
  <si>
    <t>:   1 - 31 Oktober 2021</t>
  </si>
  <si>
    <t>Melakukan pengisian FRA triwulan 3 tahun 2021</t>
  </si>
  <si>
    <t>Membantu kab/kota dalam penyelesaian permasalahan pemutakhiran CAPI SITASI</t>
  </si>
  <si>
    <t>Mengajar Pelatihan Inda KSA dan Survei Ubinan 2020</t>
  </si>
  <si>
    <t>Monitoring dan Evaluasi pemutakhiran SITASI</t>
  </si>
  <si>
    <t>Alokasi sampel BS pemutakhiran SITASI ke petugas</t>
  </si>
  <si>
    <t>BS</t>
  </si>
  <si>
    <t>kec</t>
  </si>
  <si>
    <t>Pemeriksaan pemutakhiran SITASI Kab Kerinci</t>
  </si>
  <si>
    <t>Pengawasan Tanaman Pangan ke kabupaten Tebo</t>
  </si>
  <si>
    <t>Pengawasan SITASI ke Kabupaten Batanghari</t>
  </si>
  <si>
    <t>Pengawasan SITASI ke Kabupaten Tanjung jabung Barat</t>
  </si>
  <si>
    <t>Ke kabupaten Muaro Jambi dalam rangka Quality Gates dengan tamu dari BPS RI</t>
  </si>
  <si>
    <t>Melakukan Pemeriksaan KSA Padi Bulan Oktober 2021</t>
  </si>
  <si>
    <t>Melakukan monitoring KSA Padi dan Jagung</t>
  </si>
  <si>
    <t>Melakukan Pengawasan SITASI ke Kab Tanjung Jabung Timur</t>
  </si>
  <si>
    <t>Melakukan Pengawasan SITASI ke Kab Sarolangun</t>
  </si>
  <si>
    <t>:   1 - 30 November 2021</t>
  </si>
  <si>
    <t>Membuat BRS Luas Panen dan produksi Beras prov Jambi</t>
  </si>
  <si>
    <t>hal</t>
  </si>
  <si>
    <t>Membuat Publikasi Direktori Perusahaan Konstruksi 2021</t>
  </si>
  <si>
    <t>buku</t>
  </si>
  <si>
    <t>Monitoring dan Evaluasi perkebunan 2021, merapikan arsip dan direktori</t>
  </si>
  <si>
    <t>Mengikuti Rapat evaluasi Tanpang di Hotel Wiltop dg Dinas pertanian seProvinsi Jambi</t>
  </si>
  <si>
    <t>Mengikuti rapat Konsolidasi dan Evaluasi SITASI 25/11/2021</t>
  </si>
  <si>
    <t>Mengikuti Rapat Koordinasi Pembahasan Angka ATAP 2020 Kelapa sawit</t>
  </si>
  <si>
    <t>Mengikuti Pertemuan Persiapan Rilis KSA dan Evaluasi Gladi Kotor ST 2023</t>
  </si>
  <si>
    <t>Mengikuti Rapat Konsolidasi dan Evaluasi Pelaksanaan Pemutakhiran dan Pencacahan Sampel SITASI</t>
  </si>
  <si>
    <t>Mengikuti Rapat Pembahasan Hasil Sementara Estimasi KSA Jagung</t>
  </si>
  <si>
    <t>Mengikuti Rapat Koordinasi Persiapan Rilis KSA Padi 2021 (ASEM)</t>
  </si>
  <si>
    <t>Mengikuti acara Ekspose Neraca Penatagunaan Lahan Perkebunan dg ATR BPN</t>
  </si>
  <si>
    <t>Memeriksa KSA Padi</t>
  </si>
  <si>
    <t>Mengikuti FGD Kegiatan Fasilitasi Integrasi Lahan Sawah yang di Lindungi (LSD) ke dalam Rencana Tata Ruang Wilaya (RTRW) Tahun 2021</t>
  </si>
  <si>
    <t>Rapat Pebentukan Sekretariat ST2023, 10/12/21</t>
  </si>
  <si>
    <t xml:space="preserve">Seminar ST2023 </t>
  </si>
  <si>
    <t>Pengawasan lapangan ke kab Batanghari</t>
  </si>
  <si>
    <t>:   1 - 30 Desember 2021</t>
  </si>
  <si>
    <t>:   Eny Tristanti, S.ST, ME</t>
  </si>
  <si>
    <t>II.A.11</t>
  </si>
  <si>
    <t>V.C.3</t>
  </si>
  <si>
    <t>II.B.6.b</t>
  </si>
  <si>
    <t>Mengikuti webinar SITASI Penghitunga SDGs Pertanian, 7-8 Okt 2021</t>
  </si>
  <si>
    <t>Melengkapi bukti dukung ZI</t>
  </si>
  <si>
    <t>II.A.12</t>
  </si>
  <si>
    <t>II.D.2.b</t>
  </si>
  <si>
    <t>II.D.4</t>
  </si>
  <si>
    <t>II.D.3.b</t>
  </si>
  <si>
    <t>Membuat laporan kegiatan tahun 2021</t>
  </si>
  <si>
    <t>:   1 - 31 Januari 2022</t>
  </si>
  <si>
    <t>Memeriksa tabel hasil tabulasi SIMTP Bulan Desember 2021</t>
  </si>
  <si>
    <t>Monitoring dan evaluasi kegiatan ubinan</t>
  </si>
  <si>
    <t>Mengisi daftar kegiatan pertanian dan rencana publikasi th 2022</t>
  </si>
  <si>
    <t>Membuat surat dan monev SPH Online tahun 2021</t>
  </si>
  <si>
    <t>Membuat surat dan monev Perkebunan tahun 2021</t>
  </si>
  <si>
    <t>Mengikuti sinkonisasi data perkebunan dengan Dinas Perkebunan dan Perusahaan</t>
  </si>
  <si>
    <t>Membuat surat dan monev Hortikultura tahun 2021</t>
  </si>
  <si>
    <t>Mengikuti Refreshing Sedapp Online, 280122</t>
  </si>
  <si>
    <t>Mengikuti zoom RB, 260122</t>
  </si>
  <si>
    <t>surat</t>
  </si>
  <si>
    <t>Tanggal : 2 Februari 2021</t>
  </si>
  <si>
    <t>Mengikuti Webinar Indeks Pembangunan Manusia, Kalbar 310122</t>
  </si>
  <si>
    <t>Mengikuti Knowledge sharing AKSI tgl 21 januari 2022</t>
  </si>
  <si>
    <t>II.A.4</t>
  </si>
  <si>
    <t>II.D.2</t>
  </si>
  <si>
    <t>II.B.6.c</t>
  </si>
  <si>
    <t>Memeriksa/validasi raw data perkebunan dengan kuesioner untuk ATAP Perkebunan 2020</t>
  </si>
  <si>
    <t>kuesioner</t>
  </si>
  <si>
    <t>II.B.6.a</t>
  </si>
  <si>
    <t>Mengikuti pembahasan angka perkebunan dalam rangka penyusunan ATAP kebun di Bogor 140122</t>
  </si>
  <si>
    <t>pertemuan</t>
  </si>
  <si>
    <t>penggunaan mendeley</t>
  </si>
  <si>
    <t>Susiawati Kristiarini, S.ST</t>
  </si>
  <si>
    <t>Memeriksa/validasi tabulasi hasil ubinan padi dan palawija SR 1 dan 2 tahun 2021</t>
  </si>
  <si>
    <t>Mengikuti zoom ST 2023</t>
  </si>
  <si>
    <t>Mengikuti Pelatihan Innas Pemutakhiran kerangka Geospasial dan Muatan Wilkerstat ST2023</t>
  </si>
  <si>
    <t xml:space="preserve">                    NIP. 19761203 199901 2 001</t>
  </si>
  <si>
    <t>Memeriksa konsistensi hasil amatan KSA padi  bulan Desember 2021</t>
  </si>
  <si>
    <t>Memeriksa konsistensi hasil amatan KSA jagung  bulan Desember 2022</t>
  </si>
  <si>
    <t>Mengikuti Rapat Evaluasi Pembahasan Angka Sementara Produktivitas Sr 3 2021 padi dan palawija</t>
  </si>
  <si>
    <t>Memeriksa grafik dan bahan paparan kepala utk narsum horti</t>
  </si>
  <si>
    <t>slide</t>
  </si>
  <si>
    <t>Mengisi LHKASN, membuat SKP</t>
  </si>
  <si>
    <t>Membuat surat Kegiatan Statistik Tanaman Pangan, Hortikultura, dan Sensus Pertanian 2023 TA 2022</t>
  </si>
  <si>
    <t>Memeriksa tabulasi ASEM Hortikultura tahun 2020 dan 2021 per komoditi, TBF dan SBS</t>
  </si>
  <si>
    <t>laporan</t>
  </si>
  <si>
    <t>Memeriksa konsistensi hasil amatan KSA Padi Januari 2022</t>
  </si>
  <si>
    <t>peretemuan</t>
  </si>
  <si>
    <t>Mengikuti Pelatihan Innas Komstrat Kelapa dan lada</t>
  </si>
  <si>
    <t>Menjadi narasumber pertemuan Sinkronisasi ASEM Hortikultura Tk Provinsi di Odua Weston</t>
  </si>
  <si>
    <t>Mengikuti Sinkronisasi ASEM Hortikultura dan Pencanangan Satu Data Hortikultura Tk Nasional</t>
  </si>
  <si>
    <t>Menyiapkan pelatihan KOMSTRAT (KAK, hotel, dll)</t>
  </si>
  <si>
    <t>Menyiapkan materi narasumber perkebunan di Hotel Grand</t>
  </si>
  <si>
    <t>Membuat BRS Luas Panen dan Produksi Padi Angka Tetap 2021</t>
  </si>
  <si>
    <t>III.B.3.c</t>
  </si>
  <si>
    <t>Supervisor Pelatihan Petugas Komstrat Kelapa 2022, 24-25 Februari 2022</t>
  </si>
  <si>
    <t>Jam</t>
  </si>
  <si>
    <t>Memeriksa konsistensi hasil amatan KSA Jagung Januari 2022</t>
  </si>
  <si>
    <t>II.A.1</t>
  </si>
  <si>
    <t>Mengumpulkan bahan/informasi pendukung berkaitan dengan Luas panen dan produksi beras tahun 2021</t>
  </si>
  <si>
    <t>Mengikuti Pertemuan persiapan Rilis Luas Panen dan Produksi Padi Tahun 2021</t>
  </si>
  <si>
    <t>Mengikuti AKSA Dashboard R-Studio</t>
  </si>
  <si>
    <t>NIP. 19761203 199901 2 001</t>
  </si>
  <si>
    <t>Monitoring ubinan januari-Februari 2022</t>
  </si>
  <si>
    <t>Membuat surat permintaan data direktori perusahaan pertanian</t>
  </si>
  <si>
    <t>Monev Hortikultura dan Ubinan per 10 Maret 2022</t>
  </si>
  <si>
    <t xml:space="preserve">Supervisi lapangan ke BPS Kab Muaro Jambi dalam rangka Kegiatan Pemutakhiran Kerangka Geospasial dan Muatan Wilkerstat ST2023 </t>
  </si>
  <si>
    <t>Supervisi ke kab Batanghari dalam rangka survei tanaman pangan</t>
  </si>
  <si>
    <t>Mengikuti Webinar Bumi Raflesia Menyongsong ST2023</t>
  </si>
  <si>
    <t>:   1 - 31 Maret 2022</t>
  </si>
  <si>
    <t>Mengikuti Pertemuan Finalisasi Angka Tetap Hortikultura 2021</t>
  </si>
  <si>
    <t>kali</t>
  </si>
  <si>
    <t>Mengikuti rapat mingguan bidang</t>
  </si>
  <si>
    <t>Mengikuti Ratekda SPLF</t>
  </si>
  <si>
    <t>Mengikuti Webinar Kemiskinan Ekstrim NTB</t>
  </si>
  <si>
    <t>bahan papran, notulensi,foto peserta</t>
  </si>
  <si>
    <t>Mengikuti Rapat persiapan ratekda</t>
  </si>
  <si>
    <t>Mengikuti rapat Tim Konsultasi</t>
  </si>
  <si>
    <t>Menyusun Dupak</t>
  </si>
  <si>
    <t>Mengikuti Webinar/Lokakarya/Workshop : Model Multivariate Generalized Poisson Regression Modifikasi ( Studi Kasus: Pemodelan Kematian Bayi, Anak dan Ibu di Pulau Jawa)</t>
  </si>
  <si>
    <t>Pengutipan direktori perusahaan pertanian ke Gabki dan Gabkindo</t>
  </si>
  <si>
    <t>responden</t>
  </si>
  <si>
    <t>Mengikuti kegiatan AKSI "Regresi Panel dengan STATA" tanggal 18 Maret 2022 Pukul 09.00 - 11.00 WIB</t>
  </si>
  <si>
    <t>Membuat CKP, SKP 2021 dan SKP 2022</t>
  </si>
  <si>
    <t>Membuat IKI 2022</t>
  </si>
  <si>
    <t>Mengikuti tarhib Ramdahan BPS Provinsi Jambi tanggal 31 Maret 2021</t>
  </si>
  <si>
    <t>Memeriksa konsistensi hasil amatan KSA Padi Februari 2022</t>
  </si>
  <si>
    <t>Memeriksa konsistensi hasil amatan KSA Jagung Februari 2022</t>
  </si>
  <si>
    <t>:   1 - 31 April 2022</t>
  </si>
  <si>
    <t>Memeriksa konsistensi hasil amatan KSA Padi Bulan Maret</t>
  </si>
  <si>
    <t>Memeriksa konsistensi hasil amatan KSA Jagung Bulan Maret</t>
  </si>
  <si>
    <t>Mengikuti seminar gratifikasi</t>
  </si>
  <si>
    <t>Mengikuti rapat FRA</t>
  </si>
  <si>
    <t>Mengikuti webinar SAE Mojokerto</t>
  </si>
  <si>
    <t>Mengikuti rapat anggaran di bidang</t>
  </si>
  <si>
    <t>Mengikuti rapat pembahasan pilar V ZI</t>
  </si>
  <si>
    <t>Membuat surat terkait pelatihan Inda KSA dan Ubinan</t>
  </si>
  <si>
    <t>Mengisi FRA trw 1 2022</t>
  </si>
  <si>
    <t>Membuat monev ubinan padi dan palawija sr 1 2022</t>
  </si>
  <si>
    <t>Menyiapkan Pelatihan KSA dan Ubinan (surat pemanggilan petugas, jadwal, und, dll)</t>
  </si>
  <si>
    <t>Melayani permintaan data tanaman pangan</t>
  </si>
  <si>
    <t>Gabung data SIMTP dan upload ke pusat</t>
  </si>
  <si>
    <t>Mengajar pelatihan Inda KSA dan Ubinan 2022</t>
  </si>
  <si>
    <t>Membuat surat terkait pelatihan DPP UTL 2022</t>
  </si>
  <si>
    <t>Melengkapi bukti dukung terkain kegiatan ZI</t>
  </si>
  <si>
    <t>Membuat KAK untuk pelatihan petugas DPP dan UTL</t>
  </si>
  <si>
    <t>berkas</t>
  </si>
  <si>
    <t>paket</t>
  </si>
  <si>
    <t>:   1 - 31 Mei 2022</t>
  </si>
  <si>
    <t>Monitoring dan evaluasi ubinan padi dan palawija</t>
  </si>
  <si>
    <t>Memeriksa konsistensi amatan KSA Padi bulan April 2022</t>
  </si>
  <si>
    <t>Memeriksa konsistensi amatan KSA palawija bulan April 2022</t>
  </si>
  <si>
    <t>Mengikuti pelatihan Innas DPP dan DUTL 2022</t>
  </si>
  <si>
    <t>Mengikuti pertemuan ATAP perkebunan 2021</t>
  </si>
  <si>
    <t>Mengikuti pertemuan pra ATAP perkebunan 2021</t>
  </si>
  <si>
    <t>Membuat surat permintaan petugas dan pemanggilan pelatihan</t>
  </si>
  <si>
    <t>Perjalanan dinas ke kab Tanjung Jabung Barat</t>
  </si>
  <si>
    <t>Agus Sudibyo, M.Stat</t>
  </si>
  <si>
    <t xml:space="preserve">                   NIP. 197412311996121001</t>
  </si>
  <si>
    <t xml:space="preserve"> NIP. 197412311996121001</t>
  </si>
  <si>
    <t>Pengawasan Lapangan Hortikultura ke kab Merangin</t>
  </si>
  <si>
    <t>Mengajar pelatihan petugas Updating DPP dan UTL 2022</t>
  </si>
  <si>
    <t>Narasumber DKP Provinsi Jambi</t>
  </si>
  <si>
    <t>Mengkoordinir persiapan pelatihan DPP dan DUTL 2022 (Membuat KAK, alokasi kelas, innas, kamar, dll)</t>
  </si>
  <si>
    <t>Memeriksa publikasi RE Luas Panen dan Produksi Padi Provinsi Jambi 2021</t>
  </si>
  <si>
    <t>Memeriksa data SIMTP Kab/kota</t>
  </si>
  <si>
    <t>Rapat ZI Pilar 4</t>
  </si>
  <si>
    <t>Mengikuti acara pelepasan purnabakti Bapak Maypen Heri</t>
  </si>
  <si>
    <t>Melakukan monitoring dan evaluasi kegiatan Pertanian (Perkebunan, Hortikultura, Tanpang, KSA)</t>
  </si>
  <si>
    <t>Mengikuti Rakor Produktivitas SR 1 2022</t>
  </si>
  <si>
    <t>Mengikuti Rakor Kehutanan dan validasi data kehutanan 2021</t>
  </si>
  <si>
    <t>plot</t>
  </si>
  <si>
    <t>Memeriksa /validasi rawdata ubinan padi SR 1 2022</t>
  </si>
  <si>
    <t>Memeriksa/validasi rawdata  palawija SR 1 (perbaikan)</t>
  </si>
  <si>
    <t>Ke dinas kehutanan koordinasi data kehutanan</t>
  </si>
  <si>
    <t>Koordinasi dengan Dinas Perkebunan terkait data ATAP kebun 2021</t>
  </si>
  <si>
    <t>Gotong royong membersihkan ruangan</t>
  </si>
  <si>
    <t>Monev dan gabung data SIMTP, SP Palawija dan upload ke pusat</t>
  </si>
  <si>
    <t>perusahaan</t>
  </si>
  <si>
    <t>Mengikuti pertemuan ZI melalui zoom meeting</t>
  </si>
  <si>
    <t>Pengawasan lapangan DPP DUTL ke 4 perusahaan di muaro jambi dan tanjab timur</t>
  </si>
  <si>
    <t>Pengawasan lapangan DPP ke 2 perusahaan di muaro jambi dengan supervisi dari pusat</t>
  </si>
  <si>
    <t>Memeriksa isian DPP kab/kota melalui coolsis dan rawdata</t>
  </si>
  <si>
    <t>Pengawasan lapangan DUTL ke 2 usaha di Pemayung Btanghari</t>
  </si>
  <si>
    <t>Melakukan pemeriksaan hasil amatan KSA Padi bukan Juni</t>
  </si>
  <si>
    <t>Melakukan pemeriksaan hasil amatan KSA Jagung bulan Juni</t>
  </si>
  <si>
    <t>Mengisi tabel FRA triwulan 2 tahun 2022</t>
  </si>
  <si>
    <t>Monitoring dan evaluasi pelaksanaan Updating DPP dan DUTL</t>
  </si>
  <si>
    <t>Mengumpulkan dokumentasi kegiatan lapangan Updating DPP dan DUTL</t>
  </si>
  <si>
    <t>Melakukan pemeriksaan dan validasi data hasil pencacahan DPP</t>
  </si>
  <si>
    <t>Menghitung Angka Tetap Palawija tahun 2021</t>
  </si>
  <si>
    <t>Melakukan perjalanan dinas dalam rangka Updating DPP dan DUTL ke Kab Sarolangun</t>
  </si>
  <si>
    <t>Membuat Publikasi Luas Panen dan Produksi Padi Provinsi Jambi tahun 2022</t>
  </si>
  <si>
    <t>Mengikuti Seminar</t>
  </si>
  <si>
    <t>folder</t>
  </si>
  <si>
    <t>Membuat laporan hasil perjalanan dinas dan pengawasan lapangan DPP dan DUTL</t>
  </si>
  <si>
    <t>Memeriksa hasil amatan KSA Padi bulan Juli 2022</t>
  </si>
  <si>
    <t>Memeriksa hasil amatan KSA jagung bulan Juli 2022</t>
  </si>
  <si>
    <t>Membuat tulisan tentang DPP DUTL</t>
  </si>
  <si>
    <t>tulisan</t>
  </si>
  <si>
    <t>Membuat monev ubinan padi dan DPP DUTL</t>
  </si>
  <si>
    <t>Mengikuti Rapat Bidang</t>
  </si>
  <si>
    <t>Mengikuti kegiatan Sertijab di DWP Provinsi Jambi</t>
  </si>
  <si>
    <t>Mengikuti zoom meeting Sosialisasi Pemilihan Insan Statistik Teladan (IST)</t>
  </si>
  <si>
    <t>Mengikuti Pertemuan Sosialisasi Keterbukaan Pelayanan Publik dari Kominfo dan Bea Cukai</t>
  </si>
  <si>
    <t>Mengikuti Pertemuan zoom meeting ZI</t>
  </si>
  <si>
    <t>Memeriksa tabel hasil tabulasi SIMTP Bulan Mei 2022</t>
  </si>
  <si>
    <t>Memeriksa tabulasi hasil SIMTP Juni 2022</t>
  </si>
  <si>
    <t>Tambahan</t>
  </si>
  <si>
    <t>Mengikuti webinar "Kemiskinan Ekstrem di Sektor Pertanian" BPS Prov NTB tanggal 19 Juli 2022</t>
  </si>
  <si>
    <t>Mengikuti webinar JBI seri Analisis Spasial dalam Perencanaan Pembangunan Wilayah tanggal 8 Juli 2022</t>
  </si>
  <si>
    <t>Mengikuti pertemuan Rapat Persiapan Desk Evaluation kemenpan RB (29072022)</t>
  </si>
  <si>
    <t>Mengikuti rapat anggaran trw 2 tahun 2022 (07072022)</t>
  </si>
  <si>
    <t>Menghadiri pertemuan sosialisasi BackOffice Selindo (BOS) (21072022)</t>
  </si>
  <si>
    <t>Mengikuti rapat Fungsi Produksi (04072022)</t>
  </si>
  <si>
    <t>Koordinasi dengan Kab/Kota terkait data DPP DUTL</t>
  </si>
  <si>
    <t>Membuat matrik perjadin dan entri ke melalui BOS</t>
  </si>
  <si>
    <t>Memeriksa rawdata DPP DUTL</t>
  </si>
  <si>
    <t xml:space="preserve">Monev ubinan Padi dan Palawija  </t>
  </si>
  <si>
    <t>Membuat laporan permasalahan dan solusi kegiatan DPP DUTL</t>
  </si>
  <si>
    <t>lap</t>
  </si>
  <si>
    <t>Monev Hortikultura</t>
  </si>
  <si>
    <t>Rapat Persiapan Peresmian  Pojok Statistik</t>
  </si>
  <si>
    <t>Membuat KAK dan RAB untuk perjalanan dinas produksi dan evaluasi DPP DUTL</t>
  </si>
  <si>
    <t>Narasumber Ksa di Hotel Abadi</t>
  </si>
  <si>
    <t>Gladi bersih persiapan Kuliah Umum dan Peresmian Pojok Statistik</t>
  </si>
  <si>
    <t>Mengikuti Kuliah Umum dan Peresmian Pojok Statistik</t>
  </si>
  <si>
    <t>Mengikuti Rapat ZI Pilar 4</t>
  </si>
  <si>
    <t>Mengikuti webinar nasional 2022 : Optimalisasi Pemulihan Ekonomi melalui Event Internasional</t>
  </si>
  <si>
    <t>Tanggal : 1 Agustus 2022</t>
  </si>
  <si>
    <t>Mengikuti Uji Kompetensi Statistisi Madya</t>
  </si>
  <si>
    <t>:   1 - 31 September 2022</t>
  </si>
  <si>
    <t>Memeriksa hasil amatan KSA Padi Bulan Agustus</t>
  </si>
  <si>
    <t>Memeriksa hasil amatan KSA Jagung Bulan Agustus</t>
  </si>
  <si>
    <t>Melakukan Monev Kegiatan di sub fungsi pertanian</t>
  </si>
  <si>
    <t>Membuat surat persiapan Evaluasi DPP dan DUTL (ke kab/kot, BPS RI, narsum, undangan)</t>
  </si>
  <si>
    <t>Memeriksa anggaran sub fungsi pertanian untuk revisi</t>
  </si>
  <si>
    <t>Persiapan kegiatan Evaluasi DPP dan DUTL</t>
  </si>
  <si>
    <t>Validasi data hasil Updating DPP dan DUTL</t>
  </si>
  <si>
    <t>usaha</t>
  </si>
  <si>
    <t>Mempelajari Tata Cara perbaikan data DPP DUTl</t>
  </si>
  <si>
    <t>Memeriksa hasil provitas komoditi padi Subround 1 2022</t>
  </si>
  <si>
    <t>Mengikuti kegiatan Rakorda Regsosek 14-15 september 2022</t>
  </si>
  <si>
    <t>Mengikuti Kegiatan Evaluasi Hasil updating DPP dan DUTL di Aston 16 September 2022</t>
  </si>
  <si>
    <t>Koordinasi dengan Dinas Pertanian terkait data Jagung</t>
  </si>
  <si>
    <t>Koordinasi dengan BPS kab/kota terkait data SIMTP</t>
  </si>
  <si>
    <t>Mengisi Evaluasi hasil KSA jagung dinbanding dengan data lainnya</t>
  </si>
  <si>
    <t>Melayani permintaan Data</t>
  </si>
  <si>
    <t>Menyusun jadwal kegiatan evaluasi Updating DPP dan DUTL</t>
  </si>
  <si>
    <t>Memeriksa/evaluasi provitas SR 1 komoditi pad dan palawija</t>
  </si>
  <si>
    <t>komoditi</t>
  </si>
  <si>
    <t>Membuat KAK dan RAB Pokja DPP DUTL, Evaluasi DPP dan DUTL, ASEM Kebun, Perjadin Rutin</t>
  </si>
  <si>
    <t>rapat dan Persiapan rakorda Regsosek (hotel, menu, dll)</t>
  </si>
  <si>
    <t>Rapat dan persiapan HSN 2022</t>
  </si>
  <si>
    <t>Mengikuti Sosialisasi Regsosek dan ST2023</t>
  </si>
  <si>
    <t>Pengawasan lapangan ke Kab Tebo (27-29 September 2023)</t>
  </si>
  <si>
    <t>Mengikuti webinar Malang tanggal 7 September 2022</t>
  </si>
  <si>
    <t xml:space="preserve">Memeriksa Hasil Tabulasi SIMTP bulan Agustus </t>
  </si>
  <si>
    <t>memeriksa tabulasi Hasil pengolahan SIMTP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</si>
</sst>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0\)"/>
  </numFmts>
  <fonts count="22">
    <font>
      <sz val="11"/>
      <color theme="1"/>
      <name val="Calibri"/>
      <family val="2"/>
      <scheme val="minor"/>
    </font>
    <font>
      <b/>
      <sz val="14"/>
      <name val="Segoe UI"/>
      <family val="2"/>
    </font>
    <font>
      <sz val="10"/>
      <name val="Segoe UI"/>
      <family val="2"/>
    </font>
    <font>
      <b/>
      <sz val="10"/>
      <name val="Segoe UI"/>
      <family val="2"/>
    </font>
    <font>
      <b/>
      <sz val="12"/>
      <name val="Segoe UI"/>
      <family val="2"/>
    </font>
    <font>
      <i/>
      <sz val="10"/>
      <name val="Segoe UI"/>
      <family val="2"/>
    </font>
    <font>
      <sz val="10"/>
      <color indexed="10"/>
      <name val="Segoe UI"/>
      <family val="2"/>
    </font>
    <font>
      <b/>
      <sz val="16"/>
      <name val="Arrus Blk BT"/>
      <family val="1"/>
    </font>
    <font>
      <sz val="11"/>
      <color theme="1"/>
      <name val="Calibri"/>
      <family val="2"/>
      <scheme val="minor"/>
    </font>
    <font>
      <sz val="11"/>
      <color theme="1"/>
      <name val="Calibri"/>
      <family val="2"/>
      <charset val="1"/>
      <scheme val="minor"/>
    </font>
    <font>
      <sz val="10"/>
      <color theme="1"/>
      <name val="Segoe UI"/>
      <family val="2"/>
    </font>
    <font>
      <sz val="10"/>
      <color rgb="FFFF0000"/>
      <name val="Segoe UI"/>
      <family val="2"/>
    </font>
    <font>
      <sz val="10"/>
      <name val="Arial"/>
      <family val="2"/>
    </font>
    <font>
      <sz val="11"/>
      <name val="Calibri"/>
      <family val="2"/>
      <scheme val="minor"/>
    </font>
    <font>
      <b/>
      <sz val="10"/>
      <color theme="1"/>
      <name val="Segoe UI"/>
      <family val="2"/>
    </font>
    <font>
      <sz val="10"/>
      <color rgb="FF00B050"/>
      <name val="Segoe UI"/>
      <family val="2"/>
    </font>
    <font>
      <b/>
      <sz val="11"/>
      <color theme="0"/>
      <name val="Calibri"/>
      <family val="2"/>
      <charset val="1"/>
      <scheme val="minor"/>
    </font>
    <font>
      <sz val="10"/>
      <color rgb="FF212529"/>
      <name val="Segoe UI"/>
      <family val="2"/>
    </font>
    <font>
      <sz val="10"/>
      <color theme="0"/>
      <name val="Segoe UI"/>
      <family val="2"/>
    </font>
    <font>
      <b/>
      <sz val="10"/>
      <color theme="0"/>
      <name val="Segoe UI"/>
      <family val="2"/>
    </font>
    <font>
      <sz val="10"/>
      <color theme="1"/>
      <name val="Arial"/>
      <family val="2"/>
    </font>
    <font>
      <sz val="9"/>
      <color theme="1"/>
      <name val="Arial"/>
      <family val="2"/>
    </font>
  </fonts>
  <fills count="8">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A5A5A5"/>
      </patternFill>
    </fill>
    <fill>
      <patternFill patternType="solid">
        <fgColor rgb="FFFFFFFF"/>
        <bgColor indexed="64"/>
      </patternFill>
    </fill>
    <fill>
      <patternFill patternType="solid">
        <fgColor theme="0" tint="-4.9989318521683403E-2"/>
        <bgColor indexed="64"/>
      </patternFill>
    </fill>
  </fills>
  <borders count="5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ck">
        <color indexed="64"/>
      </left>
      <right style="thick">
        <color indexed="64"/>
      </right>
      <top style="thick">
        <color indexed="64"/>
      </top>
      <bottom style="thick">
        <color indexed="64"/>
      </bottom>
      <diagonal/>
    </border>
    <border>
      <left style="thin">
        <color indexed="64"/>
      </left>
      <right/>
      <top/>
      <bottom style="hair">
        <color indexed="64"/>
      </bottom>
      <diagonal/>
    </border>
    <border>
      <left/>
      <right style="thin">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hair">
        <color indexed="64"/>
      </top>
      <bottom style="thin">
        <color indexed="64"/>
      </bottom>
      <diagonal/>
    </border>
    <border>
      <left/>
      <right/>
      <top style="hair">
        <color indexed="64"/>
      </top>
      <bottom/>
      <diagonal/>
    </border>
    <border>
      <left/>
      <right/>
      <top style="thin">
        <color indexed="64"/>
      </top>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style="hair">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style="medium">
        <color rgb="FF000000"/>
      </left>
      <right/>
      <top style="medium">
        <color rgb="FFCCCCCC"/>
      </top>
      <bottom style="dotted">
        <color rgb="FF000000"/>
      </bottom>
      <diagonal/>
    </border>
    <border>
      <left/>
      <right style="medium">
        <color rgb="FF000000"/>
      </right>
      <top style="medium">
        <color rgb="FFCCCCCC"/>
      </top>
      <bottom style="dotted">
        <color rgb="FF000000"/>
      </bottom>
      <diagonal/>
    </border>
    <border>
      <left style="medium">
        <color rgb="FF000000"/>
      </left>
      <right/>
      <top style="dotted">
        <color rgb="FF000000"/>
      </top>
      <bottom style="medium">
        <color rgb="FFCCCCCC"/>
      </bottom>
      <diagonal/>
    </border>
    <border>
      <left/>
      <right style="medium">
        <color rgb="FF000000"/>
      </right>
      <top style="dotted">
        <color rgb="FF000000"/>
      </top>
      <bottom style="medium">
        <color rgb="FFCCCCCC"/>
      </bottom>
      <diagonal/>
    </border>
  </borders>
  <cellStyleXfs count="10">
    <xf numFmtId="0" fontId="0" fillId="0" borderId="0"/>
    <xf numFmtId="0" fontId="9" fillId="0" borderId="0"/>
    <xf numFmtId="0" fontId="9" fillId="0" borderId="0"/>
    <xf numFmtId="0" fontId="9" fillId="0" borderId="0"/>
    <xf numFmtId="0" fontId="9" fillId="0" borderId="0"/>
    <xf numFmtId="0" fontId="9" fillId="0" borderId="0"/>
    <xf numFmtId="0" fontId="9" fillId="0" borderId="0"/>
    <xf numFmtId="43" fontId="8" fillId="0" borderId="0" applyFont="0" applyFill="0" applyBorder="0" applyAlignment="0" applyProtection="0"/>
    <xf numFmtId="0" fontId="12" fillId="0" borderId="0"/>
    <xf numFmtId="0" fontId="16" fillId="5" borderId="42" applyNumberFormat="0" applyAlignment="0" applyProtection="0"/>
  </cellStyleXfs>
  <cellXfs count="354">
    <xf numFmtId="0" fontId="0" fillId="0" borderId="0" xfId="0"/>
    <xf numFmtId="0" fontId="2" fillId="0" borderId="0" xfId="0" applyFont="1" applyAlignment="1">
      <alignment vertical="center"/>
    </xf>
    <xf numFmtId="164" fontId="2" fillId="0" borderId="2" xfId="0" applyNumberFormat="1" applyFont="1" applyBorder="1" applyAlignment="1">
      <alignment horizontal="center" vertical="center"/>
    </xf>
    <xf numFmtId="0" fontId="2" fillId="0" borderId="3" xfId="0" applyFont="1" applyBorder="1" applyAlignment="1">
      <alignment vertical="center"/>
    </xf>
    <xf numFmtId="0" fontId="2" fillId="0" borderId="4" xfId="0" applyFont="1" applyBorder="1" applyAlignment="1">
      <alignment horizontal="center" vertical="center"/>
    </xf>
    <xf numFmtId="2" fontId="2" fillId="0" borderId="4" xfId="0"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2" fontId="3" fillId="0" borderId="7" xfId="0" applyNumberFormat="1"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4" fillId="0" borderId="0" xfId="0" applyFont="1" applyBorder="1" applyAlignment="1">
      <alignment horizontal="center" vertical="top"/>
    </xf>
    <xf numFmtId="0" fontId="2" fillId="0" borderId="0" xfId="0" applyFont="1" applyBorder="1"/>
    <xf numFmtId="0" fontId="2" fillId="0" borderId="0" xfId="0" applyFont="1" applyBorder="1" applyAlignment="1">
      <alignment horizontal="left" vertical="top"/>
    </xf>
    <xf numFmtId="0" fontId="2" fillId="0" borderId="0" xfId="0" applyFont="1" applyBorder="1" applyAlignment="1">
      <alignment vertical="top"/>
    </xf>
    <xf numFmtId="0" fontId="2" fillId="0" borderId="0" xfId="0" quotePrefix="1"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xf>
    <xf numFmtId="0" fontId="5"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Alignment="1">
      <alignment horizontal="center" vertical="center"/>
    </xf>
    <xf numFmtId="164" fontId="2" fillId="0" borderId="8" xfId="0" applyNumberFormat="1" applyFont="1" applyBorder="1" applyAlignment="1">
      <alignment horizontal="center" vertical="center"/>
    </xf>
    <xf numFmtId="164" fontId="2" fillId="0" borderId="8" xfId="0" applyNumberFormat="1" applyFont="1" applyFill="1" applyBorder="1" applyAlignment="1">
      <alignment horizontal="center" vertical="center"/>
    </xf>
    <xf numFmtId="0" fontId="2" fillId="0" borderId="0" xfId="0" applyFont="1" applyFill="1" applyAlignment="1">
      <alignment vertical="center"/>
    </xf>
    <xf numFmtId="0" fontId="2" fillId="0" borderId="0" xfId="0" applyFont="1" applyFill="1" applyBorder="1" applyAlignment="1">
      <alignment horizontal="left" vertical="top"/>
    </xf>
    <xf numFmtId="0" fontId="2" fillId="0" borderId="0" xfId="0" quotePrefix="1" applyFont="1" applyFill="1" applyBorder="1" applyAlignment="1">
      <alignment horizontal="left" vertical="top" wrapText="1"/>
    </xf>
    <xf numFmtId="0" fontId="2" fillId="0" borderId="0" xfId="0" applyFont="1" applyFill="1" applyBorder="1"/>
    <xf numFmtId="0" fontId="10" fillId="0" borderId="4" xfId="0" applyFont="1" applyBorder="1" applyAlignment="1">
      <alignment horizontal="center"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4" fillId="0" borderId="0" xfId="0" applyFont="1" applyBorder="1" applyAlignment="1">
      <alignment vertical="top"/>
    </xf>
    <xf numFmtId="0" fontId="3" fillId="0" borderId="0" xfId="0" applyFont="1" applyBorder="1" applyAlignment="1">
      <alignment horizontal="left" vertical="center"/>
    </xf>
    <xf numFmtId="0" fontId="11" fillId="0" borderId="0" xfId="0" applyFont="1" applyBorder="1" applyAlignment="1">
      <alignment horizontal="left" vertical="top" wrapText="1"/>
    </xf>
    <xf numFmtId="0" fontId="2" fillId="2" borderId="8" xfId="0" applyFont="1" applyFill="1" applyBorder="1" applyAlignment="1">
      <alignment vertical="center"/>
    </xf>
    <xf numFmtId="0" fontId="2" fillId="2" borderId="2" xfId="0" applyFont="1" applyFill="1" applyBorder="1" applyAlignment="1">
      <alignment vertical="center"/>
    </xf>
    <xf numFmtId="0" fontId="7" fillId="0" borderId="9" xfId="0" applyFont="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Fill="1" applyBorder="1"/>
    <xf numFmtId="0" fontId="2" fillId="0" borderId="13" xfId="0" applyFont="1" applyFill="1" applyBorder="1" applyAlignment="1">
      <alignment horizontal="left" vertical="top"/>
    </xf>
    <xf numFmtId="0" fontId="2" fillId="0" borderId="13" xfId="0" applyFont="1" applyFill="1" applyBorder="1" applyAlignment="1">
      <alignment vertical="top"/>
    </xf>
    <xf numFmtId="0" fontId="2" fillId="0" borderId="14" xfId="0" applyFont="1" applyFill="1" applyBorder="1"/>
    <xf numFmtId="0" fontId="2" fillId="0" borderId="15" xfId="0" applyFont="1" applyFill="1" applyBorder="1"/>
    <xf numFmtId="0" fontId="2" fillId="0" borderId="16" xfId="0" applyFont="1" applyFill="1" applyBorder="1"/>
    <xf numFmtId="0" fontId="2" fillId="0" borderId="0" xfId="0" quotePrefix="1" applyFont="1" applyFill="1" applyBorder="1" applyAlignment="1">
      <alignment vertical="top"/>
    </xf>
    <xf numFmtId="0" fontId="2" fillId="0" borderId="0" xfId="0" applyFont="1" applyFill="1" applyBorder="1" applyAlignment="1">
      <alignment vertical="top" wrapText="1"/>
    </xf>
    <xf numFmtId="0" fontId="5" fillId="0" borderId="0" xfId="0" applyFont="1" applyFill="1" applyBorder="1" applyAlignment="1">
      <alignment horizontal="left" vertical="top"/>
    </xf>
    <xf numFmtId="0" fontId="2" fillId="0" borderId="17" xfId="0" applyFont="1" applyFill="1" applyBorder="1"/>
    <xf numFmtId="0" fontId="2" fillId="0" borderId="18" xfId="0" applyFont="1" applyFill="1" applyBorder="1" applyAlignment="1">
      <alignment horizontal="left" vertical="top"/>
    </xf>
    <xf numFmtId="0" fontId="2" fillId="0" borderId="18" xfId="0" applyFont="1" applyFill="1" applyBorder="1" applyAlignment="1">
      <alignment vertical="top"/>
    </xf>
    <xf numFmtId="0" fontId="2" fillId="0" borderId="18" xfId="0" applyFont="1" applyFill="1" applyBorder="1" applyAlignment="1">
      <alignment vertical="top" wrapText="1"/>
    </xf>
    <xf numFmtId="0" fontId="2" fillId="0" borderId="19" xfId="0" applyFont="1" applyFill="1" applyBorder="1"/>
    <xf numFmtId="0" fontId="2" fillId="0" borderId="16" xfId="0" applyFont="1" applyFill="1" applyBorder="1" applyAlignment="1">
      <alignment vertical="top" wrapText="1"/>
    </xf>
    <xf numFmtId="0" fontId="2" fillId="0" borderId="16"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13" xfId="0" applyFont="1" applyFill="1" applyBorder="1" applyAlignment="1">
      <alignment horizontal="left" vertical="top" wrapText="1"/>
    </xf>
    <xf numFmtId="2" fontId="3" fillId="0" borderId="20" xfId="0" applyNumberFormat="1" applyFont="1" applyBorder="1" applyAlignment="1">
      <alignment horizontal="center" vertical="center"/>
    </xf>
    <xf numFmtId="2" fontId="3" fillId="0" borderId="21" xfId="0" applyNumberFormat="1" applyFont="1" applyBorder="1" applyAlignment="1">
      <alignment horizontal="center" vertical="center"/>
    </xf>
    <xf numFmtId="0" fontId="2" fillId="4" borderId="15" xfId="0" applyFont="1" applyFill="1" applyBorder="1"/>
    <xf numFmtId="0" fontId="2" fillId="4" borderId="0" xfId="0" applyFont="1" applyFill="1" applyBorder="1" applyAlignment="1">
      <alignment horizontal="left" vertical="top" wrapText="1"/>
    </xf>
    <xf numFmtId="0" fontId="2" fillId="4" borderId="0" xfId="0" applyFont="1" applyFill="1" applyBorder="1" applyAlignment="1">
      <alignment vertical="top"/>
    </xf>
    <xf numFmtId="0" fontId="2" fillId="4" borderId="16" xfId="0" applyFont="1" applyFill="1" applyBorder="1"/>
    <xf numFmtId="0" fontId="2" fillId="4" borderId="0" xfId="0" applyFont="1" applyFill="1" applyBorder="1"/>
    <xf numFmtId="0" fontId="2" fillId="0" borderId="25" xfId="0" applyFont="1" applyBorder="1" applyAlignment="1">
      <alignment vertical="center"/>
    </xf>
    <xf numFmtId="3" fontId="13" fillId="0" borderId="6" xfId="8" applyNumberFormat="1" applyFont="1" applyFill="1" applyBorder="1"/>
    <xf numFmtId="0" fontId="2" fillId="0" borderId="5" xfId="0" applyFont="1" applyBorder="1" applyAlignment="1">
      <alignment horizontal="center" vertical="center"/>
    </xf>
    <xf numFmtId="164" fontId="2" fillId="0" borderId="32" xfId="0" applyNumberFormat="1" applyFont="1" applyBorder="1" applyAlignment="1">
      <alignment horizontal="center" vertical="center"/>
    </xf>
    <xf numFmtId="164" fontId="2" fillId="0" borderId="33" xfId="0" applyNumberFormat="1" applyFont="1" applyBorder="1" applyAlignment="1">
      <alignment horizontal="center" vertical="center"/>
    </xf>
    <xf numFmtId="164" fontId="2" fillId="0" borderId="27" xfId="0" applyNumberFormat="1" applyFont="1" applyBorder="1" applyAlignment="1">
      <alignment horizontal="center" vertical="center"/>
    </xf>
    <xf numFmtId="0" fontId="2" fillId="0" borderId="34" xfId="0" applyFont="1" applyBorder="1" applyAlignment="1">
      <alignment horizontal="center" vertical="center"/>
    </xf>
    <xf numFmtId="0" fontId="10" fillId="0" borderId="25" xfId="0" applyFont="1" applyBorder="1" applyAlignment="1">
      <alignment vertical="center"/>
    </xf>
    <xf numFmtId="0" fontId="10" fillId="0" borderId="5" xfId="0" applyFont="1" applyBorder="1" applyAlignment="1">
      <alignment horizontal="center" vertical="center"/>
    </xf>
    <xf numFmtId="164" fontId="2" fillId="0" borderId="4" xfId="0" applyNumberFormat="1" applyFont="1" applyFill="1" applyBorder="1" applyAlignment="1">
      <alignment horizontal="center" vertical="center"/>
    </xf>
    <xf numFmtId="164" fontId="10" fillId="0" borderId="4" xfId="0" applyNumberFormat="1" applyFont="1" applyFill="1" applyBorder="1" applyAlignment="1">
      <alignment horizontal="center" vertical="center"/>
    </xf>
    <xf numFmtId="164" fontId="10" fillId="0" borderId="5" xfId="0" applyNumberFormat="1" applyFont="1" applyFill="1" applyBorder="1" applyAlignment="1">
      <alignment horizontal="center" vertical="center"/>
    </xf>
    <xf numFmtId="164" fontId="10" fillId="0" borderId="31" xfId="0" applyNumberFormat="1" applyFont="1" applyFill="1" applyBorder="1" applyAlignment="1">
      <alignment horizontal="center" vertical="center"/>
    </xf>
    <xf numFmtId="43" fontId="2" fillId="0" borderId="4" xfId="7" applyFont="1" applyBorder="1" applyAlignment="1">
      <alignment horizontal="center" vertical="center"/>
    </xf>
    <xf numFmtId="0" fontId="15" fillId="0" borderId="6" xfId="0" applyFont="1" applyBorder="1" applyAlignment="1">
      <alignment vertical="center"/>
    </xf>
    <xf numFmtId="2" fontId="10" fillId="0" borderId="6" xfId="0" applyNumberFormat="1" applyFont="1" applyBorder="1" applyAlignment="1">
      <alignment horizontal="center" vertical="center"/>
    </xf>
    <xf numFmtId="0" fontId="10" fillId="0" borderId="31" xfId="0" applyFont="1" applyBorder="1" applyAlignment="1">
      <alignment horizontal="center" vertical="center"/>
    </xf>
    <xf numFmtId="164" fontId="2" fillId="0" borderId="2" xfId="0" quotePrefix="1" applyNumberFormat="1" applyFont="1" applyBorder="1" applyAlignment="1">
      <alignment horizontal="center" vertical="center"/>
    </xf>
    <xf numFmtId="164" fontId="14" fillId="0" borderId="6" xfId="0" applyNumberFormat="1" applyFont="1" applyFill="1" applyBorder="1" applyAlignment="1"/>
    <xf numFmtId="0" fontId="2" fillId="0" borderId="0" xfId="0" applyFont="1" applyBorder="1" applyAlignment="1">
      <alignment horizontal="center" vertical="center"/>
    </xf>
    <xf numFmtId="0" fontId="2" fillId="0" borderId="0" xfId="0" applyFont="1" applyBorder="1" applyAlignment="1">
      <alignment horizontal="center"/>
    </xf>
    <xf numFmtId="2" fontId="3" fillId="0" borderId="7"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vertical="center"/>
    </xf>
    <xf numFmtId="164" fontId="2" fillId="0" borderId="1" xfId="0" applyNumberFormat="1"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164" fontId="2" fillId="0" borderId="0" xfId="0" applyNumberFormat="1" applyFont="1" applyFill="1" applyBorder="1" applyAlignment="1">
      <alignment horizontal="center" vertical="center"/>
    </xf>
    <xf numFmtId="0" fontId="2" fillId="0" borderId="35" xfId="0" applyFont="1" applyBorder="1" applyAlignment="1">
      <alignment vertical="center"/>
    </xf>
    <xf numFmtId="0" fontId="10" fillId="0" borderId="36" xfId="0" applyFont="1" applyBorder="1" applyAlignment="1">
      <alignment horizontal="center" vertical="center"/>
    </xf>
    <xf numFmtId="0" fontId="10" fillId="0" borderId="34" xfId="0"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2" fontId="3" fillId="0" borderId="7" xfId="0" applyNumberFormat="1"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0" fontId="10" fillId="0" borderId="37" xfId="0" applyFont="1" applyBorder="1" applyAlignment="1">
      <alignment vertical="center"/>
    </xf>
    <xf numFmtId="164" fontId="2" fillId="0" borderId="31" xfId="0" applyNumberFormat="1" applyFont="1" applyFill="1" applyBorder="1" applyAlignment="1">
      <alignment horizontal="center" vertical="center"/>
    </xf>
    <xf numFmtId="0" fontId="2" fillId="0" borderId="1" xfId="0" applyFont="1" applyBorder="1" applyAlignment="1">
      <alignment horizontal="center" vertical="center"/>
    </xf>
    <xf numFmtId="0" fontId="15" fillId="0" borderId="25" xfId="0" applyFont="1" applyBorder="1" applyAlignment="1">
      <alignment vertical="center"/>
    </xf>
    <xf numFmtId="164" fontId="14" fillId="0" borderId="37" xfId="0" applyNumberFormat="1" applyFont="1" applyFill="1" applyBorder="1" applyAlignment="1"/>
    <xf numFmtId="0" fontId="2" fillId="0" borderId="8" xfId="0" applyFont="1" applyBorder="1" applyAlignment="1">
      <alignment horizontal="center" vertical="center"/>
    </xf>
    <xf numFmtId="164" fontId="2" fillId="0" borderId="38" xfId="0" applyNumberFormat="1" applyFont="1" applyBorder="1" applyAlignment="1">
      <alignment horizontal="center" vertical="center"/>
    </xf>
    <xf numFmtId="0" fontId="10" fillId="0" borderId="25" xfId="0" applyFont="1" applyBorder="1" applyAlignment="1">
      <alignment horizontal="center" vertical="center"/>
    </xf>
    <xf numFmtId="0" fontId="10" fillId="0" borderId="37" xfId="0" applyFont="1" applyBorder="1" applyAlignment="1">
      <alignment horizontal="center" vertical="center"/>
    </xf>
    <xf numFmtId="0" fontId="2" fillId="0" borderId="35" xfId="0" applyFont="1" applyBorder="1" applyAlignment="1">
      <alignment horizontal="center" vertical="center"/>
    </xf>
    <xf numFmtId="3" fontId="13" fillId="0" borderId="4" xfId="8" applyNumberFormat="1" applyFont="1" applyFill="1" applyBorder="1"/>
    <xf numFmtId="0" fontId="2" fillId="0" borderId="33" xfId="0" applyFont="1" applyBorder="1" applyAlignment="1">
      <alignment horizontal="center" vertical="center"/>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0" fontId="3" fillId="0" borderId="0" xfId="0" applyFont="1" applyBorder="1" applyAlignment="1">
      <alignment horizontal="center" vertical="center"/>
    </xf>
    <xf numFmtId="164" fontId="2" fillId="0" borderId="26" xfId="0" applyNumberFormat="1"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164" fontId="2" fillId="0" borderId="26" xfId="0" applyNumberFormat="1"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164" fontId="14" fillId="0" borderId="6" xfId="0" applyNumberFormat="1" applyFont="1" applyFill="1" applyBorder="1" applyAlignment="1">
      <alignment horizontal="left"/>
    </xf>
    <xf numFmtId="164" fontId="14" fillId="0" borderId="6" xfId="0" applyNumberFormat="1" applyFont="1" applyFill="1" applyBorder="1" applyAlignment="1">
      <alignment horizontal="left"/>
    </xf>
    <xf numFmtId="0" fontId="2" fillId="0" borderId="0" xfId="0" applyFont="1" applyBorder="1" applyAlignment="1">
      <alignment vertical="center"/>
    </xf>
    <xf numFmtId="164" fontId="14" fillId="0" borderId="0" xfId="0" applyNumberFormat="1" applyFont="1" applyFill="1" applyBorder="1" applyAlignment="1">
      <alignment horizontal="left"/>
    </xf>
    <xf numFmtId="0" fontId="15"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left" vertical="center" wrapText="1"/>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10" fillId="0" borderId="6" xfId="0" applyFont="1" applyBorder="1" applyAlignment="1">
      <alignment vertical="center" wrapText="1"/>
    </xf>
    <xf numFmtId="164" fontId="10" fillId="0" borderId="25" xfId="0" applyNumberFormat="1" applyFont="1" applyFill="1" applyBorder="1" applyAlignment="1"/>
    <xf numFmtId="164" fontId="10" fillId="0" borderId="0" xfId="0" applyNumberFormat="1" applyFont="1" applyFill="1" applyBorder="1" applyAlignment="1">
      <alignment horizontal="left"/>
    </xf>
    <xf numFmtId="164" fontId="10" fillId="0" borderId="25" xfId="0" applyNumberFormat="1" applyFont="1" applyFill="1" applyBorder="1" applyAlignment="1">
      <alignment horizontal="left"/>
    </xf>
    <xf numFmtId="0" fontId="10" fillId="0" borderId="25" xfId="0" applyFont="1" applyBorder="1" applyAlignment="1">
      <alignment vertical="center" wrapText="1"/>
    </xf>
    <xf numFmtId="164" fontId="10" fillId="0" borderId="4" xfId="0" applyNumberFormat="1" applyFont="1" applyFill="1" applyBorder="1" applyAlignment="1">
      <alignment horizontal="center"/>
    </xf>
    <xf numFmtId="164" fontId="10" fillId="0" borderId="31" xfId="0" applyNumberFormat="1" applyFont="1" applyFill="1" applyBorder="1" applyAlignment="1">
      <alignment horizontal="center"/>
    </xf>
    <xf numFmtId="164" fontId="14" fillId="0" borderId="4" xfId="0" applyNumberFormat="1" applyFont="1" applyFill="1" applyBorder="1" applyAlignment="1">
      <alignment horizontal="left"/>
    </xf>
    <xf numFmtId="164" fontId="10" fillId="0" borderId="8" xfId="0" applyNumberFormat="1" applyFont="1" applyFill="1" applyBorder="1" applyAlignment="1">
      <alignment horizontal="center"/>
    </xf>
    <xf numFmtId="0" fontId="10" fillId="0" borderId="0" xfId="0" applyFont="1" applyBorder="1" applyAlignment="1">
      <alignment horizontal="left" vertical="center"/>
    </xf>
    <xf numFmtId="0" fontId="10" fillId="0" borderId="8" xfId="0" applyFont="1" applyBorder="1" applyAlignment="1">
      <alignment horizontal="center" vertical="center"/>
    </xf>
    <xf numFmtId="0" fontId="3" fillId="0" borderId="35" xfId="0" applyFont="1" applyBorder="1" applyAlignment="1">
      <alignment vertical="center"/>
    </xf>
    <xf numFmtId="0" fontId="3" fillId="0" borderId="1" xfId="0" applyFont="1" applyBorder="1" applyAlignment="1">
      <alignment vertical="center"/>
    </xf>
    <xf numFmtId="0" fontId="2" fillId="0" borderId="1" xfId="0" applyFont="1" applyBorder="1" applyAlignment="1">
      <alignment vertical="center"/>
    </xf>
    <xf numFmtId="164" fontId="10" fillId="0" borderId="25" xfId="0" applyNumberFormat="1" applyFont="1" applyFill="1" applyBorder="1" applyAlignment="1">
      <alignment horizontal="center" vertical="center"/>
    </xf>
    <xf numFmtId="0" fontId="2" fillId="0" borderId="8" xfId="0" applyFont="1" applyFill="1" applyBorder="1" applyAlignment="1">
      <alignment vertical="center"/>
    </xf>
    <xf numFmtId="164" fontId="2" fillId="0" borderId="26" xfId="0" applyNumberFormat="1"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10" fillId="3"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3" fillId="0" borderId="0" xfId="0" applyFont="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3" fillId="0" borderId="0" xfId="0" applyFont="1" applyBorder="1" applyAlignment="1">
      <alignment horizontal="center" vertical="center"/>
    </xf>
    <xf numFmtId="164" fontId="2" fillId="0" borderId="26" xfId="0" applyNumberFormat="1"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3" fillId="0" borderId="1" xfId="0" applyFont="1" applyBorder="1" applyAlignment="1">
      <alignment horizontal="center" vertical="center"/>
    </xf>
    <xf numFmtId="2" fontId="3" fillId="0" borderId="7" xfId="0" applyNumberFormat="1" applyFont="1" applyBorder="1" applyAlignment="1">
      <alignment horizontal="center"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3" fillId="0" borderId="0" xfId="0" applyFont="1" applyBorder="1" applyAlignment="1">
      <alignment horizontal="center" vertical="center"/>
    </xf>
    <xf numFmtId="0" fontId="10" fillId="0" borderId="4" xfId="0" applyFont="1" applyFill="1" applyBorder="1" applyAlignment="1">
      <alignment horizontal="center" vertical="center"/>
    </xf>
    <xf numFmtId="0" fontId="10" fillId="0" borderId="41" xfId="1"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vertical="center"/>
    </xf>
    <xf numFmtId="164" fontId="2" fillId="0" borderId="33" xfId="0" applyNumberFormat="1" applyFont="1" applyFill="1" applyBorder="1" applyAlignment="1">
      <alignment horizontal="center" vertical="center"/>
    </xf>
    <xf numFmtId="164" fontId="2" fillId="0" borderId="21" xfId="0" applyNumberFormat="1" applyFont="1" applyFill="1" applyBorder="1" applyAlignment="1">
      <alignment horizontal="center" vertical="center"/>
    </xf>
    <xf numFmtId="0" fontId="2" fillId="0" borderId="31" xfId="0" applyFont="1" applyBorder="1" applyAlignment="1">
      <alignment horizontal="center" vertical="center"/>
    </xf>
    <xf numFmtId="0" fontId="2" fillId="0" borderId="37" xfId="0" applyFont="1" applyBorder="1" applyAlignment="1">
      <alignment vertical="center"/>
    </xf>
    <xf numFmtId="0" fontId="2" fillId="0" borderId="43" xfId="0" applyFont="1" applyBorder="1" applyAlignment="1">
      <alignment vertical="center"/>
    </xf>
    <xf numFmtId="164" fontId="2" fillId="0" borderId="20" xfId="0" applyNumberFormat="1" applyFont="1" applyBorder="1" applyAlignment="1">
      <alignment horizontal="center" vertical="center"/>
    </xf>
    <xf numFmtId="0" fontId="10" fillId="0" borderId="6" xfId="0" applyFont="1" applyBorder="1" applyAlignment="1">
      <alignment horizontal="center" vertical="center"/>
    </xf>
    <xf numFmtId="164" fontId="2" fillId="0" borderId="6" xfId="0" applyNumberFormat="1" applyFont="1" applyFill="1" applyBorder="1" applyAlignment="1">
      <alignment horizontal="center" vertical="center"/>
    </xf>
    <xf numFmtId="0" fontId="2" fillId="0" borderId="37" xfId="0" applyFont="1" applyBorder="1" applyAlignment="1">
      <alignment horizontal="center" vertical="center"/>
    </xf>
    <xf numFmtId="0" fontId="2" fillId="0" borderId="33" xfId="0" applyFont="1" applyBorder="1" applyAlignment="1">
      <alignment vertical="center"/>
    </xf>
    <xf numFmtId="0" fontId="2" fillId="0" borderId="21" xfId="0" applyFont="1" applyBorder="1" applyAlignment="1">
      <alignment vertical="center"/>
    </xf>
    <xf numFmtId="0" fontId="17" fillId="6" borderId="0" xfId="0" applyFont="1" applyFill="1" applyAlignment="1">
      <alignment horizontal="center" vertical="center" wrapText="1"/>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0" xfId="0" applyFont="1" applyFill="1" applyBorder="1" applyAlignment="1">
      <alignment horizontal="center" vertical="center"/>
    </xf>
    <xf numFmtId="0" fontId="10" fillId="0" borderId="0" xfId="0" applyFont="1" applyBorder="1" applyAlignment="1">
      <alignment horizontal="center" vertical="center"/>
    </xf>
    <xf numFmtId="164" fontId="2" fillId="0" borderId="29" xfId="0" applyNumberFormat="1" applyFont="1" applyBorder="1" applyAlignment="1">
      <alignment horizontal="center" vertical="center"/>
    </xf>
    <xf numFmtId="0" fontId="10" fillId="0" borderId="44" xfId="0" applyFont="1" applyBorder="1" applyAlignment="1">
      <alignment vertical="center"/>
    </xf>
    <xf numFmtId="0" fontId="2" fillId="0" borderId="0" xfId="0" applyFont="1" applyBorder="1" applyAlignment="1">
      <alignment vertical="center"/>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3" fillId="0" borderId="0" xfId="0" applyFont="1" applyBorder="1" applyAlignment="1">
      <alignment horizontal="center" vertical="center"/>
    </xf>
    <xf numFmtId="0" fontId="2" fillId="0" borderId="8" xfId="0" applyFont="1" applyFill="1" applyBorder="1" applyAlignment="1">
      <alignment horizontal="center" vertical="center"/>
    </xf>
    <xf numFmtId="164" fontId="10" fillId="0" borderId="6" xfId="0" applyNumberFormat="1" applyFont="1" applyFill="1" applyBorder="1" applyAlignment="1">
      <alignment horizontal="center" vertical="center"/>
    </xf>
    <xf numFmtId="0" fontId="2" fillId="0" borderId="45" xfId="0" applyFont="1" applyBorder="1" applyAlignment="1">
      <alignment horizontal="center" vertical="center"/>
    </xf>
    <xf numFmtId="164" fontId="2" fillId="0" borderId="8" xfId="0" applyNumberFormat="1" applyFont="1" applyFill="1" applyBorder="1" applyAlignment="1">
      <alignment horizontal="center" vertical="center" wrapText="1"/>
    </xf>
    <xf numFmtId="164" fontId="14" fillId="0" borderId="46" xfId="0" applyNumberFormat="1" applyFont="1" applyFill="1" applyBorder="1" applyAlignment="1">
      <alignment horizontal="left"/>
    </xf>
    <xf numFmtId="0" fontId="10" fillId="0" borderId="0" xfId="0" applyFont="1"/>
    <xf numFmtId="2" fontId="18" fillId="0" borderId="4" xfId="0" applyNumberFormat="1" applyFont="1" applyBorder="1" applyAlignment="1">
      <alignment horizontal="center" vertical="center"/>
    </xf>
    <xf numFmtId="164" fontId="18" fillId="0" borderId="8" xfId="0" applyNumberFormat="1" applyFont="1" applyFill="1" applyBorder="1" applyAlignment="1">
      <alignment horizontal="center" vertical="center"/>
    </xf>
    <xf numFmtId="2" fontId="19" fillId="0" borderId="7" xfId="0" applyNumberFormat="1" applyFont="1" applyBorder="1" applyAlignment="1">
      <alignment horizontal="center" vertical="center"/>
    </xf>
    <xf numFmtId="0" fontId="2" fillId="0" borderId="0" xfId="0" applyFont="1" applyFill="1" applyAlignment="1">
      <alignment horizontal="center" vertical="center"/>
    </xf>
    <xf numFmtId="0" fontId="10" fillId="0" borderId="0" xfId="0" applyFont="1" applyBorder="1" applyAlignment="1">
      <alignment wrapText="1"/>
    </xf>
    <xf numFmtId="0" fontId="20" fillId="0" borderId="0" xfId="0" applyFont="1"/>
    <xf numFmtId="0" fontId="10" fillId="0" borderId="0" xfId="0" applyFont="1" applyAlignment="1">
      <alignment horizontal="center"/>
    </xf>
    <xf numFmtId="0" fontId="10" fillId="0" borderId="0" xfId="0" applyFont="1" applyAlignment="1">
      <alignment horizontal="center" vertical="center"/>
    </xf>
    <xf numFmtId="0" fontId="2" fillId="0" borderId="0" xfId="0" applyFont="1" applyBorder="1" applyAlignment="1">
      <alignment vertical="center"/>
    </xf>
    <xf numFmtId="164" fontId="14" fillId="0" borderId="25" xfId="0" applyNumberFormat="1" applyFont="1" applyFill="1" applyBorder="1" applyAlignment="1"/>
    <xf numFmtId="0" fontId="3" fillId="0" borderId="0" xfId="0" applyFont="1" applyBorder="1" applyAlignment="1">
      <alignment vertical="center"/>
    </xf>
    <xf numFmtId="0" fontId="2" fillId="0" borderId="32" xfId="0" applyFont="1" applyBorder="1" applyAlignment="1">
      <alignment horizontal="center" vertical="center"/>
    </xf>
    <xf numFmtId="0" fontId="3" fillId="0" borderId="30" xfId="0" applyFont="1" applyBorder="1" applyAlignment="1">
      <alignment vertical="center"/>
    </xf>
    <xf numFmtId="164" fontId="2" fillId="0" borderId="28" xfId="0" applyNumberFormat="1" applyFont="1" applyBorder="1" applyAlignment="1">
      <alignment horizontal="center" vertical="center"/>
    </xf>
    <xf numFmtId="0" fontId="2" fillId="0" borderId="8" xfId="0" applyFont="1" applyBorder="1" applyAlignment="1">
      <alignment vertical="center"/>
    </xf>
    <xf numFmtId="0" fontId="2" fillId="0" borderId="0" xfId="0" applyFont="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21" fillId="0" borderId="0" xfId="0" applyFont="1"/>
    <xf numFmtId="0" fontId="21" fillId="0" borderId="0" xfId="0" applyFont="1" applyAlignment="1">
      <alignment horizontal="left"/>
    </xf>
    <xf numFmtId="2" fontId="2" fillId="0" borderId="4" xfId="0" applyNumberFormat="1" applyFont="1" applyBorder="1" applyAlignment="1">
      <alignment horizontal="left" vertical="center"/>
    </xf>
    <xf numFmtId="0" fontId="2" fillId="0" borderId="0" xfId="0" applyFont="1" applyBorder="1" applyAlignment="1">
      <alignment vertical="center"/>
    </xf>
    <xf numFmtId="164" fontId="10" fillId="0" borderId="8" xfId="0" applyNumberFormat="1" applyFont="1" applyFill="1" applyBorder="1" applyAlignment="1">
      <alignment horizontal="center" vertical="center"/>
    </xf>
    <xf numFmtId="0" fontId="10" fillId="0" borderId="32" xfId="0" applyFont="1" applyBorder="1" applyAlignment="1">
      <alignment horizontal="center" vertical="center"/>
    </xf>
    <xf numFmtId="164" fontId="2" fillId="0" borderId="0" xfId="0" applyNumberFormat="1" applyFont="1" applyAlignment="1">
      <alignment vertical="center"/>
    </xf>
    <xf numFmtId="164" fontId="10" fillId="0" borderId="4" xfId="0" applyNumberFormat="1" applyFont="1" applyBorder="1" applyAlignment="1">
      <alignment horizontal="center" vertical="center"/>
    </xf>
    <xf numFmtId="164" fontId="14" fillId="0" borderId="6" xfId="0" applyNumberFormat="1" applyFont="1" applyFill="1" applyBorder="1" applyAlignment="1">
      <alignment horizontal="left"/>
    </xf>
    <xf numFmtId="0" fontId="2" fillId="0" borderId="0" xfId="0" applyFont="1" applyFill="1" applyBorder="1" applyAlignment="1">
      <alignment horizontal="left" vertical="top" wrapText="1"/>
    </xf>
    <xf numFmtId="0" fontId="2" fillId="0" borderId="0" xfId="0" applyFont="1" applyFill="1" applyBorder="1" applyAlignment="1">
      <alignment horizontal="center" vertical="top"/>
    </xf>
    <xf numFmtId="0" fontId="4" fillId="0" borderId="0" xfId="0" applyFont="1" applyFill="1" applyBorder="1" applyAlignment="1">
      <alignment horizontal="center" vertical="top"/>
    </xf>
    <xf numFmtId="0" fontId="2" fillId="0" borderId="0" xfId="0" applyFont="1" applyFill="1" applyBorder="1" applyAlignment="1">
      <alignment horizontal="left" vertical="top"/>
    </xf>
    <xf numFmtId="0" fontId="2" fillId="0" borderId="0" xfId="0" quotePrefix="1" applyFont="1" applyFill="1" applyBorder="1" applyAlignment="1">
      <alignment horizontal="left" vertical="top"/>
    </xf>
    <xf numFmtId="0" fontId="3" fillId="0" borderId="26" xfId="0" applyFont="1" applyBorder="1" applyAlignment="1">
      <alignment horizontal="center" vertical="center"/>
    </xf>
    <xf numFmtId="0" fontId="3" fillId="0" borderId="28" xfId="0" applyFont="1" applyBorder="1" applyAlignment="1">
      <alignment horizontal="center" vertical="center"/>
    </xf>
    <xf numFmtId="0" fontId="3" fillId="0" borderId="7" xfId="0" applyFont="1" applyBorder="1" applyAlignment="1">
      <alignment horizontal="center" vertical="center"/>
    </xf>
    <xf numFmtId="0" fontId="1" fillId="0" borderId="0" xfId="0" applyFont="1" applyAlignment="1">
      <alignment horizontal="center"/>
    </xf>
    <xf numFmtId="0" fontId="3" fillId="0" borderId="2" xfId="0" applyFont="1" applyBorder="1" applyAlignment="1">
      <alignment horizontal="center" vertical="center"/>
    </xf>
    <xf numFmtId="0" fontId="3" fillId="0" borderId="29" xfId="0" applyFont="1" applyBorder="1" applyAlignment="1">
      <alignment horizontal="center" vertical="center"/>
    </xf>
    <xf numFmtId="0" fontId="3" fillId="0" borderId="20" xfId="0" applyFont="1" applyBorder="1" applyAlignment="1">
      <alignment horizontal="center" vertical="center"/>
    </xf>
    <xf numFmtId="0" fontId="3" fillId="0" borderId="30" xfId="0" applyFont="1" applyBorder="1" applyAlignment="1">
      <alignment horizontal="center" vertical="center"/>
    </xf>
    <xf numFmtId="0" fontId="3" fillId="0" borderId="21" xfId="0" applyFont="1" applyBorder="1" applyAlignment="1">
      <alignment horizontal="center" vertical="center"/>
    </xf>
    <xf numFmtId="0" fontId="3" fillId="0" borderId="27"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22" xfId="0" applyNumberFormat="1" applyFont="1" applyBorder="1" applyAlignment="1">
      <alignment horizontal="left"/>
    </xf>
    <xf numFmtId="164" fontId="3" fillId="0" borderId="23" xfId="0" applyNumberFormat="1" applyFont="1" applyBorder="1" applyAlignment="1">
      <alignment horizontal="left"/>
    </xf>
    <xf numFmtId="164" fontId="3" fillId="0" borderId="24" xfId="0" applyNumberFormat="1" applyFont="1" applyBorder="1" applyAlignment="1">
      <alignment horizontal="left"/>
    </xf>
    <xf numFmtId="164" fontId="3" fillId="0" borderId="5" xfId="0" applyNumberFormat="1" applyFont="1" applyFill="1" applyBorder="1" applyAlignment="1">
      <alignment horizontal="left"/>
    </xf>
    <xf numFmtId="164" fontId="3" fillId="0" borderId="25" xfId="0" applyNumberFormat="1" applyFont="1" applyFill="1" applyBorder="1" applyAlignment="1">
      <alignment horizontal="left"/>
    </xf>
    <xf numFmtId="164" fontId="3" fillId="0" borderId="6" xfId="0" applyNumberFormat="1" applyFont="1" applyFill="1" applyBorder="1" applyAlignment="1">
      <alignment horizontal="left"/>
    </xf>
    <xf numFmtId="164" fontId="2" fillId="0" borderId="26" xfId="0" applyNumberFormat="1" applyFont="1" applyBorder="1" applyAlignment="1">
      <alignment horizontal="center" vertical="center"/>
    </xf>
    <xf numFmtId="164" fontId="2" fillId="0" borderId="7" xfId="0" applyNumberFormat="1" applyFont="1" applyBorder="1" applyAlignment="1">
      <alignment horizontal="center" vertical="center"/>
    </xf>
    <xf numFmtId="0" fontId="2" fillId="0" borderId="0" xfId="0" applyFont="1" applyBorder="1" applyAlignment="1">
      <alignment horizontal="left" vertical="top" wrapText="1"/>
    </xf>
    <xf numFmtId="0" fontId="2" fillId="3" borderId="0" xfId="0" applyFont="1" applyFill="1" applyBorder="1" applyAlignment="1">
      <alignment horizontal="left" vertical="top" wrapText="1"/>
    </xf>
    <xf numFmtId="0" fontId="11" fillId="0" borderId="0" xfId="0" applyFont="1" applyBorder="1" applyAlignment="1">
      <alignment horizontal="left" vertical="top" wrapText="1"/>
    </xf>
    <xf numFmtId="0" fontId="11" fillId="0" borderId="0" xfId="0" applyFont="1" applyFill="1" applyBorder="1" applyAlignment="1">
      <alignment horizontal="center" vertical="top"/>
    </xf>
    <xf numFmtId="0" fontId="2" fillId="0" borderId="0" xfId="0" applyFont="1" applyBorder="1" applyAlignment="1">
      <alignment horizontal="left" vertical="top"/>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2" fillId="0" borderId="0" xfId="0" quotePrefix="1" applyFont="1" applyFill="1" applyBorder="1" applyAlignment="1">
      <alignment horizontal="left" vertical="top" wrapText="1"/>
    </xf>
    <xf numFmtId="0" fontId="2" fillId="4" borderId="0" xfId="0" applyFont="1" applyFill="1" applyBorder="1" applyAlignment="1">
      <alignment horizontal="left" vertical="top" wrapText="1"/>
    </xf>
    <xf numFmtId="0" fontId="2" fillId="0" borderId="0" xfId="0" applyFont="1" applyFill="1" applyBorder="1" applyAlignment="1">
      <alignment horizontal="center" vertical="center"/>
    </xf>
    <xf numFmtId="0" fontId="3" fillId="0" borderId="0" xfId="0" applyFont="1" applyBorder="1" applyAlignment="1">
      <alignment horizontal="center" vertical="center"/>
    </xf>
    <xf numFmtId="0" fontId="3" fillId="0" borderId="27" xfId="0" applyFont="1" applyBorder="1" applyAlignment="1">
      <alignment horizontal="center" vertical="center"/>
    </xf>
    <xf numFmtId="0" fontId="3" fillId="0" borderId="1" xfId="0" applyFont="1" applyBorder="1" applyAlignment="1">
      <alignment horizontal="center" vertical="center"/>
    </xf>
    <xf numFmtId="0" fontId="3" fillId="0" borderId="35" xfId="0" applyFont="1" applyBorder="1" applyAlignment="1">
      <alignment horizontal="center" vertical="center"/>
    </xf>
    <xf numFmtId="2" fontId="3" fillId="2" borderId="27"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0" fontId="2" fillId="2" borderId="27" xfId="0" applyFont="1" applyFill="1" applyBorder="1" applyAlignment="1">
      <alignment horizontal="center" vertical="center"/>
    </xf>
    <xf numFmtId="0" fontId="2" fillId="2" borderId="1" xfId="0" applyFont="1" applyFill="1" applyBorder="1" applyAlignment="1">
      <alignment horizontal="center" vertical="center"/>
    </xf>
    <xf numFmtId="2" fontId="3" fillId="0" borderId="28" xfId="0" applyNumberFormat="1" applyFont="1" applyBorder="1" applyAlignment="1">
      <alignment horizontal="center" vertical="center"/>
    </xf>
    <xf numFmtId="2" fontId="3" fillId="0" borderId="7" xfId="0" applyNumberFormat="1" applyFont="1" applyBorder="1" applyAlignment="1">
      <alignment horizontal="center" vertical="center"/>
    </xf>
    <xf numFmtId="164" fontId="14" fillId="0" borderId="5" xfId="0" applyNumberFormat="1" applyFont="1" applyFill="1" applyBorder="1" applyAlignment="1">
      <alignment horizontal="left"/>
    </xf>
    <xf numFmtId="164" fontId="14" fillId="0" borderId="25" xfId="0" applyNumberFormat="1" applyFont="1" applyFill="1" applyBorder="1" applyAlignment="1">
      <alignment horizontal="left"/>
    </xf>
    <xf numFmtId="164" fontId="14" fillId="0" borderId="6" xfId="0" applyNumberFormat="1" applyFont="1" applyFill="1" applyBorder="1" applyAlignment="1">
      <alignment horizontal="left"/>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vertical="center"/>
    </xf>
    <xf numFmtId="0" fontId="10" fillId="0" borderId="25" xfId="0" applyFont="1" applyBorder="1" applyAlignment="1">
      <alignment horizontal="left" vertical="top" wrapText="1"/>
    </xf>
    <xf numFmtId="0" fontId="10" fillId="0" borderId="6" xfId="0" applyFont="1" applyBorder="1" applyAlignment="1">
      <alignment horizontal="left" vertical="top" wrapText="1"/>
    </xf>
    <xf numFmtId="0" fontId="2" fillId="0" borderId="8" xfId="0" applyFont="1" applyFill="1" applyBorder="1" applyAlignment="1">
      <alignment horizontal="center" vertical="center"/>
    </xf>
    <xf numFmtId="0" fontId="2" fillId="0" borderId="1" xfId="0" applyFont="1" applyFill="1" applyBorder="1" applyAlignment="1">
      <alignment horizontal="center" vertical="center"/>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49" xfId="0" applyFont="1" applyBorder="1" applyAlignment="1">
      <alignment wrapText="1"/>
    </xf>
    <xf numFmtId="0" fontId="10" fillId="0" borderId="50" xfId="0" applyFont="1" applyBorder="1" applyAlignment="1">
      <alignment wrapText="1"/>
    </xf>
    <xf numFmtId="0" fontId="10" fillId="0" borderId="47" xfId="0" applyFont="1" applyBorder="1" applyAlignment="1">
      <alignment wrapText="1"/>
    </xf>
    <xf numFmtId="0" fontId="10" fillId="0" borderId="48" xfId="0" applyFont="1" applyBorder="1" applyAlignment="1">
      <alignment wrapText="1"/>
    </xf>
    <xf numFmtId="0" fontId="3" fillId="0" borderId="38" xfId="0" applyFont="1" applyBorder="1" applyAlignment="1">
      <alignment horizontal="center" vertical="center"/>
    </xf>
    <xf numFmtId="164" fontId="2" fillId="0" borderId="28" xfId="0" applyNumberFormat="1" applyFont="1" applyBorder="1" applyAlignment="1">
      <alignment horizontal="center" vertical="center"/>
    </xf>
    <xf numFmtId="0" fontId="10" fillId="0" borderId="25" xfId="0" applyFont="1" applyBorder="1" applyAlignment="1">
      <alignment horizontal="left" vertical="center" wrapText="1"/>
    </xf>
    <xf numFmtId="0" fontId="10" fillId="0" borderId="39" xfId="0" applyFont="1" applyBorder="1" applyAlignment="1">
      <alignment horizontal="left" vertical="center" wrapText="1"/>
    </xf>
    <xf numFmtId="0" fontId="10" fillId="0" borderId="40" xfId="0" applyFont="1" applyBorder="1" applyAlignment="1">
      <alignment horizontal="left" vertical="center" wrapText="1"/>
    </xf>
    <xf numFmtId="0" fontId="10" fillId="0" borderId="40" xfId="0" applyFont="1" applyFill="1" applyBorder="1" applyAlignment="1">
      <alignment vertical="center" wrapText="1"/>
    </xf>
    <xf numFmtId="0" fontId="10" fillId="0" borderId="40" xfId="0" applyFont="1" applyBorder="1" applyAlignment="1">
      <alignment vertical="center" wrapText="1"/>
    </xf>
    <xf numFmtId="0" fontId="10" fillId="7" borderId="4" xfId="0" applyFont="1" applyFill="1" applyBorder="1" applyAlignment="1">
      <alignment horizontal="center" vertical="center"/>
    </xf>
    <xf numFmtId="49" fontId="2" fillId="0" borderId="8" xfId="0" applyNumberFormat="1" applyFont="1" applyFill="1" applyBorder="1" applyAlignment="1">
      <alignment horizontal="center" vertical="center"/>
    </xf>
  </cellXfs>
  <cellStyles count="10">
    <cellStyle name="Check Cell 2" xfId="9"/>
    <cellStyle name="Comma" xfId="7" builtinId="3"/>
    <cellStyle name="Normal" xfId="0" builtinId="0"/>
    <cellStyle name="Normal 2" xfId="1"/>
    <cellStyle name="Normal 2 2 2" xfId="8"/>
    <cellStyle name="Normal 3" xfId="2"/>
    <cellStyle name="Normal 4" xfId="3"/>
    <cellStyle name="Normal 5" xfId="4"/>
    <cellStyle name="Normal 6" xfId="5"/>
    <cellStyle name="Normal 7"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view="pageBreakPreview" topLeftCell="A53" zoomScaleSheetLayoutView="100" workbookViewId="0">
      <selection activeCell="A58" sqref="A58"/>
    </sheetView>
  </sheetViews>
  <sheetFormatPr defaultRowHeight="14.25"/>
  <cols>
    <col min="1" max="1" width="2.85546875" style="30" customWidth="1"/>
    <col min="2" max="2" width="21" style="28" customWidth="1"/>
    <col min="3" max="3" width="1.5703125" style="21" bestFit="1" customWidth="1"/>
    <col min="4" max="4" width="1.85546875" style="21" customWidth="1"/>
    <col min="5" max="5" width="2.140625" style="21" customWidth="1"/>
    <col min="6" max="6" width="66.28515625" style="21" customWidth="1"/>
    <col min="7" max="7" width="2.85546875" style="30" customWidth="1"/>
    <col min="8" max="16384" width="9.140625" style="30"/>
  </cols>
  <sheetData>
    <row r="1" spans="1:8" ht="6" customHeight="1">
      <c r="A1" s="44"/>
      <c r="B1" s="45"/>
      <c r="C1" s="46"/>
      <c r="D1" s="46"/>
      <c r="E1" s="46"/>
      <c r="F1" s="46"/>
      <c r="G1" s="47"/>
    </row>
    <row r="2" spans="1:8" ht="17.25">
      <c r="A2" s="48"/>
      <c r="B2" s="287" t="s">
        <v>129</v>
      </c>
      <c r="C2" s="287"/>
      <c r="D2" s="287"/>
      <c r="E2" s="287"/>
      <c r="F2" s="287"/>
      <c r="G2" s="49"/>
    </row>
    <row r="3" spans="1:8" ht="11.25" customHeight="1">
      <c r="A3" s="48"/>
      <c r="G3" s="49"/>
    </row>
    <row r="4" spans="1:8" ht="15" customHeight="1">
      <c r="A4" s="48"/>
      <c r="B4" s="28" t="s">
        <v>22</v>
      </c>
      <c r="C4" s="21" t="s">
        <v>9</v>
      </c>
      <c r="D4" s="21" t="s">
        <v>95</v>
      </c>
      <c r="G4" s="49"/>
    </row>
    <row r="5" spans="1:8" ht="15" customHeight="1">
      <c r="A5" s="48"/>
      <c r="D5" s="50" t="s">
        <v>21</v>
      </c>
      <c r="E5" s="21" t="s">
        <v>39</v>
      </c>
      <c r="G5" s="49"/>
    </row>
    <row r="6" spans="1:8" ht="45" customHeight="1">
      <c r="A6" s="48"/>
      <c r="D6" s="50" t="s">
        <v>21</v>
      </c>
      <c r="E6" s="285" t="s">
        <v>96</v>
      </c>
      <c r="F6" s="285"/>
      <c r="G6" s="49"/>
    </row>
    <row r="7" spans="1:8" ht="30" customHeight="1">
      <c r="A7" s="48"/>
      <c r="D7" s="50" t="s">
        <v>21</v>
      </c>
      <c r="E7" s="285" t="s">
        <v>87</v>
      </c>
      <c r="F7" s="285"/>
      <c r="G7" s="49"/>
    </row>
    <row r="8" spans="1:8" ht="30" customHeight="1">
      <c r="A8" s="48"/>
      <c r="D8" s="50" t="s">
        <v>21</v>
      </c>
      <c r="E8" s="285" t="s">
        <v>88</v>
      </c>
      <c r="F8" s="285"/>
      <c r="G8" s="49"/>
    </row>
    <row r="9" spans="1:8" ht="45" customHeight="1">
      <c r="A9" s="48"/>
      <c r="D9" s="50" t="s">
        <v>21</v>
      </c>
      <c r="E9" s="285" t="s">
        <v>74</v>
      </c>
      <c r="F9" s="285"/>
      <c r="G9" s="49"/>
    </row>
    <row r="10" spans="1:8" ht="15" customHeight="1">
      <c r="A10" s="48"/>
      <c r="E10" s="50" t="s">
        <v>27</v>
      </c>
      <c r="F10" s="51"/>
      <c r="G10" s="49"/>
    </row>
    <row r="11" spans="1:8" ht="45" customHeight="1">
      <c r="A11" s="48"/>
      <c r="B11" s="50" t="s">
        <v>28</v>
      </c>
      <c r="C11" s="50"/>
      <c r="E11" s="50"/>
      <c r="F11" s="51" t="s">
        <v>103</v>
      </c>
      <c r="G11" s="49"/>
    </row>
    <row r="12" spans="1:8" ht="8.1" customHeight="1">
      <c r="A12" s="48"/>
      <c r="D12" s="50"/>
      <c r="E12" s="51"/>
      <c r="F12" s="51"/>
      <c r="G12" s="49"/>
    </row>
    <row r="13" spans="1:8" ht="15" customHeight="1">
      <c r="A13" s="48"/>
      <c r="B13" s="28" t="s">
        <v>0</v>
      </c>
      <c r="C13" s="21" t="s">
        <v>9</v>
      </c>
      <c r="D13" s="21" t="s">
        <v>47</v>
      </c>
      <c r="G13" s="49"/>
      <c r="H13" s="27"/>
    </row>
    <row r="14" spans="1:8" ht="8.1" customHeight="1">
      <c r="A14" s="48"/>
      <c r="G14" s="49"/>
      <c r="H14" s="27"/>
    </row>
    <row r="15" spans="1:8" ht="30" customHeight="1">
      <c r="A15" s="48"/>
      <c r="B15" s="28" t="s">
        <v>17</v>
      </c>
      <c r="C15" s="21" t="s">
        <v>9</v>
      </c>
      <c r="D15" s="285" t="s">
        <v>48</v>
      </c>
      <c r="E15" s="285"/>
      <c r="F15" s="285"/>
      <c r="G15" s="49"/>
      <c r="H15" s="27"/>
    </row>
    <row r="16" spans="1:8" ht="8.1" customHeight="1">
      <c r="A16" s="48"/>
      <c r="D16" s="20"/>
      <c r="E16" s="20"/>
      <c r="F16" s="20"/>
      <c r="G16" s="49"/>
    </row>
    <row r="17" spans="1:7" ht="15" customHeight="1">
      <c r="A17" s="48"/>
      <c r="B17" s="28" t="s">
        <v>25</v>
      </c>
      <c r="C17" s="21" t="s">
        <v>9</v>
      </c>
      <c r="D17" s="285" t="s">
        <v>152</v>
      </c>
      <c r="E17" s="285"/>
      <c r="F17" s="285"/>
      <c r="G17" s="49"/>
    </row>
    <row r="18" spans="1:7" ht="12.75" customHeight="1">
      <c r="A18" s="48"/>
      <c r="D18" s="28" t="s">
        <v>29</v>
      </c>
      <c r="E18" s="20"/>
      <c r="F18" s="20"/>
      <c r="G18" s="49"/>
    </row>
    <row r="19" spans="1:7" ht="30" customHeight="1">
      <c r="A19" s="48"/>
      <c r="D19" s="50"/>
      <c r="E19" s="285" t="s">
        <v>154</v>
      </c>
      <c r="F19" s="285"/>
      <c r="G19" s="49"/>
    </row>
    <row r="20" spans="1:7" ht="8.1" customHeight="1">
      <c r="A20" s="48"/>
      <c r="D20" s="20"/>
      <c r="E20" s="20"/>
      <c r="F20" s="20"/>
      <c r="G20" s="49"/>
    </row>
    <row r="21" spans="1:7" ht="30" customHeight="1">
      <c r="A21" s="48"/>
      <c r="B21" s="28" t="s">
        <v>11</v>
      </c>
      <c r="C21" s="21" t="s">
        <v>9</v>
      </c>
      <c r="D21" s="285" t="s">
        <v>49</v>
      </c>
      <c r="E21" s="285"/>
      <c r="F21" s="285"/>
      <c r="G21" s="49"/>
    </row>
    <row r="22" spans="1:7" ht="8.1" customHeight="1">
      <c r="A22" s="48"/>
      <c r="G22" s="49"/>
    </row>
    <row r="23" spans="1:7" ht="30" customHeight="1">
      <c r="A23" s="48"/>
      <c r="B23" s="28" t="s">
        <v>12</v>
      </c>
      <c r="C23" s="21" t="s">
        <v>9</v>
      </c>
      <c r="D23" s="50" t="s">
        <v>21</v>
      </c>
      <c r="E23" s="285" t="s">
        <v>97</v>
      </c>
      <c r="F23" s="285"/>
      <c r="G23" s="49"/>
    </row>
    <row r="24" spans="1:7" ht="45" customHeight="1">
      <c r="A24" s="48"/>
      <c r="D24" s="50" t="s">
        <v>21</v>
      </c>
      <c r="E24" s="285" t="s">
        <v>140</v>
      </c>
      <c r="F24" s="285"/>
      <c r="G24" s="49"/>
    </row>
    <row r="25" spans="1:7" ht="30" customHeight="1">
      <c r="A25" s="48"/>
      <c r="D25" s="50" t="s">
        <v>21</v>
      </c>
      <c r="E25" s="285" t="s">
        <v>111</v>
      </c>
      <c r="F25" s="285"/>
      <c r="G25" s="49"/>
    </row>
    <row r="26" spans="1:7" ht="15" customHeight="1">
      <c r="A26" s="48"/>
      <c r="E26" s="28" t="s">
        <v>29</v>
      </c>
      <c r="F26" s="20"/>
      <c r="G26" s="49"/>
    </row>
    <row r="27" spans="1:7" ht="60" customHeight="1">
      <c r="A27" s="48"/>
      <c r="E27" s="50">
        <v>1</v>
      </c>
      <c r="F27" s="51" t="s">
        <v>51</v>
      </c>
      <c r="G27" s="49"/>
    </row>
    <row r="28" spans="1:7" ht="45" customHeight="1">
      <c r="A28" s="48"/>
      <c r="E28" s="50">
        <v>2</v>
      </c>
      <c r="F28" s="51" t="s">
        <v>52</v>
      </c>
      <c r="G28" s="49"/>
    </row>
    <row r="29" spans="1:7" ht="45" customHeight="1">
      <c r="A29" s="48"/>
      <c r="D29" s="50" t="s">
        <v>21</v>
      </c>
      <c r="E29" s="285" t="s">
        <v>30</v>
      </c>
      <c r="F29" s="285"/>
      <c r="G29" s="58"/>
    </row>
    <row r="30" spans="1:7" ht="12.75" customHeight="1">
      <c r="A30" s="48"/>
      <c r="E30" s="28" t="s">
        <v>29</v>
      </c>
      <c r="F30" s="20"/>
      <c r="G30" s="59"/>
    </row>
    <row r="31" spans="1:7" ht="60" customHeight="1">
      <c r="A31" s="48"/>
      <c r="E31" s="50"/>
      <c r="F31" s="51" t="s">
        <v>31</v>
      </c>
      <c r="G31" s="58"/>
    </row>
    <row r="32" spans="1:7" ht="3.75" customHeight="1" thickBot="1">
      <c r="A32" s="53"/>
      <c r="B32" s="54"/>
      <c r="C32" s="55"/>
      <c r="D32" s="60"/>
      <c r="E32" s="60"/>
      <c r="F32" s="60"/>
      <c r="G32" s="57"/>
    </row>
    <row r="33" spans="1:7" ht="27.75" customHeight="1" thickBot="1">
      <c r="D33" s="20"/>
      <c r="E33" s="20"/>
      <c r="F33" s="20"/>
    </row>
    <row r="34" spans="1:7" ht="9" customHeight="1">
      <c r="A34" s="44"/>
      <c r="B34" s="45"/>
      <c r="C34" s="46"/>
      <c r="D34" s="61"/>
      <c r="E34" s="61"/>
      <c r="F34" s="61"/>
      <c r="G34" s="47"/>
    </row>
    <row r="35" spans="1:7" ht="30" customHeight="1">
      <c r="A35" s="48"/>
      <c r="B35" s="28" t="s">
        <v>13</v>
      </c>
      <c r="C35" s="21" t="s">
        <v>9</v>
      </c>
      <c r="D35" s="285" t="s">
        <v>114</v>
      </c>
      <c r="E35" s="285"/>
      <c r="F35" s="285"/>
      <c r="G35" s="49"/>
    </row>
    <row r="36" spans="1:7" ht="15" customHeight="1">
      <c r="A36" s="48"/>
      <c r="D36" s="28" t="s">
        <v>29</v>
      </c>
      <c r="E36" s="20"/>
      <c r="F36" s="30"/>
      <c r="G36" s="59"/>
    </row>
    <row r="37" spans="1:7" ht="15" customHeight="1">
      <c r="A37" s="48"/>
      <c r="D37" s="50"/>
      <c r="E37" s="285" t="s">
        <v>155</v>
      </c>
      <c r="F37" s="285"/>
      <c r="G37" s="58"/>
    </row>
    <row r="38" spans="1:7" ht="9.9499999999999993" customHeight="1">
      <c r="A38" s="48"/>
      <c r="D38" s="20"/>
      <c r="E38" s="286"/>
      <c r="F38" s="286"/>
      <c r="G38" s="49"/>
    </row>
    <row r="39" spans="1:7" ht="45" customHeight="1">
      <c r="A39" s="48"/>
      <c r="B39" s="28" t="s">
        <v>115</v>
      </c>
      <c r="C39" s="21" t="s">
        <v>9</v>
      </c>
      <c r="D39" s="29" t="s">
        <v>21</v>
      </c>
      <c r="E39" s="285" t="s">
        <v>98</v>
      </c>
      <c r="F39" s="285"/>
      <c r="G39" s="49"/>
    </row>
    <row r="40" spans="1:7" ht="30" customHeight="1">
      <c r="A40" s="48"/>
      <c r="D40" s="29" t="s">
        <v>21</v>
      </c>
      <c r="E40" s="285" t="s">
        <v>71</v>
      </c>
      <c r="F40" s="285"/>
      <c r="G40" s="49"/>
    </row>
    <row r="41" spans="1:7" ht="30" customHeight="1">
      <c r="A41" s="48"/>
      <c r="D41" s="29" t="s">
        <v>21</v>
      </c>
      <c r="E41" s="285" t="s">
        <v>132</v>
      </c>
      <c r="F41" s="285"/>
      <c r="G41" s="49"/>
    </row>
    <row r="42" spans="1:7" ht="15" customHeight="1">
      <c r="A42" s="48"/>
      <c r="E42" s="28" t="s">
        <v>29</v>
      </c>
      <c r="F42" s="20"/>
      <c r="G42" s="59"/>
    </row>
    <row r="43" spans="1:7" ht="76.5" customHeight="1">
      <c r="A43" s="48"/>
      <c r="E43" s="50">
        <v>1</v>
      </c>
      <c r="F43" s="51" t="s">
        <v>134</v>
      </c>
      <c r="G43" s="59"/>
    </row>
    <row r="44" spans="1:7" ht="85.5">
      <c r="A44" s="48"/>
      <c r="E44" s="50">
        <v>2</v>
      </c>
      <c r="F44" s="51" t="s">
        <v>135</v>
      </c>
      <c r="G44" s="59"/>
    </row>
    <row r="45" spans="1:7" ht="45" customHeight="1">
      <c r="A45" s="48"/>
      <c r="E45" s="50">
        <v>3</v>
      </c>
      <c r="F45" s="51" t="s">
        <v>133</v>
      </c>
      <c r="G45" s="59"/>
    </row>
    <row r="46" spans="1:7" ht="9.9499999999999993" customHeight="1">
      <c r="A46" s="48"/>
      <c r="G46" s="49"/>
    </row>
    <row r="47" spans="1:7" ht="45" customHeight="1">
      <c r="A47" s="48"/>
      <c r="B47" s="20" t="s">
        <v>142</v>
      </c>
      <c r="C47" s="21" t="s">
        <v>9</v>
      </c>
      <c r="D47" s="285" t="s">
        <v>162</v>
      </c>
      <c r="E47" s="285"/>
      <c r="F47" s="285"/>
      <c r="G47" s="49"/>
    </row>
    <row r="48" spans="1:7" ht="9.9499999999999993" customHeight="1">
      <c r="A48" s="48"/>
      <c r="G48" s="49"/>
    </row>
    <row r="49" spans="1:7" ht="30" customHeight="1">
      <c r="A49" s="48"/>
      <c r="B49" s="28" t="s">
        <v>144</v>
      </c>
      <c r="C49" s="21" t="s">
        <v>9</v>
      </c>
      <c r="D49" s="29" t="s">
        <v>21</v>
      </c>
      <c r="E49" s="285" t="s">
        <v>136</v>
      </c>
      <c r="F49" s="285"/>
      <c r="G49" s="49"/>
    </row>
    <row r="50" spans="1:7" ht="45" customHeight="1">
      <c r="A50" s="48"/>
      <c r="D50" s="29" t="s">
        <v>21</v>
      </c>
      <c r="E50" s="285" t="s">
        <v>160</v>
      </c>
      <c r="F50" s="285"/>
      <c r="G50" s="49"/>
    </row>
    <row r="51" spans="1:7" ht="15" customHeight="1">
      <c r="A51" s="48"/>
      <c r="E51" s="28" t="s">
        <v>29</v>
      </c>
      <c r="F51" s="20"/>
      <c r="G51" s="59"/>
    </row>
    <row r="52" spans="1:7" ht="72" customHeight="1">
      <c r="A52" s="48"/>
      <c r="E52" s="50"/>
      <c r="F52" s="51" t="s">
        <v>161</v>
      </c>
      <c r="G52" s="59"/>
    </row>
    <row r="53" spans="1:7" ht="9.9499999999999993" customHeight="1">
      <c r="A53" s="48"/>
      <c r="D53" s="20"/>
      <c r="E53" s="20"/>
      <c r="F53" s="20"/>
      <c r="G53" s="49"/>
    </row>
    <row r="54" spans="1:7" ht="15" customHeight="1">
      <c r="A54" s="48"/>
      <c r="B54" s="28" t="s">
        <v>145</v>
      </c>
      <c r="C54" s="21" t="s">
        <v>9</v>
      </c>
      <c r="D54" s="288" t="s">
        <v>54</v>
      </c>
      <c r="E54" s="288"/>
      <c r="F54" s="288"/>
      <c r="G54" s="49"/>
    </row>
    <row r="55" spans="1:7" ht="9.9499999999999993" customHeight="1">
      <c r="A55" s="48"/>
      <c r="G55" s="49"/>
    </row>
    <row r="56" spans="1:7" ht="15" customHeight="1">
      <c r="A56" s="48"/>
      <c r="B56" s="28" t="s">
        <v>8</v>
      </c>
      <c r="C56" s="21" t="s">
        <v>9</v>
      </c>
      <c r="D56" s="288" t="s">
        <v>55</v>
      </c>
      <c r="E56" s="288"/>
      <c r="F56" s="288"/>
      <c r="G56" s="49"/>
    </row>
    <row r="57" spans="1:7" ht="10.5" customHeight="1" thickBot="1">
      <c r="A57" s="53"/>
      <c r="B57" s="54"/>
      <c r="C57" s="55"/>
      <c r="D57" s="60"/>
      <c r="E57" s="60"/>
      <c r="F57" s="60"/>
      <c r="G57" s="57"/>
    </row>
    <row r="58" spans="1:7" ht="27.75" customHeight="1" thickBot="1">
      <c r="D58" s="20"/>
      <c r="E58" s="20"/>
      <c r="F58" s="20"/>
    </row>
    <row r="59" spans="1:7" ht="9" customHeight="1">
      <c r="A59" s="44"/>
      <c r="B59" s="45"/>
      <c r="C59" s="46"/>
      <c r="D59" s="61"/>
      <c r="E59" s="61"/>
      <c r="F59" s="61"/>
      <c r="G59" s="47"/>
    </row>
    <row r="60" spans="1:7" ht="9.9499999999999993" customHeight="1">
      <c r="A60" s="48"/>
      <c r="G60" s="49"/>
    </row>
    <row r="61" spans="1:7" ht="15" customHeight="1">
      <c r="A61" s="48"/>
      <c r="B61" s="28" t="s">
        <v>7</v>
      </c>
      <c r="C61" s="21" t="s">
        <v>9</v>
      </c>
      <c r="D61" s="289" t="s">
        <v>56</v>
      </c>
      <c r="E61" s="289"/>
      <c r="F61" s="289"/>
      <c r="G61" s="49"/>
    </row>
    <row r="62" spans="1:7" ht="15" customHeight="1">
      <c r="A62" s="48"/>
      <c r="D62" s="50" t="s">
        <v>21</v>
      </c>
      <c r="E62" s="288" t="s">
        <v>72</v>
      </c>
      <c r="F62" s="288"/>
      <c r="G62" s="49"/>
    </row>
    <row r="63" spans="1:7" ht="30" customHeight="1">
      <c r="A63" s="48"/>
      <c r="D63" s="50" t="s">
        <v>21</v>
      </c>
      <c r="E63" s="285" t="s">
        <v>73</v>
      </c>
      <c r="F63" s="285"/>
      <c r="G63" s="49"/>
    </row>
    <row r="64" spans="1:7" ht="28.5" customHeight="1">
      <c r="A64" s="48"/>
      <c r="D64" s="50" t="s">
        <v>21</v>
      </c>
      <c r="E64" s="285" t="s">
        <v>137</v>
      </c>
      <c r="F64" s="285"/>
      <c r="G64" s="49"/>
    </row>
    <row r="65" spans="1:7" ht="29.25" customHeight="1">
      <c r="A65" s="48"/>
      <c r="D65" s="50" t="s">
        <v>21</v>
      </c>
      <c r="E65" s="285" t="s">
        <v>138</v>
      </c>
      <c r="F65" s="285"/>
      <c r="G65" s="49"/>
    </row>
    <row r="66" spans="1:7" ht="30" customHeight="1">
      <c r="A66" s="48"/>
      <c r="D66" s="50" t="s">
        <v>21</v>
      </c>
      <c r="E66" s="285" t="s">
        <v>99</v>
      </c>
      <c r="F66" s="285"/>
      <c r="G66" s="49"/>
    </row>
    <row r="67" spans="1:7" ht="15" customHeight="1">
      <c r="A67" s="48"/>
      <c r="E67" s="28" t="s">
        <v>29</v>
      </c>
      <c r="F67" s="20"/>
      <c r="G67" s="59"/>
    </row>
    <row r="68" spans="1:7" ht="45" customHeight="1">
      <c r="A68" s="48"/>
      <c r="E68" s="50"/>
      <c r="F68" s="51" t="s">
        <v>104</v>
      </c>
      <c r="G68" s="59"/>
    </row>
    <row r="69" spans="1:7" ht="10.5" customHeight="1" thickBot="1">
      <c r="A69" s="53"/>
      <c r="B69" s="54"/>
      <c r="C69" s="55"/>
      <c r="D69" s="55"/>
      <c r="E69" s="55"/>
      <c r="F69" s="56"/>
      <c r="G69" s="57"/>
    </row>
  </sheetData>
  <mergeCells count="30">
    <mergeCell ref="E49:F49"/>
    <mergeCell ref="E50:F50"/>
    <mergeCell ref="B2:F2"/>
    <mergeCell ref="E65:F65"/>
    <mergeCell ref="E66:F66"/>
    <mergeCell ref="E29:F29"/>
    <mergeCell ref="D54:F54"/>
    <mergeCell ref="D56:F56"/>
    <mergeCell ref="D61:F61"/>
    <mergeCell ref="E62:F62"/>
    <mergeCell ref="E63:F63"/>
    <mergeCell ref="E64:F64"/>
    <mergeCell ref="E39:F39"/>
    <mergeCell ref="E40:F40"/>
    <mergeCell ref="E41:F41"/>
    <mergeCell ref="E6:F6"/>
    <mergeCell ref="E7:F7"/>
    <mergeCell ref="E8:F8"/>
    <mergeCell ref="E9:F9"/>
    <mergeCell ref="D15:F15"/>
    <mergeCell ref="D17:F17"/>
    <mergeCell ref="D47:F47"/>
    <mergeCell ref="E38:F38"/>
    <mergeCell ref="E37:F37"/>
    <mergeCell ref="D21:F21"/>
    <mergeCell ref="E19:F19"/>
    <mergeCell ref="E23:F23"/>
    <mergeCell ref="E24:F24"/>
    <mergeCell ref="E25:F25"/>
    <mergeCell ref="D35:F35"/>
  </mergeCells>
  <printOptions horizontalCentered="1"/>
  <pageMargins left="0.5" right="0.25" top="0.5" bottom="0.25" header="0.3" footer="0.3"/>
  <pageSetup scale="94" orientation="portrait" r:id="rId1"/>
  <rowBreaks count="2" manualBreakCount="2">
    <brk id="32" max="6" man="1"/>
    <brk id="57"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view="pageBreakPreview" topLeftCell="D1" zoomScaleNormal="100" zoomScaleSheetLayoutView="100" workbookViewId="0">
      <selection activeCell="P35" sqref="P35"/>
    </sheetView>
  </sheetViews>
  <sheetFormatPr defaultRowHeight="14.25"/>
  <cols>
    <col min="1" max="1" width="7" style="1" customWidth="1"/>
    <col min="2" max="2" width="14.5703125" style="1" customWidth="1"/>
    <col min="3" max="3" width="66.42578125" style="1" customWidth="1"/>
    <col min="4" max="4" width="9"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M1" s="1">
        <f ca="1">M1:R41</f>
        <v>0</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382</v>
      </c>
      <c r="M7" s="1" t="s">
        <v>24</v>
      </c>
      <c r="O7" s="1" t="s">
        <v>200</v>
      </c>
    </row>
    <row r="9" spans="1:18">
      <c r="A9" s="294" t="s">
        <v>1</v>
      </c>
      <c r="B9" s="295" t="s">
        <v>2</v>
      </c>
      <c r="C9" s="296"/>
      <c r="D9" s="294" t="s">
        <v>3</v>
      </c>
      <c r="E9" s="290" t="s">
        <v>35</v>
      </c>
      <c r="F9" s="291"/>
      <c r="G9" s="292"/>
      <c r="H9" s="299" t="s">
        <v>36</v>
      </c>
      <c r="I9" s="299" t="s">
        <v>141</v>
      </c>
      <c r="J9" s="299" t="s">
        <v>57</v>
      </c>
      <c r="K9" s="294" t="s">
        <v>15</v>
      </c>
      <c r="M9" s="294" t="s">
        <v>1</v>
      </c>
      <c r="N9" s="295" t="s">
        <v>2</v>
      </c>
      <c r="O9" s="345"/>
      <c r="P9" s="294" t="s">
        <v>3</v>
      </c>
      <c r="Q9" s="345" t="s">
        <v>34</v>
      </c>
      <c r="R9" s="294" t="s">
        <v>15</v>
      </c>
    </row>
    <row r="10" spans="1:18">
      <c r="A10" s="294"/>
      <c r="B10" s="297"/>
      <c r="C10" s="298"/>
      <c r="D10" s="294"/>
      <c r="E10" s="118" t="s">
        <v>34</v>
      </c>
      <c r="F10" s="118" t="s">
        <v>4</v>
      </c>
      <c r="G10" s="118" t="s">
        <v>5</v>
      </c>
      <c r="H10" s="300"/>
      <c r="I10" s="300"/>
      <c r="J10" s="300"/>
      <c r="K10" s="294"/>
      <c r="M10" s="294"/>
      <c r="N10" s="297"/>
      <c r="O10" s="322"/>
      <c r="P10" s="294"/>
      <c r="Q10" s="322"/>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46"/>
      <c r="P11" s="2">
        <f>N11-1</f>
        <v>-3</v>
      </c>
      <c r="Q11" s="271">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
        <v>383</v>
      </c>
      <c r="C13" s="35"/>
      <c r="D13" s="77" t="s">
        <v>253</v>
      </c>
      <c r="E13" s="31">
        <v>232</v>
      </c>
      <c r="F13" s="31">
        <v>232</v>
      </c>
      <c r="G13" s="84">
        <f t="shared" ref="G13:G21" si="1">IF(E13=0,IF(F13=0,0,1),IF(F13&gt;E13,1,F13/E13))*100</f>
        <v>100</v>
      </c>
      <c r="H13" s="82">
        <v>99</v>
      </c>
      <c r="I13" s="5"/>
      <c r="J13" s="5"/>
      <c r="K13" s="6"/>
      <c r="M13" s="31">
        <f>A13</f>
        <v>1</v>
      </c>
      <c r="N13" s="76" t="str">
        <f t="shared" ref="N13:N28" si="2">B13</f>
        <v>Memeriksa konsistensi hasil amatan KSA Padi Bulan Maret</v>
      </c>
      <c r="O13" s="76"/>
      <c r="P13" s="31" t="str">
        <f>D13</f>
        <v>segmen</v>
      </c>
      <c r="Q13" s="126">
        <f>E13</f>
        <v>232</v>
      </c>
      <c r="R13" s="6"/>
    </row>
    <row r="14" spans="1:18">
      <c r="A14" s="31">
        <v>2</v>
      </c>
      <c r="B14" s="76" t="s">
        <v>384</v>
      </c>
      <c r="C14" s="35"/>
      <c r="D14" s="77" t="s">
        <v>253</v>
      </c>
      <c r="E14" s="31">
        <v>244</v>
      </c>
      <c r="F14" s="31">
        <v>244</v>
      </c>
      <c r="G14" s="84">
        <f t="shared" si="1"/>
        <v>100</v>
      </c>
      <c r="H14" s="82">
        <v>99</v>
      </c>
      <c r="I14" s="5"/>
      <c r="J14" s="5"/>
      <c r="K14" s="6"/>
      <c r="M14" s="31">
        <f t="shared" ref="M14:M28" si="3">A14</f>
        <v>2</v>
      </c>
      <c r="N14" s="76" t="str">
        <f t="shared" si="2"/>
        <v>Memeriksa konsistensi hasil amatan KSA Jagung Bulan Maret</v>
      </c>
      <c r="O14" s="76"/>
      <c r="P14" s="31" t="str">
        <f t="shared" ref="P14:P32" si="4">D14</f>
        <v>segmen</v>
      </c>
      <c r="Q14" s="126">
        <f t="shared" ref="Q14:Q32" si="5">E14</f>
        <v>244</v>
      </c>
      <c r="R14" s="6"/>
    </row>
    <row r="15" spans="1:18" ht="15">
      <c r="A15" s="31">
        <v>3</v>
      </c>
      <c r="B15" s="76" t="s">
        <v>388</v>
      </c>
      <c r="C15" s="83"/>
      <c r="D15" s="77" t="s">
        <v>196</v>
      </c>
      <c r="E15" s="31">
        <v>2</v>
      </c>
      <c r="F15" s="31">
        <v>2</v>
      </c>
      <c r="G15" s="84">
        <f t="shared" si="1"/>
        <v>100</v>
      </c>
      <c r="H15" s="82">
        <v>99</v>
      </c>
      <c r="I15" s="5"/>
      <c r="J15" s="5"/>
      <c r="K15" s="70"/>
      <c r="M15" s="31">
        <f t="shared" si="3"/>
        <v>3</v>
      </c>
      <c r="N15" s="76" t="str">
        <f t="shared" si="2"/>
        <v>Mengikuti rapat anggaran di bidang</v>
      </c>
      <c r="O15" s="122"/>
      <c r="P15" s="31" t="str">
        <f t="shared" si="4"/>
        <v>jam</v>
      </c>
      <c r="Q15" s="126">
        <f t="shared" si="5"/>
        <v>2</v>
      </c>
      <c r="R15" s="129"/>
    </row>
    <row r="16" spans="1:18" ht="15">
      <c r="A16" s="31">
        <v>4</v>
      </c>
      <c r="B16" s="1" t="s">
        <v>386</v>
      </c>
      <c r="C16" s="83"/>
      <c r="D16" s="77" t="s">
        <v>196</v>
      </c>
      <c r="E16" s="31">
        <v>2</v>
      </c>
      <c r="F16" s="31">
        <v>2</v>
      </c>
      <c r="G16" s="84">
        <f t="shared" si="1"/>
        <v>100</v>
      </c>
      <c r="H16" s="82">
        <v>99</v>
      </c>
      <c r="I16" s="207"/>
      <c r="J16" s="5"/>
      <c r="K16" s="70"/>
      <c r="M16" s="31">
        <f t="shared" si="3"/>
        <v>4</v>
      </c>
      <c r="N16" s="266" t="str">
        <f t="shared" si="2"/>
        <v>Mengikuti rapat FRA</v>
      </c>
      <c r="O16" s="122"/>
      <c r="P16" s="31" t="str">
        <f t="shared" si="4"/>
        <v>jam</v>
      </c>
      <c r="Q16" s="126">
        <f t="shared" si="5"/>
        <v>2</v>
      </c>
      <c r="R16" s="129"/>
    </row>
    <row r="17" spans="1:19">
      <c r="A17" s="31">
        <v>5</v>
      </c>
      <c r="B17" s="1" t="s">
        <v>389</v>
      </c>
      <c r="C17" s="83"/>
      <c r="D17" s="77" t="s">
        <v>84</v>
      </c>
      <c r="E17" s="31">
        <v>70</v>
      </c>
      <c r="F17" s="31">
        <v>70</v>
      </c>
      <c r="G17" s="84">
        <f t="shared" si="1"/>
        <v>100</v>
      </c>
      <c r="H17" s="82">
        <v>99</v>
      </c>
      <c r="I17" s="5"/>
      <c r="J17" s="5"/>
      <c r="K17" s="6"/>
      <c r="M17" s="31">
        <f t="shared" si="3"/>
        <v>5</v>
      </c>
      <c r="N17" s="266" t="str">
        <f t="shared" si="2"/>
        <v>Mengikuti rapat pembahasan pilar V ZI</v>
      </c>
      <c r="O17" s="122"/>
      <c r="P17" s="31" t="str">
        <f t="shared" si="4"/>
        <v>tabel</v>
      </c>
      <c r="Q17" s="126">
        <f t="shared" si="5"/>
        <v>70</v>
      </c>
      <c r="R17" s="6"/>
    </row>
    <row r="18" spans="1:19">
      <c r="A18" s="31">
        <v>6</v>
      </c>
      <c r="B18" s="1" t="s">
        <v>390</v>
      </c>
      <c r="D18" s="77" t="s">
        <v>313</v>
      </c>
      <c r="E18" s="31">
        <v>1</v>
      </c>
      <c r="F18" s="31">
        <v>1</v>
      </c>
      <c r="G18" s="84">
        <f t="shared" si="1"/>
        <v>100</v>
      </c>
      <c r="H18" s="82">
        <v>99</v>
      </c>
      <c r="I18" s="5"/>
      <c r="J18" s="5"/>
      <c r="K18" s="6"/>
      <c r="M18" s="31">
        <f t="shared" si="3"/>
        <v>6</v>
      </c>
      <c r="N18" s="266" t="str">
        <f t="shared" si="2"/>
        <v>Membuat surat terkait pelatihan Inda KSA dan Ubinan</v>
      </c>
      <c r="O18" s="122"/>
      <c r="P18" s="31" t="str">
        <f t="shared" si="4"/>
        <v>surat</v>
      </c>
      <c r="Q18" s="126">
        <f t="shared" si="5"/>
        <v>1</v>
      </c>
      <c r="R18" s="6"/>
    </row>
    <row r="19" spans="1:19">
      <c r="A19" s="31">
        <v>7</v>
      </c>
      <c r="B19" s="1" t="s">
        <v>391</v>
      </c>
      <c r="D19" s="77" t="s">
        <v>212</v>
      </c>
      <c r="E19" s="31">
        <v>1</v>
      </c>
      <c r="F19" s="31">
        <v>1</v>
      </c>
      <c r="G19" s="84">
        <f t="shared" si="1"/>
        <v>100</v>
      </c>
      <c r="H19" s="82">
        <v>99</v>
      </c>
      <c r="I19" s="5"/>
      <c r="J19" s="5"/>
      <c r="K19" s="6"/>
      <c r="M19" s="31">
        <f t="shared" si="3"/>
        <v>7</v>
      </c>
      <c r="N19" s="266" t="str">
        <f t="shared" si="2"/>
        <v>Mengisi FRA trw 1 2022</v>
      </c>
      <c r="O19" s="266"/>
      <c r="P19" s="31" t="str">
        <f t="shared" si="4"/>
        <v>file</v>
      </c>
      <c r="Q19" s="126">
        <f t="shared" si="5"/>
        <v>1</v>
      </c>
      <c r="R19" s="31"/>
    </row>
    <row r="20" spans="1:19">
      <c r="A20" s="31">
        <v>8</v>
      </c>
      <c r="B20" s="76" t="s">
        <v>392</v>
      </c>
      <c r="C20" s="83"/>
      <c r="D20" s="77" t="s">
        <v>212</v>
      </c>
      <c r="E20" s="31">
        <v>1</v>
      </c>
      <c r="F20" s="31">
        <v>1</v>
      </c>
      <c r="G20" s="84">
        <f t="shared" si="1"/>
        <v>100</v>
      </c>
      <c r="H20" s="82">
        <v>99</v>
      </c>
      <c r="I20" s="5"/>
      <c r="J20" s="5"/>
      <c r="K20" s="6"/>
      <c r="M20" s="31">
        <f t="shared" si="3"/>
        <v>8</v>
      </c>
      <c r="N20" s="76" t="str">
        <f t="shared" si="2"/>
        <v>Membuat monev ubinan padi dan palawija sr 1 2022</v>
      </c>
      <c r="O20" s="266"/>
      <c r="P20" s="31" t="str">
        <f t="shared" si="4"/>
        <v>file</v>
      </c>
      <c r="Q20" s="126">
        <f t="shared" si="5"/>
        <v>1</v>
      </c>
      <c r="R20" s="31"/>
    </row>
    <row r="21" spans="1:19">
      <c r="A21" s="31">
        <v>9</v>
      </c>
      <c r="B21" s="76" t="s">
        <v>393</v>
      </c>
      <c r="C21" s="83"/>
      <c r="D21" s="77" t="s">
        <v>61</v>
      </c>
      <c r="E21" s="31">
        <v>1</v>
      </c>
      <c r="F21" s="31">
        <v>1</v>
      </c>
      <c r="G21" s="84">
        <f t="shared" si="1"/>
        <v>100</v>
      </c>
      <c r="H21" s="82">
        <v>99</v>
      </c>
      <c r="I21" s="5"/>
      <c r="J21" s="5"/>
      <c r="K21" s="6"/>
      <c r="M21" s="31">
        <f t="shared" si="3"/>
        <v>9</v>
      </c>
      <c r="N21" s="76" t="str">
        <f t="shared" si="2"/>
        <v>Menyiapkan Pelatihan KSA dan Ubinan (surat pemanggilan petugas, jadwal, und, dll)</v>
      </c>
      <c r="O21" s="122"/>
      <c r="P21" s="31" t="str">
        <f t="shared" si="4"/>
        <v>hari</v>
      </c>
      <c r="Q21" s="126">
        <f t="shared" si="5"/>
        <v>1</v>
      </c>
      <c r="R21" s="6"/>
    </row>
    <row r="22" spans="1:19">
      <c r="A22" s="31">
        <v>10</v>
      </c>
      <c r="B22" s="76" t="s">
        <v>394</v>
      </c>
      <c r="D22" s="77" t="s">
        <v>212</v>
      </c>
      <c r="E22" s="31">
        <v>1</v>
      </c>
      <c r="F22" s="31">
        <v>1</v>
      </c>
      <c r="G22" s="84">
        <v>100</v>
      </c>
      <c r="H22" s="82">
        <v>99</v>
      </c>
      <c r="I22" s="5"/>
      <c r="J22" s="5"/>
      <c r="K22" s="6"/>
      <c r="M22" s="31">
        <f t="shared" si="3"/>
        <v>10</v>
      </c>
      <c r="N22" s="76" t="str">
        <f t="shared" si="2"/>
        <v>Melayani permintaan data tanaman pangan</v>
      </c>
      <c r="O22" s="122"/>
      <c r="P22" s="31" t="str">
        <f t="shared" si="4"/>
        <v>file</v>
      </c>
      <c r="Q22" s="126">
        <f t="shared" si="5"/>
        <v>1</v>
      </c>
      <c r="R22" s="6"/>
    </row>
    <row r="23" spans="1:19">
      <c r="A23" s="31">
        <v>11</v>
      </c>
      <c r="B23" s="347" t="s">
        <v>395</v>
      </c>
      <c r="C23" s="340"/>
      <c r="D23" s="77" t="s">
        <v>212</v>
      </c>
      <c r="E23" s="31">
        <v>1</v>
      </c>
      <c r="F23" s="31">
        <v>1</v>
      </c>
      <c r="G23" s="84">
        <v>100</v>
      </c>
      <c r="H23" s="82">
        <v>99</v>
      </c>
      <c r="I23" s="5"/>
      <c r="J23" s="5"/>
      <c r="K23" s="6"/>
      <c r="L23" s="27"/>
      <c r="M23" s="31">
        <f t="shared" si="3"/>
        <v>11</v>
      </c>
      <c r="N23" s="339" t="str">
        <f t="shared" si="2"/>
        <v>Gabung data SIMTP dan upload ke pusat</v>
      </c>
      <c r="O23" s="347"/>
      <c r="P23" s="31" t="str">
        <f t="shared" si="4"/>
        <v>file</v>
      </c>
      <c r="Q23" s="126">
        <f t="shared" si="5"/>
        <v>1</v>
      </c>
      <c r="R23" s="120"/>
      <c r="S23" s="27"/>
    </row>
    <row r="24" spans="1:19">
      <c r="A24" s="31">
        <v>12</v>
      </c>
      <c r="B24" s="1" t="s">
        <v>396</v>
      </c>
      <c r="D24" s="77" t="s">
        <v>196</v>
      </c>
      <c r="E24" s="31">
        <v>12</v>
      </c>
      <c r="F24" s="31">
        <v>12</v>
      </c>
      <c r="G24" s="84">
        <v>100</v>
      </c>
      <c r="H24" s="82">
        <v>99</v>
      </c>
      <c r="I24" s="5"/>
      <c r="J24" s="5"/>
      <c r="K24" s="6"/>
      <c r="L24" s="27"/>
      <c r="M24" s="31">
        <f t="shared" si="3"/>
        <v>12</v>
      </c>
      <c r="N24" s="266" t="str">
        <f t="shared" si="2"/>
        <v>Mengajar pelatihan Inda KSA dan Ubinan 2022</v>
      </c>
      <c r="O24" s="266"/>
      <c r="P24" s="31" t="str">
        <f t="shared" si="4"/>
        <v>jam</v>
      </c>
      <c r="Q24" s="126">
        <f t="shared" si="5"/>
        <v>12</v>
      </c>
      <c r="R24" s="26"/>
      <c r="S24" s="27"/>
    </row>
    <row r="25" spans="1:19">
      <c r="A25" s="31">
        <v>13</v>
      </c>
      <c r="B25" s="1" t="s">
        <v>397</v>
      </c>
      <c r="D25" s="77" t="s">
        <v>313</v>
      </c>
      <c r="E25" s="31">
        <v>1</v>
      </c>
      <c r="F25" s="31">
        <v>1</v>
      </c>
      <c r="G25" s="84">
        <v>100</v>
      </c>
      <c r="H25" s="82">
        <v>99</v>
      </c>
      <c r="I25" s="5"/>
      <c r="J25" s="5"/>
      <c r="K25" s="6"/>
      <c r="L25" s="27"/>
      <c r="M25" s="31">
        <f t="shared" si="3"/>
        <v>13</v>
      </c>
      <c r="N25" s="266" t="str">
        <f t="shared" si="2"/>
        <v>Membuat surat terkait pelatihan DPP UTL 2022</v>
      </c>
      <c r="O25" s="266"/>
      <c r="P25" s="31" t="str">
        <f t="shared" si="4"/>
        <v>surat</v>
      </c>
      <c r="Q25" s="126">
        <f t="shared" si="5"/>
        <v>1</v>
      </c>
      <c r="R25" s="26"/>
      <c r="S25" s="27"/>
    </row>
    <row r="26" spans="1:19">
      <c r="A26" s="31">
        <v>14</v>
      </c>
      <c r="B26" s="1" t="s">
        <v>398</v>
      </c>
      <c r="D26" s="77" t="s">
        <v>401</v>
      </c>
      <c r="E26" s="31">
        <v>1</v>
      </c>
      <c r="F26" s="31">
        <v>1</v>
      </c>
      <c r="G26" s="84">
        <v>100</v>
      </c>
      <c r="H26" s="82">
        <v>99</v>
      </c>
      <c r="I26" s="5"/>
      <c r="J26" s="5"/>
      <c r="K26" s="6"/>
      <c r="L26" s="27"/>
      <c r="M26" s="31">
        <f t="shared" si="3"/>
        <v>14</v>
      </c>
      <c r="N26" s="266" t="str">
        <f t="shared" si="2"/>
        <v>Melengkapi bukti dukung terkain kegiatan ZI</v>
      </c>
      <c r="O26" s="266"/>
      <c r="P26" s="31" t="str">
        <f t="shared" si="4"/>
        <v>paket</v>
      </c>
      <c r="Q26" s="126">
        <f t="shared" si="5"/>
        <v>1</v>
      </c>
      <c r="R26" s="26"/>
      <c r="S26" s="27"/>
    </row>
    <row r="27" spans="1:19">
      <c r="A27" s="31">
        <v>15</v>
      </c>
      <c r="B27" s="1" t="s">
        <v>399</v>
      </c>
      <c r="D27" s="77" t="s">
        <v>400</v>
      </c>
      <c r="E27" s="31">
        <v>1</v>
      </c>
      <c r="F27" s="31">
        <v>1</v>
      </c>
      <c r="G27" s="84">
        <v>100</v>
      </c>
      <c r="H27" s="82">
        <v>99</v>
      </c>
      <c r="I27" s="5"/>
      <c r="J27" s="5"/>
      <c r="K27" s="6"/>
      <c r="L27" s="27"/>
      <c r="M27" s="31">
        <f t="shared" si="3"/>
        <v>15</v>
      </c>
      <c r="N27" s="266" t="str">
        <f t="shared" si="2"/>
        <v>Membuat KAK untuk pelatihan petugas DPP dan UTL</v>
      </c>
      <c r="O27" s="267"/>
      <c r="P27" s="85" t="str">
        <f t="shared" si="4"/>
        <v>berkas</v>
      </c>
      <c r="Q27" s="127">
        <f t="shared" si="5"/>
        <v>1</v>
      </c>
      <c r="R27" s="26"/>
      <c r="S27" s="27"/>
    </row>
    <row r="28" spans="1:19">
      <c r="A28" s="77">
        <v>16</v>
      </c>
      <c r="B28" s="1" t="s">
        <v>410</v>
      </c>
      <c r="D28" s="77" t="s">
        <v>61</v>
      </c>
      <c r="E28" s="31">
        <v>2</v>
      </c>
      <c r="F28" s="31">
        <v>2</v>
      </c>
      <c r="G28" s="84">
        <v>100</v>
      </c>
      <c r="H28" s="82">
        <v>99</v>
      </c>
      <c r="I28" s="5"/>
      <c r="J28" s="5"/>
      <c r="K28" s="6"/>
      <c r="L28" s="27"/>
      <c r="M28" s="31">
        <f t="shared" si="3"/>
        <v>16</v>
      </c>
      <c r="N28" s="273" t="str">
        <f t="shared" si="2"/>
        <v>Perjalanan dinas ke kab Tanjung Jabung Barat</v>
      </c>
      <c r="O28" s="267"/>
      <c r="P28" s="85" t="str">
        <f t="shared" si="4"/>
        <v>hari</v>
      </c>
      <c r="Q28" s="127">
        <f t="shared" si="5"/>
        <v>2</v>
      </c>
      <c r="R28" s="26"/>
      <c r="S28" s="27"/>
    </row>
    <row r="29" spans="1:19">
      <c r="A29" s="77"/>
      <c r="D29" s="77"/>
      <c r="E29" s="31"/>
      <c r="F29" s="31"/>
      <c r="G29" s="84"/>
      <c r="H29" s="82"/>
      <c r="I29" s="5"/>
      <c r="J29" s="5"/>
      <c r="K29" s="6"/>
      <c r="L29" s="27"/>
      <c r="M29" s="77"/>
      <c r="N29" s="273"/>
      <c r="O29" s="267"/>
      <c r="P29" s="85"/>
      <c r="Q29" s="127"/>
      <c r="R29" s="26"/>
      <c r="S29" s="27"/>
    </row>
    <row r="30" spans="1:19" s="27" customFormat="1">
      <c r="A30" s="329" t="s">
        <v>46</v>
      </c>
      <c r="B30" s="330"/>
      <c r="C30" s="331"/>
      <c r="D30" s="80"/>
      <c r="E30" s="79"/>
      <c r="F30" s="79"/>
      <c r="G30" s="84"/>
      <c r="H30" s="82"/>
      <c r="I30" s="78"/>
      <c r="J30" s="78"/>
      <c r="K30" s="78"/>
      <c r="L30" s="1"/>
      <c r="M30" s="329" t="s">
        <v>46</v>
      </c>
      <c r="N30" s="330"/>
      <c r="O30" s="330"/>
      <c r="P30" s="85"/>
      <c r="Q30" s="127"/>
      <c r="R30" s="337"/>
      <c r="S30" s="1"/>
    </row>
    <row r="31" spans="1:19" s="27" customFormat="1">
      <c r="A31" s="81">
        <v>1</v>
      </c>
      <c r="B31" s="76" t="s">
        <v>385</v>
      </c>
      <c r="C31" s="83"/>
      <c r="D31" s="77" t="s">
        <v>365</v>
      </c>
      <c r="E31" s="31">
        <v>1</v>
      </c>
      <c r="F31" s="31">
        <v>1</v>
      </c>
      <c r="G31" s="84">
        <v>100</v>
      </c>
      <c r="H31" s="82">
        <v>99</v>
      </c>
      <c r="I31" s="26"/>
      <c r="J31" s="26"/>
      <c r="K31" s="26"/>
      <c r="L31" s="1"/>
      <c r="M31" s="81">
        <v>1</v>
      </c>
      <c r="N31" s="76" t="str">
        <f>B31</f>
        <v>Mengikuti seminar gratifikasi</v>
      </c>
      <c r="O31" s="122"/>
      <c r="P31" s="85" t="str">
        <f t="shared" si="4"/>
        <v>kali</v>
      </c>
      <c r="Q31" s="127">
        <f t="shared" si="5"/>
        <v>1</v>
      </c>
      <c r="R31" s="337"/>
      <c r="S31" s="1"/>
    </row>
    <row r="32" spans="1:19" s="27" customFormat="1">
      <c r="A32" s="81">
        <v>2</v>
      </c>
      <c r="B32" s="76" t="s">
        <v>387</v>
      </c>
      <c r="C32" s="83"/>
      <c r="D32" s="77" t="s">
        <v>365</v>
      </c>
      <c r="E32" s="252">
        <v>1</v>
      </c>
      <c r="F32" s="85">
        <v>1</v>
      </c>
      <c r="G32" s="84">
        <v>100</v>
      </c>
      <c r="H32" s="82">
        <v>99</v>
      </c>
      <c r="I32" s="26"/>
      <c r="J32" s="26"/>
      <c r="K32" s="26"/>
      <c r="L32" s="1"/>
      <c r="M32" s="269">
        <v>2</v>
      </c>
      <c r="N32" s="266" t="str">
        <f>B32</f>
        <v>Mengikuti webinar SAE Mojokerto</v>
      </c>
      <c r="O32" s="268"/>
      <c r="P32" s="85" t="str">
        <f t="shared" si="4"/>
        <v>kali</v>
      </c>
      <c r="Q32" s="127">
        <f t="shared" si="5"/>
        <v>1</v>
      </c>
      <c r="R32" s="272"/>
      <c r="S32" s="1"/>
    </row>
    <row r="33" spans="1:20" s="27" customFormat="1">
      <c r="A33" s="75"/>
      <c r="B33" s="69"/>
      <c r="C33" s="8"/>
      <c r="D33" s="71"/>
      <c r="E33" s="75"/>
      <c r="F33" s="75"/>
      <c r="G33" s="84"/>
      <c r="H33" s="82"/>
      <c r="I33" s="26"/>
      <c r="J33" s="26"/>
      <c r="K33" s="26"/>
      <c r="L33" s="1"/>
      <c r="M33" s="270"/>
      <c r="N33" s="182"/>
      <c r="O33" s="182"/>
      <c r="P33" s="183"/>
      <c r="Q33" s="182"/>
      <c r="R33" s="184"/>
      <c r="S33" s="1"/>
    </row>
    <row r="34" spans="1:20">
      <c r="A34" s="290" t="s">
        <v>93</v>
      </c>
      <c r="B34" s="291"/>
      <c r="C34" s="291"/>
      <c r="D34" s="291"/>
      <c r="E34" s="322"/>
      <c r="F34" s="322"/>
      <c r="G34" s="291"/>
      <c r="H34" s="291"/>
      <c r="I34" s="292"/>
      <c r="J34" s="116">
        <f>SUM(J12:J33)</f>
        <v>0</v>
      </c>
      <c r="K34" s="39"/>
      <c r="M34" s="102"/>
      <c r="N34" s="102"/>
      <c r="O34" s="102"/>
      <c r="P34" s="102"/>
      <c r="Q34" s="102"/>
      <c r="R34" s="115"/>
    </row>
    <row r="35" spans="1:20">
      <c r="A35" s="290" t="s">
        <v>32</v>
      </c>
      <c r="B35" s="291"/>
      <c r="C35" s="291"/>
      <c r="D35" s="291"/>
      <c r="E35" s="291"/>
      <c r="F35" s="292"/>
      <c r="G35" s="116">
        <f>AVERAGE(G12:G32)</f>
        <v>100</v>
      </c>
      <c r="H35" s="116">
        <f>AVERAGE(H13:H33)</f>
        <v>99</v>
      </c>
      <c r="I35" s="62"/>
      <c r="J35" s="323"/>
      <c r="K35" s="325"/>
      <c r="M35" s="102"/>
      <c r="N35" s="37" t="s">
        <v>41</v>
      </c>
      <c r="O35" s="117"/>
      <c r="P35" s="102"/>
      <c r="R35" s="115"/>
    </row>
    <row r="36" spans="1:20">
      <c r="A36" s="290" t="s">
        <v>33</v>
      </c>
      <c r="B36" s="291"/>
      <c r="C36" s="291"/>
      <c r="D36" s="291"/>
      <c r="E36" s="291"/>
      <c r="F36" s="292"/>
      <c r="G36" s="327">
        <f>AVERAGE(G35:H35)</f>
        <v>99.5</v>
      </c>
      <c r="H36" s="328"/>
      <c r="I36" s="63"/>
      <c r="J36" s="324"/>
      <c r="K36" s="326"/>
      <c r="M36" s="102"/>
      <c r="N36" s="102" t="s">
        <v>186</v>
      </c>
      <c r="O36" s="114"/>
      <c r="P36" s="102"/>
      <c r="R36" s="115"/>
    </row>
    <row r="37" spans="1:20" ht="29.25" customHeight="1">
      <c r="A37" s="102"/>
      <c r="B37" s="102"/>
      <c r="C37" s="102"/>
      <c r="D37" s="102"/>
      <c r="E37" s="102"/>
      <c r="F37" s="102"/>
      <c r="G37" s="102"/>
      <c r="H37" s="102"/>
      <c r="I37" s="102"/>
      <c r="J37" s="102"/>
      <c r="K37" s="115"/>
      <c r="M37" s="102"/>
      <c r="N37" s="102"/>
      <c r="O37" s="102"/>
      <c r="P37" s="102"/>
      <c r="Q37" s="102"/>
      <c r="R37" s="115"/>
    </row>
    <row r="38" spans="1:20">
      <c r="A38" s="102"/>
      <c r="B38" s="37" t="s">
        <v>42</v>
      </c>
      <c r="C38" s="117"/>
      <c r="D38" s="102"/>
      <c r="G38" s="102"/>
      <c r="H38" s="102"/>
      <c r="I38" s="102"/>
      <c r="J38" s="102"/>
      <c r="K38" s="115"/>
      <c r="M38" s="102"/>
      <c r="O38" s="114" t="s">
        <v>8</v>
      </c>
      <c r="P38" s="102"/>
      <c r="Q38" s="1" t="s">
        <v>168</v>
      </c>
      <c r="R38" s="113"/>
    </row>
    <row r="39" spans="1:20" ht="28.5" customHeight="1">
      <c r="A39" s="102"/>
      <c r="B39" s="102" t="s">
        <v>202</v>
      </c>
      <c r="C39" s="114"/>
      <c r="D39" s="102"/>
      <c r="G39" s="102"/>
      <c r="H39" s="102"/>
      <c r="I39" s="102"/>
      <c r="J39" s="102"/>
      <c r="K39" s="115"/>
      <c r="M39" s="102"/>
      <c r="O39" s="98"/>
      <c r="P39" s="102"/>
      <c r="R39" s="114"/>
    </row>
    <row r="40" spans="1:20">
      <c r="A40" s="102"/>
      <c r="B40" s="102"/>
      <c r="C40" s="102"/>
      <c r="D40" s="102"/>
      <c r="E40" s="102"/>
      <c r="F40" s="102"/>
      <c r="G40" s="102"/>
      <c r="H40" s="102"/>
      <c r="I40" s="102"/>
      <c r="J40" s="102"/>
      <c r="K40" s="115"/>
      <c r="M40" s="102"/>
      <c r="O40" s="113" t="s">
        <v>166</v>
      </c>
      <c r="P40" s="333" t="s">
        <v>411</v>
      </c>
      <c r="Q40" s="333"/>
      <c r="R40" s="333"/>
      <c r="S40" s="273"/>
      <c r="T40" s="273"/>
    </row>
    <row r="41" spans="1:20">
      <c r="A41" s="102"/>
      <c r="C41" s="114" t="s">
        <v>8</v>
      </c>
      <c r="D41" s="102"/>
      <c r="F41" s="333" t="s">
        <v>7</v>
      </c>
      <c r="G41" s="333"/>
      <c r="H41" s="333"/>
      <c r="I41" s="114"/>
      <c r="J41" s="114"/>
      <c r="K41" s="115"/>
      <c r="M41" s="102"/>
      <c r="O41" s="114" t="s">
        <v>164</v>
      </c>
      <c r="P41" s="333" t="s">
        <v>413</v>
      </c>
      <c r="Q41" s="333"/>
      <c r="R41" s="333"/>
      <c r="S41" s="273"/>
      <c r="T41" s="273"/>
    </row>
    <row r="42" spans="1:20" ht="32.25" customHeight="1">
      <c r="A42" s="102"/>
      <c r="C42" s="98"/>
      <c r="D42" s="102"/>
      <c r="G42" s="114"/>
      <c r="H42" s="102"/>
      <c r="I42" s="102"/>
      <c r="J42" s="102"/>
      <c r="K42" s="115"/>
      <c r="M42" s="102"/>
      <c r="N42" s="102"/>
      <c r="O42" s="102"/>
      <c r="P42" s="102"/>
      <c r="Q42" s="102"/>
    </row>
    <row r="43" spans="1:20">
      <c r="A43" s="102"/>
      <c r="C43" s="114" t="s">
        <v>166</v>
      </c>
      <c r="D43" s="102"/>
      <c r="E43" s="333" t="s">
        <v>411</v>
      </c>
      <c r="F43" s="333"/>
      <c r="G43" s="333"/>
      <c r="H43" s="333"/>
      <c r="I43" s="333"/>
      <c r="J43" s="114"/>
      <c r="K43" s="115"/>
    </row>
    <row r="44" spans="1:20">
      <c r="A44" s="102"/>
      <c r="C44" s="114" t="s">
        <v>164</v>
      </c>
      <c r="D44" s="102"/>
      <c r="E44" s="334" t="s">
        <v>412</v>
      </c>
      <c r="F44" s="334"/>
      <c r="G44" s="334"/>
      <c r="H44" s="334"/>
      <c r="I44" s="334"/>
      <c r="J44" s="114"/>
      <c r="K44" s="115"/>
    </row>
    <row r="45" spans="1:20">
      <c r="A45" s="102"/>
      <c r="B45" s="102"/>
      <c r="C45" s="102"/>
      <c r="D45" s="102"/>
      <c r="E45" s="102"/>
      <c r="F45" s="102"/>
      <c r="G45" s="102"/>
      <c r="H45" s="102"/>
      <c r="I45" s="102"/>
      <c r="J45" s="102"/>
      <c r="K45" s="115"/>
    </row>
  </sheetData>
  <mergeCells count="35">
    <mergeCell ref="E44:I44"/>
    <mergeCell ref="A34:I34"/>
    <mergeCell ref="A35:F35"/>
    <mergeCell ref="J35:J36"/>
    <mergeCell ref="K35:K36"/>
    <mergeCell ref="A36:F36"/>
    <mergeCell ref="G36:H36"/>
    <mergeCell ref="B11:C11"/>
    <mergeCell ref="N11:O11"/>
    <mergeCell ref="P40:R40"/>
    <mergeCell ref="F41:H41"/>
    <mergeCell ref="E43:I43"/>
    <mergeCell ref="P41:R41"/>
    <mergeCell ref="A12:C12"/>
    <mergeCell ref="M12:O12"/>
    <mergeCell ref="A30:C30"/>
    <mergeCell ref="R30:R31"/>
    <mergeCell ref="B23:C23"/>
    <mergeCell ref="N23:O23"/>
    <mergeCell ref="M30:O30"/>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s>
  <printOptions horizontalCentered="1"/>
  <pageMargins left="0.31496062992125984" right="0.31496062992125984" top="0.35433070866141736" bottom="0.35433070866141736" header="0.31496062992125984" footer="0.31496062992125984"/>
  <pageSetup paperSize="9" scale="81" orientation="landscape" r:id="rId1"/>
  <colBreaks count="1" manualBreakCount="1">
    <brk id="12" max="4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view="pageBreakPreview" zoomScaleNormal="100" zoomScaleSheetLayoutView="100" workbookViewId="0">
      <selection activeCell="I14" sqref="I14:J15"/>
    </sheetView>
  </sheetViews>
  <sheetFormatPr defaultRowHeight="14.25"/>
  <cols>
    <col min="1" max="1" width="7" style="1" customWidth="1"/>
    <col min="2" max="2" width="14.5703125" style="1" customWidth="1"/>
    <col min="3" max="3" width="65.5703125" style="1" customWidth="1"/>
    <col min="4" max="4" width="9"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402</v>
      </c>
      <c r="M7" s="1" t="s">
        <v>24</v>
      </c>
      <c r="O7" s="1" t="str">
        <f>C7</f>
        <v>:   1 - 31 Mei 2022</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135" t="s">
        <v>34</v>
      </c>
      <c r="F10" s="135" t="s">
        <v>4</v>
      </c>
      <c r="G10" s="135"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31">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
        <v>403</v>
      </c>
      <c r="C13" s="35"/>
      <c r="D13" s="77" t="s">
        <v>212</v>
      </c>
      <c r="E13" s="31">
        <v>2</v>
      </c>
      <c r="F13" s="31">
        <v>2</v>
      </c>
      <c r="G13" s="84">
        <f t="shared" ref="G13:G18" si="1">IF(E13=0,IF(F13=0,0,1),IF(F13&gt;E13,1,F13/E13))*100</f>
        <v>100</v>
      </c>
      <c r="H13" s="82">
        <v>100</v>
      </c>
      <c r="I13" s="5"/>
      <c r="J13" s="5"/>
      <c r="K13" s="6"/>
      <c r="M13" s="31">
        <v>1</v>
      </c>
      <c r="N13" s="76" t="str">
        <f>B13</f>
        <v>Monitoring dan evaluasi ubinan padi dan palawija</v>
      </c>
      <c r="O13" s="35"/>
      <c r="P13" s="77" t="s">
        <v>61</v>
      </c>
      <c r="Q13" s="31">
        <f>E13</f>
        <v>2</v>
      </c>
      <c r="R13" s="6"/>
    </row>
    <row r="14" spans="1:18">
      <c r="A14" s="31">
        <v>2</v>
      </c>
      <c r="B14" s="76" t="s">
        <v>404</v>
      </c>
      <c r="C14" s="35"/>
      <c r="D14" s="77" t="s">
        <v>253</v>
      </c>
      <c r="E14" s="31">
        <v>232</v>
      </c>
      <c r="F14" s="31">
        <v>232</v>
      </c>
      <c r="G14" s="84">
        <f t="shared" si="1"/>
        <v>100</v>
      </c>
      <c r="H14" s="82">
        <v>100</v>
      </c>
      <c r="I14" s="277" t="s">
        <v>319</v>
      </c>
      <c r="J14" s="5">
        <v>0.46400000000000002</v>
      </c>
      <c r="K14" s="6"/>
      <c r="M14" s="31">
        <v>2</v>
      </c>
      <c r="N14" s="76" t="str">
        <f t="shared" ref="N14:N21" si="2">B14</f>
        <v>Memeriksa konsistensi amatan KSA Padi bulan April 2022</v>
      </c>
      <c r="O14" s="35"/>
      <c r="P14" s="77" t="s">
        <v>253</v>
      </c>
      <c r="Q14" s="31">
        <f t="shared" ref="Q14:Q24" si="3">E14</f>
        <v>232</v>
      </c>
      <c r="R14" s="6"/>
    </row>
    <row r="15" spans="1:18" ht="15">
      <c r="A15" s="31">
        <v>3</v>
      </c>
      <c r="B15" s="76" t="s">
        <v>405</v>
      </c>
      <c r="C15" s="83"/>
      <c r="D15" s="77" t="s">
        <v>253</v>
      </c>
      <c r="E15" s="31">
        <v>244</v>
      </c>
      <c r="F15" s="31">
        <v>244</v>
      </c>
      <c r="G15" s="84">
        <f t="shared" si="1"/>
        <v>100</v>
      </c>
      <c r="H15" s="82">
        <v>100</v>
      </c>
      <c r="I15" s="278" t="s">
        <v>319</v>
      </c>
      <c r="J15" s="5">
        <v>0.48799999999999999</v>
      </c>
      <c r="K15" s="70"/>
      <c r="M15" s="31">
        <v>3</v>
      </c>
      <c r="N15" s="76" t="str">
        <f t="shared" si="2"/>
        <v>Memeriksa konsistensi amatan KSA palawija bulan April 2022</v>
      </c>
      <c r="O15" s="83"/>
      <c r="P15" s="77" t="s">
        <v>253</v>
      </c>
      <c r="Q15" s="31">
        <f t="shared" si="3"/>
        <v>244</v>
      </c>
      <c r="R15" s="129"/>
    </row>
    <row r="16" spans="1:18" ht="15">
      <c r="A16" s="31">
        <v>4</v>
      </c>
      <c r="B16" s="1" t="s">
        <v>406</v>
      </c>
      <c r="C16" s="83"/>
      <c r="D16" s="77" t="s">
        <v>196</v>
      </c>
      <c r="E16" s="31">
        <v>18</v>
      </c>
      <c r="F16" s="31">
        <v>18</v>
      </c>
      <c r="G16" s="84">
        <f t="shared" si="1"/>
        <v>100</v>
      </c>
      <c r="H16" s="82">
        <v>100</v>
      </c>
      <c r="I16" s="276" t="s">
        <v>293</v>
      </c>
      <c r="J16" s="5">
        <f>0.015*F16</f>
        <v>0.27</v>
      </c>
      <c r="K16" s="70"/>
      <c r="M16" s="31">
        <v>4</v>
      </c>
      <c r="N16" s="76" t="str">
        <f t="shared" si="2"/>
        <v>Mengikuti pelatihan Innas DPP dan DUTL 2022</v>
      </c>
      <c r="O16" s="83"/>
      <c r="P16" s="77" t="s">
        <v>196</v>
      </c>
      <c r="Q16" s="31">
        <f t="shared" si="3"/>
        <v>18</v>
      </c>
      <c r="R16" s="129"/>
    </row>
    <row r="17" spans="1:19">
      <c r="A17" s="31">
        <v>5</v>
      </c>
      <c r="B17" s="1" t="s">
        <v>409</v>
      </c>
      <c r="C17" s="83"/>
      <c r="D17" s="77" t="s">
        <v>313</v>
      </c>
      <c r="E17" s="31">
        <v>2</v>
      </c>
      <c r="F17" s="31">
        <v>2</v>
      </c>
      <c r="G17" s="84">
        <f t="shared" si="1"/>
        <v>100</v>
      </c>
      <c r="H17" s="82">
        <v>100</v>
      </c>
      <c r="I17" s="5"/>
      <c r="J17" s="5"/>
      <c r="K17" s="6"/>
      <c r="M17" s="31">
        <v>5</v>
      </c>
      <c r="N17" s="76" t="str">
        <f t="shared" si="2"/>
        <v>Membuat surat permintaan petugas dan pemanggilan pelatihan</v>
      </c>
      <c r="O17" s="83"/>
      <c r="P17" s="77" t="s">
        <v>313</v>
      </c>
      <c r="Q17" s="31">
        <f t="shared" si="3"/>
        <v>2</v>
      </c>
      <c r="R17" s="6"/>
    </row>
    <row r="18" spans="1:19">
      <c r="A18" s="31">
        <v>6</v>
      </c>
      <c r="B18" s="1" t="s">
        <v>408</v>
      </c>
      <c r="D18" s="77" t="s">
        <v>324</v>
      </c>
      <c r="E18" s="31">
        <v>1</v>
      </c>
      <c r="F18" s="31">
        <v>1</v>
      </c>
      <c r="G18" s="84">
        <f t="shared" si="1"/>
        <v>100</v>
      </c>
      <c r="H18" s="82">
        <v>100</v>
      </c>
      <c r="I18" s="5"/>
      <c r="J18" s="5"/>
      <c r="K18" s="6"/>
      <c r="M18" s="31">
        <v>6</v>
      </c>
      <c r="N18" s="76" t="str">
        <f t="shared" si="2"/>
        <v>Mengikuti pertemuan pra ATAP perkebunan 2021</v>
      </c>
      <c r="P18" s="77" t="s">
        <v>324</v>
      </c>
      <c r="Q18" s="31">
        <f t="shared" si="3"/>
        <v>1</v>
      </c>
      <c r="R18" s="6"/>
    </row>
    <row r="19" spans="1:19">
      <c r="A19" s="31">
        <v>7</v>
      </c>
      <c r="B19" s="1" t="s">
        <v>407</v>
      </c>
      <c r="D19" s="77" t="s">
        <v>324</v>
      </c>
      <c r="E19" s="31">
        <v>1</v>
      </c>
      <c r="F19" s="31">
        <v>1</v>
      </c>
      <c r="G19" s="84">
        <f>IF(E19=0,IF(F19=0,0,1),IF(F19&gt;E19,1,F19/E19))*100</f>
        <v>100</v>
      </c>
      <c r="H19" s="82">
        <v>100</v>
      </c>
      <c r="I19" s="5"/>
      <c r="J19" s="5"/>
      <c r="K19" s="6"/>
      <c r="M19" s="31">
        <v>7</v>
      </c>
      <c r="N19" s="76" t="str">
        <f t="shared" si="2"/>
        <v>Mengikuti pertemuan ATAP perkebunan 2021</v>
      </c>
      <c r="P19" s="77" t="s">
        <v>324</v>
      </c>
      <c r="Q19" s="31">
        <f t="shared" si="3"/>
        <v>1</v>
      </c>
      <c r="R19" s="31"/>
    </row>
    <row r="20" spans="1:19">
      <c r="A20" s="31">
        <v>8</v>
      </c>
      <c r="B20" s="76" t="s">
        <v>417</v>
      </c>
      <c r="C20" s="83"/>
      <c r="D20" s="77" t="s">
        <v>187</v>
      </c>
      <c r="E20" s="31">
        <v>1</v>
      </c>
      <c r="F20" s="31">
        <v>1</v>
      </c>
      <c r="G20" s="84">
        <v>100</v>
      </c>
      <c r="H20" s="82">
        <v>100</v>
      </c>
      <c r="I20" s="5"/>
      <c r="J20" s="5"/>
      <c r="K20" s="6"/>
      <c r="M20" s="31">
        <v>8</v>
      </c>
      <c r="N20" s="76" t="str">
        <f>B20</f>
        <v>Mengkoordinir persiapan pelatihan DPP dan DUTL 2022 (Membuat KAK, alokasi kelas, innas, kamar, dll)</v>
      </c>
      <c r="O20" s="83"/>
      <c r="P20" s="77" t="s">
        <v>187</v>
      </c>
      <c r="Q20" s="31">
        <f t="shared" si="3"/>
        <v>1</v>
      </c>
      <c r="R20" s="31"/>
    </row>
    <row r="21" spans="1:19">
      <c r="A21" s="31">
        <v>9</v>
      </c>
      <c r="B21" s="76" t="s">
        <v>415</v>
      </c>
      <c r="C21" s="83"/>
      <c r="D21" s="77" t="s">
        <v>196</v>
      </c>
      <c r="E21" s="31">
        <v>16</v>
      </c>
      <c r="F21" s="31">
        <v>16</v>
      </c>
      <c r="G21" s="84">
        <v>100</v>
      </c>
      <c r="H21" s="82">
        <v>100</v>
      </c>
      <c r="I21" s="276" t="s">
        <v>298</v>
      </c>
      <c r="J21" s="5">
        <f>0.02*F21</f>
        <v>0.32</v>
      </c>
      <c r="K21" s="6"/>
      <c r="M21" s="31">
        <v>9</v>
      </c>
      <c r="N21" s="76" t="str">
        <f t="shared" si="2"/>
        <v>Mengajar pelatihan petugas Updating DPP dan UTL 2022</v>
      </c>
      <c r="O21" s="83"/>
      <c r="P21" s="77" t="s">
        <v>196</v>
      </c>
      <c r="Q21" s="31">
        <f t="shared" si="3"/>
        <v>16</v>
      </c>
      <c r="R21" s="6"/>
    </row>
    <row r="22" spans="1:19">
      <c r="A22" s="31">
        <v>10</v>
      </c>
      <c r="B22" s="76" t="s">
        <v>414</v>
      </c>
      <c r="D22" s="77" t="s">
        <v>61</v>
      </c>
      <c r="E22" s="31">
        <v>3</v>
      </c>
      <c r="F22" s="31">
        <v>3</v>
      </c>
      <c r="G22" s="84">
        <v>100</v>
      </c>
      <c r="H22" s="82">
        <v>100</v>
      </c>
      <c r="I22" s="5"/>
      <c r="J22" s="5"/>
      <c r="K22" s="6"/>
      <c r="M22" s="31">
        <v>10</v>
      </c>
      <c r="N22" s="76" t="str">
        <f>B22</f>
        <v>Pengawasan Lapangan Hortikultura ke kab Merangin</v>
      </c>
      <c r="P22" s="77" t="s">
        <v>61</v>
      </c>
      <c r="Q22" s="31">
        <f t="shared" si="3"/>
        <v>3</v>
      </c>
      <c r="R22" s="6"/>
    </row>
    <row r="23" spans="1:19" ht="14.25" customHeight="1">
      <c r="A23" s="31">
        <v>11</v>
      </c>
      <c r="B23" s="339" t="s">
        <v>416</v>
      </c>
      <c r="C23" s="340"/>
      <c r="D23" s="77" t="s">
        <v>196</v>
      </c>
      <c r="E23" s="31">
        <v>2</v>
      </c>
      <c r="F23" s="31">
        <v>2</v>
      </c>
      <c r="G23" s="84">
        <v>100</v>
      </c>
      <c r="H23" s="82">
        <v>100</v>
      </c>
      <c r="I23" s="5"/>
      <c r="J23" s="5"/>
      <c r="K23" s="6"/>
      <c r="L23" s="27"/>
      <c r="M23" s="85">
        <v>11</v>
      </c>
      <c r="N23" s="76" t="str">
        <f>B23</f>
        <v>Narasumber DKP Provinsi Jambi</v>
      </c>
      <c r="O23" s="171"/>
      <c r="P23" s="77" t="s">
        <v>196</v>
      </c>
      <c r="Q23" s="31">
        <f t="shared" si="3"/>
        <v>2</v>
      </c>
      <c r="R23" s="120"/>
      <c r="S23" s="27"/>
    </row>
    <row r="24" spans="1:19">
      <c r="A24" s="31">
        <v>12</v>
      </c>
      <c r="B24" s="1" t="s">
        <v>418</v>
      </c>
      <c r="D24" s="77" t="s">
        <v>276</v>
      </c>
      <c r="E24" s="31">
        <v>1</v>
      </c>
      <c r="F24" s="31">
        <v>1</v>
      </c>
      <c r="G24" s="84">
        <v>100</v>
      </c>
      <c r="H24" s="82">
        <v>100</v>
      </c>
      <c r="I24" s="5"/>
      <c r="J24" s="5"/>
      <c r="K24" s="6"/>
      <c r="L24" s="27"/>
      <c r="M24" s="130">
        <v>12</v>
      </c>
      <c r="N24" s="76" t="str">
        <f>B24</f>
        <v>Memeriksa publikasi RE Luas Panen dan Produksi Padi Provinsi Jambi 2021</v>
      </c>
      <c r="P24" s="77" t="s">
        <v>276</v>
      </c>
      <c r="Q24" s="31">
        <f t="shared" si="3"/>
        <v>1</v>
      </c>
      <c r="R24" s="26"/>
      <c r="S24" s="27"/>
    </row>
    <row r="25" spans="1:19">
      <c r="A25" s="77">
        <v>13</v>
      </c>
      <c r="B25" s="1" t="s">
        <v>419</v>
      </c>
      <c r="D25" s="77" t="s">
        <v>84</v>
      </c>
      <c r="E25" s="31"/>
      <c r="F25" s="31"/>
      <c r="G25" s="84"/>
      <c r="H25" s="82"/>
      <c r="I25" s="5"/>
      <c r="J25" s="5"/>
      <c r="K25" s="6"/>
      <c r="L25" s="27"/>
      <c r="M25" s="31">
        <v>13</v>
      </c>
      <c r="N25" s="76" t="str">
        <f>B25</f>
        <v>Memeriksa data SIMTP Kab/kota</v>
      </c>
      <c r="P25" s="80" t="s">
        <v>84</v>
      </c>
      <c r="Q25" s="80">
        <v>3</v>
      </c>
      <c r="R25" s="26"/>
      <c r="S25" s="27"/>
    </row>
    <row r="26" spans="1:19">
      <c r="A26" s="77"/>
      <c r="D26" s="77"/>
      <c r="E26" s="31"/>
      <c r="F26" s="31"/>
      <c r="G26" s="84"/>
      <c r="H26" s="82"/>
      <c r="I26" s="5"/>
      <c r="J26" s="5"/>
      <c r="K26" s="6"/>
      <c r="L26" s="27"/>
      <c r="M26" s="275"/>
      <c r="N26" s="76"/>
      <c r="P26" s="80"/>
      <c r="Q26" s="80"/>
      <c r="R26" s="26"/>
      <c r="S26" s="27"/>
    </row>
    <row r="27" spans="1:19" s="27" customFormat="1">
      <c r="A27" s="329" t="s">
        <v>46</v>
      </c>
      <c r="B27" s="330"/>
      <c r="C27" s="331"/>
      <c r="D27" s="80"/>
      <c r="E27" s="79"/>
      <c r="F27" s="79"/>
      <c r="G27" s="84"/>
      <c r="H27" s="82"/>
      <c r="I27" s="78"/>
      <c r="J27" s="78"/>
      <c r="K27" s="78"/>
      <c r="L27" s="1"/>
      <c r="M27" s="329" t="s">
        <v>46</v>
      </c>
      <c r="N27" s="330"/>
      <c r="O27" s="331"/>
      <c r="P27" s="77"/>
      <c r="Q27" s="77"/>
      <c r="R27" s="337"/>
      <c r="S27" s="1"/>
    </row>
    <row r="28" spans="1:19" s="27" customFormat="1">
      <c r="A28" s="81">
        <v>1</v>
      </c>
      <c r="B28" s="76" t="s">
        <v>420</v>
      </c>
      <c r="C28" s="83"/>
      <c r="D28" s="77"/>
      <c r="E28" s="31"/>
      <c r="F28" s="31"/>
      <c r="G28" s="84"/>
      <c r="H28" s="82"/>
      <c r="I28" s="26"/>
      <c r="J28" s="26"/>
      <c r="K28" s="26"/>
      <c r="L28" s="1"/>
      <c r="M28" s="81">
        <v>1</v>
      </c>
      <c r="N28" s="76"/>
      <c r="O28" s="83"/>
      <c r="P28" s="121"/>
      <c r="Q28" s="128"/>
      <c r="R28" s="338"/>
      <c r="S28" s="1"/>
    </row>
    <row r="29" spans="1:19" s="27" customFormat="1">
      <c r="A29" s="81">
        <v>2</v>
      </c>
      <c r="B29" s="76" t="s">
        <v>421</v>
      </c>
      <c r="C29" s="83"/>
      <c r="D29" s="77" t="s">
        <v>61</v>
      </c>
      <c r="E29" s="27">
        <v>1</v>
      </c>
      <c r="F29" s="85">
        <v>1</v>
      </c>
      <c r="G29" s="84"/>
      <c r="H29" s="82"/>
      <c r="I29" s="26"/>
      <c r="J29" s="26"/>
      <c r="K29" s="26"/>
      <c r="L29" s="1"/>
      <c r="M29" s="121"/>
      <c r="N29" s="110"/>
      <c r="O29" s="110"/>
      <c r="P29" s="274"/>
      <c r="Q29" s="274"/>
      <c r="R29" s="134"/>
      <c r="S29" s="1"/>
    </row>
    <row r="30" spans="1:19" s="27" customFormat="1">
      <c r="A30" s="75"/>
      <c r="B30" s="69"/>
      <c r="C30" s="8"/>
      <c r="D30" s="71"/>
      <c r="E30" s="75"/>
      <c r="F30" s="75"/>
      <c r="G30" s="84"/>
      <c r="H30" s="82"/>
      <c r="I30" s="26"/>
      <c r="J30" s="26"/>
      <c r="K30" s="26"/>
      <c r="L30" s="1"/>
      <c r="M30" s="274"/>
      <c r="N30" s="274"/>
      <c r="O30" s="274"/>
      <c r="P30" s="274"/>
      <c r="Q30" s="274"/>
      <c r="R30" s="134"/>
      <c r="S30" s="1"/>
    </row>
    <row r="31" spans="1:19">
      <c r="A31" s="290" t="s">
        <v>93</v>
      </c>
      <c r="B31" s="291"/>
      <c r="C31" s="291"/>
      <c r="D31" s="291"/>
      <c r="E31" s="322"/>
      <c r="F31" s="322"/>
      <c r="G31" s="291"/>
      <c r="H31" s="291"/>
      <c r="I31" s="292"/>
      <c r="J31" s="136">
        <f>SUM(J12:J30)</f>
        <v>1.542</v>
      </c>
      <c r="K31" s="39"/>
      <c r="M31" s="274"/>
      <c r="N31" s="274"/>
      <c r="O31" s="274"/>
      <c r="P31" s="102"/>
      <c r="Q31" s="102"/>
      <c r="R31" s="134"/>
    </row>
    <row r="32" spans="1:19">
      <c r="A32" s="290" t="s">
        <v>32</v>
      </c>
      <c r="B32" s="291"/>
      <c r="C32" s="291"/>
      <c r="D32" s="291"/>
      <c r="E32" s="291"/>
      <c r="F32" s="292"/>
      <c r="G32" s="136">
        <f>AVERAGE(G12:G28)</f>
        <v>100</v>
      </c>
      <c r="H32" s="136">
        <f>AVERAGE(H13:H30)</f>
        <v>100</v>
      </c>
      <c r="I32" s="62"/>
      <c r="J32" s="323"/>
      <c r="K32" s="325"/>
      <c r="M32" s="102"/>
      <c r="N32" s="102"/>
      <c r="O32" s="102"/>
      <c r="P32" s="102"/>
      <c r="R32" s="134"/>
    </row>
    <row r="33" spans="1:20">
      <c r="A33" s="290" t="s">
        <v>33</v>
      </c>
      <c r="B33" s="291"/>
      <c r="C33" s="291"/>
      <c r="D33" s="291"/>
      <c r="E33" s="291"/>
      <c r="F33" s="292"/>
      <c r="G33" s="327">
        <f>AVERAGE(G32:H32)</f>
        <v>100</v>
      </c>
      <c r="H33" s="328"/>
      <c r="I33" s="63"/>
      <c r="J33" s="324"/>
      <c r="K33" s="326"/>
      <c r="M33" s="102"/>
      <c r="N33" s="37" t="s">
        <v>41</v>
      </c>
      <c r="O33" s="137"/>
      <c r="P33" s="102"/>
      <c r="R33" s="134"/>
    </row>
    <row r="34" spans="1:20" ht="29.25" customHeight="1">
      <c r="A34" s="102"/>
      <c r="B34" s="102"/>
      <c r="C34" s="102"/>
      <c r="D34" s="102"/>
      <c r="E34" s="102"/>
      <c r="F34" s="102"/>
      <c r="G34" s="102"/>
      <c r="H34" s="102"/>
      <c r="I34" s="102"/>
      <c r="J34" s="102"/>
      <c r="K34" s="134"/>
      <c r="M34" s="102"/>
      <c r="N34" s="102" t="s">
        <v>202</v>
      </c>
      <c r="O34" s="133"/>
      <c r="P34" s="102"/>
      <c r="Q34" s="102"/>
      <c r="R34" s="134"/>
    </row>
    <row r="35" spans="1:20">
      <c r="A35" s="102"/>
      <c r="B35" s="37" t="s">
        <v>42</v>
      </c>
      <c r="C35" s="137"/>
      <c r="D35" s="102"/>
      <c r="G35" s="102"/>
      <c r="H35" s="102"/>
      <c r="I35" s="102"/>
      <c r="J35" s="102"/>
      <c r="K35" s="134"/>
      <c r="M35" s="102"/>
      <c r="N35" s="102"/>
      <c r="O35" s="102"/>
      <c r="P35" s="102"/>
      <c r="Q35" s="1" t="s">
        <v>168</v>
      </c>
      <c r="R35" s="132"/>
    </row>
    <row r="36" spans="1:20" ht="28.5" customHeight="1">
      <c r="A36" s="102"/>
      <c r="B36" s="102" t="s">
        <v>250</v>
      </c>
      <c r="C36" s="133"/>
      <c r="D36" s="102"/>
      <c r="G36" s="102"/>
      <c r="H36" s="102"/>
      <c r="I36" s="102"/>
      <c r="J36" s="102"/>
      <c r="K36" s="134"/>
      <c r="M36" s="102"/>
      <c r="O36" s="133" t="s">
        <v>8</v>
      </c>
      <c r="P36" s="102"/>
      <c r="R36" s="133"/>
    </row>
    <row r="37" spans="1:20">
      <c r="A37" s="102"/>
      <c r="B37" s="102"/>
      <c r="C37" s="102"/>
      <c r="D37" s="102"/>
      <c r="E37" s="102"/>
      <c r="F37" s="102"/>
      <c r="G37" s="102"/>
      <c r="H37" s="102"/>
      <c r="I37" s="102"/>
      <c r="J37" s="102"/>
      <c r="K37" s="134"/>
      <c r="M37" s="102"/>
      <c r="O37" s="98"/>
      <c r="P37" s="333" t="s">
        <v>251</v>
      </c>
      <c r="Q37" s="333"/>
      <c r="R37" s="333"/>
      <c r="S37" s="170"/>
      <c r="T37" s="170"/>
    </row>
    <row r="38" spans="1:20">
      <c r="A38" s="102"/>
      <c r="C38" s="133" t="s">
        <v>8</v>
      </c>
      <c r="D38" s="102"/>
      <c r="F38" s="333" t="s">
        <v>7</v>
      </c>
      <c r="G38" s="333"/>
      <c r="H38" s="333"/>
      <c r="I38" s="133"/>
      <c r="J38" s="133"/>
      <c r="K38" s="134"/>
      <c r="M38" s="102"/>
      <c r="O38" s="132" t="s">
        <v>166</v>
      </c>
      <c r="P38" s="333" t="s">
        <v>252</v>
      </c>
      <c r="Q38" s="333"/>
      <c r="R38" s="333"/>
      <c r="S38" s="170"/>
      <c r="T38" s="170"/>
    </row>
    <row r="39" spans="1:20" ht="32.25" customHeight="1">
      <c r="A39" s="102"/>
      <c r="C39" s="98"/>
      <c r="D39" s="102"/>
      <c r="G39" s="133"/>
      <c r="H39" s="102"/>
      <c r="I39" s="102"/>
      <c r="J39" s="102"/>
      <c r="K39" s="134"/>
      <c r="M39" s="102"/>
      <c r="O39" s="133" t="s">
        <v>164</v>
      </c>
      <c r="P39" s="102"/>
      <c r="Q39" s="102"/>
    </row>
    <row r="40" spans="1:20">
      <c r="A40" s="102"/>
      <c r="C40" s="133" t="s">
        <v>247</v>
      </c>
      <c r="D40" s="102"/>
      <c r="E40" s="333" t="s">
        <v>251</v>
      </c>
      <c r="F40" s="333"/>
      <c r="G40" s="333"/>
      <c r="H40" s="333"/>
      <c r="I40" s="333"/>
      <c r="J40" s="133"/>
      <c r="K40" s="134"/>
      <c r="M40" s="102"/>
      <c r="N40" s="102"/>
      <c r="O40" s="102"/>
    </row>
    <row r="41" spans="1:20">
      <c r="A41" s="102"/>
      <c r="C41" s="133" t="s">
        <v>164</v>
      </c>
      <c r="D41" s="102"/>
      <c r="E41" s="333" t="s">
        <v>252</v>
      </c>
      <c r="F41" s="333"/>
      <c r="G41" s="333"/>
      <c r="H41" s="333"/>
      <c r="I41" s="333"/>
      <c r="J41" s="133"/>
      <c r="K41" s="134"/>
    </row>
    <row r="42" spans="1:20">
      <c r="A42" s="102"/>
      <c r="B42" s="102"/>
      <c r="C42" s="102"/>
      <c r="D42" s="102"/>
      <c r="E42" s="102"/>
      <c r="F42" s="102"/>
      <c r="G42" s="102"/>
      <c r="H42" s="102"/>
      <c r="I42" s="102"/>
      <c r="J42" s="102"/>
      <c r="K42" s="134"/>
    </row>
  </sheetData>
  <mergeCells count="34">
    <mergeCell ref="P37:R37"/>
    <mergeCell ref="F38:H38"/>
    <mergeCell ref="P38:R38"/>
    <mergeCell ref="E40:I40"/>
    <mergeCell ref="E41:I41"/>
    <mergeCell ref="B11:C11"/>
    <mergeCell ref="N11:O11"/>
    <mergeCell ref="A32:F32"/>
    <mergeCell ref="J32:J33"/>
    <mergeCell ref="K32:K33"/>
    <mergeCell ref="A33:F33"/>
    <mergeCell ref="G33:H33"/>
    <mergeCell ref="M27:O27"/>
    <mergeCell ref="R27:R28"/>
    <mergeCell ref="A31:I31"/>
    <mergeCell ref="A27:C27"/>
    <mergeCell ref="A12:C12"/>
    <mergeCell ref="M12:O12"/>
    <mergeCell ref="B23:C23"/>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s>
  <printOptions horizontalCentered="1"/>
  <pageMargins left="0.31496062992125984" right="0.31496062992125984" top="0.35433070866141736" bottom="0.35433070866141736" header="0.31496062992125984" footer="0.31496062992125984"/>
  <pageSetup paperSize="9" scale="83" orientation="landscape" r:id="rId1"/>
  <colBreaks count="1" manualBreakCount="1">
    <brk id="12" max="41"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view="pageBreakPreview" topLeftCell="A26" zoomScaleNormal="100" zoomScaleSheetLayoutView="100" workbookViewId="0">
      <selection activeCell="C15" sqref="C15"/>
    </sheetView>
  </sheetViews>
  <sheetFormatPr defaultRowHeight="14.25"/>
  <cols>
    <col min="1" max="1" width="7" style="1" customWidth="1"/>
    <col min="2" max="2" width="14.5703125" style="1" customWidth="1"/>
    <col min="3" max="3" width="74.42578125" style="1" customWidth="1"/>
    <col min="4" max="4" width="10.85546875" style="1" customWidth="1"/>
    <col min="5" max="5" width="8.7109375" style="1" customWidth="1"/>
    <col min="6" max="6" width="8.5703125" style="1" bestFit="1" customWidth="1"/>
    <col min="7" max="7" width="8.42578125" style="1" customWidth="1"/>
    <col min="8" max="8" width="10.42578125" style="1" customWidth="1"/>
    <col min="9" max="9" width="7.28515625" style="1" customWidth="1"/>
    <col min="10" max="10" width="7.85546875" style="1" customWidth="1"/>
    <col min="11" max="11" width="12" style="1" customWidth="1"/>
    <col min="12" max="12" width="6.7109375" style="1" customWidth="1"/>
    <col min="13" max="13" width="7" style="1" customWidth="1"/>
    <col min="14" max="14" width="14.5703125" style="1" customWidth="1"/>
    <col min="15" max="15" width="76.7109375" style="1" customWidth="1"/>
    <col min="16" max="16" width="13.140625"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203</v>
      </c>
      <c r="M7" s="1" t="s">
        <v>24</v>
      </c>
      <c r="O7" s="1" t="s">
        <v>203</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295" t="s">
        <v>34</v>
      </c>
      <c r="R9" s="294" t="s">
        <v>15</v>
      </c>
    </row>
    <row r="10" spans="1:18">
      <c r="A10" s="294"/>
      <c r="B10" s="297"/>
      <c r="C10" s="298"/>
      <c r="D10" s="294"/>
      <c r="E10" s="140" t="s">
        <v>34</v>
      </c>
      <c r="F10" s="140" t="s">
        <v>4</v>
      </c>
      <c r="G10" s="140" t="s">
        <v>5</v>
      </c>
      <c r="H10" s="300"/>
      <c r="I10" s="300"/>
      <c r="J10" s="300"/>
      <c r="K10" s="294"/>
      <c r="M10" s="294"/>
      <c r="N10" s="297"/>
      <c r="O10" s="298"/>
      <c r="P10" s="294"/>
      <c r="Q10" s="297"/>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38">
        <f>P11-1</f>
        <v>-4</v>
      </c>
      <c r="R11" s="86" t="s">
        <v>167</v>
      </c>
    </row>
    <row r="12" spans="1:18">
      <c r="A12" s="301" t="s">
        <v>45</v>
      </c>
      <c r="B12" s="302"/>
      <c r="C12" s="303"/>
      <c r="D12" s="74"/>
      <c r="E12" s="235"/>
      <c r="F12" s="74"/>
      <c r="G12" s="73"/>
      <c r="H12" s="25"/>
      <c r="I12" s="25"/>
      <c r="J12" s="25"/>
      <c r="K12" s="25"/>
      <c r="M12" s="301" t="s">
        <v>45</v>
      </c>
      <c r="N12" s="302"/>
      <c r="O12" s="302"/>
      <c r="P12" s="74"/>
      <c r="Q12" s="125"/>
      <c r="R12" s="74"/>
    </row>
    <row r="13" spans="1:18">
      <c r="A13" s="226">
        <v>1</v>
      </c>
      <c r="B13" s="76" t="s">
        <v>422</v>
      </c>
      <c r="C13" s="35"/>
      <c r="D13" s="31" t="s">
        <v>61</v>
      </c>
      <c r="E13" s="236">
        <v>4</v>
      </c>
      <c r="F13" s="31">
        <v>4</v>
      </c>
      <c r="G13" s="84">
        <f t="shared" ref="G13:G16" si="1">IF(E13=0,IF(F13=0,0,1),IF(F13&gt;E13,1,F13/E13))*100</f>
        <v>100</v>
      </c>
      <c r="H13" s="82">
        <v>100</v>
      </c>
      <c r="I13" s="5"/>
      <c r="J13" s="5"/>
      <c r="K13" s="6"/>
      <c r="M13" s="31">
        <v>1</v>
      </c>
      <c r="N13" s="76" t="s">
        <v>172</v>
      </c>
      <c r="O13" s="76"/>
      <c r="P13" s="31" t="s">
        <v>61</v>
      </c>
      <c r="Q13" s="126">
        <v>4</v>
      </c>
      <c r="R13" s="6"/>
    </row>
    <row r="14" spans="1:18">
      <c r="A14" s="226">
        <v>2</v>
      </c>
      <c r="B14" s="1" t="s">
        <v>223</v>
      </c>
      <c r="C14" s="35"/>
      <c r="D14" s="31" t="s">
        <v>253</v>
      </c>
      <c r="E14" s="236">
        <v>232</v>
      </c>
      <c r="F14" s="31">
        <v>232</v>
      </c>
      <c r="G14" s="84">
        <f t="shared" si="1"/>
        <v>100</v>
      </c>
      <c r="H14" s="82">
        <v>100</v>
      </c>
      <c r="I14" s="5" t="s">
        <v>319</v>
      </c>
      <c r="J14" s="5">
        <v>0.46400000000000002</v>
      </c>
      <c r="K14" s="6"/>
      <c r="M14" s="31">
        <v>2</v>
      </c>
      <c r="N14" s="76" t="s">
        <v>197</v>
      </c>
      <c r="O14" s="76"/>
      <c r="P14" s="31" t="s">
        <v>61</v>
      </c>
      <c r="Q14" s="126">
        <v>7</v>
      </c>
      <c r="R14" s="6"/>
    </row>
    <row r="15" spans="1:18" ht="15">
      <c r="A15" s="226">
        <v>3</v>
      </c>
      <c r="B15" s="76" t="s">
        <v>427</v>
      </c>
      <c r="C15" s="83"/>
      <c r="D15" s="31" t="s">
        <v>425</v>
      </c>
      <c r="E15" s="236">
        <v>253</v>
      </c>
      <c r="F15" s="31">
        <v>253</v>
      </c>
      <c r="G15" s="84">
        <f t="shared" si="1"/>
        <v>100</v>
      </c>
      <c r="H15" s="82">
        <v>100</v>
      </c>
      <c r="I15" s="5"/>
      <c r="J15" s="5"/>
      <c r="K15" s="70"/>
      <c r="M15" s="31">
        <v>3</v>
      </c>
      <c r="N15" s="76" t="s">
        <v>173</v>
      </c>
      <c r="O15" s="122"/>
      <c r="P15" s="31" t="s">
        <v>61</v>
      </c>
      <c r="Q15" s="126">
        <v>4</v>
      </c>
      <c r="R15" s="129"/>
    </row>
    <row r="16" spans="1:18" ht="15">
      <c r="A16" s="226">
        <v>4</v>
      </c>
      <c r="B16" s="1" t="s">
        <v>426</v>
      </c>
      <c r="C16" s="83"/>
      <c r="D16" s="31" t="s">
        <v>425</v>
      </c>
      <c r="E16" s="236">
        <v>1</v>
      </c>
      <c r="F16" s="31">
        <v>1</v>
      </c>
      <c r="G16" s="84">
        <f t="shared" si="1"/>
        <v>100</v>
      </c>
      <c r="H16" s="82">
        <v>100</v>
      </c>
      <c r="I16" s="207" t="s">
        <v>317</v>
      </c>
      <c r="J16" s="5">
        <v>0.1</v>
      </c>
      <c r="K16" s="70"/>
      <c r="M16" s="31">
        <v>4</v>
      </c>
      <c r="N16" s="162" t="s">
        <v>223</v>
      </c>
      <c r="O16" s="122"/>
      <c r="P16" s="31" t="s">
        <v>222</v>
      </c>
      <c r="Q16" s="126">
        <v>2088</v>
      </c>
      <c r="R16" s="129"/>
    </row>
    <row r="17" spans="1:19">
      <c r="A17" s="226">
        <v>5</v>
      </c>
      <c r="B17" s="1" t="s">
        <v>423</v>
      </c>
      <c r="C17" s="83"/>
      <c r="D17" s="31" t="s">
        <v>324</v>
      </c>
      <c r="E17" s="236">
        <v>1</v>
      </c>
      <c r="F17" s="31">
        <v>1</v>
      </c>
      <c r="G17" s="84">
        <f t="shared" ref="G17:G20" si="2">IF(E17=0,IF(F17=0,0,1),IF(F17&gt;E17,1,F17/E17))*100</f>
        <v>100</v>
      </c>
      <c r="H17" s="82">
        <v>100</v>
      </c>
      <c r="I17" s="207" t="s">
        <v>317</v>
      </c>
      <c r="J17" s="5">
        <v>0.1</v>
      </c>
      <c r="K17" s="6"/>
      <c r="M17" s="31">
        <v>5</v>
      </c>
      <c r="N17" s="162" t="s">
        <v>205</v>
      </c>
      <c r="O17" s="122"/>
      <c r="P17" s="31" t="s">
        <v>84</v>
      </c>
      <c r="Q17" s="126">
        <v>72</v>
      </c>
      <c r="R17" s="6"/>
    </row>
    <row r="18" spans="1:19">
      <c r="A18" s="226">
        <v>6</v>
      </c>
      <c r="B18" s="1" t="s">
        <v>424</v>
      </c>
      <c r="C18" s="83"/>
      <c r="D18" s="31" t="s">
        <v>324</v>
      </c>
      <c r="E18" s="236">
        <v>1</v>
      </c>
      <c r="F18" s="31">
        <v>1</v>
      </c>
      <c r="G18" s="84">
        <f t="shared" si="2"/>
        <v>100</v>
      </c>
      <c r="H18" s="82">
        <v>100</v>
      </c>
      <c r="I18" s="5" t="s">
        <v>317</v>
      </c>
      <c r="J18" s="5">
        <v>0.1</v>
      </c>
      <c r="K18" s="6"/>
      <c r="M18" s="31">
        <v>6</v>
      </c>
      <c r="N18" s="162" t="s">
        <v>204</v>
      </c>
      <c r="O18" s="122"/>
      <c r="P18" s="31" t="s">
        <v>196</v>
      </c>
      <c r="Q18" s="126">
        <v>4</v>
      </c>
      <c r="R18" s="6"/>
    </row>
    <row r="19" spans="1:19">
      <c r="A19" s="226">
        <v>7</v>
      </c>
      <c r="B19" s="1" t="s">
        <v>428</v>
      </c>
      <c r="D19" s="31" t="s">
        <v>324</v>
      </c>
      <c r="E19" s="236">
        <v>2</v>
      </c>
      <c r="F19" s="31">
        <v>2</v>
      </c>
      <c r="G19" s="84">
        <f t="shared" si="2"/>
        <v>100</v>
      </c>
      <c r="H19" s="82">
        <v>100</v>
      </c>
      <c r="I19" s="5"/>
      <c r="J19" s="5"/>
      <c r="K19" s="6"/>
      <c r="M19" s="31">
        <v>7</v>
      </c>
      <c r="N19" s="162" t="s">
        <v>211</v>
      </c>
      <c r="O19" s="162"/>
      <c r="P19" s="31" t="s">
        <v>196</v>
      </c>
      <c r="Q19" s="126">
        <v>4</v>
      </c>
      <c r="R19" s="31"/>
    </row>
    <row r="20" spans="1:19">
      <c r="A20" s="226">
        <v>8</v>
      </c>
      <c r="B20" s="1" t="s">
        <v>429</v>
      </c>
      <c r="D20" s="31" t="s">
        <v>324</v>
      </c>
      <c r="E20" s="236">
        <v>1</v>
      </c>
      <c r="F20" s="31">
        <v>1</v>
      </c>
      <c r="G20" s="84">
        <f t="shared" si="2"/>
        <v>100</v>
      </c>
      <c r="H20" s="82">
        <v>100</v>
      </c>
      <c r="I20" s="207"/>
      <c r="J20" s="5"/>
      <c r="K20" s="6"/>
      <c r="M20" s="31">
        <v>8</v>
      </c>
      <c r="N20" s="76" t="s">
        <v>225</v>
      </c>
      <c r="O20" s="162"/>
      <c r="P20" s="31" t="s">
        <v>196</v>
      </c>
      <c r="Q20" s="126">
        <v>32</v>
      </c>
      <c r="R20" s="31"/>
    </row>
    <row r="21" spans="1:19">
      <c r="A21" s="226">
        <v>9</v>
      </c>
      <c r="B21" s="76" t="s">
        <v>431</v>
      </c>
      <c r="C21" s="83"/>
      <c r="D21" s="31" t="s">
        <v>201</v>
      </c>
      <c r="E21" s="236">
        <v>11</v>
      </c>
      <c r="F21" s="31">
        <v>11</v>
      </c>
      <c r="G21" s="84">
        <v>100</v>
      </c>
      <c r="H21" s="82">
        <v>100</v>
      </c>
      <c r="I21" s="5"/>
      <c r="J21" s="5"/>
      <c r="K21" s="6"/>
      <c r="M21" s="31">
        <v>9</v>
      </c>
      <c r="N21" s="76" t="s">
        <v>213</v>
      </c>
      <c r="O21" s="122"/>
      <c r="P21" s="31" t="s">
        <v>212</v>
      </c>
      <c r="Q21" s="126">
        <v>1</v>
      </c>
      <c r="R21" s="6"/>
    </row>
    <row r="22" spans="1:19">
      <c r="A22" s="226">
        <v>10</v>
      </c>
      <c r="B22" s="76" t="s">
        <v>436</v>
      </c>
      <c r="C22" s="83"/>
      <c r="D22" s="31" t="s">
        <v>432</v>
      </c>
      <c r="E22" s="236">
        <v>5</v>
      </c>
      <c r="F22" s="31">
        <v>5</v>
      </c>
      <c r="G22" s="84">
        <v>100</v>
      </c>
      <c r="H22" s="82">
        <v>100</v>
      </c>
      <c r="I22" s="5"/>
      <c r="J22" s="5"/>
      <c r="K22" s="6"/>
      <c r="M22" s="31">
        <v>10</v>
      </c>
      <c r="N22" s="76" t="s">
        <v>226</v>
      </c>
      <c r="O22" s="122"/>
      <c r="P22" s="31" t="s">
        <v>84</v>
      </c>
      <c r="Q22" s="126">
        <v>27</v>
      </c>
      <c r="R22" s="6"/>
    </row>
    <row r="23" spans="1:19" ht="14.25" customHeight="1">
      <c r="A23" s="226">
        <v>11</v>
      </c>
      <c r="B23" s="157" t="s">
        <v>433</v>
      </c>
      <c r="D23" s="31" t="s">
        <v>324</v>
      </c>
      <c r="E23" s="236">
        <v>1</v>
      </c>
      <c r="F23" s="31">
        <v>1</v>
      </c>
      <c r="G23" s="84">
        <v>100</v>
      </c>
      <c r="H23" s="82">
        <v>100</v>
      </c>
      <c r="I23" s="5"/>
      <c r="J23" s="5"/>
      <c r="K23" s="6"/>
      <c r="L23" s="27"/>
      <c r="M23" s="85">
        <v>11</v>
      </c>
      <c r="N23" s="34" t="s">
        <v>227</v>
      </c>
      <c r="O23" s="175"/>
      <c r="P23" s="31" t="s">
        <v>84</v>
      </c>
      <c r="Q23" s="126">
        <v>51</v>
      </c>
      <c r="R23" s="120"/>
      <c r="S23" s="27"/>
    </row>
    <row r="24" spans="1:19">
      <c r="A24" s="226">
        <v>12</v>
      </c>
      <c r="B24" s="1" t="s">
        <v>434</v>
      </c>
      <c r="D24" s="31" t="s">
        <v>432</v>
      </c>
      <c r="E24" s="236">
        <v>4</v>
      </c>
      <c r="F24" s="31">
        <v>4</v>
      </c>
      <c r="G24" s="84">
        <v>100</v>
      </c>
      <c r="H24" s="82">
        <v>100</v>
      </c>
      <c r="I24" s="5"/>
      <c r="J24" s="5"/>
      <c r="K24" s="6"/>
      <c r="L24" s="27"/>
      <c r="M24" s="181">
        <v>12</v>
      </c>
      <c r="N24" s="180" t="s">
        <v>214</v>
      </c>
      <c r="O24" s="158"/>
      <c r="P24" s="31" t="s">
        <v>61</v>
      </c>
      <c r="Q24" s="126">
        <v>2</v>
      </c>
      <c r="R24" s="26"/>
      <c r="S24" s="27"/>
    </row>
    <row r="25" spans="1:19">
      <c r="A25" s="31">
        <v>13</v>
      </c>
      <c r="B25" s="1" t="s">
        <v>435</v>
      </c>
      <c r="D25" s="31" t="s">
        <v>432</v>
      </c>
      <c r="E25" s="236">
        <v>2</v>
      </c>
      <c r="F25" s="31">
        <v>2</v>
      </c>
      <c r="G25" s="84">
        <v>100</v>
      </c>
      <c r="H25" s="82">
        <v>100</v>
      </c>
      <c r="I25" s="5"/>
      <c r="J25" s="5"/>
      <c r="K25" s="6"/>
      <c r="L25" s="27"/>
      <c r="M25" s="124">
        <v>13</v>
      </c>
      <c r="N25" s="162" t="s">
        <v>215</v>
      </c>
      <c r="O25" s="162"/>
      <c r="P25" s="31" t="s">
        <v>84</v>
      </c>
      <c r="Q25" s="126">
        <v>72</v>
      </c>
      <c r="R25" s="26"/>
      <c r="S25" s="27"/>
    </row>
    <row r="26" spans="1:19">
      <c r="A26" s="31">
        <v>14</v>
      </c>
      <c r="B26" s="1" t="s">
        <v>437</v>
      </c>
      <c r="D26" s="31" t="s">
        <v>432</v>
      </c>
      <c r="E26" s="236">
        <v>2</v>
      </c>
      <c r="F26" s="31">
        <v>2</v>
      </c>
      <c r="G26" s="84">
        <v>100</v>
      </c>
      <c r="H26" s="82">
        <v>100</v>
      </c>
      <c r="I26" s="5"/>
      <c r="J26" s="5"/>
      <c r="K26" s="6"/>
      <c r="L26" s="27"/>
      <c r="M26" s="269">
        <v>14</v>
      </c>
      <c r="N26" s="1" t="s">
        <v>437</v>
      </c>
      <c r="O26" s="279"/>
      <c r="P26" s="31"/>
      <c r="Q26" s="126"/>
      <c r="R26" s="26"/>
      <c r="S26" s="27"/>
    </row>
    <row r="27" spans="1:19">
      <c r="A27" s="31">
        <v>15</v>
      </c>
      <c r="B27" s="76" t="s">
        <v>460</v>
      </c>
      <c r="D27" s="31"/>
      <c r="E27" s="236"/>
      <c r="F27" s="31"/>
      <c r="G27" s="84"/>
      <c r="H27" s="82"/>
      <c r="I27" s="5"/>
      <c r="J27" s="5"/>
      <c r="K27" s="6"/>
      <c r="L27" s="27"/>
      <c r="M27" s="269">
        <v>15</v>
      </c>
      <c r="N27" s="76" t="s">
        <v>460</v>
      </c>
      <c r="O27" s="279"/>
      <c r="P27" s="31"/>
      <c r="Q27" s="126"/>
      <c r="R27" s="26"/>
      <c r="S27" s="27"/>
    </row>
    <row r="28" spans="1:19">
      <c r="A28" s="31"/>
      <c r="D28" s="31"/>
      <c r="E28" s="236"/>
      <c r="F28" s="31"/>
      <c r="G28" s="84"/>
      <c r="H28" s="82"/>
      <c r="I28" s="5"/>
      <c r="J28" s="5"/>
      <c r="K28" s="6"/>
      <c r="L28" s="27"/>
      <c r="M28" s="329"/>
      <c r="N28" s="330"/>
      <c r="O28" s="330"/>
      <c r="P28" s="79"/>
      <c r="Q28" s="185"/>
      <c r="R28" s="26"/>
      <c r="S28" s="27"/>
    </row>
    <row r="29" spans="1:19" s="27" customFormat="1">
      <c r="A29" s="329" t="s">
        <v>46</v>
      </c>
      <c r="B29" s="330"/>
      <c r="C29" s="331"/>
      <c r="D29" s="79"/>
      <c r="E29" s="253"/>
      <c r="F29" s="79"/>
      <c r="G29" s="84"/>
      <c r="H29" s="82"/>
      <c r="I29" s="78"/>
      <c r="J29" s="78"/>
      <c r="K29" s="78"/>
      <c r="L29" s="1"/>
      <c r="M29" s="329" t="s">
        <v>46</v>
      </c>
      <c r="N29" s="330"/>
      <c r="O29" s="330"/>
      <c r="P29" s="79"/>
      <c r="Q29" s="185"/>
      <c r="R29" s="186"/>
      <c r="S29" s="1"/>
    </row>
    <row r="30" spans="1:19" s="27" customFormat="1">
      <c r="A30" s="81">
        <v>1</v>
      </c>
      <c r="B30" s="76" t="str">
        <f>N30</f>
        <v>Gotong royong membersihkan ruangan</v>
      </c>
      <c r="C30" s="83"/>
      <c r="D30" s="31" t="s">
        <v>61</v>
      </c>
      <c r="E30" s="236">
        <f>Q30</f>
        <v>1</v>
      </c>
      <c r="F30" s="31">
        <v>1</v>
      </c>
      <c r="G30" s="84">
        <v>100</v>
      </c>
      <c r="H30" s="82">
        <v>100</v>
      </c>
      <c r="I30" s="26"/>
      <c r="J30" s="26"/>
      <c r="K30" s="26"/>
      <c r="L30" s="1"/>
      <c r="M30" s="81">
        <v>1</v>
      </c>
      <c r="N30" s="76" t="s">
        <v>430</v>
      </c>
      <c r="O30" s="122"/>
      <c r="P30" s="31" t="s">
        <v>61</v>
      </c>
      <c r="Q30" s="126">
        <v>1</v>
      </c>
      <c r="R30" s="186"/>
      <c r="S30" s="1"/>
    </row>
    <row r="31" spans="1:19" s="27" customFormat="1">
      <c r="A31" s="81">
        <v>2</v>
      </c>
      <c r="B31" s="76"/>
      <c r="C31" s="83"/>
      <c r="D31" s="31"/>
      <c r="F31" s="85"/>
      <c r="G31" s="84"/>
      <c r="H31" s="82"/>
      <c r="I31" s="26"/>
      <c r="J31" s="26"/>
      <c r="K31" s="26"/>
      <c r="L31" s="1"/>
      <c r="M31" s="183"/>
      <c r="N31" s="182"/>
      <c r="O31" s="182"/>
      <c r="P31" s="183"/>
      <c r="Q31" s="182"/>
      <c r="R31" s="184"/>
      <c r="S31" s="1"/>
    </row>
    <row r="32" spans="1:19" s="27" customFormat="1">
      <c r="A32" s="75"/>
      <c r="B32" s="69"/>
      <c r="C32" s="8"/>
      <c r="D32" s="75"/>
      <c r="E32" s="254"/>
      <c r="F32" s="75"/>
      <c r="G32" s="84"/>
      <c r="H32" s="82"/>
      <c r="I32" s="26"/>
      <c r="J32" s="26"/>
      <c r="K32" s="26"/>
      <c r="L32" s="1"/>
      <c r="M32" s="319"/>
      <c r="N32" s="319"/>
      <c r="O32" s="319"/>
      <c r="P32" s="319"/>
      <c r="Q32" s="319"/>
      <c r="R32" s="144"/>
      <c r="S32" s="1"/>
    </row>
    <row r="33" spans="1:20">
      <c r="A33" s="290" t="s">
        <v>93</v>
      </c>
      <c r="B33" s="291"/>
      <c r="C33" s="291"/>
      <c r="D33" s="291"/>
      <c r="E33" s="322"/>
      <c r="F33" s="322"/>
      <c r="G33" s="291"/>
      <c r="H33" s="291"/>
      <c r="I33" s="292"/>
      <c r="J33" s="141">
        <f>SUM(J12:J32)</f>
        <v>0.76400000000000001</v>
      </c>
      <c r="K33" s="39"/>
      <c r="M33" s="102"/>
      <c r="N33" s="102"/>
      <c r="O33" s="102"/>
      <c r="P33" s="102"/>
      <c r="Q33" s="102"/>
      <c r="R33" s="144"/>
    </row>
    <row r="34" spans="1:20">
      <c r="A34" s="290" t="s">
        <v>32</v>
      </c>
      <c r="B34" s="291"/>
      <c r="C34" s="291"/>
      <c r="D34" s="291"/>
      <c r="E34" s="291"/>
      <c r="F34" s="292"/>
      <c r="G34" s="141">
        <f>AVERAGE(G12:G30)</f>
        <v>100</v>
      </c>
      <c r="H34" s="141">
        <f>AVERAGE(H13:H32)</f>
        <v>100</v>
      </c>
      <c r="I34" s="62"/>
      <c r="J34" s="323"/>
      <c r="K34" s="325"/>
      <c r="M34" s="102"/>
      <c r="N34" s="37" t="s">
        <v>41</v>
      </c>
      <c r="O34" s="139"/>
      <c r="P34" s="102"/>
      <c r="R34" s="144"/>
    </row>
    <row r="35" spans="1:20">
      <c r="A35" s="290" t="s">
        <v>33</v>
      </c>
      <c r="B35" s="291"/>
      <c r="C35" s="291"/>
      <c r="D35" s="291"/>
      <c r="E35" s="291"/>
      <c r="F35" s="292"/>
      <c r="G35" s="327">
        <f>AVERAGE(G34:H34)</f>
        <v>100</v>
      </c>
      <c r="H35" s="328"/>
      <c r="I35" s="63"/>
      <c r="J35" s="324"/>
      <c r="K35" s="326"/>
      <c r="M35" s="102"/>
      <c r="N35" s="102" t="s">
        <v>250</v>
      </c>
      <c r="O35" s="143"/>
      <c r="P35" s="102"/>
      <c r="R35" s="144"/>
    </row>
    <row r="36" spans="1:20" ht="29.25" customHeight="1">
      <c r="A36" s="102"/>
      <c r="B36" s="102"/>
      <c r="C36" s="102"/>
      <c r="D36" s="102"/>
      <c r="E36" s="102"/>
      <c r="F36" s="102"/>
      <c r="G36" s="102"/>
      <c r="H36" s="102"/>
      <c r="I36" s="102"/>
      <c r="J36" s="102"/>
      <c r="K36" s="144"/>
      <c r="M36" s="102"/>
      <c r="N36" s="102"/>
      <c r="O36" s="102"/>
      <c r="P36" s="102"/>
      <c r="Q36" s="102"/>
      <c r="R36" s="144"/>
    </row>
    <row r="37" spans="1:20">
      <c r="A37" s="102"/>
      <c r="B37" s="37" t="s">
        <v>42</v>
      </c>
      <c r="C37" s="139"/>
      <c r="D37" s="102"/>
      <c r="G37" s="102"/>
      <c r="H37" s="102"/>
      <c r="I37" s="102"/>
      <c r="J37" s="102"/>
      <c r="K37" s="144"/>
      <c r="M37" s="102"/>
      <c r="O37" s="143" t="s">
        <v>8</v>
      </c>
      <c r="P37" s="102"/>
      <c r="Q37" s="1" t="s">
        <v>168</v>
      </c>
      <c r="R37" s="142"/>
    </row>
    <row r="38" spans="1:20" ht="28.5" customHeight="1">
      <c r="A38" s="102"/>
      <c r="B38" s="102" t="s">
        <v>243</v>
      </c>
      <c r="C38" s="143"/>
      <c r="D38" s="102"/>
      <c r="G38" s="102"/>
      <c r="H38" s="102"/>
      <c r="I38" s="102"/>
      <c r="J38" s="102"/>
      <c r="K38" s="144"/>
      <c r="M38" s="102"/>
      <c r="O38" s="98"/>
      <c r="P38" s="102"/>
      <c r="R38" s="143"/>
    </row>
    <row r="39" spans="1:20">
      <c r="A39" s="102"/>
      <c r="B39" s="102"/>
      <c r="C39" s="102"/>
      <c r="D39" s="102"/>
      <c r="E39" s="102"/>
      <c r="F39" s="102"/>
      <c r="G39" s="102"/>
      <c r="H39" s="102"/>
      <c r="I39" s="102"/>
      <c r="J39" s="102"/>
      <c r="K39" s="144"/>
      <c r="M39" s="102"/>
      <c r="O39" s="142" t="s">
        <v>166</v>
      </c>
      <c r="P39" s="333" t="s">
        <v>245</v>
      </c>
      <c r="Q39" s="333"/>
      <c r="R39" s="333"/>
      <c r="S39" s="170"/>
      <c r="T39" s="170"/>
    </row>
    <row r="40" spans="1:20">
      <c r="A40" s="102"/>
      <c r="C40" s="143" t="s">
        <v>8</v>
      </c>
      <c r="D40" s="102"/>
      <c r="F40" s="333" t="s">
        <v>7</v>
      </c>
      <c r="G40" s="333"/>
      <c r="H40" s="333"/>
      <c r="I40" s="143"/>
      <c r="J40" s="143"/>
      <c r="K40" s="144"/>
      <c r="M40" s="102"/>
      <c r="O40" s="143" t="s">
        <v>164</v>
      </c>
      <c r="P40" s="333" t="s">
        <v>248</v>
      </c>
      <c r="Q40" s="333"/>
      <c r="R40" s="333"/>
      <c r="S40" s="170"/>
      <c r="T40" s="170"/>
    </row>
    <row r="41" spans="1:20" ht="32.25" customHeight="1">
      <c r="A41" s="102"/>
      <c r="C41" s="98"/>
      <c r="D41" s="102"/>
      <c r="G41" s="143"/>
      <c r="H41" s="102"/>
      <c r="I41" s="102"/>
      <c r="J41" s="102"/>
      <c r="K41" s="144"/>
      <c r="M41" s="102"/>
      <c r="N41" s="102"/>
      <c r="O41" s="102"/>
      <c r="P41" s="102"/>
      <c r="Q41" s="102"/>
    </row>
    <row r="42" spans="1:20">
      <c r="A42" s="102"/>
      <c r="C42" s="143" t="s">
        <v>166</v>
      </c>
      <c r="D42" s="102"/>
      <c r="E42" s="333" t="s">
        <v>245</v>
      </c>
      <c r="F42" s="333"/>
      <c r="G42" s="333"/>
      <c r="H42" s="333"/>
      <c r="I42" s="333"/>
      <c r="J42" s="143"/>
      <c r="K42" s="144"/>
    </row>
    <row r="43" spans="1:20">
      <c r="A43" s="102"/>
      <c r="C43" s="143" t="s">
        <v>164</v>
      </c>
      <c r="D43" s="102"/>
      <c r="E43" s="333" t="s">
        <v>249</v>
      </c>
      <c r="F43" s="333"/>
      <c r="G43" s="333"/>
      <c r="H43" s="333"/>
      <c r="I43" s="333"/>
      <c r="J43" s="143"/>
      <c r="K43" s="144"/>
    </row>
    <row r="44" spans="1:20">
      <c r="A44" s="102"/>
      <c r="B44" s="102"/>
      <c r="C44" s="102"/>
      <c r="D44" s="102"/>
      <c r="E44" s="102"/>
      <c r="F44" s="102"/>
      <c r="G44" s="102"/>
      <c r="H44" s="102"/>
      <c r="I44" s="102"/>
      <c r="J44" s="102"/>
      <c r="K44" s="144"/>
    </row>
  </sheetData>
  <mergeCells count="34">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 ref="A12:C12"/>
    <mergeCell ref="M12:O12"/>
    <mergeCell ref="B11:C11"/>
    <mergeCell ref="N11:O11"/>
    <mergeCell ref="M28:O28"/>
    <mergeCell ref="M32:Q32"/>
    <mergeCell ref="A33:I33"/>
    <mergeCell ref="A29:C29"/>
    <mergeCell ref="M29:O29"/>
    <mergeCell ref="A34:F34"/>
    <mergeCell ref="J34:J35"/>
    <mergeCell ref="K34:K35"/>
    <mergeCell ref="A35:F35"/>
    <mergeCell ref="G35:H35"/>
    <mergeCell ref="P39:R39"/>
    <mergeCell ref="F40:H40"/>
    <mergeCell ref="P40:R40"/>
    <mergeCell ref="E42:I42"/>
    <mergeCell ref="E43:I43"/>
  </mergeCells>
  <printOptions horizontalCentered="1"/>
  <pageMargins left="0.31496062992125984" right="0.31496062992125984" top="0.35433070866141736" bottom="0.35433070866141736" header="0.31496062992125984" footer="0.31496062992125984"/>
  <pageSetup paperSize="9" scale="82" orientation="landscape" r:id="rId1"/>
  <colBreaks count="1" manualBreakCount="1">
    <brk id="11" max="40"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view="pageBreakPreview" topLeftCell="A13" zoomScaleNormal="100" zoomScaleSheetLayoutView="100" workbookViewId="0">
      <selection activeCell="D32" sqref="D32"/>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71.85546875" style="1" customWidth="1"/>
    <col min="16" max="16" width="14.7109375" style="1" customWidth="1"/>
    <col min="17" max="17" width="10.4257812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221</v>
      </c>
      <c r="M7" s="1" t="s">
        <v>24</v>
      </c>
      <c r="O7" s="1" t="s">
        <v>221</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147" t="s">
        <v>34</v>
      </c>
      <c r="F10" s="147" t="s">
        <v>4</v>
      </c>
      <c r="G10" s="147"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45">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f>M13</f>
        <v>1</v>
      </c>
      <c r="B13" s="76" t="str">
        <f>N13</f>
        <v>Melakukan pemeriksaan hasil amatan KSA Padi bukan Juni</v>
      </c>
      <c r="C13" s="35"/>
      <c r="D13" s="77" t="str">
        <f>P13</f>
        <v>segmen</v>
      </c>
      <c r="E13" s="31">
        <f>Q13</f>
        <v>232</v>
      </c>
      <c r="F13" s="31">
        <v>232</v>
      </c>
      <c r="G13" s="84"/>
      <c r="H13" s="82"/>
      <c r="I13" s="5" t="s">
        <v>319</v>
      </c>
      <c r="J13" s="5">
        <v>0.46400000000000002</v>
      </c>
      <c r="K13" s="6"/>
      <c r="M13" s="31">
        <v>1</v>
      </c>
      <c r="N13" s="76" t="s">
        <v>438</v>
      </c>
      <c r="O13" s="76"/>
      <c r="P13" s="77" t="s">
        <v>253</v>
      </c>
      <c r="Q13" s="31">
        <v>232</v>
      </c>
      <c r="R13" s="6"/>
    </row>
    <row r="14" spans="1:18">
      <c r="A14" s="31">
        <f t="shared" ref="A14:A31" si="1">M14</f>
        <v>2</v>
      </c>
      <c r="B14" s="76" t="str">
        <f t="shared" ref="B14:B28" si="2">N14</f>
        <v>Melakukan pemeriksaan hasil amatan KSA Jagung bulan Juni</v>
      </c>
      <c r="C14" s="35"/>
      <c r="D14" s="77" t="str">
        <f t="shared" ref="D14:D28" si="3">P14</f>
        <v>segmen</v>
      </c>
      <c r="E14" s="31">
        <f t="shared" ref="E14:E28" si="4">Q14</f>
        <v>253</v>
      </c>
      <c r="F14" s="31">
        <v>253</v>
      </c>
      <c r="G14" s="84"/>
      <c r="H14" s="82"/>
      <c r="I14" s="5" t="s">
        <v>319</v>
      </c>
      <c r="J14" s="5">
        <v>0.48799999999999999</v>
      </c>
      <c r="K14" s="6"/>
      <c r="M14" s="31">
        <v>2</v>
      </c>
      <c r="N14" s="76" t="s">
        <v>439</v>
      </c>
      <c r="O14" s="76"/>
      <c r="P14" s="77" t="s">
        <v>253</v>
      </c>
      <c r="Q14" s="31">
        <v>253</v>
      </c>
      <c r="R14" s="6"/>
    </row>
    <row r="15" spans="1:18">
      <c r="A15" s="31">
        <f t="shared" si="1"/>
        <v>3</v>
      </c>
      <c r="B15" s="76" t="str">
        <f t="shared" si="2"/>
        <v>Mengisi tabel FRA triwulan 2 tahun 2022</v>
      </c>
      <c r="C15" s="35"/>
      <c r="D15" s="77" t="str">
        <f t="shared" si="3"/>
        <v>tabel</v>
      </c>
      <c r="E15" s="31">
        <f t="shared" si="4"/>
        <v>1</v>
      </c>
      <c r="F15" s="31">
        <v>1</v>
      </c>
      <c r="G15" s="84"/>
      <c r="H15" s="82"/>
      <c r="I15" s="5"/>
      <c r="J15" s="5"/>
      <c r="K15" s="6"/>
      <c r="M15" s="31">
        <v>3</v>
      </c>
      <c r="N15" s="76" t="s">
        <v>440</v>
      </c>
      <c r="O15" s="76"/>
      <c r="P15" s="77" t="s">
        <v>84</v>
      </c>
      <c r="Q15" s="31">
        <v>1</v>
      </c>
      <c r="R15" s="6"/>
    </row>
    <row r="16" spans="1:18" ht="15">
      <c r="A16" s="31">
        <f t="shared" si="1"/>
        <v>4</v>
      </c>
      <c r="B16" s="76" t="str">
        <f t="shared" si="2"/>
        <v>Monitoring dan evaluasi pelaksanaan Updating DPP dan DUTL</v>
      </c>
      <c r="C16" s="83"/>
      <c r="D16" s="77" t="str">
        <f t="shared" si="3"/>
        <v>kabkot</v>
      </c>
      <c r="E16" s="31">
        <f t="shared" si="4"/>
        <v>11</v>
      </c>
      <c r="F16" s="31">
        <v>11</v>
      </c>
      <c r="G16" s="84"/>
      <c r="H16" s="82"/>
      <c r="I16" s="5"/>
      <c r="J16" s="5"/>
      <c r="K16" s="70"/>
      <c r="M16" s="31">
        <v>4</v>
      </c>
      <c r="N16" s="76" t="s">
        <v>441</v>
      </c>
      <c r="O16" s="122"/>
      <c r="P16" s="77" t="s">
        <v>201</v>
      </c>
      <c r="Q16" s="31">
        <v>11</v>
      </c>
      <c r="R16" s="129"/>
    </row>
    <row r="17" spans="1:19" ht="15">
      <c r="A17" s="31">
        <f t="shared" si="1"/>
        <v>5</v>
      </c>
      <c r="B17" s="76" t="str">
        <f t="shared" si="2"/>
        <v>Mengumpulkan dokumentasi kegiatan lapangan Updating DPP dan DUTL</v>
      </c>
      <c r="C17" s="83"/>
      <c r="D17" s="77" t="str">
        <f t="shared" si="3"/>
        <v>folder</v>
      </c>
      <c r="E17" s="31">
        <f t="shared" si="4"/>
        <v>1</v>
      </c>
      <c r="F17" s="31">
        <v>1</v>
      </c>
      <c r="G17" s="84"/>
      <c r="H17" s="82"/>
      <c r="I17" s="5"/>
      <c r="J17" s="5"/>
      <c r="K17" s="70"/>
      <c r="M17" s="31">
        <v>5</v>
      </c>
      <c r="N17" s="1" t="s">
        <v>442</v>
      </c>
      <c r="O17" s="122"/>
      <c r="P17" s="77" t="s">
        <v>448</v>
      </c>
      <c r="Q17" s="31">
        <v>1</v>
      </c>
      <c r="R17" s="129"/>
    </row>
    <row r="18" spans="1:19">
      <c r="A18" s="31">
        <f t="shared" si="1"/>
        <v>6</v>
      </c>
      <c r="B18" s="76" t="str">
        <f t="shared" si="2"/>
        <v>Melakukan pemeriksaan dan validasi data hasil pencacahan DPP</v>
      </c>
      <c r="C18" s="83"/>
      <c r="D18" s="77" t="str">
        <f t="shared" si="3"/>
        <v>perusahaan</v>
      </c>
      <c r="E18" s="31">
        <f t="shared" si="4"/>
        <v>204</v>
      </c>
      <c r="F18" s="31">
        <v>204</v>
      </c>
      <c r="G18" s="84"/>
      <c r="H18" s="82"/>
      <c r="I18" s="207"/>
      <c r="J18" s="5"/>
      <c r="K18" s="6"/>
      <c r="M18" s="31">
        <v>6</v>
      </c>
      <c r="N18" s="1" t="s">
        <v>443</v>
      </c>
      <c r="O18" s="122"/>
      <c r="P18" s="77" t="s">
        <v>432</v>
      </c>
      <c r="Q18" s="31">
        <v>204</v>
      </c>
      <c r="R18" s="6"/>
    </row>
    <row r="19" spans="1:19">
      <c r="A19" s="31">
        <f t="shared" si="1"/>
        <v>7</v>
      </c>
      <c r="B19" s="76" t="str">
        <f t="shared" si="2"/>
        <v>Menghitung Angka Tetap Palawija tahun 2021</v>
      </c>
      <c r="D19" s="77" t="str">
        <f t="shared" si="3"/>
        <v>tabel</v>
      </c>
      <c r="E19" s="31">
        <f t="shared" si="4"/>
        <v>6</v>
      </c>
      <c r="F19" s="31">
        <v>6</v>
      </c>
      <c r="G19" s="84"/>
      <c r="H19" s="82"/>
      <c r="I19" s="5"/>
      <c r="J19" s="5"/>
      <c r="K19" s="6"/>
      <c r="M19" s="31">
        <v>7</v>
      </c>
      <c r="N19" s="1" t="s">
        <v>444</v>
      </c>
      <c r="O19" s="122"/>
      <c r="P19" s="77" t="s">
        <v>84</v>
      </c>
      <c r="Q19" s="31">
        <v>6</v>
      </c>
      <c r="R19" s="6"/>
    </row>
    <row r="20" spans="1:19">
      <c r="A20" s="31">
        <f t="shared" si="1"/>
        <v>8</v>
      </c>
      <c r="B20" s="76" t="str">
        <f t="shared" si="2"/>
        <v>Melakukan perjalanan dinas dalam rangka Updating DPP dan DUTL ke Kab Sarolangun</v>
      </c>
      <c r="D20" s="77" t="str">
        <f t="shared" si="3"/>
        <v>hari</v>
      </c>
      <c r="E20" s="31">
        <f t="shared" si="4"/>
        <v>3</v>
      </c>
      <c r="F20" s="31">
        <v>3</v>
      </c>
      <c r="G20" s="84"/>
      <c r="H20" s="82"/>
      <c r="I20" s="5"/>
      <c r="J20" s="5"/>
      <c r="K20" s="6"/>
      <c r="M20" s="31">
        <v>8</v>
      </c>
      <c r="N20" s="1" t="s">
        <v>445</v>
      </c>
      <c r="O20" s="151"/>
      <c r="P20" s="77" t="s">
        <v>61</v>
      </c>
      <c r="Q20" s="31">
        <v>3</v>
      </c>
      <c r="R20" s="31"/>
    </row>
    <row r="21" spans="1:19">
      <c r="A21" s="31">
        <f t="shared" si="1"/>
        <v>9</v>
      </c>
      <c r="B21" s="76" t="str">
        <f t="shared" si="2"/>
        <v>Membuat Publikasi Luas Panen dan Produksi Padi Provinsi Jambi tahun 2022</v>
      </c>
      <c r="D21" s="77" t="str">
        <f t="shared" si="3"/>
        <v>buku</v>
      </c>
      <c r="E21" s="31">
        <f t="shared" si="4"/>
        <v>1</v>
      </c>
      <c r="F21" s="31">
        <v>1</v>
      </c>
      <c r="G21" s="84"/>
      <c r="H21" s="82"/>
      <c r="I21" s="5"/>
      <c r="J21" s="5"/>
      <c r="K21" s="6"/>
      <c r="M21" s="31">
        <v>9</v>
      </c>
      <c r="N21" s="76" t="s">
        <v>446</v>
      </c>
      <c r="O21" s="151"/>
      <c r="P21" s="77" t="s">
        <v>276</v>
      </c>
      <c r="Q21" s="31">
        <v>1</v>
      </c>
      <c r="R21" s="31"/>
    </row>
    <row r="22" spans="1:19">
      <c r="A22" s="31">
        <f t="shared" si="1"/>
        <v>10</v>
      </c>
      <c r="B22" s="76" t="str">
        <f t="shared" si="2"/>
        <v>Mengikuti Seminar</v>
      </c>
      <c r="C22" s="83"/>
      <c r="D22" s="77" t="str">
        <f t="shared" si="3"/>
        <v>kali</v>
      </c>
      <c r="E22" s="31">
        <f t="shared" si="4"/>
        <v>1</v>
      </c>
      <c r="F22" s="31">
        <v>1</v>
      </c>
      <c r="G22" s="84"/>
      <c r="H22" s="82"/>
      <c r="I22" s="5"/>
      <c r="J22" s="5"/>
      <c r="K22" s="6"/>
      <c r="M22" s="31">
        <v>10</v>
      </c>
      <c r="N22" s="76" t="s">
        <v>447</v>
      </c>
      <c r="O22" s="154"/>
      <c r="P22" s="77" t="s">
        <v>365</v>
      </c>
      <c r="Q22" s="31">
        <v>1</v>
      </c>
      <c r="R22" s="31"/>
    </row>
    <row r="23" spans="1:19">
      <c r="A23" s="31">
        <f t="shared" si="1"/>
        <v>11</v>
      </c>
      <c r="B23" s="76" t="str">
        <f t="shared" si="2"/>
        <v>Mengikuti rapat anggaran trw 2 tahun 2022 (07072022)</v>
      </c>
      <c r="C23" s="83"/>
      <c r="D23" s="77" t="str">
        <f t="shared" si="3"/>
        <v>pertemuan</v>
      </c>
      <c r="E23" s="31">
        <f t="shared" si="4"/>
        <v>1</v>
      </c>
      <c r="F23" s="31">
        <v>1</v>
      </c>
      <c r="G23" s="84"/>
      <c r="H23" s="82"/>
      <c r="I23" s="5"/>
      <c r="J23" s="5"/>
      <c r="K23" s="6"/>
      <c r="M23" s="31">
        <v>11</v>
      </c>
      <c r="N23" s="76" t="s">
        <v>466</v>
      </c>
      <c r="O23" s="122"/>
      <c r="P23" s="77" t="s">
        <v>324</v>
      </c>
      <c r="Q23" s="31">
        <v>1</v>
      </c>
      <c r="R23" s="6"/>
    </row>
    <row r="24" spans="1:19">
      <c r="A24" s="31">
        <f t="shared" si="1"/>
        <v>12</v>
      </c>
      <c r="B24" s="76" t="str">
        <f t="shared" si="2"/>
        <v>Menghadiri pertemuan sosialisasi BackOffice Selindo (BOS) (21072022)</v>
      </c>
      <c r="C24" s="83"/>
      <c r="D24" s="77" t="str">
        <f t="shared" si="3"/>
        <v>pertemuan</v>
      </c>
      <c r="E24" s="31">
        <f t="shared" si="4"/>
        <v>1</v>
      </c>
      <c r="F24" s="31">
        <v>1</v>
      </c>
      <c r="G24" s="84"/>
      <c r="H24" s="82"/>
      <c r="I24" s="5"/>
      <c r="J24" s="5"/>
      <c r="K24" s="6"/>
      <c r="M24" s="31">
        <v>12</v>
      </c>
      <c r="N24" s="76" t="s">
        <v>467</v>
      </c>
      <c r="O24" s="122"/>
      <c r="P24" s="77" t="s">
        <v>324</v>
      </c>
      <c r="Q24" s="31">
        <v>1</v>
      </c>
      <c r="R24" s="6"/>
    </row>
    <row r="25" spans="1:19">
      <c r="A25" s="31">
        <f t="shared" si="1"/>
        <v>13</v>
      </c>
      <c r="B25" s="76" t="str">
        <f t="shared" si="2"/>
        <v>Mengikuti rapat Fungsi Produksi (04072022)</v>
      </c>
      <c r="C25" s="156"/>
      <c r="D25" s="77" t="str">
        <f t="shared" si="3"/>
        <v>pertemuan</v>
      </c>
      <c r="E25" s="31">
        <f t="shared" si="4"/>
        <v>1</v>
      </c>
      <c r="F25" s="31">
        <v>1</v>
      </c>
      <c r="G25" s="84"/>
      <c r="H25" s="82"/>
      <c r="I25" s="5"/>
      <c r="J25" s="5"/>
      <c r="K25" s="6"/>
      <c r="M25" s="31">
        <v>13</v>
      </c>
      <c r="N25" s="76" t="s">
        <v>468</v>
      </c>
      <c r="O25" s="122"/>
      <c r="P25" s="77" t="s">
        <v>324</v>
      </c>
      <c r="Q25" s="31">
        <v>1</v>
      </c>
      <c r="R25" s="6"/>
    </row>
    <row r="26" spans="1:19" ht="14.25" customHeight="1">
      <c r="A26" s="31">
        <f t="shared" si="1"/>
        <v>14</v>
      </c>
      <c r="B26" s="76" t="str">
        <f t="shared" si="2"/>
        <v>Membuat laporan hasil perjalanan dinas dan pengawasan lapangan DPP dan DUTL</v>
      </c>
      <c r="D26" s="77" t="str">
        <f t="shared" si="3"/>
        <v>laporan</v>
      </c>
      <c r="E26" s="31">
        <f t="shared" si="4"/>
        <v>2</v>
      </c>
      <c r="F26" s="31">
        <v>2</v>
      </c>
      <c r="G26" s="84"/>
      <c r="H26" s="82"/>
      <c r="I26" s="5"/>
      <c r="J26" s="5"/>
      <c r="K26" s="6"/>
      <c r="L26" s="27"/>
      <c r="M26" s="85">
        <v>14</v>
      </c>
      <c r="N26" s="339" t="s">
        <v>449</v>
      </c>
      <c r="O26" s="340"/>
      <c r="P26" s="77" t="s">
        <v>339</v>
      </c>
      <c r="Q26" s="31">
        <v>2</v>
      </c>
      <c r="R26" s="120"/>
      <c r="S26" s="27"/>
    </row>
    <row r="27" spans="1:19" ht="14.25" customHeight="1">
      <c r="A27" s="31">
        <f t="shared" si="1"/>
        <v>15</v>
      </c>
      <c r="B27" s="76" t="str">
        <f t="shared" si="2"/>
        <v>Mengikuti pertemuan Rapat Persiapan Desk Evaluation kemenpan RB (29072022)</v>
      </c>
      <c r="C27" s="171"/>
      <c r="D27" s="77" t="str">
        <f t="shared" si="3"/>
        <v>pertemuan</v>
      </c>
      <c r="E27" s="31">
        <f t="shared" si="4"/>
        <v>2</v>
      </c>
      <c r="F27" s="31">
        <v>2</v>
      </c>
      <c r="G27" s="84"/>
      <c r="H27" s="82"/>
      <c r="I27" s="5"/>
      <c r="J27" s="5"/>
      <c r="K27" s="6"/>
      <c r="L27" s="27"/>
      <c r="M27" s="176">
        <v>15</v>
      </c>
      <c r="N27" s="172" t="s">
        <v>465</v>
      </c>
      <c r="O27" s="87"/>
      <c r="P27" s="77" t="s">
        <v>324</v>
      </c>
      <c r="Q27" s="31">
        <v>2</v>
      </c>
      <c r="R27" s="26"/>
      <c r="S27" s="27"/>
    </row>
    <row r="28" spans="1:19">
      <c r="A28" s="31">
        <f t="shared" si="1"/>
        <v>16</v>
      </c>
      <c r="B28" s="1" t="str">
        <f t="shared" si="2"/>
        <v>Memeriksa tabulasi hasil SIMTP Juni 2022</v>
      </c>
      <c r="D28" s="77" t="str">
        <f t="shared" si="3"/>
        <v>tabel</v>
      </c>
      <c r="E28" s="31">
        <f t="shared" si="4"/>
        <v>76</v>
      </c>
      <c r="F28" s="31">
        <v>76</v>
      </c>
      <c r="G28" s="84"/>
      <c r="H28" s="82"/>
      <c r="I28" s="5"/>
      <c r="J28" s="5"/>
      <c r="K28" s="6"/>
      <c r="L28" s="27"/>
      <c r="M28" s="179">
        <v>16</v>
      </c>
      <c r="N28" s="173" t="s">
        <v>461</v>
      </c>
      <c r="O28" s="155"/>
      <c r="P28" s="77" t="s">
        <v>84</v>
      </c>
      <c r="Q28" s="31">
        <v>76</v>
      </c>
      <c r="R28" s="26"/>
      <c r="S28" s="27"/>
    </row>
    <row r="29" spans="1:19">
      <c r="A29" s="31">
        <f t="shared" si="1"/>
        <v>17</v>
      </c>
      <c r="D29" s="77"/>
      <c r="E29" s="31"/>
      <c r="F29" s="31"/>
      <c r="G29" s="84"/>
      <c r="H29" s="82"/>
      <c r="I29" s="5"/>
      <c r="J29" s="5"/>
      <c r="K29" s="6"/>
      <c r="L29" s="27"/>
      <c r="M29" s="124">
        <v>17</v>
      </c>
      <c r="P29" s="77"/>
      <c r="Q29" s="31"/>
      <c r="R29" s="26"/>
      <c r="S29" s="27"/>
    </row>
    <row r="30" spans="1:19">
      <c r="A30" s="31">
        <f t="shared" si="1"/>
        <v>18</v>
      </c>
      <c r="D30" s="77"/>
      <c r="E30" s="31"/>
      <c r="F30" s="31"/>
      <c r="G30" s="84"/>
      <c r="H30" s="82"/>
      <c r="I30" s="5"/>
      <c r="J30" s="5"/>
      <c r="K30" s="6"/>
      <c r="L30" s="27"/>
      <c r="M30" s="177">
        <v>18</v>
      </c>
      <c r="N30" s="174"/>
      <c r="O30" s="152"/>
      <c r="P30" s="77"/>
      <c r="Q30" s="31"/>
      <c r="R30" s="26"/>
      <c r="S30" s="27"/>
    </row>
    <row r="31" spans="1:19">
      <c r="A31" s="31">
        <f t="shared" si="1"/>
        <v>19</v>
      </c>
      <c r="D31" s="77"/>
      <c r="E31" s="31"/>
      <c r="F31" s="31"/>
      <c r="G31" s="84"/>
      <c r="H31" s="82"/>
      <c r="I31" s="5"/>
      <c r="J31" s="5"/>
      <c r="K31" s="6"/>
      <c r="L31" s="27"/>
      <c r="M31" s="177">
        <v>19</v>
      </c>
      <c r="N31" s="174"/>
      <c r="O31" s="153"/>
      <c r="P31" s="77"/>
      <c r="Q31" s="31"/>
      <c r="R31" s="26"/>
      <c r="S31" s="27"/>
    </row>
    <row r="32" spans="1:19">
      <c r="A32" s="31"/>
      <c r="B32" s="282" t="str">
        <f>N32</f>
        <v>Tambahan</v>
      </c>
      <c r="D32" s="77"/>
      <c r="E32" s="31"/>
      <c r="F32" s="31"/>
      <c r="G32" s="84"/>
      <c r="H32" s="82"/>
      <c r="I32" s="5"/>
      <c r="J32" s="5"/>
      <c r="K32" s="6"/>
      <c r="L32" s="27"/>
      <c r="M32" s="177"/>
      <c r="N32" s="174" t="s">
        <v>462</v>
      </c>
      <c r="O32" s="152"/>
      <c r="P32" s="77"/>
      <c r="Q32" s="31"/>
      <c r="R32" s="26"/>
      <c r="S32" s="27"/>
    </row>
    <row r="33" spans="1:19">
      <c r="A33" s="283">
        <f>M33</f>
        <v>1</v>
      </c>
      <c r="B33" s="1" t="str">
        <f>N33</f>
        <v>Mengikuti webinar "Kemiskinan Ekstrem di Sektor Pertanian" BPS Prov NTB tanggal 19 Juli 2022</v>
      </c>
      <c r="D33" s="77" t="str">
        <f t="shared" ref="D33" si="5">P33</f>
        <v>jam</v>
      </c>
      <c r="E33" s="31">
        <f t="shared" ref="E33:E34" si="6">Q33</f>
        <v>4</v>
      </c>
      <c r="F33" s="31"/>
      <c r="G33" s="84"/>
      <c r="H33" s="82"/>
      <c r="I33" s="5"/>
      <c r="J33" s="5"/>
      <c r="K33" s="6"/>
      <c r="L33" s="27"/>
      <c r="M33" s="177">
        <v>1</v>
      </c>
      <c r="N33" s="263" t="s">
        <v>463</v>
      </c>
      <c r="O33" s="152"/>
      <c r="P33" s="77" t="s">
        <v>196</v>
      </c>
      <c r="Q33" s="31">
        <v>4</v>
      </c>
      <c r="R33" s="26"/>
      <c r="S33" s="27"/>
    </row>
    <row r="34" spans="1:19">
      <c r="A34" s="283">
        <f>M34</f>
        <v>2</v>
      </c>
      <c r="B34" s="1" t="str">
        <f>N34</f>
        <v>Mengikuti webinar JBI seri Analisis Spasial dalam Perencanaan Pembangunan Wilayah tanggal 8 Juli 2022</v>
      </c>
      <c r="D34" s="77"/>
      <c r="E34" s="31">
        <f t="shared" si="6"/>
        <v>2</v>
      </c>
      <c r="F34" s="31"/>
      <c r="G34" s="84"/>
      <c r="H34" s="82"/>
      <c r="I34" s="5"/>
      <c r="J34" s="5"/>
      <c r="K34" s="6"/>
      <c r="L34" s="27"/>
      <c r="M34" s="177">
        <v>2</v>
      </c>
      <c r="N34" s="257" t="s">
        <v>464</v>
      </c>
      <c r="O34" s="166"/>
      <c r="P34" s="77" t="s">
        <v>196</v>
      </c>
      <c r="Q34" s="31">
        <v>2</v>
      </c>
      <c r="R34" s="26"/>
      <c r="S34" s="27"/>
    </row>
    <row r="35" spans="1:19">
      <c r="A35" s="31"/>
      <c r="D35" s="77"/>
      <c r="E35" s="31"/>
      <c r="F35" s="31"/>
      <c r="G35" s="84"/>
      <c r="H35" s="82"/>
      <c r="I35" s="5"/>
      <c r="J35" s="5"/>
      <c r="K35" s="6"/>
      <c r="L35" s="27"/>
      <c r="M35" s="178"/>
      <c r="N35" s="165"/>
      <c r="O35" s="166"/>
      <c r="P35" s="80"/>
      <c r="Q35" s="80"/>
      <c r="R35" s="26"/>
      <c r="S35" s="27"/>
    </row>
    <row r="36" spans="1:19" s="27" customFormat="1">
      <c r="A36" s="329"/>
      <c r="B36" s="330"/>
      <c r="C36" s="331"/>
      <c r="D36" s="80"/>
      <c r="E36" s="79"/>
      <c r="F36" s="79"/>
      <c r="G36" s="84"/>
      <c r="H36" s="82"/>
      <c r="I36" s="78"/>
      <c r="J36" s="78"/>
      <c r="K36" s="78"/>
      <c r="L36" s="1"/>
      <c r="M36" s="81"/>
      <c r="N36" s="76"/>
      <c r="O36" s="83"/>
      <c r="P36" s="77"/>
      <c r="Q36" s="77"/>
      <c r="R36" s="337"/>
      <c r="S36" s="1"/>
    </row>
    <row r="37" spans="1:19" s="27" customFormat="1">
      <c r="A37" s="81"/>
      <c r="B37" s="76"/>
      <c r="C37" s="83"/>
      <c r="D37" s="77"/>
      <c r="E37" s="31"/>
      <c r="F37" s="31"/>
      <c r="G37" s="84"/>
      <c r="H37" s="82"/>
      <c r="I37" s="26"/>
      <c r="J37" s="26"/>
      <c r="K37" s="26"/>
      <c r="L37" s="1"/>
      <c r="M37" s="121"/>
      <c r="N37" s="110"/>
      <c r="O37" s="110"/>
      <c r="P37" s="121"/>
      <c r="Q37" s="128"/>
      <c r="R37" s="338"/>
      <c r="S37" s="1"/>
    </row>
    <row r="38" spans="1:19" s="27" customFormat="1">
      <c r="A38" s="81"/>
      <c r="B38" s="76"/>
      <c r="C38" s="83"/>
      <c r="D38" s="77"/>
      <c r="F38" s="85"/>
      <c r="G38" s="84"/>
      <c r="H38" s="82"/>
      <c r="I38" s="26"/>
      <c r="J38" s="26"/>
      <c r="K38" s="26"/>
      <c r="L38" s="1"/>
      <c r="M38" s="319"/>
      <c r="N38" s="319"/>
      <c r="O38" s="319"/>
      <c r="P38" s="319"/>
      <c r="Q38" s="319"/>
      <c r="R38" s="151"/>
      <c r="S38" s="1"/>
    </row>
    <row r="39" spans="1:19" s="27" customFormat="1">
      <c r="A39" s="75"/>
      <c r="B39" s="69"/>
      <c r="C39" s="8"/>
      <c r="D39" s="71"/>
      <c r="E39" s="75"/>
      <c r="F39" s="75"/>
      <c r="G39" s="84"/>
      <c r="H39" s="82"/>
      <c r="I39" s="26"/>
      <c r="J39" s="26"/>
      <c r="K39" s="26"/>
      <c r="L39" s="1"/>
      <c r="M39" s="319"/>
      <c r="N39" s="319"/>
      <c r="O39" s="319"/>
      <c r="P39" s="319"/>
      <c r="Q39" s="319"/>
      <c r="R39" s="151"/>
      <c r="S39" s="1"/>
    </row>
    <row r="40" spans="1:19">
      <c r="A40" s="290" t="s">
        <v>93</v>
      </c>
      <c r="B40" s="291"/>
      <c r="C40" s="291"/>
      <c r="D40" s="291"/>
      <c r="E40" s="322"/>
      <c r="F40" s="322"/>
      <c r="G40" s="291"/>
      <c r="H40" s="291"/>
      <c r="I40" s="292"/>
      <c r="J40" s="148">
        <f>SUM(J12:J39)</f>
        <v>0.95199999999999996</v>
      </c>
      <c r="K40" s="39"/>
      <c r="M40" s="102"/>
      <c r="N40" s="102"/>
      <c r="O40" s="102"/>
      <c r="P40" s="102"/>
      <c r="Q40" s="102"/>
      <c r="R40" s="151"/>
    </row>
    <row r="41" spans="1:19">
      <c r="A41" s="290" t="s">
        <v>32</v>
      </c>
      <c r="B41" s="291"/>
      <c r="C41" s="291"/>
      <c r="D41" s="291"/>
      <c r="E41" s="291"/>
      <c r="F41" s="292"/>
      <c r="G41" s="148" t="e">
        <f>AVERAGE(G12:G37)</f>
        <v>#DIV/0!</v>
      </c>
      <c r="H41" s="148" t="e">
        <f>AVERAGE(H13:H39)</f>
        <v>#DIV/0!</v>
      </c>
      <c r="I41" s="62"/>
      <c r="J41" s="323"/>
      <c r="K41" s="325"/>
      <c r="M41" s="102"/>
      <c r="N41" s="37" t="s">
        <v>41</v>
      </c>
      <c r="O41" s="146"/>
      <c r="P41" s="102"/>
      <c r="R41" s="151"/>
    </row>
    <row r="42" spans="1:19">
      <c r="A42" s="290" t="s">
        <v>33</v>
      </c>
      <c r="B42" s="291"/>
      <c r="C42" s="291"/>
      <c r="D42" s="291"/>
      <c r="E42" s="291"/>
      <c r="F42" s="292"/>
      <c r="G42" s="327" t="e">
        <f>AVERAGE(G41:H41)</f>
        <v>#DIV/0!</v>
      </c>
      <c r="H42" s="328"/>
      <c r="I42" s="63"/>
      <c r="J42" s="324"/>
      <c r="K42" s="326"/>
      <c r="M42" s="102"/>
      <c r="N42" s="102" t="s">
        <v>243</v>
      </c>
      <c r="O42" s="150"/>
      <c r="P42" s="102"/>
      <c r="R42" s="151"/>
    </row>
    <row r="43" spans="1:19" ht="14.25" customHeight="1">
      <c r="A43" s="102"/>
      <c r="B43" s="102"/>
      <c r="C43" s="102"/>
      <c r="D43" s="102"/>
      <c r="E43" s="102"/>
      <c r="F43" s="102"/>
      <c r="G43" s="102"/>
      <c r="H43" s="102"/>
      <c r="I43" s="102"/>
      <c r="J43" s="102"/>
      <c r="K43" s="151"/>
      <c r="M43" s="102"/>
      <c r="N43" s="102"/>
      <c r="O43" s="102"/>
      <c r="P43" s="102"/>
      <c r="Q43" s="102"/>
      <c r="R43" s="151"/>
    </row>
    <row r="44" spans="1:19">
      <c r="A44" s="102"/>
      <c r="B44" s="37" t="s">
        <v>42</v>
      </c>
      <c r="C44" s="146"/>
      <c r="D44" s="102"/>
      <c r="G44" s="102"/>
      <c r="H44" s="102"/>
      <c r="I44" s="102"/>
      <c r="J44" s="102"/>
      <c r="K44" s="151"/>
      <c r="M44" s="102"/>
      <c r="O44" s="150"/>
      <c r="P44" s="102"/>
      <c r="R44" s="149"/>
    </row>
    <row r="45" spans="1:19" ht="18" customHeight="1">
      <c r="A45" s="102"/>
      <c r="B45" s="102" t="s">
        <v>244</v>
      </c>
      <c r="C45" s="150"/>
      <c r="D45" s="102"/>
      <c r="G45" s="102"/>
      <c r="H45" s="102"/>
      <c r="I45" s="102"/>
      <c r="J45" s="102"/>
      <c r="K45" s="151"/>
      <c r="M45" s="102"/>
      <c r="O45" s="98"/>
      <c r="P45" s="102"/>
      <c r="R45" s="150"/>
    </row>
    <row r="46" spans="1:19">
      <c r="A46" s="102"/>
      <c r="B46" s="102"/>
      <c r="C46" s="102"/>
      <c r="D46" s="102"/>
      <c r="E46" s="102"/>
      <c r="F46" s="102"/>
      <c r="G46" s="102"/>
      <c r="H46" s="102"/>
      <c r="I46" s="102"/>
      <c r="J46" s="102"/>
      <c r="K46" s="151"/>
      <c r="M46" s="102"/>
      <c r="O46" s="149"/>
      <c r="P46" s="332"/>
      <c r="Q46" s="332"/>
      <c r="R46" s="332"/>
    </row>
    <row r="47" spans="1:19">
      <c r="A47" s="102"/>
      <c r="C47" s="150" t="s">
        <v>8</v>
      </c>
      <c r="D47" s="102"/>
      <c r="F47" s="333" t="s">
        <v>7</v>
      </c>
      <c r="G47" s="333"/>
      <c r="H47" s="333"/>
      <c r="I47" s="150"/>
      <c r="J47" s="150"/>
      <c r="K47" s="151"/>
      <c r="M47" s="102"/>
      <c r="O47" s="169" t="s">
        <v>8</v>
      </c>
      <c r="P47" s="102"/>
      <c r="Q47" s="1" t="s">
        <v>168</v>
      </c>
      <c r="R47" s="168"/>
    </row>
    <row r="48" spans="1:19" ht="32.25" customHeight="1">
      <c r="A48" s="102"/>
      <c r="C48" s="98"/>
      <c r="D48" s="102"/>
      <c r="G48" s="150"/>
      <c r="H48" s="102"/>
      <c r="I48" s="102"/>
      <c r="J48" s="102"/>
      <c r="K48" s="151"/>
      <c r="M48" s="102"/>
      <c r="N48" s="102"/>
      <c r="O48" s="98"/>
      <c r="P48" s="102"/>
      <c r="R48" s="169"/>
    </row>
    <row r="49" spans="1:20">
      <c r="A49" s="102"/>
      <c r="C49" s="150" t="s">
        <v>166</v>
      </c>
      <c r="D49" s="102"/>
      <c r="E49" s="333" t="s">
        <v>245</v>
      </c>
      <c r="F49" s="333"/>
      <c r="G49" s="333"/>
      <c r="H49" s="333"/>
      <c r="I49" s="333"/>
      <c r="J49" s="150"/>
      <c r="K49" s="151"/>
      <c r="O49" s="168" t="s">
        <v>166</v>
      </c>
      <c r="P49" s="333" t="s">
        <v>245</v>
      </c>
      <c r="Q49" s="333"/>
      <c r="R49" s="333"/>
      <c r="S49" s="170"/>
      <c r="T49" s="170"/>
    </row>
    <row r="50" spans="1:20">
      <c r="A50" s="102"/>
      <c r="C50" s="150" t="s">
        <v>164</v>
      </c>
      <c r="D50" s="102"/>
      <c r="E50" s="333" t="s">
        <v>249</v>
      </c>
      <c r="F50" s="333"/>
      <c r="G50" s="333"/>
      <c r="H50" s="333"/>
      <c r="I50" s="333"/>
      <c r="J50" s="150"/>
      <c r="K50" s="151"/>
      <c r="O50" s="169" t="s">
        <v>164</v>
      </c>
      <c r="P50" s="333" t="s">
        <v>246</v>
      </c>
      <c r="Q50" s="333"/>
      <c r="R50" s="333"/>
      <c r="S50" s="170"/>
      <c r="T50" s="170"/>
    </row>
    <row r="51" spans="1:20">
      <c r="A51" s="102"/>
      <c r="B51" s="102"/>
      <c r="C51" s="102"/>
      <c r="D51" s="102"/>
      <c r="E51" s="102"/>
      <c r="F51" s="102"/>
      <c r="G51" s="102"/>
      <c r="H51" s="102"/>
      <c r="I51" s="102"/>
      <c r="J51" s="102"/>
      <c r="K51" s="151"/>
    </row>
  </sheetData>
  <mergeCells count="36">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 ref="A12:C12"/>
    <mergeCell ref="M12:O12"/>
    <mergeCell ref="B11:C11"/>
    <mergeCell ref="N11:O11"/>
    <mergeCell ref="R36:R37"/>
    <mergeCell ref="N26:O26"/>
    <mergeCell ref="M38:Q38"/>
    <mergeCell ref="M39:Q39"/>
    <mergeCell ref="A40:I40"/>
    <mergeCell ref="A36:C36"/>
    <mergeCell ref="A41:F41"/>
    <mergeCell ref="J41:J42"/>
    <mergeCell ref="K41:K42"/>
    <mergeCell ref="A42:F42"/>
    <mergeCell ref="G42:H42"/>
    <mergeCell ref="P46:R46"/>
    <mergeCell ref="F47:H47"/>
    <mergeCell ref="E49:I49"/>
    <mergeCell ref="E50:I50"/>
    <mergeCell ref="P49:R49"/>
    <mergeCell ref="P50:R50"/>
  </mergeCells>
  <printOptions horizontalCentered="1"/>
  <pageMargins left="0.31496062992125984" right="0.31496062992125984" top="0.35433070866141736" bottom="0.35433070866141736" header="0.31496062992125984" footer="0.31496062992125984"/>
  <pageSetup paperSize="9" scale="72" orientation="landscape" r:id="rId1"/>
  <colBreaks count="1" manualBreakCount="1">
    <brk id="11" max="4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view="pageBreakPreview" topLeftCell="E16" zoomScaleNormal="100" zoomScaleSheetLayoutView="100" workbookViewId="0">
      <selection activeCell="O32" sqref="O32"/>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hidden="1" customWidth="1"/>
    <col min="7" max="7" width="8.42578125" style="1" hidden="1" customWidth="1"/>
    <col min="8" max="8" width="10.42578125" style="1" hidden="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11.7109375"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239</v>
      </c>
      <c r="M7" s="1" t="s">
        <v>24</v>
      </c>
      <c r="O7" s="1" t="s">
        <v>239</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163" t="s">
        <v>34</v>
      </c>
      <c r="F10" s="163" t="s">
        <v>4</v>
      </c>
      <c r="G10" s="163"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59">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tr">
        <f>N13</f>
        <v>Memeriksa hasil amatan KSA Padi bulan Juli 2022</v>
      </c>
      <c r="C13" s="35"/>
      <c r="D13" s="77" t="str">
        <f>P13</f>
        <v>segmen</v>
      </c>
      <c r="E13" s="31">
        <f>Q13</f>
        <v>232</v>
      </c>
      <c r="F13" s="31">
        <v>11</v>
      </c>
      <c r="G13" s="84">
        <f t="shared" ref="G13:G20" si="1">IF(E13=0,IF(F13=0,0,1),IF(F13&gt;E13,1,F13/E13))*100</f>
        <v>4.7413793103448274</v>
      </c>
      <c r="H13" s="82">
        <v>99</v>
      </c>
      <c r="I13" s="5"/>
      <c r="J13" s="5"/>
      <c r="K13" s="6"/>
      <c r="M13" s="31">
        <v>1</v>
      </c>
      <c r="N13" s="76" t="s">
        <v>450</v>
      </c>
      <c r="O13" s="76"/>
      <c r="P13" s="77" t="s">
        <v>253</v>
      </c>
      <c r="Q13" s="31">
        <v>232</v>
      </c>
      <c r="R13" s="6"/>
    </row>
    <row r="14" spans="1:18">
      <c r="A14" s="31">
        <v>2</v>
      </c>
      <c r="B14" s="76" t="str">
        <f>N14</f>
        <v>Memeriksa hasil amatan KSA jagung bulan Juli 2022</v>
      </c>
      <c r="C14" s="35"/>
      <c r="D14" s="77" t="str">
        <f t="shared" ref="D14:D22" si="2">P14</f>
        <v>segmen</v>
      </c>
      <c r="E14" s="31">
        <f t="shared" ref="E14:E22" si="3">Q14</f>
        <v>253</v>
      </c>
      <c r="F14" s="31">
        <v>11</v>
      </c>
      <c r="G14" s="84">
        <v>100</v>
      </c>
      <c r="H14" s="82">
        <v>100</v>
      </c>
      <c r="I14" s="5"/>
      <c r="J14" s="5"/>
      <c r="K14" s="6"/>
      <c r="M14" s="31">
        <v>2</v>
      </c>
      <c r="N14" s="76" t="s">
        <v>451</v>
      </c>
      <c r="O14" s="76"/>
      <c r="P14" s="77" t="s">
        <v>253</v>
      </c>
      <c r="Q14" s="31">
        <v>253</v>
      </c>
      <c r="R14" s="6"/>
    </row>
    <row r="15" spans="1:18" ht="14.25" customHeight="1">
      <c r="A15" s="226">
        <v>3</v>
      </c>
      <c r="B15" s="348" t="str">
        <f>N15</f>
        <v>Membuat tulisan tentang DPP DUTL</v>
      </c>
      <c r="C15" s="349"/>
      <c r="D15" s="77" t="str">
        <f t="shared" si="2"/>
        <v>tulisan</v>
      </c>
      <c r="E15" s="31">
        <f t="shared" si="3"/>
        <v>1</v>
      </c>
      <c r="F15" s="31">
        <f>4*8</f>
        <v>32</v>
      </c>
      <c r="G15" s="84">
        <f t="shared" si="1"/>
        <v>100</v>
      </c>
      <c r="H15" s="82">
        <v>100</v>
      </c>
      <c r="I15" s="207"/>
      <c r="J15" s="5"/>
      <c r="K15" s="6"/>
      <c r="M15" s="31">
        <v>3</v>
      </c>
      <c r="N15" s="76" t="s">
        <v>452</v>
      </c>
      <c r="O15" s="76"/>
      <c r="P15" s="77" t="s">
        <v>453</v>
      </c>
      <c r="Q15" s="31">
        <v>1</v>
      </c>
      <c r="R15" s="6"/>
    </row>
    <row r="16" spans="1:18" ht="15">
      <c r="A16" s="226">
        <v>4</v>
      </c>
      <c r="B16" s="1" t="str">
        <f>N16</f>
        <v>Membuat monev ubinan padi dan DPP DUTL</v>
      </c>
      <c r="C16" s="83"/>
      <c r="D16" s="77" t="str">
        <f t="shared" si="2"/>
        <v>hari</v>
      </c>
      <c r="E16" s="31">
        <f t="shared" si="3"/>
        <v>2</v>
      </c>
      <c r="F16" s="31">
        <v>72</v>
      </c>
      <c r="G16" s="84">
        <f t="shared" si="1"/>
        <v>100</v>
      </c>
      <c r="H16" s="82">
        <v>99</v>
      </c>
      <c r="I16" s="5"/>
      <c r="J16" s="5"/>
      <c r="K16" s="70"/>
      <c r="M16" s="31">
        <v>4</v>
      </c>
      <c r="N16" s="76" t="s">
        <v>454</v>
      </c>
      <c r="O16" s="122"/>
      <c r="P16" s="77" t="s">
        <v>61</v>
      </c>
      <c r="Q16" s="31">
        <v>2</v>
      </c>
      <c r="R16" s="129"/>
    </row>
    <row r="17" spans="1:19" ht="15">
      <c r="A17" s="226">
        <v>5</v>
      </c>
      <c r="B17" s="1" t="str">
        <f t="shared" ref="B17:B19" si="4">N17</f>
        <v>Mengikuti Rapat Bidang</v>
      </c>
      <c r="C17" s="83"/>
      <c r="D17" s="77" t="str">
        <f t="shared" si="2"/>
        <v>pertemuan</v>
      </c>
      <c r="E17" s="31">
        <f t="shared" si="3"/>
        <v>1</v>
      </c>
      <c r="F17" s="31">
        <v>4</v>
      </c>
      <c r="G17" s="84">
        <f t="shared" si="1"/>
        <v>100</v>
      </c>
      <c r="H17" s="82">
        <v>99</v>
      </c>
      <c r="I17" s="5"/>
      <c r="J17" s="5"/>
      <c r="K17" s="70"/>
      <c r="M17" s="31">
        <v>5</v>
      </c>
      <c r="N17" s="1" t="s">
        <v>455</v>
      </c>
      <c r="O17" s="122"/>
      <c r="P17" s="77" t="s">
        <v>324</v>
      </c>
      <c r="Q17" s="31">
        <v>1</v>
      </c>
      <c r="R17" s="129"/>
    </row>
    <row r="18" spans="1:19" ht="14.25" customHeight="1">
      <c r="A18" s="226">
        <v>6</v>
      </c>
      <c r="B18" s="1" t="str">
        <f t="shared" si="4"/>
        <v>Mengikuti Pertemuan Sosialisasi Keterbukaan Pelayanan Publik dari Kominfo dan Bea Cukai</v>
      </c>
      <c r="D18" s="77" t="str">
        <f t="shared" si="2"/>
        <v>pertemuan</v>
      </c>
      <c r="E18" s="31">
        <f t="shared" si="3"/>
        <v>1</v>
      </c>
      <c r="F18" s="31">
        <v>30</v>
      </c>
      <c r="G18" s="84">
        <f t="shared" si="1"/>
        <v>100</v>
      </c>
      <c r="H18" s="82">
        <v>99</v>
      </c>
      <c r="I18" s="5"/>
      <c r="J18" s="5"/>
      <c r="K18" s="6"/>
      <c r="M18" s="31">
        <v>6</v>
      </c>
      <c r="N18" s="1" t="s">
        <v>458</v>
      </c>
      <c r="O18" s="122"/>
      <c r="P18" s="77" t="s">
        <v>324</v>
      </c>
      <c r="Q18" s="31">
        <v>1</v>
      </c>
      <c r="R18" s="6"/>
    </row>
    <row r="19" spans="1:19">
      <c r="A19" s="31">
        <v>7</v>
      </c>
      <c r="B19" s="1" t="str">
        <f t="shared" si="4"/>
        <v>Mengikuti Pertemuan zoom meeting ZI</v>
      </c>
      <c r="D19" s="77" t="str">
        <f t="shared" si="2"/>
        <v>pertemuan</v>
      </c>
      <c r="E19" s="31">
        <f t="shared" si="3"/>
        <v>1</v>
      </c>
      <c r="F19" s="31">
        <v>232</v>
      </c>
      <c r="G19" s="84">
        <f t="shared" si="1"/>
        <v>100</v>
      </c>
      <c r="H19" s="82">
        <v>99</v>
      </c>
      <c r="I19" s="207"/>
      <c r="J19" s="5"/>
      <c r="K19" s="6"/>
      <c r="M19" s="31">
        <v>7</v>
      </c>
      <c r="N19" s="1" t="s">
        <v>459</v>
      </c>
      <c r="O19" s="122"/>
      <c r="P19" s="77" t="s">
        <v>324</v>
      </c>
      <c r="Q19" s="31">
        <v>1</v>
      </c>
      <c r="R19" s="6"/>
    </row>
    <row r="20" spans="1:19">
      <c r="A20" s="31">
        <v>8</v>
      </c>
      <c r="B20" s="1" t="str">
        <f>N20</f>
        <v>Koordinasi dengan Kab/Kota terkait data DPP DUTL</v>
      </c>
      <c r="D20" s="77" t="str">
        <f t="shared" si="2"/>
        <v>hari</v>
      </c>
      <c r="E20" s="31">
        <f t="shared" si="3"/>
        <v>1</v>
      </c>
      <c r="F20" s="31">
        <v>2</v>
      </c>
      <c r="G20" s="84">
        <f t="shared" si="1"/>
        <v>100</v>
      </c>
      <c r="H20" s="82">
        <v>99</v>
      </c>
      <c r="I20" s="207"/>
      <c r="J20" s="5"/>
      <c r="K20" s="6"/>
      <c r="M20" s="31">
        <v>8</v>
      </c>
      <c r="N20" s="1" t="s">
        <v>469</v>
      </c>
      <c r="P20" s="77" t="s">
        <v>61</v>
      </c>
      <c r="Q20" s="31">
        <v>1</v>
      </c>
      <c r="R20" s="31"/>
    </row>
    <row r="21" spans="1:19">
      <c r="A21" s="31">
        <v>9</v>
      </c>
      <c r="B21" s="348" t="str">
        <f>N21</f>
        <v>Membuat matrik perjadin dan entri ke melalui BOS</v>
      </c>
      <c r="C21" s="349"/>
      <c r="D21" s="77" t="str">
        <f t="shared" si="2"/>
        <v>hari</v>
      </c>
      <c r="E21" s="31">
        <f t="shared" si="3"/>
        <v>1</v>
      </c>
      <c r="F21" s="31">
        <v>10.5</v>
      </c>
      <c r="G21" s="84">
        <v>100</v>
      </c>
      <c r="H21" s="82">
        <v>99</v>
      </c>
      <c r="I21" s="5"/>
      <c r="J21" s="5"/>
      <c r="K21" s="6"/>
      <c r="M21" s="31">
        <v>9</v>
      </c>
      <c r="N21" s="348" t="s">
        <v>470</v>
      </c>
      <c r="O21" s="349"/>
      <c r="P21" s="77" t="s">
        <v>61</v>
      </c>
      <c r="Q21" s="31">
        <v>1</v>
      </c>
      <c r="R21" s="31"/>
    </row>
    <row r="22" spans="1:19">
      <c r="A22" s="31">
        <v>10</v>
      </c>
      <c r="B22" s="348" t="str">
        <f>N22</f>
        <v>Mengikuti Rapat ZI Pilar 4</v>
      </c>
      <c r="C22" s="349"/>
      <c r="D22" s="77" t="str">
        <f t="shared" si="2"/>
        <v>hari</v>
      </c>
      <c r="E22" s="31">
        <f t="shared" si="3"/>
        <v>1</v>
      </c>
      <c r="F22" s="31">
        <v>2</v>
      </c>
      <c r="G22" s="84">
        <v>100</v>
      </c>
      <c r="H22" s="82">
        <v>100</v>
      </c>
      <c r="I22" s="5"/>
      <c r="J22" s="5"/>
      <c r="K22" s="6"/>
      <c r="M22" s="31">
        <v>10</v>
      </c>
      <c r="N22" s="348" t="s">
        <v>481</v>
      </c>
      <c r="O22" s="349"/>
      <c r="P22" s="77" t="s">
        <v>61</v>
      </c>
      <c r="Q22" s="31">
        <v>1</v>
      </c>
      <c r="R22" s="31"/>
    </row>
    <row r="23" spans="1:19">
      <c r="A23" s="31">
        <v>11</v>
      </c>
      <c r="B23" s="76" t="str">
        <f>N23</f>
        <v>Memeriksa rawdata DPP DUTL</v>
      </c>
      <c r="C23" s="83"/>
      <c r="D23" s="77" t="str">
        <f>P23</f>
        <v>perusahaan</v>
      </c>
      <c r="E23" s="31">
        <f>Q23</f>
        <v>1</v>
      </c>
      <c r="F23" s="31"/>
      <c r="G23" s="84">
        <v>100</v>
      </c>
      <c r="H23" s="82">
        <v>99</v>
      </c>
      <c r="I23" s="5"/>
      <c r="J23" s="5"/>
      <c r="K23" s="6"/>
      <c r="M23" s="31">
        <v>11</v>
      </c>
      <c r="N23" s="76" t="s">
        <v>471</v>
      </c>
      <c r="O23" s="122"/>
      <c r="P23" s="77" t="s">
        <v>432</v>
      </c>
      <c r="Q23" s="31">
        <v>1</v>
      </c>
      <c r="R23" s="6"/>
    </row>
    <row r="24" spans="1:19">
      <c r="A24" s="31">
        <v>12</v>
      </c>
      <c r="B24" s="76" t="str">
        <f t="shared" ref="B24:B32" si="5">N24</f>
        <v xml:space="preserve">Monev ubinan Padi dan Palawija  </v>
      </c>
      <c r="C24" s="83"/>
      <c r="D24" s="77" t="str">
        <f t="shared" ref="D24:D32" si="6">P24</f>
        <v>file</v>
      </c>
      <c r="E24" s="31">
        <f t="shared" ref="E24:E32" si="7">Q24</f>
        <v>1</v>
      </c>
      <c r="F24" s="31"/>
      <c r="G24" s="84">
        <v>100</v>
      </c>
      <c r="H24" s="82">
        <v>100</v>
      </c>
      <c r="I24" s="5"/>
      <c r="J24" s="5"/>
      <c r="K24" s="6"/>
      <c r="M24" s="31">
        <v>12</v>
      </c>
      <c r="N24" s="76" t="s">
        <v>472</v>
      </c>
      <c r="O24" s="122"/>
      <c r="P24" s="77" t="s">
        <v>212</v>
      </c>
      <c r="Q24" s="31">
        <v>1</v>
      </c>
      <c r="R24" s="6"/>
    </row>
    <row r="25" spans="1:19">
      <c r="A25" s="31">
        <v>13</v>
      </c>
      <c r="B25" s="76" t="str">
        <f t="shared" si="5"/>
        <v>Membuat laporan permasalahan dan solusi kegiatan DPP DUTL</v>
      </c>
      <c r="C25" s="156"/>
      <c r="D25" s="77" t="str">
        <f t="shared" si="6"/>
        <v>lap</v>
      </c>
      <c r="E25" s="31">
        <f t="shared" si="7"/>
        <v>1</v>
      </c>
      <c r="F25" s="31"/>
      <c r="G25" s="84">
        <v>100</v>
      </c>
      <c r="H25" s="82">
        <v>99</v>
      </c>
      <c r="I25" s="5"/>
      <c r="J25" s="5"/>
      <c r="K25" s="6"/>
      <c r="M25" s="31">
        <v>13</v>
      </c>
      <c r="N25" s="76" t="s">
        <v>473</v>
      </c>
      <c r="O25" s="122"/>
      <c r="P25" s="77" t="s">
        <v>474</v>
      </c>
      <c r="Q25" s="31">
        <v>1</v>
      </c>
      <c r="R25" s="6"/>
    </row>
    <row r="26" spans="1:19" ht="14.25" customHeight="1">
      <c r="A26" s="31">
        <v>14</v>
      </c>
      <c r="B26" s="76" t="str">
        <f t="shared" si="5"/>
        <v>Monev Hortikultura</v>
      </c>
      <c r="D26" s="77" t="str">
        <f t="shared" si="6"/>
        <v>hari</v>
      </c>
      <c r="E26" s="31">
        <f t="shared" si="7"/>
        <v>2</v>
      </c>
      <c r="F26" s="31"/>
      <c r="G26" s="84">
        <v>100</v>
      </c>
      <c r="H26" s="82">
        <v>100</v>
      </c>
      <c r="I26" s="5"/>
      <c r="J26" s="5"/>
      <c r="K26" s="6"/>
      <c r="L26" s="27"/>
      <c r="M26" s="85">
        <v>14</v>
      </c>
      <c r="N26" s="339" t="s">
        <v>475</v>
      </c>
      <c r="O26" s="340"/>
      <c r="P26" s="77" t="s">
        <v>61</v>
      </c>
      <c r="Q26" s="31">
        <v>2</v>
      </c>
      <c r="R26" s="120"/>
      <c r="S26" s="27"/>
    </row>
    <row r="27" spans="1:19" ht="14.25" customHeight="1">
      <c r="A27" s="31">
        <v>15</v>
      </c>
      <c r="B27" s="76" t="str">
        <f t="shared" si="5"/>
        <v>Rapat Persiapan Peresmian  Pojok Statistik</v>
      </c>
      <c r="C27" s="171"/>
      <c r="D27" s="77" t="str">
        <f t="shared" si="6"/>
        <v>pertemuan</v>
      </c>
      <c r="E27" s="31">
        <f t="shared" si="7"/>
        <v>4</v>
      </c>
      <c r="F27" s="31"/>
      <c r="G27" s="84">
        <v>100</v>
      </c>
      <c r="H27" s="82">
        <v>100</v>
      </c>
      <c r="I27" s="5"/>
      <c r="J27" s="5"/>
      <c r="K27" s="6"/>
      <c r="L27" s="27"/>
      <c r="M27" s="176">
        <v>15</v>
      </c>
      <c r="N27" s="172" t="s">
        <v>476</v>
      </c>
      <c r="O27" s="87"/>
      <c r="P27" s="80" t="s">
        <v>324</v>
      </c>
      <c r="Q27" s="80">
        <v>4</v>
      </c>
      <c r="R27" s="26"/>
      <c r="S27" s="27"/>
    </row>
    <row r="28" spans="1:19">
      <c r="A28" s="31">
        <v>16</v>
      </c>
      <c r="B28" s="76" t="str">
        <f t="shared" si="5"/>
        <v>Membuat KAK dan RAB untuk perjalanan dinas produksi dan evaluasi DPP DUTL</v>
      </c>
      <c r="D28" s="77" t="str">
        <f t="shared" si="6"/>
        <v>hari</v>
      </c>
      <c r="E28" s="31">
        <f t="shared" si="7"/>
        <v>1</v>
      </c>
      <c r="F28" s="31"/>
      <c r="G28" s="84">
        <v>100</v>
      </c>
      <c r="H28" s="82">
        <v>100</v>
      </c>
      <c r="I28" s="5"/>
      <c r="J28" s="5"/>
      <c r="K28" s="6"/>
      <c r="L28" s="27"/>
      <c r="M28" s="179">
        <v>16</v>
      </c>
      <c r="N28" s="173" t="s">
        <v>477</v>
      </c>
      <c r="O28" s="155"/>
      <c r="P28" s="80" t="s">
        <v>61</v>
      </c>
      <c r="Q28" s="80">
        <v>1</v>
      </c>
      <c r="R28" s="26"/>
      <c r="S28" s="27"/>
    </row>
    <row r="29" spans="1:19">
      <c r="A29" s="31">
        <v>17</v>
      </c>
      <c r="B29" s="76" t="str">
        <f t="shared" si="5"/>
        <v>Narasumber Ksa di Hotel Abadi</v>
      </c>
      <c r="D29" s="77" t="str">
        <f t="shared" si="6"/>
        <v>hari</v>
      </c>
      <c r="E29" s="31">
        <f t="shared" si="7"/>
        <v>1</v>
      </c>
      <c r="F29" s="31"/>
      <c r="G29" s="84">
        <v>100</v>
      </c>
      <c r="H29" s="82">
        <v>100</v>
      </c>
      <c r="I29" s="5"/>
      <c r="J29" s="5"/>
      <c r="K29" s="6"/>
      <c r="L29" s="27"/>
      <c r="M29" s="124">
        <v>17</v>
      </c>
      <c r="N29" s="1" t="s">
        <v>478</v>
      </c>
      <c r="P29" s="77" t="s">
        <v>61</v>
      </c>
      <c r="Q29" s="31">
        <v>1</v>
      </c>
      <c r="R29" s="26"/>
      <c r="S29" s="27"/>
    </row>
    <row r="30" spans="1:19">
      <c r="A30" s="31">
        <v>18</v>
      </c>
      <c r="B30" s="76" t="str">
        <f t="shared" si="5"/>
        <v>Gladi bersih persiapan Kuliah Umum dan Peresmian Pojok Statistik</v>
      </c>
      <c r="D30" s="77" t="str">
        <f t="shared" si="6"/>
        <v>hari</v>
      </c>
      <c r="E30" s="31">
        <f t="shared" si="7"/>
        <v>1</v>
      </c>
      <c r="F30" s="31"/>
      <c r="G30" s="84">
        <v>100</v>
      </c>
      <c r="H30" s="82">
        <v>100</v>
      </c>
      <c r="I30" s="5"/>
      <c r="J30" s="5"/>
      <c r="K30" s="6"/>
      <c r="L30" s="27"/>
      <c r="M30" s="177">
        <v>18</v>
      </c>
      <c r="N30" s="174" t="s">
        <v>479</v>
      </c>
      <c r="O30" s="166"/>
      <c r="P30" s="80" t="s">
        <v>61</v>
      </c>
      <c r="Q30" s="80">
        <v>1</v>
      </c>
      <c r="R30" s="26"/>
      <c r="S30" s="27"/>
    </row>
    <row r="31" spans="1:19">
      <c r="A31" s="31">
        <v>19</v>
      </c>
      <c r="B31" s="76" t="str">
        <f t="shared" si="5"/>
        <v>Mengikuti Kuliah Umum dan Peresmian Pojok Statistik</v>
      </c>
      <c r="D31" s="77" t="str">
        <f t="shared" si="6"/>
        <v>hari</v>
      </c>
      <c r="E31" s="31">
        <f t="shared" si="7"/>
        <v>1</v>
      </c>
      <c r="F31" s="31"/>
      <c r="G31" s="84">
        <v>100</v>
      </c>
      <c r="H31" s="82">
        <v>100</v>
      </c>
      <c r="I31" s="5"/>
      <c r="J31" s="5"/>
      <c r="K31" s="6"/>
      <c r="L31" s="27"/>
      <c r="M31" s="177">
        <v>19</v>
      </c>
      <c r="N31" s="174" t="s">
        <v>480</v>
      </c>
      <c r="O31" s="166"/>
      <c r="P31" s="80" t="s">
        <v>61</v>
      </c>
      <c r="Q31" s="80">
        <v>1</v>
      </c>
      <c r="R31" s="26"/>
      <c r="S31" s="27"/>
    </row>
    <row r="32" spans="1:19">
      <c r="A32" s="31">
        <v>20</v>
      </c>
      <c r="B32" s="1" t="str">
        <f t="shared" si="5"/>
        <v>memeriksa tabulasi Hasil pengolahan SIMTP</v>
      </c>
      <c r="D32" s="77" t="str">
        <f t="shared" si="6"/>
        <v>tabel</v>
      </c>
      <c r="E32" s="31">
        <f t="shared" si="7"/>
        <v>48</v>
      </c>
      <c r="F32" s="31"/>
      <c r="G32" s="84">
        <v>100</v>
      </c>
      <c r="H32" s="82">
        <v>100</v>
      </c>
      <c r="I32" s="5"/>
      <c r="J32" s="5"/>
      <c r="K32" s="6"/>
      <c r="L32" s="27"/>
      <c r="M32" s="177">
        <v>20</v>
      </c>
      <c r="N32" s="174" t="s">
        <v>512</v>
      </c>
      <c r="O32" s="166"/>
      <c r="P32" s="80" t="s">
        <v>84</v>
      </c>
      <c r="Q32" s="80">
        <v>48</v>
      </c>
      <c r="R32" s="26"/>
      <c r="S32" s="27"/>
    </row>
    <row r="33" spans="1:19">
      <c r="A33" s="31">
        <v>21</v>
      </c>
      <c r="D33" s="77"/>
      <c r="E33" s="31"/>
      <c r="F33" s="31"/>
      <c r="G33" s="84">
        <v>100</v>
      </c>
      <c r="H33" s="82">
        <v>100</v>
      </c>
      <c r="I33" s="5"/>
      <c r="J33" s="5"/>
      <c r="K33" s="6"/>
      <c r="L33" s="27"/>
      <c r="M33" s="177">
        <v>21</v>
      </c>
      <c r="N33" s="174"/>
      <c r="O33" s="166"/>
      <c r="P33" s="80"/>
      <c r="Q33" s="80"/>
      <c r="R33" s="26"/>
      <c r="S33" s="27"/>
    </row>
    <row r="34" spans="1:19">
      <c r="A34" s="31">
        <v>22</v>
      </c>
      <c r="D34" s="77"/>
      <c r="E34" s="31"/>
      <c r="F34" s="31"/>
      <c r="G34" s="84">
        <v>100</v>
      </c>
      <c r="H34" s="82">
        <v>100</v>
      </c>
      <c r="I34" s="5"/>
      <c r="J34" s="5"/>
      <c r="K34" s="6"/>
      <c r="L34" s="27"/>
      <c r="M34" s="177">
        <v>22</v>
      </c>
      <c r="N34" s="174"/>
      <c r="O34" s="166"/>
      <c r="P34" s="80"/>
      <c r="Q34" s="80"/>
      <c r="R34" s="26"/>
      <c r="S34" s="27"/>
    </row>
    <row r="35" spans="1:19">
      <c r="A35" s="77"/>
      <c r="D35" s="77"/>
      <c r="E35" s="31"/>
      <c r="F35" s="31"/>
      <c r="G35" s="84"/>
      <c r="H35" s="82"/>
      <c r="I35" s="5"/>
      <c r="J35" s="5"/>
      <c r="K35" s="6"/>
      <c r="L35" s="27"/>
      <c r="M35" s="178"/>
      <c r="N35" s="165" t="s">
        <v>462</v>
      </c>
      <c r="O35" s="166"/>
      <c r="P35" s="80"/>
      <c r="Q35" s="80"/>
      <c r="R35" s="26"/>
      <c r="S35" s="27"/>
    </row>
    <row r="36" spans="1:19" s="27" customFormat="1">
      <c r="A36" s="329" t="s">
        <v>46</v>
      </c>
      <c r="B36" s="330"/>
      <c r="C36" s="331"/>
      <c r="D36" s="80"/>
      <c r="E36" s="79"/>
      <c r="F36" s="79"/>
      <c r="G36" s="84"/>
      <c r="H36" s="82"/>
      <c r="I36" s="78"/>
      <c r="J36" s="78"/>
      <c r="K36" s="78"/>
      <c r="L36" s="1"/>
      <c r="M36" s="81">
        <v>1</v>
      </c>
      <c r="N36" s="76" t="s">
        <v>456</v>
      </c>
      <c r="O36" s="83"/>
      <c r="P36" s="77" t="s">
        <v>61</v>
      </c>
      <c r="Q36" s="77">
        <v>1</v>
      </c>
      <c r="R36" s="337"/>
      <c r="S36" s="1"/>
    </row>
    <row r="37" spans="1:19" s="27" customFormat="1">
      <c r="A37" s="81">
        <f>M36</f>
        <v>1</v>
      </c>
      <c r="B37" s="76" t="str">
        <f>N36</f>
        <v>Mengikuti kegiatan Sertijab di DWP Provinsi Jambi</v>
      </c>
      <c r="C37" s="83"/>
      <c r="D37" s="77" t="str">
        <f>P36</f>
        <v>hari</v>
      </c>
      <c r="E37" s="79">
        <f>Q36</f>
        <v>1</v>
      </c>
      <c r="F37" s="79"/>
      <c r="G37" s="84"/>
      <c r="H37" s="82"/>
      <c r="I37" s="26"/>
      <c r="J37" s="26"/>
      <c r="K37" s="26"/>
      <c r="L37" s="1"/>
      <c r="M37" s="280">
        <v>2</v>
      </c>
      <c r="N37" s="157" t="s">
        <v>457</v>
      </c>
      <c r="O37" s="156"/>
      <c r="P37" s="281" t="s">
        <v>196</v>
      </c>
      <c r="Q37" s="245">
        <v>1</v>
      </c>
      <c r="R37" s="337"/>
      <c r="S37" s="1"/>
    </row>
    <row r="38" spans="1:19" s="27" customFormat="1">
      <c r="A38" s="81">
        <f t="shared" ref="A38:A40" si="8">M37</f>
        <v>2</v>
      </c>
      <c r="B38" s="76" t="str">
        <f t="shared" ref="B38:B40" si="9">N37</f>
        <v>Mengikuti zoom meeting Sosialisasi Pemilihan Insan Statistik Teladan (IST)</v>
      </c>
      <c r="C38" s="83"/>
      <c r="D38" s="77" t="str">
        <f t="shared" ref="D38:D40" si="10">P37</f>
        <v>jam</v>
      </c>
      <c r="E38" s="79">
        <f t="shared" ref="E38:E40" si="11">Q37</f>
        <v>1</v>
      </c>
      <c r="F38" s="79"/>
      <c r="G38" s="84"/>
      <c r="H38" s="82"/>
      <c r="I38" s="26"/>
      <c r="J38" s="26"/>
      <c r="K38" s="26"/>
      <c r="L38" s="1"/>
      <c r="M38" s="280">
        <v>3</v>
      </c>
      <c r="N38" s="157" t="s">
        <v>482</v>
      </c>
      <c r="O38" s="156"/>
      <c r="P38" s="281" t="s">
        <v>196</v>
      </c>
      <c r="Q38" s="245">
        <v>4</v>
      </c>
      <c r="R38" s="337"/>
      <c r="S38" s="1"/>
    </row>
    <row r="39" spans="1:19" s="27" customFormat="1">
      <c r="A39" s="81">
        <f t="shared" si="8"/>
        <v>3</v>
      </c>
      <c r="B39" s="76" t="str">
        <f t="shared" si="9"/>
        <v>Mengikuti webinar nasional 2022 : Optimalisasi Pemulihan Ekonomi melalui Event Internasional</v>
      </c>
      <c r="C39" s="83"/>
      <c r="D39" s="77" t="str">
        <f t="shared" si="10"/>
        <v>jam</v>
      </c>
      <c r="E39" s="79">
        <f t="shared" si="11"/>
        <v>4</v>
      </c>
      <c r="F39" s="31"/>
      <c r="G39" s="84">
        <v>100</v>
      </c>
      <c r="H39" s="82">
        <v>100</v>
      </c>
      <c r="I39" s="26"/>
      <c r="J39" s="26"/>
      <c r="K39" s="26"/>
      <c r="L39" s="1"/>
      <c r="M39" s="121">
        <v>4</v>
      </c>
      <c r="N39" s="110" t="s">
        <v>484</v>
      </c>
      <c r="O39" s="110"/>
      <c r="P39" s="121" t="s">
        <v>61</v>
      </c>
      <c r="Q39" s="128">
        <v>2</v>
      </c>
      <c r="R39" s="338"/>
      <c r="S39" s="1"/>
    </row>
    <row r="40" spans="1:19" s="27" customFormat="1">
      <c r="A40" s="81">
        <f t="shared" si="8"/>
        <v>4</v>
      </c>
      <c r="B40" s="76" t="str">
        <f t="shared" si="9"/>
        <v>Mengikuti Uji Kompetensi Statistisi Madya</v>
      </c>
      <c r="C40" s="83"/>
      <c r="D40" s="77" t="str">
        <f t="shared" si="10"/>
        <v>hari</v>
      </c>
      <c r="E40" s="79">
        <f t="shared" si="11"/>
        <v>2</v>
      </c>
      <c r="F40" s="85"/>
      <c r="G40" s="84"/>
      <c r="H40" s="82"/>
      <c r="I40" s="26"/>
      <c r="J40" s="26"/>
      <c r="K40" s="26"/>
      <c r="L40" s="1"/>
      <c r="M40" s="345"/>
      <c r="N40" s="345"/>
      <c r="O40" s="345"/>
      <c r="P40" s="345"/>
      <c r="Q40" s="345"/>
      <c r="R40" s="162"/>
      <c r="S40" s="1"/>
    </row>
    <row r="41" spans="1:19" s="27" customFormat="1">
      <c r="A41" s="75"/>
      <c r="B41" s="69"/>
      <c r="C41" s="8"/>
      <c r="D41" s="71"/>
      <c r="E41" s="75"/>
      <c r="F41" s="75"/>
      <c r="G41" s="84"/>
      <c r="H41" s="82"/>
      <c r="I41" s="26"/>
      <c r="J41" s="26"/>
      <c r="K41" s="26"/>
      <c r="L41" s="1"/>
      <c r="M41" s="319"/>
      <c r="N41" s="319"/>
      <c r="O41" s="319"/>
      <c r="P41" s="319"/>
      <c r="Q41" s="319"/>
      <c r="R41" s="162"/>
      <c r="S41" s="1"/>
    </row>
    <row r="42" spans="1:19">
      <c r="A42" s="290" t="s">
        <v>93</v>
      </c>
      <c r="B42" s="291"/>
      <c r="C42" s="291"/>
      <c r="D42" s="291"/>
      <c r="E42" s="322"/>
      <c r="F42" s="322"/>
      <c r="G42" s="291"/>
      <c r="H42" s="291"/>
      <c r="I42" s="292"/>
      <c r="J42" s="164">
        <f>SUM(J12:J41)</f>
        <v>0</v>
      </c>
      <c r="K42" s="39"/>
      <c r="M42" s="102"/>
      <c r="N42" s="102"/>
      <c r="O42" s="102"/>
      <c r="P42" s="102"/>
      <c r="Q42" s="102"/>
      <c r="R42" s="162"/>
    </row>
    <row r="43" spans="1:19">
      <c r="A43" s="290" t="s">
        <v>32</v>
      </c>
      <c r="B43" s="291"/>
      <c r="C43" s="291"/>
      <c r="D43" s="291"/>
      <c r="E43" s="291"/>
      <c r="F43" s="292"/>
      <c r="G43" s="164">
        <f>AVERAGE(G12:G39)</f>
        <v>95.858320839580216</v>
      </c>
      <c r="H43" s="164">
        <f>AVERAGE(H13:H41)</f>
        <v>99.608695652173907</v>
      </c>
      <c r="I43" s="62"/>
      <c r="J43" s="323"/>
      <c r="K43" s="325"/>
      <c r="M43" s="102"/>
      <c r="N43" s="37" t="s">
        <v>41</v>
      </c>
      <c r="O43" s="167"/>
      <c r="P43" s="102"/>
      <c r="R43" s="162"/>
    </row>
    <row r="44" spans="1:19">
      <c r="A44" s="290" t="s">
        <v>33</v>
      </c>
      <c r="B44" s="291"/>
      <c r="C44" s="291"/>
      <c r="D44" s="291"/>
      <c r="E44" s="291"/>
      <c r="F44" s="292"/>
      <c r="G44" s="327">
        <f>AVERAGE(G43:H43)</f>
        <v>97.733508245877061</v>
      </c>
      <c r="H44" s="328"/>
      <c r="I44" s="63"/>
      <c r="J44" s="324"/>
      <c r="K44" s="326"/>
      <c r="M44" s="102"/>
      <c r="N44" s="102" t="s">
        <v>483</v>
      </c>
      <c r="O44" s="161"/>
      <c r="P44" s="102"/>
      <c r="R44" s="162"/>
    </row>
    <row r="45" spans="1:19" ht="29.25" customHeight="1">
      <c r="A45" s="102"/>
      <c r="B45" s="102"/>
      <c r="C45" s="102"/>
      <c r="D45" s="102"/>
      <c r="E45" s="102"/>
      <c r="F45" s="102"/>
      <c r="G45" s="102"/>
      <c r="H45" s="102"/>
      <c r="I45" s="102"/>
      <c r="J45" s="102"/>
      <c r="K45" s="162"/>
      <c r="M45" s="102"/>
      <c r="N45" s="102"/>
      <c r="O45" s="102"/>
      <c r="P45" s="102"/>
      <c r="Q45" s="102"/>
      <c r="R45" s="162"/>
    </row>
    <row r="46" spans="1:19">
      <c r="A46" s="102"/>
      <c r="B46" s="37" t="s">
        <v>42</v>
      </c>
      <c r="C46" s="167"/>
      <c r="D46" s="102"/>
      <c r="G46" s="102"/>
      <c r="H46" s="102"/>
      <c r="I46" s="102"/>
      <c r="J46" s="102"/>
      <c r="K46" s="162"/>
      <c r="M46" s="102"/>
      <c r="O46" s="161" t="s">
        <v>8</v>
      </c>
      <c r="P46" s="102"/>
      <c r="Q46" s="1" t="s">
        <v>168</v>
      </c>
      <c r="R46" s="160"/>
    </row>
    <row r="47" spans="1:19" ht="28.5" customHeight="1">
      <c r="A47" s="102"/>
      <c r="B47" s="102" t="s">
        <v>202</v>
      </c>
      <c r="C47" s="161"/>
      <c r="D47" s="102"/>
      <c r="G47" s="102"/>
      <c r="H47" s="102"/>
      <c r="I47" s="102"/>
      <c r="J47" s="102"/>
      <c r="K47" s="162"/>
      <c r="M47" s="102"/>
      <c r="O47" s="98"/>
      <c r="P47" s="102"/>
      <c r="R47" s="161"/>
    </row>
    <row r="48" spans="1:19">
      <c r="A48" s="102"/>
      <c r="B48" s="102"/>
      <c r="C48" s="102"/>
      <c r="D48" s="102"/>
      <c r="E48" s="102"/>
      <c r="F48" s="102"/>
      <c r="G48" s="102"/>
      <c r="H48" s="102"/>
      <c r="I48" s="102"/>
      <c r="J48" s="102"/>
      <c r="K48" s="162"/>
      <c r="M48" s="102"/>
      <c r="O48" s="160" t="s">
        <v>166</v>
      </c>
      <c r="P48" s="332" t="s">
        <v>181</v>
      </c>
      <c r="Q48" s="332"/>
      <c r="R48" s="332"/>
    </row>
    <row r="49" spans="1:18">
      <c r="A49" s="102"/>
      <c r="C49" s="161" t="s">
        <v>8</v>
      </c>
      <c r="D49" s="102"/>
      <c r="F49" s="333" t="s">
        <v>7</v>
      </c>
      <c r="G49" s="333"/>
      <c r="H49" s="333"/>
      <c r="I49" s="161"/>
      <c r="J49" s="161"/>
      <c r="K49" s="162"/>
      <c r="M49" s="102"/>
      <c r="O49" s="161" t="s">
        <v>164</v>
      </c>
      <c r="P49" s="333" t="s">
        <v>182</v>
      </c>
      <c r="Q49" s="333"/>
      <c r="R49" s="333"/>
    </row>
    <row r="50" spans="1:18" ht="32.25" customHeight="1">
      <c r="A50" s="102"/>
      <c r="C50" s="98"/>
      <c r="D50" s="102"/>
      <c r="G50" s="161"/>
      <c r="H50" s="102"/>
      <c r="I50" s="102"/>
      <c r="J50" s="102"/>
      <c r="K50" s="162"/>
      <c r="M50" s="102"/>
      <c r="N50" s="102"/>
      <c r="O50" s="102"/>
      <c r="P50" s="102"/>
      <c r="Q50" s="102"/>
    </row>
    <row r="51" spans="1:18">
      <c r="A51" s="102"/>
      <c r="C51" s="161" t="s">
        <v>166</v>
      </c>
      <c r="D51" s="102"/>
      <c r="E51" s="333"/>
      <c r="F51" s="333"/>
      <c r="G51" s="333"/>
      <c r="H51" s="333"/>
      <c r="I51" s="333"/>
      <c r="J51" s="161"/>
      <c r="K51" s="162"/>
    </row>
    <row r="52" spans="1:18">
      <c r="A52" s="102"/>
      <c r="C52" s="161" t="s">
        <v>164</v>
      </c>
      <c r="D52" s="102"/>
      <c r="E52" s="334"/>
      <c r="F52" s="334"/>
      <c r="G52" s="334"/>
      <c r="H52" s="334"/>
      <c r="I52" s="334"/>
      <c r="J52" s="161"/>
      <c r="K52" s="162"/>
    </row>
    <row r="53" spans="1:18">
      <c r="A53" s="102"/>
      <c r="B53" s="102"/>
      <c r="C53" s="102"/>
      <c r="D53" s="102"/>
      <c r="E53" s="102"/>
      <c r="F53" s="102"/>
      <c r="G53" s="102"/>
      <c r="H53" s="102"/>
      <c r="I53" s="102"/>
      <c r="J53" s="102"/>
      <c r="K53" s="162"/>
    </row>
  </sheetData>
  <mergeCells count="40">
    <mergeCell ref="P48:R48"/>
    <mergeCell ref="F49:H49"/>
    <mergeCell ref="P49:R49"/>
    <mergeCell ref="E51:I51"/>
    <mergeCell ref="E52:I52"/>
    <mergeCell ref="A42:I42"/>
    <mergeCell ref="A43:F43"/>
    <mergeCell ref="J43:J44"/>
    <mergeCell ref="K43:K44"/>
    <mergeCell ref="A44:F44"/>
    <mergeCell ref="G44:H44"/>
    <mergeCell ref="A12:C12"/>
    <mergeCell ref="M12:O12"/>
    <mergeCell ref="A36:C36"/>
    <mergeCell ref="R36:R39"/>
    <mergeCell ref="B15:C15"/>
    <mergeCell ref="B21:C21"/>
    <mergeCell ref="B22:C22"/>
    <mergeCell ref="N21:O21"/>
    <mergeCell ref="N22:O22"/>
    <mergeCell ref="N26:O26"/>
    <mergeCell ref="M41:Q41"/>
    <mergeCell ref="M9:M10"/>
    <mergeCell ref="N9:O10"/>
    <mergeCell ref="P9:P10"/>
    <mergeCell ref="Q9:Q10"/>
    <mergeCell ref="M40:Q40"/>
    <mergeCell ref="R9:R10"/>
    <mergeCell ref="B11:C11"/>
    <mergeCell ref="N11:O11"/>
    <mergeCell ref="A2:K2"/>
    <mergeCell ref="M2:R2"/>
    <mergeCell ref="A9:A10"/>
    <mergeCell ref="B9:C10"/>
    <mergeCell ref="D9:D10"/>
    <mergeCell ref="E9:G9"/>
    <mergeCell ref="H9:H10"/>
    <mergeCell ref="I9:I10"/>
    <mergeCell ref="J9:J10"/>
    <mergeCell ref="K9:K10"/>
  </mergeCells>
  <printOptions horizontalCentered="1"/>
  <pageMargins left="0.31496062992125984" right="0.31496062992125984" top="0.35433070866141736" bottom="0.35433070866141736" header="0.31496062992125984" footer="0.31496062992125984"/>
  <pageSetup paperSize="9" scale="69" orientation="landscape" r:id="rId1"/>
  <colBreaks count="1" manualBreakCount="1">
    <brk id="11" max="42"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view="pageBreakPreview" topLeftCell="D13" zoomScaleNormal="100" zoomScaleSheetLayoutView="100" workbookViewId="0">
      <selection activeCell="J13" sqref="J13:J34"/>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hidden="1" customWidth="1"/>
    <col min="7" max="7" width="8.42578125" style="1" hidden="1" customWidth="1"/>
    <col min="8" max="8" width="10.42578125" style="1" hidden="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tr">
        <f>O7</f>
        <v>:   1 - 31 September 2022</v>
      </c>
      <c r="M7" s="1" t="s">
        <v>24</v>
      </c>
      <c r="O7" s="1" t="s">
        <v>485</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189" t="s">
        <v>34</v>
      </c>
      <c r="F10" s="189" t="s">
        <v>4</v>
      </c>
      <c r="G10" s="189"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87">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tr">
        <f>N13</f>
        <v>Memeriksa hasil amatan KSA Padi Bulan Agustus</v>
      </c>
      <c r="C13" s="35"/>
      <c r="D13" s="77" t="str">
        <f>P13</f>
        <v>segmen</v>
      </c>
      <c r="E13" s="31">
        <f>Q13</f>
        <v>232</v>
      </c>
      <c r="F13" s="31">
        <v>11</v>
      </c>
      <c r="G13" s="84">
        <f t="shared" ref="G13:G20" si="1">IF(E13=0,IF(F13=0,0,1),IF(F13&gt;E13,1,F13/E13))*100</f>
        <v>4.7413793103448274</v>
      </c>
      <c r="H13" s="82">
        <v>99</v>
      </c>
      <c r="I13" s="5" t="s">
        <v>319</v>
      </c>
      <c r="J13" s="5">
        <v>0.46400000000000002</v>
      </c>
      <c r="K13" s="6"/>
      <c r="M13" s="31">
        <v>1</v>
      </c>
      <c r="N13" s="76" t="s">
        <v>486</v>
      </c>
      <c r="O13" s="76"/>
      <c r="P13" s="77" t="s">
        <v>253</v>
      </c>
      <c r="Q13" s="31">
        <v>232</v>
      </c>
      <c r="R13" s="6"/>
    </row>
    <row r="14" spans="1:18">
      <c r="A14" s="31">
        <v>2</v>
      </c>
      <c r="B14" s="76" t="str">
        <f>N14</f>
        <v>Memeriksa hasil amatan KSA Jagung Bulan Agustus</v>
      </c>
      <c r="C14" s="35"/>
      <c r="D14" s="77" t="str">
        <f t="shared" ref="D14:D34" si="2">P14</f>
        <v>segmen</v>
      </c>
      <c r="E14" s="31">
        <f t="shared" ref="E14:E34" si="3">Q14</f>
        <v>253</v>
      </c>
      <c r="F14" s="31">
        <v>11</v>
      </c>
      <c r="G14" s="84">
        <v>100</v>
      </c>
      <c r="H14" s="82">
        <v>100</v>
      </c>
      <c r="I14" s="5" t="s">
        <v>319</v>
      </c>
      <c r="J14" s="5">
        <v>0.48799999999999999</v>
      </c>
      <c r="K14" s="6"/>
      <c r="M14" s="31">
        <v>2</v>
      </c>
      <c r="N14" s="76" t="s">
        <v>487</v>
      </c>
      <c r="O14" s="76"/>
      <c r="P14" s="77" t="s">
        <v>253</v>
      </c>
      <c r="Q14" s="31">
        <v>253</v>
      </c>
      <c r="R14" s="6"/>
    </row>
    <row r="15" spans="1:18" ht="14.25" customHeight="1">
      <c r="A15" s="352">
        <v>3</v>
      </c>
      <c r="B15" s="76" t="str">
        <f>N15</f>
        <v>Melakukan Monev Kegiatan di sub fungsi pertanian</v>
      </c>
      <c r="C15" s="350"/>
      <c r="D15" s="77" t="str">
        <f t="shared" si="2"/>
        <v>kegiatan</v>
      </c>
      <c r="E15" s="31">
        <f t="shared" si="3"/>
        <v>7</v>
      </c>
      <c r="F15" s="31">
        <v>30</v>
      </c>
      <c r="G15" s="84">
        <f t="shared" si="1"/>
        <v>100</v>
      </c>
      <c r="H15" s="82">
        <v>100</v>
      </c>
      <c r="I15" s="5"/>
      <c r="J15" s="5"/>
      <c r="K15" s="6"/>
      <c r="M15" s="31">
        <v>3</v>
      </c>
      <c r="N15" s="76" t="s">
        <v>488</v>
      </c>
      <c r="O15" s="76"/>
      <c r="P15" s="77" t="s">
        <v>187</v>
      </c>
      <c r="Q15" s="31">
        <v>7</v>
      </c>
      <c r="R15" s="6"/>
    </row>
    <row r="16" spans="1:18" ht="15" customHeight="1">
      <c r="A16" s="352">
        <v>4</v>
      </c>
      <c r="B16" s="76" t="str">
        <f t="shared" ref="B16:B34" si="4">N16</f>
        <v>Memeriksa anggaran sub fungsi pertanian untuk revisi</v>
      </c>
      <c r="C16" s="350"/>
      <c r="D16" s="77" t="str">
        <f t="shared" si="2"/>
        <v>kegiatan</v>
      </c>
      <c r="E16" s="31">
        <f t="shared" si="3"/>
        <v>5</v>
      </c>
      <c r="F16" s="31">
        <v>2</v>
      </c>
      <c r="G16" s="84">
        <f t="shared" si="1"/>
        <v>40</v>
      </c>
      <c r="H16" s="82">
        <v>99</v>
      </c>
      <c r="I16" s="207"/>
      <c r="J16" s="207"/>
      <c r="K16" s="70"/>
      <c r="M16" s="31">
        <v>4</v>
      </c>
      <c r="N16" s="76" t="s">
        <v>490</v>
      </c>
      <c r="O16" s="122"/>
      <c r="P16" s="77" t="s">
        <v>187</v>
      </c>
      <c r="Q16" s="31">
        <v>5</v>
      </c>
      <c r="R16" s="129"/>
    </row>
    <row r="17" spans="1:19" ht="15" customHeight="1">
      <c r="A17" s="352">
        <v>5</v>
      </c>
      <c r="B17" s="76" t="str">
        <f t="shared" si="4"/>
        <v>Membuat surat persiapan Evaluasi DPP dan DUTL (ke kab/kot, BPS RI, narsum, undangan)</v>
      </c>
      <c r="C17" s="351"/>
      <c r="D17" s="77" t="str">
        <f t="shared" si="2"/>
        <v>surat</v>
      </c>
      <c r="E17" s="31">
        <f t="shared" si="3"/>
        <v>2</v>
      </c>
      <c r="F17" s="31">
        <v>2</v>
      </c>
      <c r="G17" s="84">
        <f t="shared" si="1"/>
        <v>100</v>
      </c>
      <c r="H17" s="82">
        <v>99</v>
      </c>
      <c r="I17" s="207"/>
      <c r="J17" s="207"/>
      <c r="K17" s="70"/>
      <c r="M17" s="31">
        <v>5</v>
      </c>
      <c r="N17" s="1" t="s">
        <v>489</v>
      </c>
      <c r="O17" s="122"/>
      <c r="P17" s="77" t="s">
        <v>313</v>
      </c>
      <c r="Q17" s="31">
        <v>2</v>
      </c>
      <c r="R17" s="129"/>
    </row>
    <row r="18" spans="1:19" ht="14.25" customHeight="1">
      <c r="A18" s="352">
        <v>6</v>
      </c>
      <c r="B18" s="76" t="str">
        <f t="shared" si="4"/>
        <v>Membuat KAK dan RAB Pokja DPP DUTL, Evaluasi DPP dan DUTL, ASEM Kebun, Perjadin Rutin</v>
      </c>
      <c r="C18" s="351"/>
      <c r="D18" s="77" t="str">
        <f t="shared" si="2"/>
        <v>naskah</v>
      </c>
      <c r="E18" s="31">
        <f t="shared" si="3"/>
        <v>4</v>
      </c>
      <c r="F18" s="31">
        <v>3.5</v>
      </c>
      <c r="G18" s="84">
        <f t="shared" si="1"/>
        <v>87.5</v>
      </c>
      <c r="H18" s="82">
        <v>99</v>
      </c>
      <c r="I18" s="207"/>
      <c r="J18" s="207"/>
      <c r="K18" s="6"/>
      <c r="M18" s="31">
        <v>6</v>
      </c>
      <c r="N18" s="1" t="s">
        <v>505</v>
      </c>
      <c r="O18" s="122"/>
      <c r="P18" s="77" t="s">
        <v>86</v>
      </c>
      <c r="Q18" s="31">
        <v>4</v>
      </c>
      <c r="R18" s="6"/>
    </row>
    <row r="19" spans="1:19" ht="14.25" customHeight="1">
      <c r="A19" s="352">
        <v>7</v>
      </c>
      <c r="B19" s="76" t="str">
        <f t="shared" si="4"/>
        <v>Persiapan kegiatan Evaluasi DPP dan DUTL</v>
      </c>
      <c r="C19" s="351"/>
      <c r="D19" s="77" t="str">
        <f t="shared" si="2"/>
        <v>hari</v>
      </c>
      <c r="E19" s="31">
        <f t="shared" si="3"/>
        <v>3</v>
      </c>
      <c r="F19" s="31">
        <v>2</v>
      </c>
      <c r="G19" s="84">
        <f t="shared" si="1"/>
        <v>66.666666666666657</v>
      </c>
      <c r="H19" s="82">
        <v>99</v>
      </c>
      <c r="I19" s="207"/>
      <c r="J19" s="207"/>
      <c r="K19" s="6"/>
      <c r="M19" s="31">
        <v>7</v>
      </c>
      <c r="N19" s="1" t="s">
        <v>491</v>
      </c>
      <c r="O19" s="122"/>
      <c r="P19" s="77" t="s">
        <v>61</v>
      </c>
      <c r="Q19" s="31">
        <v>3</v>
      </c>
      <c r="R19" s="6"/>
    </row>
    <row r="20" spans="1:19" ht="14.25" customHeight="1">
      <c r="A20" s="352">
        <v>8</v>
      </c>
      <c r="B20" s="76" t="str">
        <f t="shared" si="4"/>
        <v>Validasi data hasil Updating DPP dan DUTL</v>
      </c>
      <c r="C20" s="351"/>
      <c r="D20" s="77" t="str">
        <f t="shared" si="2"/>
        <v>usaha</v>
      </c>
      <c r="E20" s="31">
        <f>171+172</f>
        <v>343</v>
      </c>
      <c r="F20" s="31">
        <v>3.5</v>
      </c>
      <c r="G20" s="84">
        <f t="shared" si="1"/>
        <v>1.0204081632653061</v>
      </c>
      <c r="H20" s="82">
        <v>99</v>
      </c>
      <c r="I20" s="207"/>
      <c r="J20" s="207"/>
      <c r="K20" s="6"/>
      <c r="M20" s="31">
        <v>8</v>
      </c>
      <c r="N20" s="1" t="s">
        <v>492</v>
      </c>
      <c r="O20" s="195"/>
      <c r="P20" s="77" t="s">
        <v>493</v>
      </c>
      <c r="Q20" s="31">
        <v>343</v>
      </c>
      <c r="R20" s="31"/>
    </row>
    <row r="21" spans="1:19" ht="14.25" customHeight="1">
      <c r="A21" s="352">
        <v>9</v>
      </c>
      <c r="B21" s="76" t="str">
        <f t="shared" si="4"/>
        <v>Mengikuti Seminar</v>
      </c>
      <c r="C21" s="351"/>
      <c r="D21" s="77" t="str">
        <f t="shared" si="2"/>
        <v>hari</v>
      </c>
      <c r="E21" s="31">
        <f t="shared" si="3"/>
        <v>1</v>
      </c>
      <c r="F21" s="31">
        <v>17</v>
      </c>
      <c r="G21" s="84">
        <v>100</v>
      </c>
      <c r="H21" s="82">
        <v>99</v>
      </c>
      <c r="I21" s="5"/>
      <c r="J21" s="5"/>
      <c r="K21" s="6"/>
      <c r="M21" s="31">
        <v>9</v>
      </c>
      <c r="N21" s="76" t="s">
        <v>447</v>
      </c>
      <c r="O21" s="195"/>
      <c r="P21" s="77" t="s">
        <v>61</v>
      </c>
      <c r="Q21" s="31">
        <v>1</v>
      </c>
      <c r="R21" s="31"/>
    </row>
    <row r="22" spans="1:19">
      <c r="A22" s="352">
        <v>10</v>
      </c>
      <c r="B22" s="76" t="str">
        <f t="shared" si="4"/>
        <v>Mempelajari Tata Cara perbaikan data DPP DUTl</v>
      </c>
      <c r="D22" s="77" t="str">
        <f t="shared" si="2"/>
        <v>pertemuan</v>
      </c>
      <c r="E22" s="31">
        <f t="shared" si="3"/>
        <v>1</v>
      </c>
      <c r="F22" s="31">
        <v>232</v>
      </c>
      <c r="G22" s="84">
        <v>100</v>
      </c>
      <c r="H22" s="82">
        <v>100</v>
      </c>
      <c r="I22" s="207"/>
      <c r="J22" s="5"/>
      <c r="K22" s="6"/>
      <c r="M22" s="31">
        <v>10</v>
      </c>
      <c r="N22" s="76" t="s">
        <v>494</v>
      </c>
      <c r="O22" s="195"/>
      <c r="P22" s="77" t="s">
        <v>324</v>
      </c>
      <c r="Q22" s="31">
        <v>1</v>
      </c>
      <c r="R22" s="31"/>
    </row>
    <row r="23" spans="1:19">
      <c r="A23" s="352">
        <v>11</v>
      </c>
      <c r="B23" s="76" t="str">
        <f t="shared" si="4"/>
        <v>Menyusun jadwal kegiatan evaluasi Updating DPP dan DUTL</v>
      </c>
      <c r="C23" s="83"/>
      <c r="D23" s="77" t="str">
        <f t="shared" si="2"/>
        <v>hari</v>
      </c>
      <c r="E23" s="31">
        <f t="shared" si="3"/>
        <v>1</v>
      </c>
      <c r="F23" s="31">
        <v>72</v>
      </c>
      <c r="G23" s="84">
        <v>100</v>
      </c>
      <c r="H23" s="82">
        <v>99</v>
      </c>
      <c r="I23" s="5"/>
      <c r="J23" s="5"/>
      <c r="K23" s="6"/>
      <c r="M23" s="31">
        <v>11</v>
      </c>
      <c r="N23" s="76" t="s">
        <v>502</v>
      </c>
      <c r="O23" s="122"/>
      <c r="P23" s="77" t="s">
        <v>61</v>
      </c>
      <c r="Q23" s="31">
        <v>1</v>
      </c>
      <c r="R23" s="6"/>
    </row>
    <row r="24" spans="1:19">
      <c r="A24" s="352">
        <v>12</v>
      </c>
      <c r="B24" s="76" t="str">
        <f t="shared" si="4"/>
        <v>Memeriksa hasil provitas komoditi padi Subround 1 2022</v>
      </c>
      <c r="C24" s="83"/>
      <c r="D24" s="77" t="str">
        <f t="shared" si="2"/>
        <v>kabkot</v>
      </c>
      <c r="E24" s="31">
        <f t="shared" si="3"/>
        <v>11</v>
      </c>
      <c r="F24" s="31">
        <v>2</v>
      </c>
      <c r="G24" s="84">
        <v>100</v>
      </c>
      <c r="H24" s="82">
        <v>100</v>
      </c>
      <c r="I24" s="5"/>
      <c r="J24" s="5"/>
      <c r="K24" s="6"/>
      <c r="M24" s="31">
        <v>12</v>
      </c>
      <c r="N24" s="76" t="s">
        <v>495</v>
      </c>
      <c r="O24" s="122"/>
      <c r="P24" s="77" t="s">
        <v>201</v>
      </c>
      <c r="Q24" s="31">
        <v>11</v>
      </c>
      <c r="R24" s="6"/>
    </row>
    <row r="25" spans="1:19">
      <c r="A25" s="352">
        <v>13</v>
      </c>
      <c r="B25" s="76" t="str">
        <f t="shared" si="4"/>
        <v>Mengikuti kegiatan Rakorda Regsosek 14-15 september 2022</v>
      </c>
      <c r="C25" s="156"/>
      <c r="D25" s="77" t="str">
        <f t="shared" si="2"/>
        <v>jam</v>
      </c>
      <c r="E25" s="31">
        <f t="shared" si="3"/>
        <v>16</v>
      </c>
      <c r="F25" s="31">
        <v>4</v>
      </c>
      <c r="G25" s="84">
        <v>100</v>
      </c>
      <c r="H25" s="82">
        <v>99</v>
      </c>
      <c r="I25" s="5" t="s">
        <v>293</v>
      </c>
      <c r="J25" s="5">
        <v>0.24</v>
      </c>
      <c r="K25" s="6"/>
      <c r="M25" s="31">
        <v>13</v>
      </c>
      <c r="N25" s="76" t="s">
        <v>496</v>
      </c>
      <c r="O25" s="122"/>
      <c r="P25" s="77" t="s">
        <v>196</v>
      </c>
      <c r="Q25" s="31">
        <v>16</v>
      </c>
      <c r="R25" s="6"/>
    </row>
    <row r="26" spans="1:19" ht="14.25" customHeight="1">
      <c r="A26" s="31">
        <v>14</v>
      </c>
      <c r="B26" s="76" t="str">
        <f t="shared" si="4"/>
        <v>Mengikuti Kegiatan Evaluasi Hasil updating DPP dan DUTL di Aston 16 September 2022</v>
      </c>
      <c r="D26" s="77" t="str">
        <f t="shared" si="2"/>
        <v>jam</v>
      </c>
      <c r="E26" s="31">
        <f t="shared" si="3"/>
        <v>8</v>
      </c>
      <c r="F26" s="31"/>
      <c r="G26" s="84">
        <v>100</v>
      </c>
      <c r="H26" s="82">
        <v>100</v>
      </c>
      <c r="I26" s="5" t="s">
        <v>293</v>
      </c>
      <c r="J26" s="5">
        <v>0.12</v>
      </c>
      <c r="K26" s="6"/>
      <c r="L26" s="27"/>
      <c r="M26" s="85">
        <v>14</v>
      </c>
      <c r="N26" s="339" t="s">
        <v>497</v>
      </c>
      <c r="O26" s="340"/>
      <c r="P26" s="77" t="s">
        <v>196</v>
      </c>
      <c r="Q26" s="31">
        <v>8</v>
      </c>
      <c r="R26" s="120"/>
      <c r="S26" s="27"/>
    </row>
    <row r="27" spans="1:19" ht="14.25" customHeight="1">
      <c r="A27" s="31">
        <v>15</v>
      </c>
      <c r="B27" s="76" t="str">
        <f t="shared" si="4"/>
        <v>Koordinasi dengan Dinas Pertanian terkait data Jagung</v>
      </c>
      <c r="C27" s="171"/>
      <c r="D27" s="77" t="str">
        <f t="shared" si="2"/>
        <v>hari</v>
      </c>
      <c r="E27" s="31">
        <f t="shared" si="3"/>
        <v>1</v>
      </c>
      <c r="F27" s="31"/>
      <c r="G27" s="84">
        <v>100</v>
      </c>
      <c r="H27" s="82">
        <v>100</v>
      </c>
      <c r="I27" s="5"/>
      <c r="J27" s="5"/>
      <c r="K27" s="6"/>
      <c r="L27" s="27"/>
      <c r="M27" s="176">
        <v>15</v>
      </c>
      <c r="N27" s="172" t="s">
        <v>498</v>
      </c>
      <c r="O27" s="87"/>
      <c r="P27" s="80" t="s">
        <v>61</v>
      </c>
      <c r="Q27" s="80">
        <v>1</v>
      </c>
      <c r="R27" s="26"/>
      <c r="S27" s="27"/>
    </row>
    <row r="28" spans="1:19">
      <c r="A28" s="31">
        <v>16</v>
      </c>
      <c r="B28" s="76" t="str">
        <f t="shared" si="4"/>
        <v>Koordinasi dengan BPS kab/kota terkait data SIMTP</v>
      </c>
      <c r="D28" s="77" t="str">
        <f t="shared" si="2"/>
        <v>kabkot</v>
      </c>
      <c r="E28" s="31">
        <f t="shared" si="3"/>
        <v>11</v>
      </c>
      <c r="F28" s="31"/>
      <c r="G28" s="84">
        <v>100</v>
      </c>
      <c r="H28" s="82">
        <v>100</v>
      </c>
      <c r="I28" s="5"/>
      <c r="J28" s="5"/>
      <c r="K28" s="6"/>
      <c r="L28" s="27"/>
      <c r="M28" s="179">
        <v>16</v>
      </c>
      <c r="N28" s="173" t="s">
        <v>499</v>
      </c>
      <c r="O28" s="155"/>
      <c r="P28" s="80" t="s">
        <v>201</v>
      </c>
      <c r="Q28" s="80">
        <v>11</v>
      </c>
      <c r="R28" s="26"/>
      <c r="S28" s="27"/>
    </row>
    <row r="29" spans="1:19">
      <c r="A29" s="31">
        <v>17</v>
      </c>
      <c r="B29" s="76" t="str">
        <f t="shared" si="4"/>
        <v>Mengisi Evaluasi hasil KSA jagung dinbanding dengan data lainnya</v>
      </c>
      <c r="D29" s="77" t="str">
        <f t="shared" si="2"/>
        <v>hari</v>
      </c>
      <c r="E29" s="31">
        <f t="shared" si="3"/>
        <v>2</v>
      </c>
      <c r="F29" s="31"/>
      <c r="G29" s="84">
        <v>100</v>
      </c>
      <c r="H29" s="82">
        <v>100</v>
      </c>
      <c r="I29" s="5"/>
      <c r="J29" s="5"/>
      <c r="K29" s="6"/>
      <c r="L29" s="27"/>
      <c r="M29" s="124">
        <v>17</v>
      </c>
      <c r="N29" s="1" t="s">
        <v>500</v>
      </c>
      <c r="P29" s="77" t="s">
        <v>61</v>
      </c>
      <c r="Q29" s="31">
        <v>2</v>
      </c>
      <c r="R29" s="26"/>
      <c r="S29" s="27"/>
    </row>
    <row r="30" spans="1:19">
      <c r="A30" s="31">
        <v>18</v>
      </c>
      <c r="B30" s="76" t="str">
        <f t="shared" si="4"/>
        <v>Melayani permintaan Data</v>
      </c>
      <c r="D30" s="77" t="str">
        <f t="shared" si="2"/>
        <v>tabel</v>
      </c>
      <c r="E30" s="31">
        <f t="shared" si="3"/>
        <v>2</v>
      </c>
      <c r="F30" s="31"/>
      <c r="G30" s="84">
        <v>100</v>
      </c>
      <c r="H30" s="82">
        <v>100</v>
      </c>
      <c r="I30" s="5"/>
      <c r="J30" s="5"/>
      <c r="K30" s="6"/>
      <c r="L30" s="27"/>
      <c r="M30" s="177">
        <v>18</v>
      </c>
      <c r="N30" s="174" t="s">
        <v>501</v>
      </c>
      <c r="O30" s="192"/>
      <c r="P30" s="80" t="s">
        <v>84</v>
      </c>
      <c r="Q30" s="80">
        <v>2</v>
      </c>
      <c r="R30" s="26"/>
      <c r="S30" s="27"/>
    </row>
    <row r="31" spans="1:19">
      <c r="A31" s="31">
        <v>19</v>
      </c>
      <c r="B31" s="76" t="str">
        <f t="shared" si="4"/>
        <v>Memeriksa/evaluasi provitas SR 1 komoditi pad dan palawija</v>
      </c>
      <c r="D31" s="77" t="str">
        <f t="shared" si="2"/>
        <v>komoditi</v>
      </c>
      <c r="E31" s="31">
        <f t="shared" si="3"/>
        <v>6</v>
      </c>
      <c r="F31" s="31"/>
      <c r="G31" s="84">
        <v>100</v>
      </c>
      <c r="H31" s="82">
        <v>100</v>
      </c>
      <c r="I31" s="5"/>
      <c r="J31" s="5"/>
      <c r="K31" s="6"/>
      <c r="L31" s="27"/>
      <c r="M31" s="177">
        <v>19</v>
      </c>
      <c r="N31" s="174" t="s">
        <v>503</v>
      </c>
      <c r="O31" s="192"/>
      <c r="P31" s="80" t="s">
        <v>504</v>
      </c>
      <c r="Q31" s="80">
        <v>6</v>
      </c>
      <c r="R31" s="26"/>
      <c r="S31" s="27"/>
    </row>
    <row r="32" spans="1:19">
      <c r="A32" s="31">
        <v>20</v>
      </c>
      <c r="B32" s="76" t="str">
        <f t="shared" si="4"/>
        <v>Mengikuti Sosialisasi Regsosek dan ST2023</v>
      </c>
      <c r="D32" s="77" t="str">
        <f t="shared" si="2"/>
        <v>hari</v>
      </c>
      <c r="E32" s="31">
        <f t="shared" si="3"/>
        <v>1</v>
      </c>
      <c r="F32" s="31"/>
      <c r="G32" s="84">
        <v>100</v>
      </c>
      <c r="H32" s="82">
        <v>100</v>
      </c>
      <c r="I32" s="5"/>
      <c r="J32" s="5"/>
      <c r="K32" s="6"/>
      <c r="L32" s="27"/>
      <c r="M32" s="177">
        <v>20</v>
      </c>
      <c r="N32" s="174" t="s">
        <v>508</v>
      </c>
      <c r="O32" s="192"/>
      <c r="P32" s="80" t="s">
        <v>61</v>
      </c>
      <c r="Q32" s="80">
        <v>1</v>
      </c>
      <c r="R32" s="26"/>
      <c r="S32" s="27"/>
    </row>
    <row r="33" spans="1:19">
      <c r="A33" s="31">
        <v>21</v>
      </c>
      <c r="B33" s="76" t="str">
        <f t="shared" si="4"/>
        <v>Pengawasan lapangan ke Kab Tebo (27-29 September 2023)</v>
      </c>
      <c r="D33" s="77" t="str">
        <f t="shared" si="2"/>
        <v>hari</v>
      </c>
      <c r="E33" s="31">
        <f t="shared" si="3"/>
        <v>3</v>
      </c>
      <c r="F33" s="31"/>
      <c r="G33" s="84">
        <v>100</v>
      </c>
      <c r="H33" s="82">
        <v>100</v>
      </c>
      <c r="I33" s="5"/>
      <c r="J33" s="5"/>
      <c r="K33" s="6"/>
      <c r="L33" s="27"/>
      <c r="M33" s="177">
        <v>21</v>
      </c>
      <c r="N33" s="174" t="s">
        <v>509</v>
      </c>
      <c r="O33" s="192"/>
      <c r="P33" s="80" t="s">
        <v>61</v>
      </c>
      <c r="Q33" s="80">
        <v>3</v>
      </c>
      <c r="R33" s="26"/>
      <c r="S33" s="27"/>
    </row>
    <row r="34" spans="1:19">
      <c r="A34" s="31">
        <v>22</v>
      </c>
      <c r="B34" s="1" t="str">
        <f t="shared" si="4"/>
        <v xml:space="preserve">Memeriksa Hasil Tabulasi SIMTP bulan Agustus </v>
      </c>
      <c r="D34" s="77" t="str">
        <f t="shared" si="2"/>
        <v>tabel</v>
      </c>
      <c r="E34" s="31">
        <f t="shared" si="3"/>
        <v>48</v>
      </c>
      <c r="F34" s="31"/>
      <c r="G34" s="84">
        <v>100</v>
      </c>
      <c r="H34" s="82">
        <v>100</v>
      </c>
      <c r="I34" s="5" t="s">
        <v>318</v>
      </c>
      <c r="J34" s="5">
        <f>E34*0.02</f>
        <v>0.96</v>
      </c>
      <c r="K34" s="6"/>
      <c r="L34" s="27"/>
      <c r="M34" s="177">
        <v>22</v>
      </c>
      <c r="N34" s="174" t="s">
        <v>511</v>
      </c>
      <c r="O34" s="192"/>
      <c r="P34" s="80" t="s">
        <v>84</v>
      </c>
      <c r="Q34" s="80">
        <v>48</v>
      </c>
      <c r="R34" s="26"/>
      <c r="S34" s="27"/>
    </row>
    <row r="35" spans="1:19">
      <c r="A35" s="77"/>
      <c r="D35" s="77"/>
      <c r="E35" s="31"/>
      <c r="F35" s="31"/>
      <c r="G35" s="84"/>
      <c r="H35" s="82"/>
      <c r="I35" s="5"/>
      <c r="J35" s="5"/>
      <c r="K35" s="6"/>
      <c r="L35" s="27"/>
      <c r="M35" s="178"/>
      <c r="N35" s="191"/>
      <c r="O35" s="192"/>
      <c r="P35" s="80"/>
      <c r="Q35" s="80"/>
      <c r="R35" s="26"/>
      <c r="S35" s="27"/>
    </row>
    <row r="36" spans="1:19" s="27" customFormat="1">
      <c r="A36" s="329" t="s">
        <v>46</v>
      </c>
      <c r="B36" s="330"/>
      <c r="C36" s="331"/>
      <c r="D36" s="80"/>
      <c r="E36" s="79"/>
      <c r="F36" s="79"/>
      <c r="G36" s="84"/>
      <c r="H36" s="82"/>
      <c r="I36" s="78"/>
      <c r="J36" s="78"/>
      <c r="K36" s="78"/>
      <c r="L36" s="1"/>
      <c r="M36" s="81">
        <v>1</v>
      </c>
      <c r="N36" s="76" t="s">
        <v>506</v>
      </c>
      <c r="O36" s="83"/>
      <c r="P36" s="31" t="s">
        <v>61</v>
      </c>
      <c r="Q36" s="126">
        <v>5</v>
      </c>
      <c r="R36" s="337"/>
      <c r="S36" s="1"/>
    </row>
    <row r="37" spans="1:19" s="27" customFormat="1">
      <c r="A37" s="177">
        <f>M36</f>
        <v>1</v>
      </c>
      <c r="B37" s="174" t="str">
        <f>N36</f>
        <v>rapat dan Persiapan rakorda Regsosek (hotel, menu, dll)</v>
      </c>
      <c r="C37" s="284"/>
      <c r="D37" s="79" t="str">
        <f>P36</f>
        <v>hari</v>
      </c>
      <c r="E37" s="253">
        <f>Q36</f>
        <v>5</v>
      </c>
      <c r="F37" s="79"/>
      <c r="G37" s="84"/>
      <c r="H37" s="82"/>
      <c r="I37" s="26"/>
      <c r="J37" s="26"/>
      <c r="K37" s="26"/>
      <c r="L37" s="1"/>
      <c r="M37" s="280">
        <v>2</v>
      </c>
      <c r="N37" s="157" t="s">
        <v>507</v>
      </c>
      <c r="O37" s="156"/>
      <c r="P37" s="181" t="s">
        <v>61</v>
      </c>
      <c r="Q37" s="245">
        <v>4</v>
      </c>
      <c r="R37" s="337"/>
      <c r="S37" s="1"/>
    </row>
    <row r="38" spans="1:19" s="27" customFormat="1">
      <c r="A38" s="177">
        <f>M37</f>
        <v>2</v>
      </c>
      <c r="B38" s="174" t="str">
        <f>N37</f>
        <v>Rapat dan persiapan HSN 2022</v>
      </c>
      <c r="C38" s="83"/>
      <c r="D38" s="79" t="str">
        <f>P37</f>
        <v>hari</v>
      </c>
      <c r="E38" s="253">
        <f>Q37</f>
        <v>4</v>
      </c>
      <c r="F38" s="31"/>
      <c r="G38" s="84">
        <v>100</v>
      </c>
      <c r="H38" s="82">
        <v>100</v>
      </c>
      <c r="I38" s="26"/>
      <c r="J38" s="26"/>
      <c r="K38" s="26"/>
      <c r="L38" s="1"/>
      <c r="M38" s="121">
        <v>3</v>
      </c>
      <c r="N38" s="110" t="s">
        <v>510</v>
      </c>
      <c r="O38" s="110"/>
      <c r="P38" s="121" t="s">
        <v>196</v>
      </c>
      <c r="Q38" s="128">
        <v>4</v>
      </c>
      <c r="R38" s="338"/>
      <c r="S38" s="1"/>
    </row>
    <row r="39" spans="1:19" s="27" customFormat="1">
      <c r="A39" s="177">
        <f>M38</f>
        <v>3</v>
      </c>
      <c r="B39" s="174" t="str">
        <f>N38</f>
        <v>Mengikuti webinar Malang tanggal 7 September 2022</v>
      </c>
      <c r="C39" s="83"/>
      <c r="D39" s="79" t="str">
        <f>P38</f>
        <v>jam</v>
      </c>
      <c r="E39" s="253">
        <f>Q38</f>
        <v>4</v>
      </c>
      <c r="F39" s="85"/>
      <c r="G39" s="84"/>
      <c r="H39" s="82"/>
      <c r="I39" s="26" t="s">
        <v>293</v>
      </c>
      <c r="J39" s="353">
        <f>E39*0.015</f>
        <v>0.06</v>
      </c>
      <c r="K39" s="26"/>
      <c r="L39" s="1"/>
      <c r="M39" s="294"/>
      <c r="N39" s="294"/>
      <c r="O39" s="294"/>
      <c r="P39" s="294"/>
      <c r="Q39" s="294"/>
      <c r="R39" s="195"/>
      <c r="S39" s="1"/>
    </row>
    <row r="40" spans="1:19" s="27" customFormat="1">
      <c r="A40" s="75"/>
      <c r="B40" s="69"/>
      <c r="C40" s="8"/>
      <c r="D40" s="75"/>
      <c r="E40" s="254"/>
      <c r="F40" s="75"/>
      <c r="G40" s="84"/>
      <c r="H40" s="82"/>
      <c r="I40" s="26"/>
      <c r="J40" s="26"/>
      <c r="K40" s="26"/>
      <c r="L40" s="1"/>
      <c r="M40" s="319"/>
      <c r="N40" s="319"/>
      <c r="O40" s="319"/>
      <c r="P40" s="319"/>
      <c r="Q40" s="319"/>
      <c r="R40" s="195"/>
      <c r="S40" s="1"/>
    </row>
    <row r="41" spans="1:19">
      <c r="A41" s="290" t="s">
        <v>93</v>
      </c>
      <c r="B41" s="291"/>
      <c r="C41" s="291"/>
      <c r="D41" s="291"/>
      <c r="E41" s="322"/>
      <c r="F41" s="322"/>
      <c r="G41" s="291"/>
      <c r="H41" s="291"/>
      <c r="I41" s="292"/>
      <c r="J41" s="190">
        <f>SUM(J12:J40)</f>
        <v>2.3319999999999999</v>
      </c>
      <c r="K41" s="39"/>
      <c r="M41" s="102"/>
      <c r="N41" s="102"/>
      <c r="O41" s="102"/>
      <c r="P41" s="102"/>
      <c r="Q41" s="102"/>
      <c r="R41" s="195"/>
    </row>
    <row r="42" spans="1:19">
      <c r="A42" s="290" t="s">
        <v>32</v>
      </c>
      <c r="B42" s="291"/>
      <c r="C42" s="291"/>
      <c r="D42" s="291"/>
      <c r="E42" s="291"/>
      <c r="F42" s="292"/>
      <c r="G42" s="190">
        <f>AVERAGE(G12:G38)</f>
        <v>86.953411049577241</v>
      </c>
      <c r="H42" s="190">
        <f>AVERAGE(H13:H40)</f>
        <v>99.608695652173907</v>
      </c>
      <c r="I42" s="62"/>
      <c r="J42" s="323"/>
      <c r="K42" s="325"/>
      <c r="M42" s="102"/>
      <c r="N42" s="37" t="s">
        <v>41</v>
      </c>
      <c r="O42" s="188"/>
      <c r="P42" s="102"/>
      <c r="R42" s="195"/>
    </row>
    <row r="43" spans="1:19">
      <c r="A43" s="290" t="s">
        <v>33</v>
      </c>
      <c r="B43" s="291"/>
      <c r="C43" s="291"/>
      <c r="D43" s="291"/>
      <c r="E43" s="291"/>
      <c r="F43" s="292"/>
      <c r="G43" s="327">
        <f>AVERAGE(G42:H42)</f>
        <v>93.281053350875567</v>
      </c>
      <c r="H43" s="328"/>
      <c r="I43" s="63"/>
      <c r="J43" s="324"/>
      <c r="K43" s="326"/>
      <c r="M43" s="102"/>
      <c r="N43" s="102" t="s">
        <v>186</v>
      </c>
      <c r="O43" s="194"/>
      <c r="P43" s="102"/>
      <c r="R43" s="195"/>
    </row>
    <row r="44" spans="1:19" ht="29.25" customHeight="1">
      <c r="A44" s="102"/>
      <c r="B44" s="102"/>
      <c r="C44" s="102"/>
      <c r="D44" s="102"/>
      <c r="E44" s="102"/>
      <c r="F44" s="102"/>
      <c r="G44" s="102"/>
      <c r="H44" s="102"/>
      <c r="I44" s="102"/>
      <c r="J44" s="102"/>
      <c r="K44" s="195"/>
      <c r="M44" s="102"/>
      <c r="N44" s="102"/>
      <c r="O44" s="102"/>
      <c r="P44" s="102"/>
      <c r="Q44" s="102"/>
      <c r="R44" s="195"/>
    </row>
    <row r="45" spans="1:19">
      <c r="A45" s="102"/>
      <c r="B45" s="37" t="s">
        <v>42</v>
      </c>
      <c r="C45" s="188"/>
      <c r="D45" s="102"/>
      <c r="G45" s="102"/>
      <c r="H45" s="102"/>
      <c r="I45" s="102"/>
      <c r="J45" s="102"/>
      <c r="K45" s="195"/>
      <c r="M45" s="102"/>
      <c r="O45" s="194" t="s">
        <v>8</v>
      </c>
      <c r="P45" s="102"/>
      <c r="Q45" s="1" t="s">
        <v>168</v>
      </c>
      <c r="R45" s="193"/>
    </row>
    <row r="46" spans="1:19" ht="28.5" customHeight="1">
      <c r="A46" s="102"/>
      <c r="B46" s="102" t="s">
        <v>202</v>
      </c>
      <c r="C46" s="194"/>
      <c r="D46" s="102"/>
      <c r="G46" s="102"/>
      <c r="H46" s="102"/>
      <c r="I46" s="102"/>
      <c r="J46" s="102"/>
      <c r="K46" s="195"/>
      <c r="M46" s="102"/>
      <c r="O46" s="98"/>
      <c r="P46" s="102"/>
      <c r="R46" s="194"/>
    </row>
    <row r="47" spans="1:19">
      <c r="A47" s="102"/>
      <c r="B47" s="102"/>
      <c r="C47" s="102"/>
      <c r="D47" s="102"/>
      <c r="E47" s="102"/>
      <c r="F47" s="102"/>
      <c r="G47" s="102"/>
      <c r="H47" s="102"/>
      <c r="I47" s="102"/>
      <c r="J47" s="102"/>
      <c r="K47" s="195"/>
      <c r="M47" s="102"/>
      <c r="O47" s="193" t="s">
        <v>166</v>
      </c>
      <c r="P47" s="332" t="s">
        <v>181</v>
      </c>
      <c r="Q47" s="332"/>
      <c r="R47" s="332"/>
    </row>
    <row r="48" spans="1:19">
      <c r="A48" s="102"/>
      <c r="C48" s="194" t="s">
        <v>8</v>
      </c>
      <c r="D48" s="102"/>
      <c r="F48" s="333" t="s">
        <v>7</v>
      </c>
      <c r="G48" s="333"/>
      <c r="H48" s="333"/>
      <c r="I48" s="194"/>
      <c r="J48" s="194"/>
      <c r="K48" s="195"/>
      <c r="M48" s="102"/>
      <c r="O48" s="194" t="s">
        <v>164</v>
      </c>
      <c r="P48" s="333" t="s">
        <v>182</v>
      </c>
      <c r="Q48" s="333"/>
      <c r="R48" s="333"/>
    </row>
    <row r="49" spans="1:17" ht="32.25" customHeight="1">
      <c r="A49" s="102"/>
      <c r="C49" s="98"/>
      <c r="D49" s="102"/>
      <c r="G49" s="194"/>
      <c r="H49" s="102"/>
      <c r="I49" s="102"/>
      <c r="J49" s="102"/>
      <c r="K49" s="195"/>
      <c r="M49" s="102"/>
      <c r="N49" s="102"/>
      <c r="O49" s="102"/>
      <c r="P49" s="102"/>
      <c r="Q49" s="102"/>
    </row>
    <row r="50" spans="1:17">
      <c r="A50" s="102"/>
      <c r="C50" s="194" t="s">
        <v>166</v>
      </c>
      <c r="D50" s="102"/>
      <c r="E50" s="333"/>
      <c r="F50" s="333"/>
      <c r="G50" s="333"/>
      <c r="H50" s="333"/>
      <c r="I50" s="333"/>
      <c r="J50" s="194"/>
      <c r="K50" s="195"/>
    </row>
    <row r="51" spans="1:17">
      <c r="A51" s="102"/>
      <c r="C51" s="194" t="s">
        <v>164</v>
      </c>
      <c r="D51" s="102"/>
      <c r="E51" s="334"/>
      <c r="F51" s="334"/>
      <c r="G51" s="334"/>
      <c r="H51" s="334"/>
      <c r="I51" s="334"/>
      <c r="J51" s="194"/>
      <c r="K51" s="195"/>
    </row>
    <row r="52" spans="1:17">
      <c r="A52" s="102"/>
      <c r="B52" s="102"/>
      <c r="C52" s="102"/>
      <c r="D52" s="102"/>
      <c r="E52" s="102"/>
      <c r="F52" s="102"/>
      <c r="G52" s="102"/>
      <c r="H52" s="102"/>
      <c r="I52" s="102"/>
      <c r="J52" s="102"/>
      <c r="K52" s="195"/>
    </row>
  </sheetData>
  <mergeCells count="35">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 ref="B11:C11"/>
    <mergeCell ref="N11:O11"/>
    <mergeCell ref="A36:C36"/>
    <mergeCell ref="R36:R38"/>
    <mergeCell ref="M39:Q39"/>
    <mergeCell ref="A12:C12"/>
    <mergeCell ref="M12:O12"/>
    <mergeCell ref="N26:O26"/>
    <mergeCell ref="M40:Q40"/>
    <mergeCell ref="A41:I41"/>
    <mergeCell ref="A42:F42"/>
    <mergeCell ref="J42:J43"/>
    <mergeCell ref="K42:K43"/>
    <mergeCell ref="A43:F43"/>
    <mergeCell ref="G43:H43"/>
    <mergeCell ref="P47:R47"/>
    <mergeCell ref="F48:H48"/>
    <mergeCell ref="P48:R48"/>
    <mergeCell ref="E50:I50"/>
    <mergeCell ref="E51:I51"/>
  </mergeCells>
  <printOptions horizontalCentered="1"/>
  <pageMargins left="0.31496062992125984" right="0.31496062992125984" top="0.35433070866141736" bottom="0.35433070866141736" header="0.31496062992125984" footer="0.31496062992125984"/>
  <pageSetup paperSize="9" scale="83" orientation="landscape" r:id="rId1"/>
  <rowBreaks count="1" manualBreakCount="1">
    <brk id="40" max="16383" man="1"/>
  </rowBreaks>
  <colBreaks count="1" manualBreakCount="1">
    <brk id="11" max="42"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view="pageBreakPreview" topLeftCell="A10" zoomScaleNormal="100" zoomScaleSheetLayoutView="100" workbookViewId="0">
      <selection activeCell="C24" sqref="C24"/>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hidden="1" customWidth="1"/>
    <col min="7" max="7" width="8.42578125" style="1" hidden="1" customWidth="1"/>
    <col min="8" max="8" width="10.42578125" style="1" hidden="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255</v>
      </c>
      <c r="M7" s="1" t="s">
        <v>24</v>
      </c>
      <c r="O7" s="1" t="s">
        <v>239</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201" t="s">
        <v>34</v>
      </c>
      <c r="F10" s="201" t="s">
        <v>4</v>
      </c>
      <c r="G10" s="201"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97">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
        <v>242</v>
      </c>
      <c r="C13" s="35"/>
      <c r="D13" s="77" t="s">
        <v>241</v>
      </c>
      <c r="E13" s="31">
        <v>11</v>
      </c>
      <c r="F13" s="31">
        <v>11</v>
      </c>
      <c r="G13" s="84">
        <f t="shared" ref="G13:G20" si="1">IF(E13=0,IF(F13=0,0,1),IF(F13&gt;E13,1,F13/E13))*100</f>
        <v>100</v>
      </c>
      <c r="H13" s="82">
        <v>99</v>
      </c>
      <c r="I13" s="5"/>
      <c r="J13" s="5"/>
      <c r="K13" s="6"/>
      <c r="M13" s="31">
        <v>1</v>
      </c>
      <c r="N13" s="76" t="s">
        <v>228</v>
      </c>
      <c r="O13" s="76"/>
      <c r="P13" s="77" t="s">
        <v>61</v>
      </c>
      <c r="Q13" s="31">
        <v>4</v>
      </c>
      <c r="R13" s="6"/>
    </row>
    <row r="14" spans="1:18">
      <c r="A14" s="31">
        <v>2</v>
      </c>
      <c r="B14" s="76" t="s">
        <v>240</v>
      </c>
      <c r="C14" s="35"/>
      <c r="D14" s="77" t="s">
        <v>241</v>
      </c>
      <c r="E14" s="31">
        <v>11</v>
      </c>
      <c r="F14" s="31">
        <v>11</v>
      </c>
      <c r="G14" s="84">
        <v>100</v>
      </c>
      <c r="H14" s="82">
        <v>100</v>
      </c>
      <c r="I14" s="5"/>
      <c r="J14" s="5"/>
      <c r="K14" s="6"/>
      <c r="M14" s="31">
        <v>2</v>
      </c>
      <c r="N14" s="76" t="s">
        <v>229</v>
      </c>
      <c r="O14" s="76"/>
      <c r="P14" s="77"/>
      <c r="Q14" s="31"/>
      <c r="R14" s="6"/>
    </row>
    <row r="15" spans="1:18" ht="14.25" customHeight="1">
      <c r="A15" s="31">
        <v>3</v>
      </c>
      <c r="B15" s="348" t="s">
        <v>257</v>
      </c>
      <c r="C15" s="349"/>
      <c r="D15" s="77" t="s">
        <v>196</v>
      </c>
      <c r="E15" s="31">
        <v>30</v>
      </c>
      <c r="F15" s="31">
        <v>30</v>
      </c>
      <c r="G15" s="84">
        <f t="shared" si="1"/>
        <v>100</v>
      </c>
      <c r="H15" s="82">
        <v>100</v>
      </c>
      <c r="I15" s="5"/>
      <c r="J15" s="5"/>
      <c r="K15" s="6"/>
      <c r="M15" s="31">
        <v>3</v>
      </c>
      <c r="N15" s="76" t="s">
        <v>232</v>
      </c>
      <c r="O15" s="76"/>
      <c r="P15" s="77" t="s">
        <v>61</v>
      </c>
      <c r="Q15" s="31">
        <v>7</v>
      </c>
      <c r="R15" s="6"/>
    </row>
    <row r="16" spans="1:18" ht="15">
      <c r="A16" s="196">
        <v>4</v>
      </c>
      <c r="B16" s="348" t="s">
        <v>254</v>
      </c>
      <c r="C16" s="349"/>
      <c r="D16" s="77" t="s">
        <v>222</v>
      </c>
      <c r="E16" s="31">
        <f>232*9</f>
        <v>2088</v>
      </c>
      <c r="F16" s="31">
        <v>232</v>
      </c>
      <c r="G16" s="84">
        <f t="shared" si="1"/>
        <v>11.111111111111111</v>
      </c>
      <c r="H16" s="82">
        <v>99</v>
      </c>
      <c r="I16" s="207" t="s">
        <v>295</v>
      </c>
      <c r="J16" s="5">
        <f>E16*0.002</f>
        <v>4.1760000000000002</v>
      </c>
      <c r="K16" s="70"/>
      <c r="M16" s="31">
        <v>4</v>
      </c>
      <c r="N16" s="76" t="s">
        <v>231</v>
      </c>
      <c r="O16" s="122"/>
      <c r="P16" s="77" t="s">
        <v>61</v>
      </c>
      <c r="Q16" s="31">
        <v>4</v>
      </c>
      <c r="R16" s="129"/>
    </row>
    <row r="17" spans="1:19" ht="15">
      <c r="A17" s="31">
        <v>5</v>
      </c>
      <c r="B17" s="348" t="s">
        <v>269</v>
      </c>
      <c r="C17" s="349"/>
      <c r="D17" s="77" t="s">
        <v>241</v>
      </c>
      <c r="E17" s="31">
        <v>11</v>
      </c>
      <c r="F17" s="31">
        <v>11</v>
      </c>
      <c r="G17" s="84">
        <f t="shared" si="1"/>
        <v>100</v>
      </c>
      <c r="H17" s="82">
        <v>99</v>
      </c>
      <c r="I17" s="5"/>
      <c r="J17" s="5"/>
      <c r="K17" s="70"/>
      <c r="M17" s="31">
        <v>5</v>
      </c>
      <c r="N17" s="1" t="s">
        <v>235</v>
      </c>
      <c r="O17" s="122"/>
      <c r="P17" s="77" t="s">
        <v>201</v>
      </c>
      <c r="Q17" s="31">
        <v>11</v>
      </c>
      <c r="R17" s="129"/>
    </row>
    <row r="18" spans="1:19" ht="14.25" customHeight="1">
      <c r="A18" s="31">
        <v>6</v>
      </c>
      <c r="B18" s="348"/>
      <c r="C18" s="349"/>
      <c r="D18" s="77"/>
      <c r="E18" s="31"/>
      <c r="F18" s="31">
        <v>4</v>
      </c>
      <c r="G18" s="84">
        <f t="shared" si="1"/>
        <v>100</v>
      </c>
      <c r="H18" s="82">
        <v>99</v>
      </c>
      <c r="I18" s="5"/>
      <c r="J18" s="5"/>
      <c r="K18" s="6"/>
      <c r="M18" s="31">
        <v>6</v>
      </c>
      <c r="N18" s="1" t="s">
        <v>230</v>
      </c>
      <c r="O18" s="122"/>
      <c r="P18" s="77" t="s">
        <v>84</v>
      </c>
      <c r="Q18" s="31">
        <v>70</v>
      </c>
      <c r="R18" s="6"/>
    </row>
    <row r="19" spans="1:19">
      <c r="A19" s="196">
        <v>7</v>
      </c>
      <c r="B19" s="348" t="s">
        <v>296</v>
      </c>
      <c r="C19" s="349"/>
      <c r="D19" s="77" t="s">
        <v>196</v>
      </c>
      <c r="E19" s="31">
        <v>16</v>
      </c>
      <c r="F19" s="31">
        <v>16</v>
      </c>
      <c r="G19" s="84">
        <f t="shared" si="1"/>
        <v>100</v>
      </c>
      <c r="H19" s="82">
        <v>99</v>
      </c>
      <c r="I19" s="5" t="s">
        <v>293</v>
      </c>
      <c r="J19" s="5">
        <f>E19*0.015</f>
        <v>0.24</v>
      </c>
      <c r="K19" s="6"/>
      <c r="M19" s="31">
        <v>7</v>
      </c>
      <c r="N19" s="1" t="s">
        <v>216</v>
      </c>
      <c r="O19" s="122"/>
      <c r="P19" s="77" t="s">
        <v>61</v>
      </c>
      <c r="Q19" s="31">
        <v>2</v>
      </c>
      <c r="R19" s="6"/>
    </row>
    <row r="20" spans="1:19">
      <c r="A20" s="31">
        <v>8</v>
      </c>
      <c r="B20" s="348" t="s">
        <v>256</v>
      </c>
      <c r="C20" s="349"/>
      <c r="D20" s="206" t="s">
        <v>61</v>
      </c>
      <c r="E20" s="207">
        <v>1</v>
      </c>
      <c r="F20" s="31">
        <v>1</v>
      </c>
      <c r="G20" s="84">
        <f t="shared" si="1"/>
        <v>100</v>
      </c>
      <c r="H20" s="82">
        <v>99</v>
      </c>
      <c r="I20" s="5"/>
      <c r="J20" s="5"/>
      <c r="K20" s="6"/>
      <c r="M20" s="31">
        <v>8</v>
      </c>
      <c r="N20" s="1" t="s">
        <v>206</v>
      </c>
      <c r="O20" s="200"/>
      <c r="P20" s="77" t="s">
        <v>61</v>
      </c>
      <c r="Q20" s="31">
        <v>1</v>
      </c>
      <c r="R20" s="31"/>
    </row>
    <row r="21" spans="1:19">
      <c r="A21" s="31">
        <v>9</v>
      </c>
      <c r="B21" s="348" t="s">
        <v>297</v>
      </c>
      <c r="C21" s="349"/>
      <c r="D21" s="206" t="s">
        <v>196</v>
      </c>
      <c r="E21" s="207">
        <v>17</v>
      </c>
      <c r="F21" s="31">
        <v>17</v>
      </c>
      <c r="G21" s="84">
        <v>100</v>
      </c>
      <c r="H21" s="82">
        <v>99</v>
      </c>
      <c r="I21" s="5"/>
      <c r="J21" s="5"/>
      <c r="K21" s="6"/>
      <c r="M21" s="31">
        <v>9</v>
      </c>
      <c r="N21" s="76" t="s">
        <v>233</v>
      </c>
      <c r="O21" s="200"/>
      <c r="P21" s="77" t="s">
        <v>61</v>
      </c>
      <c r="Q21" s="31">
        <v>2</v>
      </c>
      <c r="R21" s="31"/>
    </row>
    <row r="22" spans="1:19">
      <c r="A22" s="196">
        <v>10</v>
      </c>
      <c r="B22" s="1" t="s">
        <v>258</v>
      </c>
      <c r="D22" s="77" t="s">
        <v>196</v>
      </c>
      <c r="E22" s="31">
        <v>17</v>
      </c>
      <c r="F22" s="31">
        <v>16</v>
      </c>
      <c r="G22" s="84">
        <v>100</v>
      </c>
      <c r="H22" s="82">
        <v>100</v>
      </c>
      <c r="I22" s="5" t="s">
        <v>298</v>
      </c>
      <c r="J22" s="5">
        <f>E22*0.02</f>
        <v>0.34</v>
      </c>
      <c r="K22" s="6"/>
      <c r="M22" s="31">
        <v>10</v>
      </c>
      <c r="N22" s="76" t="s">
        <v>219</v>
      </c>
      <c r="O22" s="200"/>
      <c r="P22" s="77"/>
      <c r="Q22" s="31"/>
      <c r="R22" s="31"/>
    </row>
    <row r="23" spans="1:19">
      <c r="A23" s="31">
        <v>11</v>
      </c>
      <c r="B23" s="1" t="s">
        <v>259</v>
      </c>
      <c r="C23" s="83"/>
      <c r="D23" s="77" t="s">
        <v>241</v>
      </c>
      <c r="E23" s="31">
        <v>11</v>
      </c>
      <c r="F23" s="31">
        <v>11</v>
      </c>
      <c r="G23" s="84">
        <v>100</v>
      </c>
      <c r="H23" s="82">
        <v>99</v>
      </c>
      <c r="I23" s="5"/>
      <c r="J23" s="5"/>
      <c r="K23" s="6"/>
      <c r="M23" s="31">
        <v>11</v>
      </c>
      <c r="N23" s="76" t="s">
        <v>220</v>
      </c>
      <c r="O23" s="122"/>
      <c r="P23" s="77" t="s">
        <v>61</v>
      </c>
      <c r="Q23" s="31">
        <v>1</v>
      </c>
      <c r="R23" s="6"/>
    </row>
    <row r="24" spans="1:19">
      <c r="A24" s="31">
        <v>12</v>
      </c>
      <c r="B24" s="76" t="s">
        <v>260</v>
      </c>
      <c r="C24" s="83"/>
      <c r="D24" s="77" t="s">
        <v>262</v>
      </c>
      <c r="E24" s="31">
        <v>5</v>
      </c>
      <c r="F24" s="31">
        <v>5</v>
      </c>
      <c r="G24" s="84">
        <v>100</v>
      </c>
      <c r="H24" s="82">
        <v>100</v>
      </c>
      <c r="I24" s="5"/>
      <c r="J24" s="5"/>
      <c r="K24" s="6"/>
      <c r="M24" s="31">
        <v>12</v>
      </c>
      <c r="N24" s="76" t="s">
        <v>224</v>
      </c>
      <c r="O24" s="122"/>
      <c r="P24" s="77"/>
      <c r="Q24" s="31"/>
      <c r="R24" s="6"/>
    </row>
    <row r="25" spans="1:19">
      <c r="A25" s="31">
        <v>13</v>
      </c>
      <c r="B25" s="76" t="s">
        <v>263</v>
      </c>
      <c r="C25" s="156"/>
      <c r="D25" s="77" t="s">
        <v>261</v>
      </c>
      <c r="E25" s="31">
        <v>83</v>
      </c>
      <c r="F25" s="31">
        <v>83</v>
      </c>
      <c r="G25" s="84">
        <v>100</v>
      </c>
      <c r="H25" s="82">
        <v>99</v>
      </c>
      <c r="I25" s="5"/>
      <c r="J25" s="5"/>
      <c r="K25" s="6"/>
      <c r="M25" s="31">
        <v>13</v>
      </c>
      <c r="N25" s="76" t="s">
        <v>218</v>
      </c>
      <c r="O25" s="122"/>
      <c r="P25" s="77" t="s">
        <v>61</v>
      </c>
      <c r="Q25" s="31">
        <v>3</v>
      </c>
      <c r="R25" s="6"/>
    </row>
    <row r="26" spans="1:19" ht="14.25" customHeight="1">
      <c r="A26" s="31">
        <v>14</v>
      </c>
      <c r="B26" s="76" t="s">
        <v>264</v>
      </c>
      <c r="D26" s="77" t="s">
        <v>61</v>
      </c>
      <c r="E26" s="31">
        <v>3</v>
      </c>
      <c r="F26" s="31">
        <v>3</v>
      </c>
      <c r="G26" s="84">
        <v>100</v>
      </c>
      <c r="H26" s="82">
        <v>100</v>
      </c>
      <c r="I26" s="5"/>
      <c r="J26" s="5"/>
      <c r="K26" s="6"/>
      <c r="L26" s="27"/>
      <c r="M26" s="85">
        <v>14</v>
      </c>
      <c r="N26" s="175" t="s">
        <v>207</v>
      </c>
      <c r="O26" s="171"/>
      <c r="P26" s="77" t="s">
        <v>61</v>
      </c>
      <c r="Q26" s="31">
        <v>2</v>
      </c>
      <c r="R26" s="120"/>
      <c r="S26" s="27"/>
    </row>
    <row r="27" spans="1:19" ht="14.25" customHeight="1">
      <c r="A27" s="31">
        <v>15</v>
      </c>
      <c r="B27" s="76" t="s">
        <v>265</v>
      </c>
      <c r="C27" s="171"/>
      <c r="D27" s="77" t="s">
        <v>61</v>
      </c>
      <c r="E27" s="31">
        <v>2</v>
      </c>
      <c r="F27" s="31">
        <v>2</v>
      </c>
      <c r="G27" s="84">
        <v>100</v>
      </c>
      <c r="H27" s="82">
        <v>100</v>
      </c>
      <c r="I27" s="5"/>
      <c r="J27" s="5"/>
      <c r="K27" s="6"/>
      <c r="L27" s="27"/>
      <c r="M27" s="176">
        <v>15</v>
      </c>
      <c r="N27" s="172" t="s">
        <v>208</v>
      </c>
      <c r="O27" s="87"/>
      <c r="P27" s="80"/>
      <c r="Q27" s="80"/>
      <c r="R27" s="26"/>
      <c r="S27" s="27"/>
    </row>
    <row r="28" spans="1:19">
      <c r="A28" s="31">
        <v>16</v>
      </c>
      <c r="B28" s="1" t="s">
        <v>266</v>
      </c>
      <c r="D28" s="77" t="s">
        <v>61</v>
      </c>
      <c r="E28" s="31">
        <v>2</v>
      </c>
      <c r="F28" s="31">
        <v>2</v>
      </c>
      <c r="G28" s="84">
        <v>100</v>
      </c>
      <c r="H28" s="82">
        <v>100</v>
      </c>
      <c r="I28" s="5"/>
      <c r="J28" s="5"/>
      <c r="K28" s="6"/>
      <c r="L28" s="27"/>
      <c r="M28" s="179">
        <v>16</v>
      </c>
      <c r="N28" s="173" t="s">
        <v>217</v>
      </c>
      <c r="O28" s="155"/>
      <c r="P28" s="80"/>
      <c r="Q28" s="80"/>
      <c r="R28" s="26"/>
      <c r="S28" s="27"/>
    </row>
    <row r="29" spans="1:19">
      <c r="A29" s="31">
        <v>17</v>
      </c>
      <c r="B29" s="1" t="s">
        <v>267</v>
      </c>
      <c r="D29" s="77" t="s">
        <v>61</v>
      </c>
      <c r="E29" s="31">
        <v>1</v>
      </c>
      <c r="F29" s="31">
        <v>1</v>
      </c>
      <c r="G29" s="84">
        <v>100</v>
      </c>
      <c r="H29" s="82">
        <v>100</v>
      </c>
      <c r="I29" s="5"/>
      <c r="J29" s="5"/>
      <c r="K29" s="6"/>
      <c r="L29" s="27"/>
      <c r="M29" s="124">
        <v>17</v>
      </c>
      <c r="N29" s="1" t="s">
        <v>234</v>
      </c>
      <c r="P29" s="77" t="s">
        <v>61</v>
      </c>
      <c r="Q29" s="31">
        <v>1</v>
      </c>
      <c r="R29" s="26"/>
      <c r="S29" s="27"/>
    </row>
    <row r="30" spans="1:19">
      <c r="A30" s="31">
        <v>18</v>
      </c>
      <c r="B30" s="1" t="s">
        <v>282</v>
      </c>
      <c r="D30" s="77" t="s">
        <v>196</v>
      </c>
      <c r="E30" s="31">
        <v>3</v>
      </c>
      <c r="F30" s="31">
        <v>3</v>
      </c>
      <c r="G30" s="84">
        <v>100</v>
      </c>
      <c r="H30" s="84">
        <v>100</v>
      </c>
      <c r="I30" s="5"/>
      <c r="J30" s="5"/>
      <c r="K30" s="6"/>
      <c r="L30" s="27"/>
      <c r="M30" s="177">
        <v>18</v>
      </c>
      <c r="N30" s="174" t="s">
        <v>209</v>
      </c>
      <c r="O30" s="204"/>
      <c r="P30" s="80"/>
      <c r="Q30" s="80"/>
      <c r="R30" s="26"/>
      <c r="S30" s="27"/>
    </row>
    <row r="31" spans="1:19">
      <c r="A31" s="31">
        <v>19</v>
      </c>
      <c r="B31" s="1" t="s">
        <v>283</v>
      </c>
      <c r="D31" s="77" t="s">
        <v>196</v>
      </c>
      <c r="E31" s="31">
        <v>3</v>
      </c>
      <c r="F31" s="31">
        <v>3</v>
      </c>
      <c r="G31" s="84">
        <v>100</v>
      </c>
      <c r="H31" s="84">
        <v>100</v>
      </c>
      <c r="I31" s="5"/>
      <c r="J31" s="5"/>
      <c r="K31" s="6"/>
      <c r="L31" s="27"/>
      <c r="M31" s="177">
        <v>19</v>
      </c>
      <c r="N31" s="174" t="s">
        <v>210</v>
      </c>
      <c r="O31" s="204"/>
      <c r="P31" s="80"/>
      <c r="Q31" s="80"/>
      <c r="R31" s="26"/>
      <c r="S31" s="27"/>
    </row>
    <row r="32" spans="1:19">
      <c r="A32" s="31">
        <v>20</v>
      </c>
      <c r="B32" s="1" t="s">
        <v>284</v>
      </c>
      <c r="D32" s="77" t="s">
        <v>196</v>
      </c>
      <c r="E32" s="31">
        <v>3</v>
      </c>
      <c r="F32" s="31">
        <v>3</v>
      </c>
      <c r="G32" s="84">
        <v>100</v>
      </c>
      <c r="H32" s="84">
        <v>100</v>
      </c>
      <c r="I32" s="5"/>
      <c r="J32" s="5"/>
      <c r="K32" s="6"/>
      <c r="L32" s="27"/>
      <c r="M32" s="177">
        <v>20</v>
      </c>
      <c r="N32" s="174" t="s">
        <v>236</v>
      </c>
      <c r="O32" s="204"/>
      <c r="P32" s="80"/>
      <c r="Q32" s="80"/>
      <c r="R32" s="26"/>
      <c r="S32" s="27"/>
    </row>
    <row r="33" spans="1:19">
      <c r="A33" s="31">
        <v>21</v>
      </c>
      <c r="D33" s="77"/>
      <c r="E33" s="31"/>
      <c r="F33" s="31">
        <v>15</v>
      </c>
      <c r="G33" s="84">
        <v>100</v>
      </c>
      <c r="H33" s="84">
        <v>100</v>
      </c>
      <c r="I33" s="5"/>
      <c r="J33" s="5"/>
      <c r="K33" s="6"/>
      <c r="L33" s="27"/>
      <c r="M33" s="177">
        <v>21</v>
      </c>
      <c r="N33" s="174" t="s">
        <v>237</v>
      </c>
      <c r="O33" s="204"/>
      <c r="P33" s="80"/>
      <c r="Q33" s="80"/>
      <c r="R33" s="26"/>
      <c r="S33" s="27"/>
    </row>
    <row r="34" spans="1:19">
      <c r="A34" s="31">
        <v>22</v>
      </c>
      <c r="D34" s="77"/>
      <c r="E34" s="31"/>
      <c r="F34" s="31"/>
      <c r="G34" s="84"/>
      <c r="H34" s="82"/>
      <c r="I34" s="5"/>
      <c r="J34" s="5"/>
      <c r="K34" s="6"/>
      <c r="L34" s="27"/>
      <c r="M34" s="177">
        <v>22</v>
      </c>
      <c r="N34" s="174" t="s">
        <v>238</v>
      </c>
      <c r="O34" s="204"/>
      <c r="P34" s="80"/>
      <c r="Q34" s="80"/>
      <c r="R34" s="26"/>
      <c r="S34" s="27"/>
    </row>
    <row r="35" spans="1:19">
      <c r="A35" s="77"/>
      <c r="D35" s="77"/>
      <c r="E35" s="31"/>
      <c r="F35" s="31"/>
      <c r="G35" s="84"/>
      <c r="H35" s="82"/>
      <c r="I35" s="5"/>
      <c r="J35" s="5"/>
      <c r="K35" s="6"/>
      <c r="L35" s="27"/>
      <c r="M35" s="178"/>
      <c r="N35" s="203"/>
      <c r="O35" s="204"/>
      <c r="P35" s="80"/>
      <c r="Q35" s="80"/>
      <c r="R35" s="26"/>
      <c r="S35" s="27"/>
    </row>
    <row r="36" spans="1:19" s="27" customFormat="1">
      <c r="A36" s="329" t="s">
        <v>46</v>
      </c>
      <c r="B36" s="330"/>
      <c r="C36" s="331"/>
      <c r="D36" s="80"/>
      <c r="E36" s="79"/>
      <c r="F36" s="79"/>
      <c r="G36" s="84"/>
      <c r="H36" s="82"/>
      <c r="I36" s="78"/>
      <c r="J36" s="78"/>
      <c r="K36" s="78"/>
      <c r="L36" s="1"/>
      <c r="M36" s="81">
        <v>1</v>
      </c>
      <c r="N36" s="76"/>
      <c r="O36" s="83"/>
      <c r="P36" s="77"/>
      <c r="Q36" s="77"/>
      <c r="R36" s="337"/>
      <c r="S36" s="1"/>
    </row>
    <row r="37" spans="1:19" s="27" customFormat="1">
      <c r="A37" s="81">
        <v>1</v>
      </c>
      <c r="B37" s="76" t="s">
        <v>285</v>
      </c>
      <c r="C37" s="83"/>
      <c r="D37" s="77" t="s">
        <v>61</v>
      </c>
      <c r="E37" s="31">
        <v>2</v>
      </c>
      <c r="F37" s="31">
        <v>2</v>
      </c>
      <c r="G37" s="84">
        <v>100</v>
      </c>
      <c r="H37" s="84">
        <v>100</v>
      </c>
      <c r="I37" s="26"/>
      <c r="J37" s="26"/>
      <c r="K37" s="26"/>
      <c r="L37" s="1"/>
      <c r="M37" s="121"/>
      <c r="N37" s="110"/>
      <c r="O37" s="110"/>
      <c r="P37" s="121"/>
      <c r="Q37" s="128"/>
      <c r="R37" s="338"/>
      <c r="S37" s="1"/>
    </row>
    <row r="38" spans="1:19" s="27" customFormat="1">
      <c r="A38" s="81"/>
      <c r="B38" s="76"/>
      <c r="C38" s="83"/>
      <c r="D38" s="77"/>
      <c r="F38" s="85"/>
      <c r="G38" s="84"/>
      <c r="H38" s="82"/>
      <c r="I38" s="26"/>
      <c r="J38" s="26"/>
      <c r="K38" s="26"/>
      <c r="L38" s="1"/>
      <c r="M38" s="319"/>
      <c r="N38" s="319"/>
      <c r="O38" s="319"/>
      <c r="P38" s="319"/>
      <c r="Q38" s="319"/>
      <c r="R38" s="200"/>
      <c r="S38" s="1"/>
    </row>
    <row r="39" spans="1:19" s="27" customFormat="1">
      <c r="A39" s="75"/>
      <c r="B39" s="69"/>
      <c r="C39" s="8"/>
      <c r="D39" s="71"/>
      <c r="E39" s="75"/>
      <c r="F39" s="75"/>
      <c r="G39" s="84"/>
      <c r="H39" s="82"/>
      <c r="I39" s="26"/>
      <c r="J39" s="26"/>
      <c r="K39" s="26"/>
      <c r="L39" s="1"/>
      <c r="M39" s="319"/>
      <c r="N39" s="319"/>
      <c r="O39" s="319"/>
      <c r="P39" s="319"/>
      <c r="Q39" s="319"/>
      <c r="R39" s="200"/>
      <c r="S39" s="1"/>
    </row>
    <row r="40" spans="1:19">
      <c r="A40" s="290" t="s">
        <v>93</v>
      </c>
      <c r="B40" s="291"/>
      <c r="C40" s="291"/>
      <c r="D40" s="291"/>
      <c r="E40" s="322"/>
      <c r="F40" s="322"/>
      <c r="G40" s="291"/>
      <c r="H40" s="291"/>
      <c r="I40" s="292"/>
      <c r="J40" s="202">
        <f>SUM(J12:J39)</f>
        <v>4.7560000000000002</v>
      </c>
      <c r="K40" s="39"/>
      <c r="M40" s="102"/>
      <c r="N40" s="102"/>
      <c r="O40" s="102"/>
      <c r="P40" s="102"/>
      <c r="Q40" s="102"/>
      <c r="R40" s="200"/>
    </row>
    <row r="41" spans="1:19">
      <c r="A41" s="290" t="s">
        <v>32</v>
      </c>
      <c r="B41" s="291"/>
      <c r="C41" s="291"/>
      <c r="D41" s="291"/>
      <c r="E41" s="291"/>
      <c r="F41" s="292"/>
      <c r="G41" s="202">
        <f>AVERAGE(G12:G37)</f>
        <v>95.959595959595973</v>
      </c>
      <c r="H41" s="202">
        <f>AVERAGE(H13:H39)</f>
        <v>99.590909090909093</v>
      </c>
      <c r="I41" s="62"/>
      <c r="J41" s="323"/>
      <c r="K41" s="325"/>
      <c r="M41" s="102"/>
      <c r="N41" s="37" t="s">
        <v>41</v>
      </c>
      <c r="O41" s="205"/>
      <c r="P41" s="102"/>
      <c r="R41" s="200"/>
    </row>
    <row r="42" spans="1:19">
      <c r="A42" s="290" t="s">
        <v>33</v>
      </c>
      <c r="B42" s="291"/>
      <c r="C42" s="291"/>
      <c r="D42" s="291"/>
      <c r="E42" s="291"/>
      <c r="F42" s="292"/>
      <c r="G42" s="327">
        <f>AVERAGE(G41:H41)</f>
        <v>97.77525252525254</v>
      </c>
      <c r="H42" s="328"/>
      <c r="I42" s="63"/>
      <c r="J42" s="324"/>
      <c r="K42" s="326"/>
      <c r="M42" s="102"/>
      <c r="N42" s="102" t="s">
        <v>186</v>
      </c>
      <c r="O42" s="199"/>
      <c r="P42" s="102"/>
      <c r="R42" s="200"/>
    </row>
    <row r="43" spans="1:19" ht="29.25" customHeight="1">
      <c r="A43" s="102"/>
      <c r="B43" s="102"/>
      <c r="C43" s="102"/>
      <c r="D43" s="102"/>
      <c r="E43" s="102"/>
      <c r="F43" s="102"/>
      <c r="G43" s="102"/>
      <c r="H43" s="102"/>
      <c r="I43" s="102"/>
      <c r="J43" s="102"/>
      <c r="K43" s="200"/>
      <c r="M43" s="102"/>
      <c r="N43" s="102"/>
      <c r="O43" s="102"/>
      <c r="P43" s="102"/>
      <c r="Q43" s="102"/>
      <c r="R43" s="200"/>
    </row>
    <row r="44" spans="1:19">
      <c r="A44" s="102"/>
      <c r="B44" s="37" t="s">
        <v>42</v>
      </c>
      <c r="C44" s="205"/>
      <c r="D44" s="102"/>
      <c r="G44" s="102"/>
      <c r="H44" s="102"/>
      <c r="I44" s="102"/>
      <c r="J44" s="102"/>
      <c r="K44" s="200"/>
      <c r="M44" s="102"/>
      <c r="O44" s="199" t="s">
        <v>8</v>
      </c>
      <c r="P44" s="102"/>
      <c r="Q44" s="1" t="s">
        <v>168</v>
      </c>
      <c r="R44" s="198"/>
    </row>
    <row r="45" spans="1:19" ht="28.5" customHeight="1">
      <c r="A45" s="102"/>
      <c r="B45" s="102" t="s">
        <v>202</v>
      </c>
      <c r="C45" s="199"/>
      <c r="D45" s="102"/>
      <c r="G45" s="102"/>
      <c r="H45" s="102"/>
      <c r="I45" s="102"/>
      <c r="J45" s="102"/>
      <c r="K45" s="200"/>
      <c r="M45" s="102"/>
      <c r="O45" s="98"/>
      <c r="P45" s="102"/>
      <c r="R45" s="199"/>
    </row>
    <row r="46" spans="1:19">
      <c r="A46" s="102"/>
      <c r="B46" s="102"/>
      <c r="C46" s="102"/>
      <c r="D46" s="102"/>
      <c r="E46" s="102"/>
      <c r="F46" s="102"/>
      <c r="G46" s="102"/>
      <c r="H46" s="102"/>
      <c r="I46" s="102"/>
      <c r="J46" s="102"/>
      <c r="K46" s="200"/>
      <c r="M46" s="102"/>
      <c r="O46" s="198" t="s">
        <v>166</v>
      </c>
      <c r="P46" s="332" t="s">
        <v>181</v>
      </c>
      <c r="Q46" s="332"/>
      <c r="R46" s="332"/>
    </row>
    <row r="47" spans="1:19">
      <c r="A47" s="102"/>
      <c r="C47" s="199" t="s">
        <v>8</v>
      </c>
      <c r="D47" s="102"/>
      <c r="F47" s="333" t="s">
        <v>7</v>
      </c>
      <c r="G47" s="333"/>
      <c r="H47" s="333"/>
      <c r="I47" s="199"/>
      <c r="J47" s="199"/>
      <c r="K47" s="200"/>
      <c r="M47" s="102"/>
      <c r="O47" s="199" t="s">
        <v>164</v>
      </c>
      <c r="P47" s="333" t="s">
        <v>182</v>
      </c>
      <c r="Q47" s="333"/>
      <c r="R47" s="333"/>
    </row>
    <row r="48" spans="1:19" ht="32.25" customHeight="1">
      <c r="A48" s="102"/>
      <c r="C48" s="98"/>
      <c r="D48" s="102"/>
      <c r="G48" s="199"/>
      <c r="H48" s="102"/>
      <c r="I48" s="102"/>
      <c r="J48" s="102"/>
      <c r="K48" s="200"/>
      <c r="M48" s="102"/>
      <c r="N48" s="102"/>
      <c r="O48" s="102"/>
      <c r="P48" s="102"/>
      <c r="Q48" s="102"/>
    </row>
    <row r="49" spans="1:11">
      <c r="A49" s="102"/>
      <c r="C49" s="199" t="s">
        <v>166</v>
      </c>
      <c r="D49" s="102"/>
      <c r="E49" s="333" t="s">
        <v>179</v>
      </c>
      <c r="F49" s="333"/>
      <c r="G49" s="333"/>
      <c r="H49" s="333"/>
      <c r="I49" s="333"/>
      <c r="J49" s="199"/>
      <c r="K49" s="200"/>
    </row>
    <row r="50" spans="1:11">
      <c r="A50" s="102"/>
      <c r="C50" s="199" t="s">
        <v>164</v>
      </c>
      <c r="D50" s="102"/>
      <c r="E50" s="334" t="s">
        <v>180</v>
      </c>
      <c r="F50" s="334"/>
      <c r="G50" s="334"/>
      <c r="H50" s="334"/>
      <c r="I50" s="334"/>
      <c r="J50" s="199"/>
      <c r="K50" s="200"/>
    </row>
    <row r="51" spans="1:11">
      <c r="A51" s="102"/>
      <c r="B51" s="102"/>
      <c r="C51" s="102"/>
      <c r="D51" s="102"/>
      <c r="E51" s="102"/>
      <c r="F51" s="102"/>
      <c r="G51" s="102"/>
      <c r="H51" s="102"/>
      <c r="I51" s="102"/>
      <c r="J51" s="102"/>
      <c r="K51" s="200"/>
    </row>
  </sheetData>
  <mergeCells count="41">
    <mergeCell ref="P46:R46"/>
    <mergeCell ref="F47:H47"/>
    <mergeCell ref="P47:R47"/>
    <mergeCell ref="E49:I49"/>
    <mergeCell ref="E50:I50"/>
    <mergeCell ref="A41:F41"/>
    <mergeCell ref="J41:J42"/>
    <mergeCell ref="K41:K42"/>
    <mergeCell ref="A42:F42"/>
    <mergeCell ref="G42:H42"/>
    <mergeCell ref="R36:R37"/>
    <mergeCell ref="B11:C11"/>
    <mergeCell ref="N11:O11"/>
    <mergeCell ref="M39:Q39"/>
    <mergeCell ref="A40:I40"/>
    <mergeCell ref="M38:Q38"/>
    <mergeCell ref="A12:C12"/>
    <mergeCell ref="M12:O12"/>
    <mergeCell ref="B15:C15"/>
    <mergeCell ref="B16:C16"/>
    <mergeCell ref="B17:C17"/>
    <mergeCell ref="B18:C18"/>
    <mergeCell ref="B19:C19"/>
    <mergeCell ref="B20:C20"/>
    <mergeCell ref="B21:C21"/>
    <mergeCell ref="A36:C36"/>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s>
  <printOptions horizontalCentered="1"/>
  <pageMargins left="0.31496062992125984" right="0.31496062992125984" top="0.35433070866141736" bottom="0.35433070866141736" header="0.31496062992125984" footer="0.31496062992125984"/>
  <pageSetup paperSize="9" scale="83" orientation="landscape" r:id="rId1"/>
  <colBreaks count="1" manualBreakCount="1">
    <brk id="11" max="42"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view="pageBreakPreview" topLeftCell="A4" zoomScaleNormal="100" zoomScaleSheetLayoutView="100" workbookViewId="0">
      <selection activeCell="I21" sqref="I21"/>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272</v>
      </c>
      <c r="M7" s="1" t="s">
        <v>24</v>
      </c>
      <c r="O7" s="1" t="s">
        <v>239</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212" t="s">
        <v>34</v>
      </c>
      <c r="F10" s="212" t="s">
        <v>4</v>
      </c>
      <c r="G10" s="212"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208">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
        <v>242</v>
      </c>
      <c r="C13" s="35"/>
      <c r="D13" s="77" t="s">
        <v>241</v>
      </c>
      <c r="E13" s="31">
        <v>11</v>
      </c>
      <c r="F13" s="31">
        <v>11</v>
      </c>
      <c r="G13" s="84">
        <f t="shared" ref="G13:G20" si="1">IF(E13=0,IF(F13=0,0,1),IF(F13&gt;E13,1,F13/E13))*100</f>
        <v>100</v>
      </c>
      <c r="H13" s="82">
        <v>99</v>
      </c>
      <c r="I13" s="5"/>
      <c r="J13" s="5"/>
      <c r="K13" s="6"/>
      <c r="M13" s="31">
        <v>1</v>
      </c>
      <c r="N13" s="76" t="s">
        <v>228</v>
      </c>
      <c r="O13" s="76"/>
      <c r="P13" s="77" t="s">
        <v>61</v>
      </c>
      <c r="Q13" s="31">
        <v>4</v>
      </c>
      <c r="R13" s="6"/>
    </row>
    <row r="14" spans="1:18">
      <c r="A14" s="31">
        <v>2</v>
      </c>
      <c r="B14" s="76" t="s">
        <v>240</v>
      </c>
      <c r="C14" s="35"/>
      <c r="D14" s="77" t="s">
        <v>241</v>
      </c>
      <c r="E14" s="31">
        <v>11</v>
      </c>
      <c r="F14" s="31">
        <v>11</v>
      </c>
      <c r="G14" s="84">
        <v>100</v>
      </c>
      <c r="H14" s="82">
        <v>100</v>
      </c>
      <c r="I14" s="5"/>
      <c r="J14" s="5"/>
      <c r="K14" s="6"/>
      <c r="M14" s="31">
        <v>2</v>
      </c>
      <c r="N14" s="76" t="s">
        <v>229</v>
      </c>
      <c r="O14" s="76"/>
      <c r="P14" s="77"/>
      <c r="Q14" s="31"/>
      <c r="R14" s="6"/>
    </row>
    <row r="15" spans="1:18" ht="14.25" customHeight="1">
      <c r="A15" s="31">
        <v>3</v>
      </c>
      <c r="B15" s="348" t="s">
        <v>257</v>
      </c>
      <c r="C15" s="349"/>
      <c r="D15" s="77" t="s">
        <v>196</v>
      </c>
      <c r="E15" s="31">
        <v>30</v>
      </c>
      <c r="F15" s="31">
        <v>30</v>
      </c>
      <c r="G15" s="84">
        <f t="shared" si="1"/>
        <v>100</v>
      </c>
      <c r="H15" s="82">
        <v>100</v>
      </c>
      <c r="I15" s="5"/>
      <c r="J15" s="5"/>
      <c r="K15" s="6"/>
      <c r="M15" s="31">
        <v>3</v>
      </c>
      <c r="N15" s="76" t="s">
        <v>232</v>
      </c>
      <c r="O15" s="76"/>
      <c r="P15" s="77" t="s">
        <v>61</v>
      </c>
      <c r="Q15" s="31">
        <v>7</v>
      </c>
      <c r="R15" s="6"/>
    </row>
    <row r="16" spans="1:18" ht="15">
      <c r="A16" s="196">
        <v>4</v>
      </c>
      <c r="B16" s="348" t="s">
        <v>268</v>
      </c>
      <c r="C16" s="349"/>
      <c r="D16" s="77" t="s">
        <v>253</v>
      </c>
      <c r="E16" s="31">
        <f>232*9</f>
        <v>2088</v>
      </c>
      <c r="F16" s="31">
        <v>2088</v>
      </c>
      <c r="G16" s="84">
        <f t="shared" si="1"/>
        <v>100</v>
      </c>
      <c r="H16" s="82">
        <v>99</v>
      </c>
      <c r="I16" s="207" t="s">
        <v>295</v>
      </c>
      <c r="J16" s="5">
        <f>E16*0.002*0.6</f>
        <v>2.5055999999999998</v>
      </c>
      <c r="K16" s="70"/>
      <c r="M16" s="31">
        <v>4</v>
      </c>
      <c r="N16" s="76" t="s">
        <v>231</v>
      </c>
      <c r="O16" s="122"/>
      <c r="P16" s="77" t="s">
        <v>61</v>
      </c>
      <c r="Q16" s="31">
        <v>4</v>
      </c>
      <c r="R16" s="129"/>
    </row>
    <row r="17" spans="1:19" ht="15">
      <c r="A17" s="31">
        <v>5</v>
      </c>
      <c r="B17" s="348" t="s">
        <v>269</v>
      </c>
      <c r="C17" s="349"/>
      <c r="D17" s="77" t="s">
        <v>241</v>
      </c>
      <c r="E17" s="31">
        <v>11</v>
      </c>
      <c r="F17" s="31">
        <v>11</v>
      </c>
      <c r="G17" s="84">
        <f t="shared" si="1"/>
        <v>100</v>
      </c>
      <c r="H17" s="82">
        <v>99</v>
      </c>
      <c r="I17" s="5"/>
      <c r="J17" s="5"/>
      <c r="K17" s="70"/>
      <c r="M17" s="31">
        <v>5</v>
      </c>
      <c r="N17" s="1" t="s">
        <v>235</v>
      </c>
      <c r="O17" s="122"/>
      <c r="P17" s="77" t="s">
        <v>201</v>
      </c>
      <c r="Q17" s="31">
        <v>11</v>
      </c>
      <c r="R17" s="129"/>
    </row>
    <row r="18" spans="1:19" ht="14.25" customHeight="1">
      <c r="A18" s="31">
        <v>6</v>
      </c>
      <c r="B18" s="348" t="s">
        <v>270</v>
      </c>
      <c r="C18" s="349"/>
      <c r="D18" s="77" t="s">
        <v>61</v>
      </c>
      <c r="E18" s="31">
        <v>2</v>
      </c>
      <c r="F18" s="31">
        <v>2</v>
      </c>
      <c r="G18" s="84">
        <f t="shared" si="1"/>
        <v>100</v>
      </c>
      <c r="H18" s="82">
        <v>99</v>
      </c>
      <c r="I18" s="5"/>
      <c r="J18" s="5"/>
      <c r="K18" s="6"/>
      <c r="M18" s="31">
        <v>6</v>
      </c>
      <c r="N18" s="1" t="s">
        <v>230</v>
      </c>
      <c r="O18" s="122"/>
      <c r="P18" s="77" t="s">
        <v>84</v>
      </c>
      <c r="Q18" s="31">
        <v>70</v>
      </c>
      <c r="R18" s="6"/>
    </row>
    <row r="19" spans="1:19">
      <c r="A19" s="31">
        <v>7</v>
      </c>
      <c r="B19" s="348" t="s">
        <v>271</v>
      </c>
      <c r="C19" s="349"/>
      <c r="D19" s="77" t="s">
        <v>61</v>
      </c>
      <c r="E19" s="31">
        <v>3</v>
      </c>
      <c r="F19" s="31">
        <v>3</v>
      </c>
      <c r="G19" s="84">
        <f t="shared" si="1"/>
        <v>100</v>
      </c>
      <c r="H19" s="82">
        <v>99</v>
      </c>
      <c r="I19" s="5"/>
      <c r="J19" s="5"/>
      <c r="K19" s="6"/>
      <c r="M19" s="31">
        <v>7</v>
      </c>
      <c r="N19" s="1" t="s">
        <v>216</v>
      </c>
      <c r="O19" s="122"/>
      <c r="P19" s="77" t="s">
        <v>61</v>
      </c>
      <c r="Q19" s="31">
        <v>2</v>
      </c>
      <c r="R19" s="6"/>
    </row>
    <row r="20" spans="1:19">
      <c r="A20" s="31">
        <v>8</v>
      </c>
      <c r="B20" s="348" t="s">
        <v>281</v>
      </c>
      <c r="C20" s="349"/>
      <c r="D20" s="206" t="s">
        <v>61</v>
      </c>
      <c r="E20" s="207">
        <v>4</v>
      </c>
      <c r="F20" s="31">
        <v>4</v>
      </c>
      <c r="G20" s="84">
        <f t="shared" si="1"/>
        <v>100</v>
      </c>
      <c r="H20" s="82">
        <v>99</v>
      </c>
      <c r="I20" s="5"/>
      <c r="J20" s="5"/>
      <c r="K20" s="6"/>
      <c r="M20" s="31">
        <v>8</v>
      </c>
      <c r="N20" s="1" t="s">
        <v>206</v>
      </c>
      <c r="O20" s="211"/>
      <c r="P20" s="77" t="s">
        <v>61</v>
      </c>
      <c r="Q20" s="31">
        <v>1</v>
      </c>
      <c r="R20" s="31"/>
    </row>
    <row r="21" spans="1:19">
      <c r="A21" s="196">
        <v>9</v>
      </c>
      <c r="B21" s="1" t="s">
        <v>273</v>
      </c>
      <c r="D21" s="77" t="s">
        <v>274</v>
      </c>
      <c r="E21" s="31">
        <v>16</v>
      </c>
      <c r="F21" s="31">
        <v>16</v>
      </c>
      <c r="G21" s="84">
        <v>100</v>
      </c>
      <c r="H21" s="82">
        <v>100</v>
      </c>
      <c r="I21" s="5" t="s">
        <v>300</v>
      </c>
      <c r="J21" s="5">
        <v>0.3</v>
      </c>
      <c r="K21" s="6"/>
      <c r="M21" s="31">
        <v>9</v>
      </c>
      <c r="N21" s="76" t="s">
        <v>233</v>
      </c>
      <c r="O21" s="211"/>
      <c r="P21" s="77" t="s">
        <v>61</v>
      </c>
      <c r="Q21" s="31">
        <v>2</v>
      </c>
      <c r="R21" s="31"/>
    </row>
    <row r="22" spans="1:19">
      <c r="A22" s="196">
        <v>10</v>
      </c>
      <c r="B22" s="1" t="s">
        <v>275</v>
      </c>
      <c r="D22" s="77" t="s">
        <v>276</v>
      </c>
      <c r="E22" s="31">
        <v>1</v>
      </c>
      <c r="F22" s="31">
        <v>1</v>
      </c>
      <c r="G22" s="84">
        <v>100</v>
      </c>
      <c r="H22" s="82">
        <v>100</v>
      </c>
      <c r="I22" s="5" t="s">
        <v>301</v>
      </c>
      <c r="J22" s="5">
        <v>2</v>
      </c>
      <c r="K22" s="6"/>
      <c r="M22" s="31">
        <v>10</v>
      </c>
      <c r="N22" s="76" t="s">
        <v>219</v>
      </c>
      <c r="O22" s="211"/>
      <c r="P22" s="77"/>
      <c r="Q22" s="31"/>
      <c r="R22" s="31"/>
    </row>
    <row r="23" spans="1:19">
      <c r="A23" s="31">
        <v>11</v>
      </c>
      <c r="B23" s="1" t="s">
        <v>277</v>
      </c>
      <c r="D23" s="77" t="s">
        <v>61</v>
      </c>
      <c r="E23" s="31">
        <v>3</v>
      </c>
      <c r="F23" s="31">
        <v>3</v>
      </c>
      <c r="G23" s="84">
        <v>100</v>
      </c>
      <c r="H23" s="82">
        <v>100</v>
      </c>
      <c r="I23" s="5"/>
      <c r="J23" s="5"/>
      <c r="K23" s="6"/>
      <c r="M23" s="31">
        <v>11</v>
      </c>
      <c r="N23" s="76" t="s">
        <v>220</v>
      </c>
      <c r="O23" s="122"/>
      <c r="P23" s="77" t="s">
        <v>61</v>
      </c>
      <c r="Q23" s="31">
        <v>1</v>
      </c>
      <c r="R23" s="6"/>
    </row>
    <row r="24" spans="1:19">
      <c r="A24" s="31">
        <v>12</v>
      </c>
      <c r="B24" s="1" t="s">
        <v>279</v>
      </c>
      <c r="D24" s="77" t="s">
        <v>196</v>
      </c>
      <c r="E24" s="31">
        <v>3</v>
      </c>
      <c r="F24" s="31">
        <v>3</v>
      </c>
      <c r="G24" s="84">
        <v>100</v>
      </c>
      <c r="H24" s="82">
        <v>100</v>
      </c>
      <c r="I24" s="5"/>
      <c r="J24" s="5"/>
      <c r="K24" s="6"/>
      <c r="M24" s="31">
        <v>12</v>
      </c>
      <c r="N24" s="76" t="s">
        <v>224</v>
      </c>
      <c r="O24" s="122"/>
      <c r="P24" s="77"/>
      <c r="Q24" s="31"/>
      <c r="R24" s="6"/>
    </row>
    <row r="25" spans="1:19">
      <c r="A25" s="31">
        <v>13</v>
      </c>
      <c r="B25" s="1" t="s">
        <v>280</v>
      </c>
      <c r="D25" s="77" t="s">
        <v>196</v>
      </c>
      <c r="E25" s="31">
        <v>3</v>
      </c>
      <c r="F25" s="31">
        <v>3</v>
      </c>
      <c r="G25" s="84">
        <v>100</v>
      </c>
      <c r="H25" s="82">
        <v>100</v>
      </c>
      <c r="I25" s="5"/>
      <c r="J25" s="5"/>
      <c r="K25" s="6"/>
      <c r="M25" s="31">
        <v>13</v>
      </c>
      <c r="N25" s="76" t="s">
        <v>218</v>
      </c>
      <c r="O25" s="122"/>
      <c r="P25" s="77" t="s">
        <v>61</v>
      </c>
      <c r="Q25" s="31">
        <v>3</v>
      </c>
      <c r="R25" s="6"/>
    </row>
    <row r="26" spans="1:19" ht="14.25" customHeight="1">
      <c r="A26" s="31">
        <v>14</v>
      </c>
      <c r="B26" s="76"/>
      <c r="D26" s="77" t="s">
        <v>61</v>
      </c>
      <c r="E26" s="31">
        <v>3</v>
      </c>
      <c r="F26" s="31">
        <v>3</v>
      </c>
      <c r="G26" s="84">
        <v>100</v>
      </c>
      <c r="H26" s="82">
        <v>100</v>
      </c>
      <c r="I26" s="5"/>
      <c r="J26" s="5"/>
      <c r="K26" s="6"/>
      <c r="L26" s="27"/>
      <c r="M26" s="85">
        <v>14</v>
      </c>
      <c r="N26" s="175" t="s">
        <v>207</v>
      </c>
      <c r="O26" s="171"/>
      <c r="P26" s="77" t="s">
        <v>61</v>
      </c>
      <c r="Q26" s="31">
        <v>2</v>
      </c>
      <c r="R26" s="120"/>
      <c r="S26" s="27"/>
    </row>
    <row r="27" spans="1:19" ht="14.25" customHeight="1">
      <c r="A27" s="31">
        <v>15</v>
      </c>
      <c r="B27" s="76"/>
      <c r="C27" s="171"/>
      <c r="D27" s="77" t="s">
        <v>61</v>
      </c>
      <c r="E27" s="31">
        <v>2</v>
      </c>
      <c r="F27" s="31">
        <v>2</v>
      </c>
      <c r="G27" s="84">
        <v>100</v>
      </c>
      <c r="H27" s="82">
        <v>100</v>
      </c>
      <c r="I27" s="5"/>
      <c r="J27" s="5"/>
      <c r="K27" s="6"/>
      <c r="L27" s="27"/>
      <c r="M27" s="176">
        <v>15</v>
      </c>
      <c r="N27" s="172" t="s">
        <v>208</v>
      </c>
      <c r="O27" s="87"/>
      <c r="P27" s="80"/>
      <c r="Q27" s="80"/>
      <c r="R27" s="26"/>
      <c r="S27" s="27"/>
    </row>
    <row r="28" spans="1:19">
      <c r="A28" s="31">
        <v>16</v>
      </c>
      <c r="D28" s="77" t="s">
        <v>61</v>
      </c>
      <c r="E28" s="31">
        <v>2</v>
      </c>
      <c r="F28" s="31">
        <v>2</v>
      </c>
      <c r="G28" s="84">
        <v>100</v>
      </c>
      <c r="H28" s="82">
        <v>100</v>
      </c>
      <c r="I28" s="5"/>
      <c r="J28" s="5"/>
      <c r="K28" s="6"/>
      <c r="L28" s="27"/>
      <c r="M28" s="179">
        <v>16</v>
      </c>
      <c r="N28" s="173" t="s">
        <v>217</v>
      </c>
      <c r="O28" s="155"/>
      <c r="P28" s="80"/>
      <c r="Q28" s="80"/>
      <c r="R28" s="26"/>
      <c r="S28" s="27"/>
    </row>
    <row r="29" spans="1:19">
      <c r="A29" s="31">
        <v>17</v>
      </c>
      <c r="D29" s="77" t="s">
        <v>61</v>
      </c>
      <c r="E29" s="31">
        <v>1</v>
      </c>
      <c r="F29" s="31">
        <v>1</v>
      </c>
      <c r="G29" s="84">
        <v>100</v>
      </c>
      <c r="H29" s="82">
        <v>100</v>
      </c>
      <c r="I29" s="5"/>
      <c r="J29" s="5"/>
      <c r="K29" s="6"/>
      <c r="L29" s="27"/>
      <c r="M29" s="124">
        <v>17</v>
      </c>
      <c r="N29" s="1" t="s">
        <v>234</v>
      </c>
      <c r="P29" s="77" t="s">
        <v>61</v>
      </c>
      <c r="Q29" s="31">
        <v>1</v>
      </c>
      <c r="R29" s="26"/>
      <c r="S29" s="27"/>
    </row>
    <row r="30" spans="1:19">
      <c r="A30" s="31">
        <v>18</v>
      </c>
      <c r="D30" s="77"/>
      <c r="E30" s="31"/>
      <c r="F30" s="31"/>
      <c r="G30" s="84"/>
      <c r="H30" s="82"/>
      <c r="I30" s="5"/>
      <c r="J30" s="5"/>
      <c r="K30" s="6"/>
      <c r="L30" s="27"/>
      <c r="M30" s="177">
        <v>18</v>
      </c>
      <c r="N30" s="174" t="s">
        <v>209</v>
      </c>
      <c r="O30" s="215"/>
      <c r="P30" s="80"/>
      <c r="Q30" s="80"/>
      <c r="R30" s="26"/>
      <c r="S30" s="27"/>
    </row>
    <row r="31" spans="1:19">
      <c r="A31" s="31">
        <v>19</v>
      </c>
      <c r="D31" s="77"/>
      <c r="E31" s="31"/>
      <c r="F31" s="31"/>
      <c r="G31" s="84"/>
      <c r="H31" s="82"/>
      <c r="I31" s="5"/>
      <c r="J31" s="5"/>
      <c r="K31" s="6"/>
      <c r="L31" s="27"/>
      <c r="M31" s="177">
        <v>19</v>
      </c>
      <c r="N31" s="174" t="s">
        <v>210</v>
      </c>
      <c r="O31" s="215"/>
      <c r="P31" s="80"/>
      <c r="Q31" s="80"/>
      <c r="R31" s="26"/>
      <c r="S31" s="27"/>
    </row>
    <row r="32" spans="1:19">
      <c r="A32" s="77"/>
      <c r="D32" s="77"/>
      <c r="E32" s="31"/>
      <c r="F32" s="31"/>
      <c r="G32" s="84"/>
      <c r="H32" s="82"/>
      <c r="I32" s="5"/>
      <c r="J32" s="5"/>
      <c r="K32" s="6"/>
      <c r="L32" s="27"/>
      <c r="M32" s="178"/>
      <c r="N32" s="214"/>
      <c r="O32" s="215"/>
      <c r="P32" s="80"/>
      <c r="Q32" s="80"/>
      <c r="R32" s="26"/>
      <c r="S32" s="27"/>
    </row>
    <row r="33" spans="1:19" s="27" customFormat="1">
      <c r="A33" s="329" t="s">
        <v>46</v>
      </c>
      <c r="B33" s="330"/>
      <c r="C33" s="331"/>
      <c r="D33" s="80"/>
      <c r="E33" s="79"/>
      <c r="F33" s="79"/>
      <c r="G33" s="84"/>
      <c r="H33" s="82"/>
      <c r="I33" s="78"/>
      <c r="J33" s="78"/>
      <c r="K33" s="78"/>
      <c r="L33" s="1"/>
      <c r="M33" s="81">
        <v>1</v>
      </c>
      <c r="N33" s="76"/>
      <c r="O33" s="83"/>
      <c r="P33" s="77"/>
      <c r="Q33" s="77"/>
      <c r="R33" s="337"/>
      <c r="S33" s="1"/>
    </row>
    <row r="34" spans="1:19" s="27" customFormat="1">
      <c r="A34" s="81">
        <v>1</v>
      </c>
      <c r="B34" s="76" t="s">
        <v>278</v>
      </c>
      <c r="C34" s="83"/>
      <c r="D34" s="77" t="s">
        <v>196</v>
      </c>
      <c r="E34" s="31">
        <v>2</v>
      </c>
      <c r="F34" s="31">
        <v>2</v>
      </c>
      <c r="G34" s="84">
        <v>100</v>
      </c>
      <c r="H34" s="82">
        <v>100</v>
      </c>
      <c r="I34" s="26"/>
      <c r="J34" s="26"/>
      <c r="K34" s="26"/>
      <c r="L34" s="1"/>
      <c r="M34" s="121"/>
      <c r="N34" s="110"/>
      <c r="O34" s="110"/>
      <c r="P34" s="121"/>
      <c r="Q34" s="128"/>
      <c r="R34" s="338"/>
      <c r="S34" s="1"/>
    </row>
    <row r="35" spans="1:19" s="27" customFormat="1">
      <c r="A35" s="81"/>
      <c r="B35" s="76"/>
      <c r="C35" s="83"/>
      <c r="D35" s="77"/>
      <c r="F35" s="85"/>
      <c r="G35" s="84"/>
      <c r="H35" s="82"/>
      <c r="I35" s="26"/>
      <c r="J35" s="26"/>
      <c r="K35" s="26"/>
      <c r="L35" s="1"/>
      <c r="M35" s="319"/>
      <c r="N35" s="319"/>
      <c r="O35" s="319"/>
      <c r="P35" s="319"/>
      <c r="Q35" s="319"/>
      <c r="R35" s="211"/>
      <c r="S35" s="1"/>
    </row>
    <row r="36" spans="1:19" s="27" customFormat="1">
      <c r="A36" s="75"/>
      <c r="B36" s="69"/>
      <c r="C36" s="8"/>
      <c r="D36" s="71"/>
      <c r="E36" s="75"/>
      <c r="F36" s="75"/>
      <c r="G36" s="84"/>
      <c r="H36" s="82"/>
      <c r="I36" s="26"/>
      <c r="J36" s="26"/>
      <c r="K36" s="26"/>
      <c r="L36" s="1"/>
      <c r="M36" s="319"/>
      <c r="N36" s="319"/>
      <c r="O36" s="319"/>
      <c r="P36" s="319"/>
      <c r="Q36" s="319"/>
      <c r="R36" s="211"/>
      <c r="S36" s="1"/>
    </row>
    <row r="37" spans="1:19">
      <c r="A37" s="290" t="s">
        <v>93</v>
      </c>
      <c r="B37" s="291"/>
      <c r="C37" s="291"/>
      <c r="D37" s="291"/>
      <c r="E37" s="322"/>
      <c r="F37" s="322"/>
      <c r="G37" s="291"/>
      <c r="H37" s="291"/>
      <c r="I37" s="292"/>
      <c r="J37" s="213">
        <f>SUM(J12:J36)</f>
        <v>4.8056000000000001</v>
      </c>
      <c r="K37" s="39"/>
      <c r="M37" s="102"/>
      <c r="N37" s="102"/>
      <c r="O37" s="102"/>
      <c r="P37" s="102"/>
      <c r="Q37" s="102"/>
      <c r="R37" s="211"/>
    </row>
    <row r="38" spans="1:19">
      <c r="A38" s="290" t="s">
        <v>32</v>
      </c>
      <c r="B38" s="291"/>
      <c r="C38" s="291"/>
      <c r="D38" s="291"/>
      <c r="E38" s="291"/>
      <c r="F38" s="292"/>
      <c r="G38" s="213">
        <f>AVERAGE(G12:G34)</f>
        <v>100</v>
      </c>
      <c r="H38" s="213">
        <f>AVERAGE(H13:H36)</f>
        <v>99.666666666666671</v>
      </c>
      <c r="I38" s="62"/>
      <c r="J38" s="323"/>
      <c r="K38" s="325"/>
      <c r="M38" s="102"/>
      <c r="N38" s="37" t="s">
        <v>41</v>
      </c>
      <c r="O38" s="216"/>
      <c r="P38" s="102"/>
      <c r="R38" s="211"/>
    </row>
    <row r="39" spans="1:19">
      <c r="A39" s="290" t="s">
        <v>33</v>
      </c>
      <c r="B39" s="291"/>
      <c r="C39" s="291"/>
      <c r="D39" s="291"/>
      <c r="E39" s="291"/>
      <c r="F39" s="292"/>
      <c r="G39" s="327">
        <f>AVERAGE(G38:H38)</f>
        <v>99.833333333333343</v>
      </c>
      <c r="H39" s="328"/>
      <c r="I39" s="63"/>
      <c r="J39" s="324"/>
      <c r="K39" s="326"/>
      <c r="M39" s="102"/>
      <c r="N39" s="102" t="s">
        <v>186</v>
      </c>
      <c r="O39" s="210"/>
      <c r="P39" s="102"/>
      <c r="R39" s="211"/>
    </row>
    <row r="40" spans="1:19" ht="29.25" customHeight="1">
      <c r="A40" s="102"/>
      <c r="B40" s="102"/>
      <c r="C40" s="102"/>
      <c r="D40" s="102"/>
      <c r="E40" s="102"/>
      <c r="F40" s="102"/>
      <c r="G40" s="102"/>
      <c r="H40" s="102"/>
      <c r="I40" s="102"/>
      <c r="J40" s="102"/>
      <c r="K40" s="211"/>
      <c r="M40" s="102"/>
      <c r="N40" s="102"/>
      <c r="O40" s="102"/>
      <c r="P40" s="102"/>
      <c r="Q40" s="102"/>
      <c r="R40" s="211"/>
    </row>
    <row r="41" spans="1:19">
      <c r="A41" s="102"/>
      <c r="B41" s="37" t="s">
        <v>42</v>
      </c>
      <c r="C41" s="216"/>
      <c r="D41" s="102"/>
      <c r="G41" s="102"/>
      <c r="H41" s="102"/>
      <c r="I41" s="102"/>
      <c r="J41" s="102"/>
      <c r="K41" s="211"/>
      <c r="M41" s="102"/>
      <c r="O41" s="210" t="s">
        <v>8</v>
      </c>
      <c r="P41" s="102"/>
      <c r="Q41" s="1" t="s">
        <v>168</v>
      </c>
      <c r="R41" s="209"/>
    </row>
    <row r="42" spans="1:19" ht="21" customHeight="1">
      <c r="A42" s="102"/>
      <c r="B42" s="102" t="s">
        <v>202</v>
      </c>
      <c r="C42" s="210"/>
      <c r="D42" s="102"/>
      <c r="G42" s="102"/>
      <c r="H42" s="102"/>
      <c r="I42" s="102"/>
      <c r="J42" s="102"/>
      <c r="K42" s="211"/>
      <c r="M42" s="102"/>
      <c r="O42" s="98"/>
      <c r="P42" s="102"/>
      <c r="R42" s="210"/>
    </row>
    <row r="43" spans="1:19">
      <c r="A43" s="102"/>
      <c r="B43" s="102"/>
      <c r="C43" s="102"/>
      <c r="D43" s="102"/>
      <c r="E43" s="102"/>
      <c r="F43" s="102"/>
      <c r="G43" s="102"/>
      <c r="H43" s="102"/>
      <c r="I43" s="102"/>
      <c r="J43" s="102"/>
      <c r="K43" s="211"/>
      <c r="M43" s="102"/>
      <c r="O43" s="209" t="s">
        <v>166</v>
      </c>
      <c r="P43" s="332" t="s">
        <v>181</v>
      </c>
      <c r="Q43" s="332"/>
      <c r="R43" s="332"/>
    </row>
    <row r="44" spans="1:19">
      <c r="A44" s="102"/>
      <c r="C44" s="210" t="s">
        <v>8</v>
      </c>
      <c r="D44" s="102"/>
      <c r="F44" s="333" t="s">
        <v>7</v>
      </c>
      <c r="G44" s="333"/>
      <c r="H44" s="333"/>
      <c r="I44" s="210"/>
      <c r="J44" s="210"/>
      <c r="K44" s="211"/>
      <c r="M44" s="102"/>
      <c r="O44" s="210" t="s">
        <v>164</v>
      </c>
      <c r="P44" s="333" t="s">
        <v>182</v>
      </c>
      <c r="Q44" s="333"/>
      <c r="R44" s="333"/>
    </row>
    <row r="45" spans="1:19" ht="32.25" customHeight="1">
      <c r="A45" s="102"/>
      <c r="C45" s="98"/>
      <c r="D45" s="102"/>
      <c r="G45" s="210"/>
      <c r="H45" s="102"/>
      <c r="I45" s="102"/>
      <c r="J45" s="102"/>
      <c r="K45" s="211"/>
      <c r="M45" s="102"/>
      <c r="N45" s="102"/>
      <c r="O45" s="102"/>
      <c r="P45" s="102"/>
      <c r="Q45" s="102"/>
    </row>
    <row r="46" spans="1:19">
      <c r="A46" s="102"/>
      <c r="C46" s="210" t="s">
        <v>166</v>
      </c>
      <c r="D46" s="102"/>
      <c r="E46" s="333" t="s">
        <v>179</v>
      </c>
      <c r="F46" s="333"/>
      <c r="G46" s="333"/>
      <c r="H46" s="333"/>
      <c r="I46" s="333"/>
      <c r="J46" s="210"/>
      <c r="K46" s="211"/>
    </row>
    <row r="47" spans="1:19">
      <c r="A47" s="102"/>
      <c r="C47" s="210" t="s">
        <v>164</v>
      </c>
      <c r="D47" s="102"/>
      <c r="E47" s="334" t="s">
        <v>180</v>
      </c>
      <c r="F47" s="334"/>
      <c r="G47" s="334"/>
      <c r="H47" s="334"/>
      <c r="I47" s="334"/>
      <c r="J47" s="210"/>
      <c r="K47" s="211"/>
    </row>
    <row r="48" spans="1:19">
      <c r="A48" s="102"/>
      <c r="B48" s="102"/>
      <c r="C48" s="102"/>
      <c r="D48" s="102"/>
      <c r="E48" s="102"/>
      <c r="F48" s="102"/>
      <c r="G48" s="102"/>
      <c r="H48" s="102"/>
      <c r="I48" s="102"/>
      <c r="J48" s="102"/>
      <c r="K48" s="211"/>
    </row>
  </sheetData>
  <mergeCells count="40">
    <mergeCell ref="P43:R43"/>
    <mergeCell ref="F44:H44"/>
    <mergeCell ref="P44:R44"/>
    <mergeCell ref="E46:I46"/>
    <mergeCell ref="E47:I47"/>
    <mergeCell ref="A38:F38"/>
    <mergeCell ref="J38:J39"/>
    <mergeCell ref="K38:K39"/>
    <mergeCell ref="A39:F39"/>
    <mergeCell ref="G39:H39"/>
    <mergeCell ref="R33:R34"/>
    <mergeCell ref="B11:C11"/>
    <mergeCell ref="N11:O11"/>
    <mergeCell ref="M36:Q36"/>
    <mergeCell ref="A37:I37"/>
    <mergeCell ref="M35:Q35"/>
    <mergeCell ref="A12:C12"/>
    <mergeCell ref="M12:O12"/>
    <mergeCell ref="B15:C15"/>
    <mergeCell ref="B16:C16"/>
    <mergeCell ref="B17:C17"/>
    <mergeCell ref="B18:C18"/>
    <mergeCell ref="B19:C19"/>
    <mergeCell ref="B20:C20"/>
    <mergeCell ref="A33:C33"/>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s>
  <printOptions horizontalCentered="1"/>
  <pageMargins left="0.31496062992125984" right="0.31496062992125984" top="0.35433070866141736" bottom="0.35433070866141736" header="0.31496062992125984" footer="0.31496062992125984"/>
  <pageSetup paperSize="9" scale="72" orientation="landscape" r:id="rId1"/>
  <colBreaks count="1" manualBreakCount="1">
    <brk id="11" max="4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view="pageBreakPreview" topLeftCell="A7" zoomScaleNormal="100" zoomScaleSheetLayoutView="100" workbookViewId="0">
      <selection activeCell="C25" sqref="C25"/>
    </sheetView>
  </sheetViews>
  <sheetFormatPr defaultRowHeight="14.25"/>
  <cols>
    <col min="1" max="1" width="7" style="1" customWidth="1"/>
    <col min="2" max="2" width="14.5703125" style="1" customWidth="1"/>
    <col min="3" max="3" width="66.42578125" style="1" customWidth="1"/>
    <col min="4" max="4" width="10.42578125"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292</v>
      </c>
      <c r="M5" s="1" t="s">
        <v>0</v>
      </c>
      <c r="O5" s="1" t="s">
        <v>163</v>
      </c>
    </row>
    <row r="6" spans="1:18">
      <c r="A6" s="1" t="s">
        <v>16</v>
      </c>
      <c r="C6" s="1" t="s">
        <v>174</v>
      </c>
      <c r="M6" s="1" t="s">
        <v>16</v>
      </c>
      <c r="O6" s="1" t="s">
        <v>174</v>
      </c>
    </row>
    <row r="7" spans="1:18">
      <c r="A7" s="1" t="s">
        <v>24</v>
      </c>
      <c r="C7" s="1" t="s">
        <v>291</v>
      </c>
      <c r="M7" s="1" t="s">
        <v>24</v>
      </c>
      <c r="O7" s="1" t="s">
        <v>239</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221" t="s">
        <v>34</v>
      </c>
      <c r="F10" s="221" t="s">
        <v>4</v>
      </c>
      <c r="G10" s="221"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217">
        <f>P11-1</f>
        <v>-4</v>
      </c>
      <c r="R11" s="86" t="s">
        <v>167</v>
      </c>
    </row>
    <row r="12" spans="1:18">
      <c r="A12" s="301" t="s">
        <v>45</v>
      </c>
      <c r="B12" s="302"/>
      <c r="C12" s="303"/>
      <c r="D12" s="72"/>
      <c r="E12" s="74"/>
      <c r="F12" s="74"/>
      <c r="G12" s="73"/>
      <c r="H12" s="25"/>
      <c r="I12" s="25"/>
      <c r="J12" s="25"/>
      <c r="K12" s="25"/>
      <c r="M12" s="301" t="s">
        <v>45</v>
      </c>
      <c r="N12" s="302"/>
      <c r="O12" s="302"/>
      <c r="P12" s="74"/>
      <c r="Q12" s="125"/>
      <c r="R12" s="74"/>
    </row>
    <row r="13" spans="1:18">
      <c r="A13" s="31">
        <v>1</v>
      </c>
      <c r="B13" s="76" t="s">
        <v>242</v>
      </c>
      <c r="C13" s="35"/>
      <c r="D13" s="77" t="s">
        <v>241</v>
      </c>
      <c r="E13" s="31">
        <v>11</v>
      </c>
      <c r="F13" s="31">
        <v>11</v>
      </c>
      <c r="G13" s="84">
        <f t="shared" ref="G13:G20" si="1">IF(E13=0,IF(F13=0,0,1),IF(F13&gt;E13,1,F13/E13))*100</f>
        <v>100</v>
      </c>
      <c r="H13" s="82">
        <v>99</v>
      </c>
      <c r="I13" s="5"/>
      <c r="J13" s="5"/>
      <c r="K13" s="6"/>
      <c r="M13" s="31">
        <v>1</v>
      </c>
      <c r="N13" s="76" t="s">
        <v>228</v>
      </c>
      <c r="O13" s="76"/>
      <c r="P13" s="77" t="s">
        <v>61</v>
      </c>
      <c r="Q13" s="31">
        <v>4</v>
      </c>
      <c r="R13" s="6"/>
    </row>
    <row r="14" spans="1:18">
      <c r="A14" s="31">
        <v>2</v>
      </c>
      <c r="B14" s="76" t="s">
        <v>240</v>
      </c>
      <c r="C14" s="35"/>
      <c r="D14" s="77" t="s">
        <v>241</v>
      </c>
      <c r="E14" s="31">
        <v>11</v>
      </c>
      <c r="F14" s="31">
        <v>11</v>
      </c>
      <c r="G14" s="84">
        <v>100</v>
      </c>
      <c r="H14" s="82">
        <v>100</v>
      </c>
      <c r="I14" s="5"/>
      <c r="J14" s="5"/>
      <c r="K14" s="6"/>
      <c r="M14" s="31">
        <v>2</v>
      </c>
      <c r="N14" s="76" t="s">
        <v>229</v>
      </c>
      <c r="O14" s="76"/>
      <c r="P14" s="77"/>
      <c r="Q14" s="31"/>
      <c r="R14" s="6"/>
    </row>
    <row r="15" spans="1:18" ht="14.25" customHeight="1">
      <c r="A15" s="31">
        <v>3</v>
      </c>
      <c r="B15" s="348" t="s">
        <v>257</v>
      </c>
      <c r="C15" s="349"/>
      <c r="D15" s="77" t="s">
        <v>196</v>
      </c>
      <c r="E15" s="31">
        <v>30</v>
      </c>
      <c r="F15" s="31">
        <v>30</v>
      </c>
      <c r="G15" s="84">
        <f t="shared" si="1"/>
        <v>100</v>
      </c>
      <c r="H15" s="82">
        <v>100</v>
      </c>
      <c r="I15" s="5"/>
      <c r="J15" s="5"/>
      <c r="K15" s="6"/>
      <c r="M15" s="31">
        <v>3</v>
      </c>
      <c r="N15" s="76" t="s">
        <v>232</v>
      </c>
      <c r="O15" s="76"/>
      <c r="P15" s="77" t="s">
        <v>61</v>
      </c>
      <c r="Q15" s="31">
        <v>7</v>
      </c>
      <c r="R15" s="6"/>
    </row>
    <row r="16" spans="1:18" ht="15">
      <c r="A16" s="196">
        <v>4</v>
      </c>
      <c r="B16" s="348" t="s">
        <v>286</v>
      </c>
      <c r="C16" s="349"/>
      <c r="D16" s="77" t="s">
        <v>222</v>
      </c>
      <c r="E16" s="31">
        <f>232*9</f>
        <v>2088</v>
      </c>
      <c r="F16" s="31">
        <v>2088</v>
      </c>
      <c r="G16" s="84">
        <f t="shared" si="1"/>
        <v>100</v>
      </c>
      <c r="H16" s="82">
        <v>99</v>
      </c>
      <c r="I16" s="207" t="s">
        <v>295</v>
      </c>
      <c r="J16" s="5">
        <f>E16*0.002*0.6</f>
        <v>2.5055999999999998</v>
      </c>
      <c r="K16" s="70"/>
      <c r="M16" s="31">
        <v>4</v>
      </c>
      <c r="N16" s="76" t="s">
        <v>231</v>
      </c>
      <c r="O16" s="122"/>
      <c r="P16" s="77" t="s">
        <v>61</v>
      </c>
      <c r="Q16" s="31">
        <v>4</v>
      </c>
      <c r="R16" s="129"/>
    </row>
    <row r="17" spans="1:19" ht="15">
      <c r="A17" s="31">
        <v>5</v>
      </c>
      <c r="B17" s="348" t="s">
        <v>288</v>
      </c>
      <c r="C17" s="349"/>
      <c r="D17" s="77" t="s">
        <v>276</v>
      </c>
      <c r="E17" s="31">
        <v>1</v>
      </c>
      <c r="F17" s="31">
        <v>1</v>
      </c>
      <c r="G17" s="84">
        <f t="shared" si="1"/>
        <v>100</v>
      </c>
      <c r="H17" s="82">
        <v>99</v>
      </c>
      <c r="I17" s="5"/>
      <c r="J17" s="5"/>
      <c r="K17" s="70"/>
      <c r="M17" s="31">
        <v>5</v>
      </c>
      <c r="N17" s="1" t="s">
        <v>235</v>
      </c>
      <c r="O17" s="122"/>
      <c r="P17" s="77" t="s">
        <v>201</v>
      </c>
      <c r="Q17" s="31">
        <v>11</v>
      </c>
      <c r="R17" s="129"/>
    </row>
    <row r="18" spans="1:19" ht="14.25" customHeight="1">
      <c r="A18" s="31">
        <v>6</v>
      </c>
      <c r="B18" s="348" t="s">
        <v>289</v>
      </c>
      <c r="C18" s="349"/>
      <c r="D18" s="77" t="s">
        <v>61</v>
      </c>
      <c r="E18" s="31">
        <v>2</v>
      </c>
      <c r="F18" s="31">
        <v>2</v>
      </c>
      <c r="G18" s="84">
        <f t="shared" si="1"/>
        <v>100</v>
      </c>
      <c r="H18" s="82">
        <v>99</v>
      </c>
      <c r="I18" s="5"/>
      <c r="J18" s="5"/>
      <c r="K18" s="6"/>
      <c r="M18" s="31">
        <v>6</v>
      </c>
      <c r="N18" s="1" t="s">
        <v>230</v>
      </c>
      <c r="O18" s="122"/>
      <c r="P18" s="77" t="s">
        <v>84</v>
      </c>
      <c r="Q18" s="31">
        <v>70</v>
      </c>
      <c r="R18" s="6"/>
    </row>
    <row r="19" spans="1:19">
      <c r="A19" s="31">
        <v>7</v>
      </c>
      <c r="B19" s="348" t="s">
        <v>290</v>
      </c>
      <c r="C19" s="349"/>
      <c r="D19" s="77" t="s">
        <v>61</v>
      </c>
      <c r="E19" s="31">
        <v>3</v>
      </c>
      <c r="F19" s="31">
        <v>3</v>
      </c>
      <c r="G19" s="84">
        <f t="shared" si="1"/>
        <v>100</v>
      </c>
      <c r="H19" s="82">
        <v>99</v>
      </c>
      <c r="I19" s="5"/>
      <c r="J19" s="5"/>
      <c r="K19" s="6"/>
      <c r="M19" s="31">
        <v>7</v>
      </c>
      <c r="N19" s="1" t="s">
        <v>216</v>
      </c>
      <c r="O19" s="122"/>
      <c r="P19" s="77" t="s">
        <v>61</v>
      </c>
      <c r="Q19" s="31">
        <v>2</v>
      </c>
      <c r="R19" s="6"/>
    </row>
    <row r="20" spans="1:19">
      <c r="A20" s="31">
        <v>8</v>
      </c>
      <c r="B20" s="348" t="s">
        <v>302</v>
      </c>
      <c r="C20" s="349"/>
      <c r="D20" s="206" t="s">
        <v>61</v>
      </c>
      <c r="E20" s="207">
        <v>2</v>
      </c>
      <c r="F20" s="31">
        <v>2</v>
      </c>
      <c r="G20" s="84">
        <f t="shared" si="1"/>
        <v>100</v>
      </c>
      <c r="H20" s="82">
        <v>99</v>
      </c>
      <c r="I20" s="5"/>
      <c r="J20" s="5"/>
      <c r="K20" s="6"/>
      <c r="M20" s="31">
        <v>8</v>
      </c>
      <c r="N20" s="1" t="s">
        <v>206</v>
      </c>
      <c r="O20" s="220"/>
      <c r="P20" s="77" t="s">
        <v>61</v>
      </c>
      <c r="Q20" s="31">
        <v>1</v>
      </c>
      <c r="R20" s="31"/>
    </row>
    <row r="21" spans="1:19">
      <c r="A21" s="31">
        <v>9</v>
      </c>
      <c r="D21" s="77" t="s">
        <v>274</v>
      </c>
      <c r="E21" s="31">
        <v>16</v>
      </c>
      <c r="F21" s="31">
        <v>16</v>
      </c>
      <c r="G21" s="84">
        <v>100</v>
      </c>
      <c r="H21" s="82">
        <v>100</v>
      </c>
      <c r="I21" s="5"/>
      <c r="J21" s="5"/>
      <c r="K21" s="6"/>
      <c r="M21" s="31">
        <v>9</v>
      </c>
      <c r="N21" s="76" t="s">
        <v>233</v>
      </c>
      <c r="O21" s="220"/>
      <c r="P21" s="77" t="s">
        <v>61</v>
      </c>
      <c r="Q21" s="31">
        <v>2</v>
      </c>
      <c r="R21" s="31"/>
    </row>
    <row r="22" spans="1:19">
      <c r="A22" s="31">
        <v>10</v>
      </c>
      <c r="D22" s="77" t="s">
        <v>276</v>
      </c>
      <c r="E22" s="31">
        <v>1</v>
      </c>
      <c r="F22" s="31">
        <v>1</v>
      </c>
      <c r="G22" s="84">
        <v>100</v>
      </c>
      <c r="H22" s="82">
        <v>100</v>
      </c>
      <c r="I22" s="5"/>
      <c r="J22" s="5"/>
      <c r="K22" s="6"/>
      <c r="M22" s="31">
        <v>10</v>
      </c>
      <c r="N22" s="76" t="s">
        <v>219</v>
      </c>
      <c r="O22" s="220"/>
      <c r="P22" s="77"/>
      <c r="Q22" s="31"/>
      <c r="R22" s="31"/>
    </row>
    <row r="23" spans="1:19">
      <c r="A23" s="31">
        <v>11</v>
      </c>
      <c r="D23" s="77" t="s">
        <v>61</v>
      </c>
      <c r="E23" s="31">
        <v>3</v>
      </c>
      <c r="F23" s="31">
        <v>3</v>
      </c>
      <c r="G23" s="84">
        <v>100</v>
      </c>
      <c r="H23" s="82">
        <v>100</v>
      </c>
      <c r="I23" s="5"/>
      <c r="J23" s="5"/>
      <c r="K23" s="6"/>
      <c r="M23" s="31">
        <v>11</v>
      </c>
      <c r="N23" s="76" t="s">
        <v>220</v>
      </c>
      <c r="O23" s="122"/>
      <c r="P23" s="77" t="s">
        <v>61</v>
      </c>
      <c r="Q23" s="31">
        <v>1</v>
      </c>
      <c r="R23" s="6"/>
    </row>
    <row r="24" spans="1:19">
      <c r="A24" s="31">
        <v>12</v>
      </c>
      <c r="D24" s="77" t="s">
        <v>196</v>
      </c>
      <c r="E24" s="31">
        <v>3</v>
      </c>
      <c r="F24" s="31">
        <v>3</v>
      </c>
      <c r="G24" s="84">
        <v>100</v>
      </c>
      <c r="H24" s="82">
        <v>100</v>
      </c>
      <c r="I24" s="5"/>
      <c r="J24" s="5"/>
      <c r="K24" s="6"/>
      <c r="M24" s="31">
        <v>12</v>
      </c>
      <c r="N24" s="76" t="s">
        <v>224</v>
      </c>
      <c r="O24" s="122"/>
      <c r="P24" s="77"/>
      <c r="Q24" s="31"/>
      <c r="R24" s="6"/>
    </row>
    <row r="25" spans="1:19">
      <c r="A25" s="31">
        <v>13</v>
      </c>
      <c r="D25" s="77" t="s">
        <v>196</v>
      </c>
      <c r="E25" s="31">
        <v>3</v>
      </c>
      <c r="F25" s="31">
        <v>3</v>
      </c>
      <c r="G25" s="84">
        <v>100</v>
      </c>
      <c r="H25" s="82">
        <v>100</v>
      </c>
      <c r="I25" s="5"/>
      <c r="J25" s="5"/>
      <c r="K25" s="6"/>
      <c r="M25" s="31">
        <v>13</v>
      </c>
      <c r="N25" s="76" t="s">
        <v>218</v>
      </c>
      <c r="O25" s="122"/>
      <c r="P25" s="77" t="s">
        <v>61</v>
      </c>
      <c r="Q25" s="31">
        <v>3</v>
      </c>
      <c r="R25" s="6"/>
    </row>
    <row r="26" spans="1:19" ht="14.25" customHeight="1">
      <c r="A26" s="31">
        <v>14</v>
      </c>
      <c r="B26" s="76"/>
      <c r="D26" s="77" t="s">
        <v>61</v>
      </c>
      <c r="E26" s="31">
        <v>3</v>
      </c>
      <c r="F26" s="31">
        <v>3</v>
      </c>
      <c r="G26" s="84">
        <v>100</v>
      </c>
      <c r="H26" s="82">
        <v>100</v>
      </c>
      <c r="I26" s="5"/>
      <c r="J26" s="5"/>
      <c r="K26" s="6"/>
      <c r="L26" s="27"/>
      <c r="M26" s="85">
        <v>14</v>
      </c>
      <c r="N26" s="175" t="s">
        <v>207</v>
      </c>
      <c r="O26" s="171"/>
      <c r="P26" s="77" t="s">
        <v>61</v>
      </c>
      <c r="Q26" s="31">
        <v>2</v>
      </c>
      <c r="R26" s="120"/>
      <c r="S26" s="27"/>
    </row>
    <row r="27" spans="1:19" ht="14.25" customHeight="1">
      <c r="A27" s="31">
        <v>15</v>
      </c>
      <c r="B27" s="76"/>
      <c r="C27" s="171"/>
      <c r="D27" s="77" t="s">
        <v>61</v>
      </c>
      <c r="E27" s="31">
        <v>2</v>
      </c>
      <c r="F27" s="31">
        <v>2</v>
      </c>
      <c r="G27" s="84">
        <v>100</v>
      </c>
      <c r="H27" s="82">
        <v>100</v>
      </c>
      <c r="I27" s="5"/>
      <c r="J27" s="5"/>
      <c r="K27" s="6"/>
      <c r="L27" s="27"/>
      <c r="M27" s="176">
        <v>15</v>
      </c>
      <c r="N27" s="172" t="s">
        <v>208</v>
      </c>
      <c r="O27" s="87"/>
      <c r="P27" s="80"/>
      <c r="Q27" s="80"/>
      <c r="R27" s="26"/>
      <c r="S27" s="27"/>
    </row>
    <row r="28" spans="1:19">
      <c r="A28" s="31">
        <v>16</v>
      </c>
      <c r="D28" s="77" t="s">
        <v>61</v>
      </c>
      <c r="E28" s="31">
        <v>2</v>
      </c>
      <c r="F28" s="31">
        <v>2</v>
      </c>
      <c r="G28" s="84">
        <v>100</v>
      </c>
      <c r="H28" s="82">
        <v>100</v>
      </c>
      <c r="I28" s="5"/>
      <c r="J28" s="5"/>
      <c r="K28" s="6"/>
      <c r="L28" s="27"/>
      <c r="M28" s="179">
        <v>16</v>
      </c>
      <c r="N28" s="173" t="s">
        <v>217</v>
      </c>
      <c r="O28" s="155"/>
      <c r="P28" s="80"/>
      <c r="Q28" s="80"/>
      <c r="R28" s="26"/>
      <c r="S28" s="27"/>
    </row>
    <row r="29" spans="1:19">
      <c r="A29" s="31">
        <v>17</v>
      </c>
      <c r="D29" s="77" t="s">
        <v>61</v>
      </c>
      <c r="E29" s="31">
        <v>1</v>
      </c>
      <c r="F29" s="31">
        <v>1</v>
      </c>
      <c r="G29" s="84">
        <v>100</v>
      </c>
      <c r="H29" s="82">
        <v>100</v>
      </c>
      <c r="I29" s="5"/>
      <c r="J29" s="5"/>
      <c r="K29" s="6"/>
      <c r="L29" s="27"/>
      <c r="M29" s="124">
        <v>17</v>
      </c>
      <c r="N29" s="1" t="s">
        <v>234</v>
      </c>
      <c r="P29" s="77" t="s">
        <v>61</v>
      </c>
      <c r="Q29" s="31">
        <v>1</v>
      </c>
      <c r="R29" s="26"/>
      <c r="S29" s="27"/>
    </row>
    <row r="30" spans="1:19">
      <c r="A30" s="31">
        <v>18</v>
      </c>
      <c r="D30" s="77"/>
      <c r="E30" s="31"/>
      <c r="F30" s="31"/>
      <c r="G30" s="84"/>
      <c r="H30" s="82"/>
      <c r="I30" s="5"/>
      <c r="J30" s="5"/>
      <c r="K30" s="6"/>
      <c r="L30" s="27"/>
      <c r="M30" s="177">
        <v>18</v>
      </c>
      <c r="N30" s="174" t="s">
        <v>209</v>
      </c>
      <c r="O30" s="224"/>
      <c r="P30" s="80"/>
      <c r="Q30" s="80"/>
      <c r="R30" s="26"/>
      <c r="S30" s="27"/>
    </row>
    <row r="31" spans="1:19">
      <c r="A31" s="31">
        <v>19</v>
      </c>
      <c r="D31" s="77"/>
      <c r="E31" s="31"/>
      <c r="F31" s="31"/>
      <c r="G31" s="84"/>
      <c r="H31" s="82"/>
      <c r="I31" s="5"/>
      <c r="J31" s="5"/>
      <c r="K31" s="6"/>
      <c r="L31" s="27"/>
      <c r="M31" s="177">
        <v>19</v>
      </c>
      <c r="N31" s="174" t="s">
        <v>210</v>
      </c>
      <c r="O31" s="224"/>
      <c r="P31" s="80"/>
      <c r="Q31" s="80"/>
      <c r="R31" s="26"/>
      <c r="S31" s="27"/>
    </row>
    <row r="32" spans="1:19">
      <c r="A32" s="77"/>
      <c r="D32" s="77"/>
      <c r="E32" s="31"/>
      <c r="F32" s="31"/>
      <c r="G32" s="84"/>
      <c r="H32" s="82"/>
      <c r="I32" s="5"/>
      <c r="J32" s="5"/>
      <c r="K32" s="6"/>
      <c r="L32" s="27"/>
      <c r="M32" s="178"/>
      <c r="N32" s="223"/>
      <c r="O32" s="224"/>
      <c r="P32" s="80"/>
      <c r="Q32" s="80"/>
      <c r="R32" s="26"/>
      <c r="S32" s="27"/>
    </row>
    <row r="33" spans="1:19" s="27" customFormat="1">
      <c r="A33" s="329" t="s">
        <v>46</v>
      </c>
      <c r="B33" s="330"/>
      <c r="C33" s="331"/>
      <c r="D33" s="80"/>
      <c r="E33" s="79"/>
      <c r="F33" s="79"/>
      <c r="G33" s="84"/>
      <c r="H33" s="82"/>
      <c r="I33" s="78"/>
      <c r="J33" s="78"/>
      <c r="K33" s="78"/>
      <c r="L33" s="1"/>
      <c r="M33" s="81">
        <v>1</v>
      </c>
      <c r="N33" s="76"/>
      <c r="O33" s="83"/>
      <c r="P33" s="77"/>
      <c r="Q33" s="77"/>
      <c r="R33" s="337"/>
      <c r="S33" s="1"/>
    </row>
    <row r="34" spans="1:19" s="27" customFormat="1">
      <c r="A34" s="81">
        <v>1</v>
      </c>
      <c r="B34" s="76" t="s">
        <v>287</v>
      </c>
      <c r="C34" s="83"/>
      <c r="D34" s="77" t="s">
        <v>61</v>
      </c>
      <c r="E34" s="31">
        <v>2</v>
      </c>
      <c r="F34" s="31">
        <v>2</v>
      </c>
      <c r="G34" s="84">
        <v>100</v>
      </c>
      <c r="H34" s="82">
        <v>100</v>
      </c>
      <c r="I34" s="26"/>
      <c r="J34" s="26"/>
      <c r="K34" s="26"/>
      <c r="L34" s="1"/>
      <c r="M34" s="121"/>
      <c r="N34" s="110"/>
      <c r="O34" s="110"/>
      <c r="P34" s="121"/>
      <c r="Q34" s="128"/>
      <c r="R34" s="338"/>
      <c r="S34" s="1"/>
    </row>
    <row r="35" spans="1:19" s="27" customFormat="1">
      <c r="A35" s="81"/>
      <c r="B35" s="76"/>
      <c r="C35" s="83"/>
      <c r="D35" s="77"/>
      <c r="F35" s="85"/>
      <c r="G35" s="84"/>
      <c r="H35" s="82"/>
      <c r="I35" s="26"/>
      <c r="J35" s="26"/>
      <c r="K35" s="26"/>
      <c r="L35" s="1"/>
      <c r="M35" s="319"/>
      <c r="N35" s="319"/>
      <c r="O35" s="319"/>
      <c r="P35" s="319"/>
      <c r="Q35" s="319"/>
      <c r="R35" s="220"/>
      <c r="S35" s="1"/>
    </row>
    <row r="36" spans="1:19" s="27" customFormat="1">
      <c r="A36" s="75"/>
      <c r="B36" s="69"/>
      <c r="C36" s="8"/>
      <c r="D36" s="71"/>
      <c r="E36" s="75"/>
      <c r="F36" s="75"/>
      <c r="G36" s="84"/>
      <c r="H36" s="82"/>
      <c r="I36" s="26"/>
      <c r="J36" s="26"/>
      <c r="K36" s="26"/>
      <c r="L36" s="1"/>
      <c r="M36" s="319"/>
      <c r="N36" s="319"/>
      <c r="O36" s="319"/>
      <c r="P36" s="319"/>
      <c r="Q36" s="319"/>
      <c r="R36" s="220"/>
      <c r="S36" s="1"/>
    </row>
    <row r="37" spans="1:19">
      <c r="A37" s="290" t="s">
        <v>93</v>
      </c>
      <c r="B37" s="291"/>
      <c r="C37" s="291"/>
      <c r="D37" s="291"/>
      <c r="E37" s="322"/>
      <c r="F37" s="322"/>
      <c r="G37" s="291"/>
      <c r="H37" s="291"/>
      <c r="I37" s="292"/>
      <c r="J37" s="222">
        <f>SUM(J12:J36)</f>
        <v>2.5055999999999998</v>
      </c>
      <c r="K37" s="39"/>
      <c r="M37" s="102"/>
      <c r="N37" s="102"/>
      <c r="O37" s="102"/>
      <c r="P37" s="102"/>
      <c r="Q37" s="102"/>
      <c r="R37" s="220"/>
    </row>
    <row r="38" spans="1:19">
      <c r="A38" s="290" t="s">
        <v>32</v>
      </c>
      <c r="B38" s="291"/>
      <c r="C38" s="291"/>
      <c r="D38" s="291"/>
      <c r="E38" s="291"/>
      <c r="F38" s="292"/>
      <c r="G38" s="222">
        <f>AVERAGE(G12:G34)</f>
        <v>100</v>
      </c>
      <c r="H38" s="222">
        <f>AVERAGE(H13:H36)</f>
        <v>99.666666666666671</v>
      </c>
      <c r="I38" s="62"/>
      <c r="J38" s="323"/>
      <c r="K38" s="325"/>
      <c r="M38" s="102"/>
      <c r="N38" s="37" t="s">
        <v>41</v>
      </c>
      <c r="O38" s="225"/>
      <c r="P38" s="102"/>
      <c r="R38" s="220"/>
    </row>
    <row r="39" spans="1:19">
      <c r="A39" s="290" t="s">
        <v>33</v>
      </c>
      <c r="B39" s="291"/>
      <c r="C39" s="291"/>
      <c r="D39" s="291"/>
      <c r="E39" s="291"/>
      <c r="F39" s="292"/>
      <c r="G39" s="327">
        <f>AVERAGE(G38:H38)</f>
        <v>99.833333333333343</v>
      </c>
      <c r="H39" s="328"/>
      <c r="I39" s="63"/>
      <c r="J39" s="324"/>
      <c r="K39" s="326"/>
      <c r="M39" s="102"/>
      <c r="N39" s="102" t="s">
        <v>186</v>
      </c>
      <c r="O39" s="219"/>
      <c r="P39" s="102"/>
      <c r="R39" s="220"/>
    </row>
    <row r="40" spans="1:19" ht="29.25" customHeight="1">
      <c r="A40" s="102"/>
      <c r="B40" s="102"/>
      <c r="C40" s="102"/>
      <c r="D40" s="102"/>
      <c r="E40" s="102"/>
      <c r="F40" s="102"/>
      <c r="G40" s="102"/>
      <c r="H40" s="102"/>
      <c r="I40" s="102"/>
      <c r="J40" s="102"/>
      <c r="K40" s="220"/>
      <c r="M40" s="102"/>
      <c r="N40" s="102"/>
      <c r="O40" s="102"/>
      <c r="P40" s="102"/>
      <c r="Q40" s="102"/>
      <c r="R40" s="220"/>
    </row>
    <row r="41" spans="1:19">
      <c r="A41" s="102"/>
      <c r="B41" s="37" t="s">
        <v>42</v>
      </c>
      <c r="C41" s="225"/>
      <c r="D41" s="102"/>
      <c r="G41" s="102"/>
      <c r="H41" s="102"/>
      <c r="I41" s="102"/>
      <c r="J41" s="102"/>
      <c r="K41" s="220"/>
      <c r="M41" s="102"/>
      <c r="O41" s="219" t="s">
        <v>8</v>
      </c>
      <c r="P41" s="102"/>
      <c r="Q41" s="1" t="s">
        <v>168</v>
      </c>
      <c r="R41" s="218"/>
    </row>
    <row r="42" spans="1:19" ht="21" customHeight="1">
      <c r="A42" s="102"/>
      <c r="B42" s="102" t="s">
        <v>202</v>
      </c>
      <c r="C42" s="219"/>
      <c r="D42" s="102"/>
      <c r="G42" s="102"/>
      <c r="H42" s="102"/>
      <c r="I42" s="102"/>
      <c r="J42" s="102"/>
      <c r="K42" s="220"/>
      <c r="M42" s="102"/>
      <c r="O42" s="98"/>
      <c r="P42" s="102"/>
      <c r="R42" s="219"/>
    </row>
    <row r="43" spans="1:19">
      <c r="A43" s="102"/>
      <c r="B43" s="102"/>
      <c r="C43" s="102"/>
      <c r="D43" s="102"/>
      <c r="E43" s="102"/>
      <c r="F43" s="102"/>
      <c r="G43" s="102"/>
      <c r="H43" s="102"/>
      <c r="I43" s="102"/>
      <c r="J43" s="102"/>
      <c r="K43" s="220"/>
      <c r="M43" s="102"/>
      <c r="O43" s="218" t="s">
        <v>166</v>
      </c>
      <c r="P43" s="332" t="s">
        <v>181</v>
      </c>
      <c r="Q43" s="332"/>
      <c r="R43" s="332"/>
    </row>
    <row r="44" spans="1:19">
      <c r="A44" s="102"/>
      <c r="C44" s="219" t="s">
        <v>8</v>
      </c>
      <c r="D44" s="102"/>
      <c r="F44" s="333" t="s">
        <v>7</v>
      </c>
      <c r="G44" s="333"/>
      <c r="H44" s="333"/>
      <c r="I44" s="219"/>
      <c r="J44" s="219"/>
      <c r="K44" s="220"/>
      <c r="M44" s="102"/>
      <c r="O44" s="219" t="s">
        <v>164</v>
      </c>
      <c r="P44" s="333" t="s">
        <v>182</v>
      </c>
      <c r="Q44" s="333"/>
      <c r="R44" s="333"/>
    </row>
    <row r="45" spans="1:19" ht="32.25" customHeight="1">
      <c r="A45" s="102"/>
      <c r="C45" s="98"/>
      <c r="D45" s="102"/>
      <c r="G45" s="219"/>
      <c r="H45" s="102"/>
      <c r="I45" s="102"/>
      <c r="J45" s="102"/>
      <c r="K45" s="220"/>
      <c r="M45" s="102"/>
      <c r="N45" s="102"/>
      <c r="O45" s="102"/>
      <c r="P45" s="102"/>
      <c r="Q45" s="102"/>
    </row>
    <row r="46" spans="1:19">
      <c r="A46" s="102"/>
      <c r="C46" s="219" t="s">
        <v>166</v>
      </c>
      <c r="D46" s="102"/>
      <c r="E46" s="333" t="s">
        <v>179</v>
      </c>
      <c r="F46" s="333"/>
      <c r="G46" s="333"/>
      <c r="H46" s="333"/>
      <c r="I46" s="333"/>
      <c r="J46" s="219"/>
      <c r="K46" s="220"/>
    </row>
    <row r="47" spans="1:19">
      <c r="A47" s="102"/>
      <c r="C47" s="219" t="s">
        <v>164</v>
      </c>
      <c r="D47" s="102"/>
      <c r="E47" s="334" t="s">
        <v>180</v>
      </c>
      <c r="F47" s="334"/>
      <c r="G47" s="334"/>
      <c r="H47" s="334"/>
      <c r="I47" s="334"/>
      <c r="J47" s="219"/>
      <c r="K47" s="220"/>
    </row>
    <row r="48" spans="1:19">
      <c r="A48" s="102"/>
      <c r="B48" s="102"/>
      <c r="C48" s="102"/>
      <c r="D48" s="102"/>
      <c r="E48" s="102"/>
      <c r="F48" s="102"/>
      <c r="G48" s="102"/>
      <c r="H48" s="102"/>
      <c r="I48" s="102"/>
      <c r="J48" s="102"/>
      <c r="K48" s="220"/>
    </row>
  </sheetData>
  <mergeCells count="40">
    <mergeCell ref="P43:R43"/>
    <mergeCell ref="F44:H44"/>
    <mergeCell ref="P44:R44"/>
    <mergeCell ref="E46:I46"/>
    <mergeCell ref="E47:I47"/>
    <mergeCell ref="A38:F38"/>
    <mergeCell ref="J38:J39"/>
    <mergeCell ref="K38:K39"/>
    <mergeCell ref="A39:F39"/>
    <mergeCell ref="G39:H39"/>
    <mergeCell ref="R33:R34"/>
    <mergeCell ref="M35:Q35"/>
    <mergeCell ref="B11:C11"/>
    <mergeCell ref="N11:O11"/>
    <mergeCell ref="A37:I37"/>
    <mergeCell ref="M36:Q36"/>
    <mergeCell ref="A12:C12"/>
    <mergeCell ref="M12:O12"/>
    <mergeCell ref="B15:C15"/>
    <mergeCell ref="B16:C16"/>
    <mergeCell ref="B17:C17"/>
    <mergeCell ref="B18:C18"/>
    <mergeCell ref="B19:C19"/>
    <mergeCell ref="B20:C20"/>
    <mergeCell ref="A33:C33"/>
    <mergeCell ref="A2:K2"/>
    <mergeCell ref="M2:R2"/>
    <mergeCell ref="A9:A10"/>
    <mergeCell ref="B9:C10"/>
    <mergeCell ref="D9:D10"/>
    <mergeCell ref="E9:G9"/>
    <mergeCell ref="H9:H10"/>
    <mergeCell ref="I9:I10"/>
    <mergeCell ref="J9:J10"/>
    <mergeCell ref="K9:K10"/>
    <mergeCell ref="M9:M10"/>
    <mergeCell ref="N9:O10"/>
    <mergeCell ref="P9:P10"/>
    <mergeCell ref="Q9:Q10"/>
    <mergeCell ref="R9:R10"/>
  </mergeCells>
  <printOptions horizontalCentered="1"/>
  <pageMargins left="0.31496062992125984" right="0.31496062992125984" top="0.35433070866141736" bottom="0.35433070866141736" header="0.31496062992125984" footer="0.31496062992125984"/>
  <pageSetup paperSize="9" scale="72" orientation="landscape" r:id="rId1"/>
  <colBreaks count="1" manualBreakCount="1">
    <brk id="11" max="42"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view="pageBreakPreview" topLeftCell="A7" zoomScaleSheetLayoutView="100" workbookViewId="0">
      <selection activeCell="A28" sqref="A28:F28"/>
    </sheetView>
  </sheetViews>
  <sheetFormatPr defaultRowHeight="14.25"/>
  <cols>
    <col min="1" max="1" width="4.42578125" style="1" customWidth="1"/>
    <col min="2" max="2" width="14.42578125" style="1" customWidth="1"/>
    <col min="3" max="3" width="45.7109375" style="1" bestFit="1" customWidth="1"/>
    <col min="4" max="4" width="11" style="1" bestFit="1" customWidth="1"/>
    <col min="5" max="6" width="9.140625" style="1" customWidth="1"/>
    <col min="7" max="7" width="8.5703125" style="1" customWidth="1"/>
    <col min="8" max="8" width="22.7109375" style="1" customWidth="1"/>
    <col min="9" max="9" width="29" style="1" customWidth="1"/>
    <col min="10" max="16384" width="9.140625" style="1"/>
  </cols>
  <sheetData>
    <row r="1" spans="1:8" ht="30" customHeight="1" thickTop="1" thickBot="1">
      <c r="H1" s="41" t="s">
        <v>117</v>
      </c>
    </row>
    <row r="2" spans="1:8" ht="24.75" customHeight="1" thickTop="1">
      <c r="A2" s="293" t="s">
        <v>94</v>
      </c>
      <c r="B2" s="293"/>
      <c r="C2" s="293"/>
      <c r="D2" s="293"/>
      <c r="E2" s="293"/>
      <c r="F2" s="293"/>
      <c r="G2" s="293"/>
      <c r="H2" s="293"/>
    </row>
    <row r="3" spans="1:8" ht="9" customHeight="1"/>
    <row r="4" spans="1:8">
      <c r="A4" s="1" t="s">
        <v>23</v>
      </c>
      <c r="C4" s="1" t="s">
        <v>6</v>
      </c>
    </row>
    <row r="5" spans="1:8">
      <c r="A5" s="1" t="s">
        <v>0</v>
      </c>
      <c r="C5" s="1" t="s">
        <v>6</v>
      </c>
    </row>
    <row r="6" spans="1:8">
      <c r="A6" s="1" t="s">
        <v>16</v>
      </c>
      <c r="C6" s="1" t="s">
        <v>18</v>
      </c>
    </row>
    <row r="7" spans="1:8">
      <c r="A7" s="1" t="s">
        <v>24</v>
      </c>
      <c r="C7" s="1" t="s">
        <v>38</v>
      </c>
    </row>
    <row r="8" spans="1:8" ht="11.25" customHeight="1"/>
    <row r="9" spans="1:8" ht="24.75" customHeight="1">
      <c r="A9" s="294" t="s">
        <v>1</v>
      </c>
      <c r="B9" s="295" t="s">
        <v>2</v>
      </c>
      <c r="C9" s="296"/>
      <c r="D9" s="294" t="s">
        <v>3</v>
      </c>
      <c r="E9" s="299" t="s">
        <v>91</v>
      </c>
      <c r="F9" s="299" t="s">
        <v>141</v>
      </c>
      <c r="G9" s="299" t="s">
        <v>57</v>
      </c>
      <c r="H9" s="294" t="s">
        <v>15</v>
      </c>
    </row>
    <row r="10" spans="1:8" ht="25.5" customHeight="1">
      <c r="A10" s="294"/>
      <c r="B10" s="297"/>
      <c r="C10" s="298"/>
      <c r="D10" s="294"/>
      <c r="E10" s="300"/>
      <c r="F10" s="300"/>
      <c r="G10" s="300"/>
      <c r="H10" s="294"/>
    </row>
    <row r="11" spans="1:8" ht="11.25" customHeight="1">
      <c r="A11" s="2">
        <v>-1</v>
      </c>
      <c r="B11" s="307">
        <f>A11-1</f>
        <v>-2</v>
      </c>
      <c r="C11" s="308"/>
      <c r="D11" s="2">
        <f>B11-1</f>
        <v>-3</v>
      </c>
      <c r="E11" s="2">
        <f>D11-1</f>
        <v>-4</v>
      </c>
      <c r="F11" s="2">
        <f>E11-1</f>
        <v>-5</v>
      </c>
      <c r="G11" s="2">
        <f>F11-1</f>
        <v>-6</v>
      </c>
      <c r="H11" s="2">
        <f>G11-1</f>
        <v>-7</v>
      </c>
    </row>
    <row r="12" spans="1:8" ht="20.25" customHeight="1">
      <c r="A12" s="301" t="s">
        <v>45</v>
      </c>
      <c r="B12" s="302"/>
      <c r="C12" s="303"/>
      <c r="D12" s="25"/>
      <c r="E12" s="25"/>
      <c r="F12" s="25"/>
      <c r="G12" s="25"/>
      <c r="H12" s="25"/>
    </row>
    <row r="13" spans="1:8" ht="15" customHeight="1">
      <c r="A13" s="3">
        <v>1</v>
      </c>
      <c r="B13" s="42"/>
      <c r="C13" s="43"/>
      <c r="D13" s="4"/>
      <c r="E13" s="4"/>
      <c r="F13" s="4"/>
      <c r="G13" s="5"/>
      <c r="H13" s="6"/>
    </row>
    <row r="14" spans="1:8" ht="15" customHeight="1">
      <c r="A14" s="3">
        <v>2</v>
      </c>
      <c r="B14" s="7"/>
      <c r="C14" s="8"/>
      <c r="D14" s="4"/>
      <c r="E14" s="4"/>
      <c r="F14" s="4"/>
      <c r="G14" s="5"/>
      <c r="H14" s="6"/>
    </row>
    <row r="15" spans="1:8" ht="15" customHeight="1">
      <c r="A15" s="3">
        <v>3</v>
      </c>
      <c r="B15" s="7"/>
      <c r="C15" s="8"/>
      <c r="D15" s="4"/>
      <c r="E15" s="4"/>
      <c r="F15" s="4"/>
      <c r="G15" s="5"/>
      <c r="H15" s="6"/>
    </row>
    <row r="16" spans="1:8" ht="15" customHeight="1">
      <c r="A16" s="3">
        <v>4</v>
      </c>
      <c r="B16" s="7"/>
      <c r="C16" s="8"/>
      <c r="D16" s="4"/>
      <c r="E16" s="4"/>
      <c r="F16" s="4"/>
      <c r="G16" s="5"/>
      <c r="H16" s="6"/>
    </row>
    <row r="17" spans="1:8" ht="15" customHeight="1">
      <c r="A17" s="3">
        <v>5</v>
      </c>
      <c r="B17" s="7"/>
      <c r="C17" s="8"/>
      <c r="D17" s="4"/>
      <c r="E17" s="4"/>
      <c r="F17" s="4"/>
      <c r="G17" s="5"/>
      <c r="H17" s="6"/>
    </row>
    <row r="18" spans="1:8" ht="15" customHeight="1">
      <c r="A18" s="3">
        <v>6</v>
      </c>
      <c r="B18" s="7"/>
      <c r="C18" s="8"/>
      <c r="D18" s="4"/>
      <c r="E18" s="4"/>
      <c r="F18" s="4"/>
      <c r="G18" s="5"/>
      <c r="H18" s="6"/>
    </row>
    <row r="19" spans="1:8" ht="15" customHeight="1">
      <c r="A19" s="3">
        <v>7</v>
      </c>
      <c r="B19" s="7"/>
      <c r="C19" s="8"/>
      <c r="D19" s="4"/>
      <c r="E19" s="4"/>
      <c r="F19" s="4"/>
      <c r="G19" s="5"/>
      <c r="H19" s="6"/>
    </row>
    <row r="20" spans="1:8" ht="15" customHeight="1">
      <c r="A20" s="3">
        <v>8</v>
      </c>
      <c r="B20" s="7"/>
      <c r="C20" s="8"/>
      <c r="D20" s="4"/>
      <c r="E20" s="4"/>
      <c r="F20" s="4"/>
      <c r="G20" s="5"/>
      <c r="H20" s="6"/>
    </row>
    <row r="21" spans="1:8" ht="15" customHeight="1">
      <c r="A21" s="3">
        <v>9</v>
      </c>
      <c r="B21" s="7"/>
      <c r="C21" s="8"/>
      <c r="D21" s="4"/>
      <c r="E21" s="4"/>
      <c r="F21" s="4"/>
      <c r="G21" s="5"/>
      <c r="H21" s="6"/>
    </row>
    <row r="22" spans="1:8" ht="15" customHeight="1">
      <c r="A22" s="3">
        <v>10</v>
      </c>
      <c r="B22" s="7"/>
      <c r="C22" s="8"/>
      <c r="D22" s="4"/>
      <c r="E22" s="4"/>
      <c r="F22" s="4"/>
      <c r="G22" s="5"/>
      <c r="H22" s="6"/>
    </row>
    <row r="23" spans="1:8" ht="15" customHeight="1">
      <c r="A23" s="3"/>
      <c r="B23" s="7"/>
      <c r="C23" s="8"/>
      <c r="D23" s="4"/>
      <c r="E23" s="4"/>
      <c r="F23" s="4"/>
      <c r="G23" s="5"/>
      <c r="H23" s="6"/>
    </row>
    <row r="24" spans="1:8" s="27" customFormat="1" ht="15.75" customHeight="1">
      <c r="A24" s="304" t="s">
        <v>46</v>
      </c>
      <c r="B24" s="305"/>
      <c r="C24" s="306"/>
      <c r="D24" s="26"/>
      <c r="E24" s="26"/>
      <c r="F24" s="26"/>
      <c r="G24" s="26"/>
      <c r="H24" s="26"/>
    </row>
    <row r="25" spans="1:8" ht="15" customHeight="1">
      <c r="A25" s="3">
        <v>1</v>
      </c>
      <c r="B25" s="42"/>
      <c r="C25" s="43"/>
      <c r="D25" s="4"/>
      <c r="E25" s="4"/>
      <c r="F25" s="4"/>
      <c r="G25" s="5"/>
      <c r="H25" s="6"/>
    </row>
    <row r="26" spans="1:8" ht="15" customHeight="1">
      <c r="A26" s="3">
        <v>2</v>
      </c>
      <c r="B26" s="7"/>
      <c r="C26" s="8"/>
      <c r="D26" s="4"/>
      <c r="E26" s="4"/>
      <c r="F26" s="4"/>
      <c r="G26" s="5"/>
      <c r="H26" s="6"/>
    </row>
    <row r="27" spans="1:8" ht="15" customHeight="1">
      <c r="A27" s="3"/>
      <c r="B27" s="7"/>
      <c r="C27" s="8"/>
      <c r="D27" s="4"/>
      <c r="E27" s="4"/>
      <c r="F27" s="4"/>
      <c r="G27" s="5"/>
      <c r="H27" s="6"/>
    </row>
    <row r="28" spans="1:8" ht="22.5" customHeight="1">
      <c r="A28" s="290" t="s">
        <v>93</v>
      </c>
      <c r="B28" s="291"/>
      <c r="C28" s="291"/>
      <c r="D28" s="291"/>
      <c r="E28" s="291"/>
      <c r="F28" s="292"/>
      <c r="G28" s="9">
        <f>SUM(G12:G27)</f>
        <v>0</v>
      </c>
      <c r="H28" s="40"/>
    </row>
    <row r="29" spans="1:8" ht="12.75" customHeight="1">
      <c r="A29" s="10"/>
      <c r="B29" s="10"/>
      <c r="C29" s="10"/>
      <c r="D29" s="10"/>
      <c r="E29" s="10"/>
      <c r="F29" s="10"/>
      <c r="G29" s="10"/>
      <c r="H29" s="11"/>
    </row>
    <row r="30" spans="1:8" ht="15" customHeight="1">
      <c r="A30" s="10"/>
      <c r="B30" s="37" t="s">
        <v>41</v>
      </c>
      <c r="D30" s="10"/>
      <c r="G30" s="10"/>
      <c r="H30" s="11"/>
    </row>
    <row r="31" spans="1:8" ht="15" customHeight="1">
      <c r="A31" s="10"/>
      <c r="B31" s="10" t="s">
        <v>43</v>
      </c>
      <c r="D31" s="10"/>
      <c r="G31" s="10"/>
      <c r="H31" s="11"/>
    </row>
    <row r="32" spans="1:8" ht="15" customHeight="1">
      <c r="A32" s="10"/>
      <c r="B32" s="10"/>
      <c r="C32" s="10"/>
      <c r="D32" s="10"/>
      <c r="E32" s="10"/>
      <c r="F32" s="10"/>
      <c r="G32" s="10"/>
      <c r="H32" s="11"/>
    </row>
    <row r="33" spans="1:8" ht="15" customHeight="1">
      <c r="A33" s="10"/>
      <c r="C33" s="12" t="s">
        <v>8</v>
      </c>
      <c r="D33" s="10"/>
      <c r="G33" s="12" t="s">
        <v>7</v>
      </c>
      <c r="H33" s="11"/>
    </row>
    <row r="34" spans="1:8" ht="41.25" customHeight="1">
      <c r="A34" s="10"/>
      <c r="C34" s="24"/>
      <c r="D34" s="10"/>
      <c r="G34" s="12"/>
      <c r="H34" s="11"/>
    </row>
    <row r="35" spans="1:8" ht="15" customHeight="1">
      <c r="A35" s="10"/>
      <c r="C35" s="12" t="s">
        <v>19</v>
      </c>
      <c r="D35" s="10"/>
      <c r="G35" s="12" t="s">
        <v>19</v>
      </c>
      <c r="H35" s="11"/>
    </row>
    <row r="36" spans="1:8" ht="15" customHeight="1">
      <c r="A36" s="10"/>
      <c r="C36" s="12" t="s">
        <v>20</v>
      </c>
      <c r="D36" s="10"/>
      <c r="G36" s="12" t="s">
        <v>20</v>
      </c>
      <c r="H36" s="11"/>
    </row>
    <row r="37" spans="1:8" ht="5.25" customHeight="1">
      <c r="A37" s="10"/>
      <c r="B37" s="10"/>
      <c r="C37" s="10"/>
      <c r="D37" s="10"/>
      <c r="E37" s="10"/>
      <c r="F37" s="10"/>
      <c r="G37" s="10"/>
      <c r="H37" s="11"/>
    </row>
  </sheetData>
  <mergeCells count="12">
    <mergeCell ref="A28:F28"/>
    <mergeCell ref="A2:H2"/>
    <mergeCell ref="A9:A10"/>
    <mergeCell ref="B9:C10"/>
    <mergeCell ref="D9:D10"/>
    <mergeCell ref="G9:G10"/>
    <mergeCell ref="F9:F10"/>
    <mergeCell ref="H9:H10"/>
    <mergeCell ref="A12:C12"/>
    <mergeCell ref="A24:C24"/>
    <mergeCell ref="B11:C11"/>
    <mergeCell ref="E9:E10"/>
  </mergeCells>
  <printOptions horizontalCentered="1"/>
  <pageMargins left="0.25" right="0.25" top="0.25" bottom="0.25" header="0.196850393700787" footer="0.196850393700787"/>
  <pageSetup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4"/>
  <sheetViews>
    <sheetView view="pageBreakPreview" topLeftCell="A37" zoomScaleSheetLayoutView="100" workbookViewId="0">
      <selection activeCell="D28" sqref="D28:E28"/>
    </sheetView>
  </sheetViews>
  <sheetFormatPr defaultRowHeight="14.25"/>
  <cols>
    <col min="1" max="1" width="23.7109375" style="15" bestFit="1" customWidth="1"/>
    <col min="2" max="2" width="1.5703125" style="16" bestFit="1" customWidth="1"/>
    <col min="3" max="3" width="1.85546875" style="16" customWidth="1"/>
    <col min="4" max="4" width="2.140625" style="16" customWidth="1"/>
    <col min="5" max="5" width="69.42578125" style="16" customWidth="1"/>
    <col min="6" max="16384" width="9.140625" style="14"/>
  </cols>
  <sheetData>
    <row r="2" spans="1:7" ht="17.25">
      <c r="A2" s="36" t="s">
        <v>10</v>
      </c>
      <c r="B2" s="36"/>
      <c r="C2" s="36"/>
      <c r="D2" s="36"/>
      <c r="E2" s="13"/>
    </row>
    <row r="4" spans="1:7" ht="15" customHeight="1">
      <c r="A4" s="15" t="s">
        <v>22</v>
      </c>
      <c r="B4" s="16" t="s">
        <v>9</v>
      </c>
      <c r="C4" s="16" t="s">
        <v>95</v>
      </c>
    </row>
    <row r="5" spans="1:7" ht="15" customHeight="1">
      <c r="C5" s="17" t="s">
        <v>21</v>
      </c>
      <c r="D5" s="16" t="s">
        <v>39</v>
      </c>
    </row>
    <row r="6" spans="1:7" ht="45" customHeight="1">
      <c r="C6" s="17" t="s">
        <v>21</v>
      </c>
      <c r="D6" s="309" t="s">
        <v>96</v>
      </c>
      <c r="E6" s="309"/>
    </row>
    <row r="7" spans="1:7" ht="30" customHeight="1">
      <c r="C7" s="17" t="s">
        <v>21</v>
      </c>
      <c r="D7" s="309" t="s">
        <v>87</v>
      </c>
      <c r="E7" s="309"/>
    </row>
    <row r="8" spans="1:7" ht="30" customHeight="1">
      <c r="C8" s="17" t="s">
        <v>21</v>
      </c>
      <c r="D8" s="309" t="s">
        <v>88</v>
      </c>
      <c r="E8" s="309"/>
    </row>
    <row r="9" spans="1:7" ht="45" customHeight="1">
      <c r="C9" s="17" t="s">
        <v>21</v>
      </c>
      <c r="D9" s="309" t="s">
        <v>74</v>
      </c>
      <c r="E9" s="309"/>
    </row>
    <row r="10" spans="1:7" ht="15" customHeight="1">
      <c r="D10" s="17" t="s">
        <v>27</v>
      </c>
      <c r="E10" s="18"/>
    </row>
    <row r="11" spans="1:7" ht="45" customHeight="1">
      <c r="A11" s="17" t="s">
        <v>28</v>
      </c>
      <c r="B11" s="17"/>
      <c r="D11" s="17" t="s">
        <v>92</v>
      </c>
      <c r="E11" s="18" t="s">
        <v>103</v>
      </c>
    </row>
    <row r="12" spans="1:7" ht="9.9499999999999993" customHeight="1">
      <c r="C12" s="17"/>
      <c r="D12" s="18"/>
      <c r="E12" s="18"/>
    </row>
    <row r="13" spans="1:7" ht="15" customHeight="1">
      <c r="A13" s="15" t="s">
        <v>0</v>
      </c>
      <c r="B13" s="16" t="s">
        <v>9</v>
      </c>
      <c r="C13" s="16" t="s">
        <v>47</v>
      </c>
      <c r="G13" s="1"/>
    </row>
    <row r="14" spans="1:7" ht="9.9499999999999993" customHeight="1">
      <c r="G14" s="1"/>
    </row>
    <row r="15" spans="1:7" ht="30" customHeight="1">
      <c r="A15" s="15" t="s">
        <v>17</v>
      </c>
      <c r="B15" s="16" t="s">
        <v>9</v>
      </c>
      <c r="C15" s="309" t="s">
        <v>48</v>
      </c>
      <c r="D15" s="309"/>
      <c r="E15" s="309"/>
      <c r="G15" s="1"/>
    </row>
    <row r="16" spans="1:7" ht="9.9499999999999993" customHeight="1">
      <c r="C16" s="19"/>
      <c r="D16" s="19"/>
      <c r="E16" s="19"/>
    </row>
    <row r="17" spans="1:6" ht="30" customHeight="1">
      <c r="A17" s="15" t="s">
        <v>25</v>
      </c>
      <c r="B17" s="16" t="s">
        <v>9</v>
      </c>
      <c r="C17" s="309" t="s">
        <v>89</v>
      </c>
      <c r="D17" s="309"/>
      <c r="E17" s="309"/>
    </row>
    <row r="18" spans="1:6" ht="15" customHeight="1">
      <c r="C18" s="15" t="s">
        <v>90</v>
      </c>
      <c r="D18" s="19"/>
      <c r="E18" s="19"/>
    </row>
    <row r="19" spans="1:6" ht="9.9499999999999993" customHeight="1">
      <c r="C19" s="19"/>
      <c r="D19" s="19"/>
      <c r="E19" s="19"/>
    </row>
    <row r="20" spans="1:6" ht="30" customHeight="1">
      <c r="A20" s="15" t="s">
        <v>11</v>
      </c>
      <c r="B20" s="16" t="s">
        <v>9</v>
      </c>
      <c r="C20" s="309" t="s">
        <v>49</v>
      </c>
      <c r="D20" s="309"/>
      <c r="E20" s="309"/>
    </row>
    <row r="21" spans="1:6" ht="9.9499999999999993" customHeight="1"/>
    <row r="22" spans="1:6" ht="30" customHeight="1">
      <c r="A22" s="15" t="s">
        <v>12</v>
      </c>
      <c r="B22" s="16" t="s">
        <v>9</v>
      </c>
      <c r="C22" s="17" t="s">
        <v>21</v>
      </c>
      <c r="D22" s="309" t="s">
        <v>97</v>
      </c>
      <c r="E22" s="309"/>
    </row>
    <row r="23" spans="1:6" ht="30" customHeight="1">
      <c r="C23" s="17" t="s">
        <v>21</v>
      </c>
      <c r="D23" s="309" t="s">
        <v>50</v>
      </c>
      <c r="E23" s="309"/>
    </row>
    <row r="24" spans="1:6" ht="30" customHeight="1">
      <c r="C24" s="17" t="s">
        <v>21</v>
      </c>
      <c r="D24" s="309" t="s">
        <v>111</v>
      </c>
      <c r="E24" s="309"/>
    </row>
    <row r="25" spans="1:6" ht="15" customHeight="1">
      <c r="D25" s="15" t="s">
        <v>29</v>
      </c>
      <c r="E25" s="19"/>
    </row>
    <row r="26" spans="1:6" ht="45" customHeight="1">
      <c r="D26" s="17" t="s">
        <v>92</v>
      </c>
      <c r="E26" s="18" t="s">
        <v>51</v>
      </c>
    </row>
    <row r="27" spans="1:6" ht="45" customHeight="1">
      <c r="D27" s="17" t="s">
        <v>92</v>
      </c>
      <c r="E27" s="18" t="s">
        <v>52</v>
      </c>
    </row>
    <row r="28" spans="1:6" ht="45" customHeight="1">
      <c r="C28" s="17" t="s">
        <v>21</v>
      </c>
      <c r="D28" s="309" t="s">
        <v>30</v>
      </c>
      <c r="E28" s="309"/>
      <c r="F28" s="18"/>
    </row>
    <row r="29" spans="1:6" ht="15" customHeight="1">
      <c r="D29" s="15" t="s">
        <v>29</v>
      </c>
      <c r="E29" s="19"/>
      <c r="F29" s="19"/>
    </row>
    <row r="30" spans="1:6" ht="60" customHeight="1">
      <c r="D30" s="17" t="s">
        <v>92</v>
      </c>
      <c r="E30" s="18" t="s">
        <v>31</v>
      </c>
      <c r="F30" s="18"/>
    </row>
    <row r="31" spans="1:6" ht="30" customHeight="1">
      <c r="C31" s="19" t="s">
        <v>21</v>
      </c>
      <c r="D31" s="311" t="s">
        <v>112</v>
      </c>
      <c r="E31" s="309"/>
    </row>
    <row r="32" spans="1:6" ht="9.75" customHeight="1">
      <c r="C32" s="19"/>
      <c r="D32" s="38"/>
      <c r="E32" s="19"/>
    </row>
    <row r="33" spans="1:6" ht="30" customHeight="1">
      <c r="A33" s="15" t="s">
        <v>13</v>
      </c>
      <c r="B33" s="16" t="s">
        <v>9</v>
      </c>
      <c r="C33" s="285" t="s">
        <v>114</v>
      </c>
      <c r="D33" s="285"/>
      <c r="E33" s="285"/>
    </row>
    <row r="34" spans="1:6" ht="15" customHeight="1">
      <c r="C34" s="15" t="s">
        <v>29</v>
      </c>
      <c r="D34" s="19"/>
      <c r="E34" s="14"/>
      <c r="F34" s="19"/>
    </row>
    <row r="35" spans="1:6" ht="15" customHeight="1">
      <c r="C35" s="17" t="s">
        <v>92</v>
      </c>
      <c r="D35" s="309" t="s">
        <v>113</v>
      </c>
      <c r="E35" s="309"/>
      <c r="F35" s="18"/>
    </row>
    <row r="36" spans="1:6" ht="9.9499999999999993" customHeight="1">
      <c r="C36" s="20"/>
      <c r="D36" s="312"/>
      <c r="E36" s="312"/>
    </row>
    <row r="37" spans="1:6" ht="15" customHeight="1">
      <c r="A37" s="15" t="s">
        <v>35</v>
      </c>
      <c r="C37" s="21"/>
      <c r="E37" s="15"/>
    </row>
    <row r="38" spans="1:6" ht="9.9499999999999993" customHeight="1">
      <c r="A38" s="22"/>
      <c r="C38" s="21"/>
    </row>
    <row r="39" spans="1:6" ht="45" customHeight="1">
      <c r="A39" s="15" t="s">
        <v>26</v>
      </c>
      <c r="B39" s="16" t="s">
        <v>9</v>
      </c>
      <c r="C39" s="23" t="s">
        <v>21</v>
      </c>
      <c r="D39" s="285" t="s">
        <v>98</v>
      </c>
      <c r="E39" s="285"/>
    </row>
    <row r="40" spans="1:6" s="30" customFormat="1" ht="30" customHeight="1">
      <c r="A40" s="28"/>
      <c r="B40" s="21"/>
      <c r="C40" s="29" t="s">
        <v>21</v>
      </c>
      <c r="D40" s="285" t="s">
        <v>71</v>
      </c>
      <c r="E40" s="285"/>
    </row>
    <row r="41" spans="1:6" ht="30" customHeight="1">
      <c r="C41" s="23" t="s">
        <v>21</v>
      </c>
      <c r="D41" s="310" t="s">
        <v>75</v>
      </c>
      <c r="E41" s="310"/>
    </row>
    <row r="42" spans="1:6" ht="30" customHeight="1">
      <c r="C42" s="23" t="s">
        <v>21</v>
      </c>
      <c r="D42" s="285" t="s">
        <v>44</v>
      </c>
      <c r="E42" s="285"/>
    </row>
    <row r="43" spans="1:6" ht="15" customHeight="1">
      <c r="D43" s="15" t="s">
        <v>29</v>
      </c>
      <c r="E43" s="19"/>
      <c r="F43" s="19"/>
    </row>
    <row r="44" spans="1:6" ht="129.94999999999999" customHeight="1">
      <c r="D44" s="17" t="s">
        <v>92</v>
      </c>
      <c r="E44" s="18" t="s">
        <v>102</v>
      </c>
      <c r="F44" s="19"/>
    </row>
    <row r="45" spans="1:6" ht="9.9499999999999993" customHeight="1">
      <c r="C45" s="21"/>
    </row>
    <row r="46" spans="1:6" ht="30" customHeight="1">
      <c r="A46" s="15" t="s">
        <v>14</v>
      </c>
      <c r="B46" s="16" t="s">
        <v>9</v>
      </c>
      <c r="C46" s="285" t="s">
        <v>53</v>
      </c>
      <c r="D46" s="285"/>
      <c r="E46" s="285"/>
    </row>
    <row r="47" spans="1:6" ht="9.9499999999999993" customHeight="1">
      <c r="C47" s="21"/>
    </row>
    <row r="48" spans="1:6" ht="60" customHeight="1">
      <c r="A48" s="15" t="s">
        <v>37</v>
      </c>
      <c r="B48" s="16" t="s">
        <v>9</v>
      </c>
      <c r="C48" s="285" t="s">
        <v>108</v>
      </c>
      <c r="D48" s="285"/>
      <c r="E48" s="285"/>
    </row>
    <row r="49" spans="1:6" ht="9.9499999999999993" customHeight="1">
      <c r="C49" s="20"/>
      <c r="D49" s="20"/>
      <c r="E49" s="20"/>
    </row>
    <row r="50" spans="1:6" ht="15" customHeight="1">
      <c r="A50" s="15" t="s">
        <v>105</v>
      </c>
      <c r="B50" s="16" t="s">
        <v>9</v>
      </c>
      <c r="C50" s="285" t="s">
        <v>107</v>
      </c>
      <c r="D50" s="285"/>
      <c r="E50" s="285"/>
    </row>
    <row r="51" spans="1:6" ht="9.9499999999999993" customHeight="1">
      <c r="C51" s="20"/>
      <c r="D51" s="20"/>
      <c r="E51" s="20"/>
    </row>
    <row r="52" spans="1:6" ht="15" customHeight="1">
      <c r="A52" s="15" t="s">
        <v>106</v>
      </c>
      <c r="B52" s="16" t="s">
        <v>9</v>
      </c>
      <c r="C52" s="288" t="s">
        <v>54</v>
      </c>
      <c r="D52" s="288"/>
      <c r="E52" s="288"/>
    </row>
    <row r="53" spans="1:6" ht="9.9499999999999993" customHeight="1">
      <c r="C53" s="21"/>
    </row>
    <row r="54" spans="1:6" ht="15" customHeight="1">
      <c r="A54" s="15" t="s">
        <v>8</v>
      </c>
      <c r="B54" s="16" t="s">
        <v>9</v>
      </c>
      <c r="C54" s="288" t="s">
        <v>55</v>
      </c>
      <c r="D54" s="288"/>
      <c r="E54" s="288"/>
    </row>
    <row r="55" spans="1:6" ht="9.9499999999999993" customHeight="1">
      <c r="C55" s="21"/>
    </row>
    <row r="56" spans="1:6" ht="15" customHeight="1">
      <c r="A56" s="15" t="s">
        <v>7</v>
      </c>
      <c r="B56" s="16" t="s">
        <v>9</v>
      </c>
      <c r="C56" s="289" t="s">
        <v>56</v>
      </c>
      <c r="D56" s="289"/>
      <c r="E56" s="289"/>
    </row>
    <row r="57" spans="1:6" ht="15" customHeight="1">
      <c r="C57" s="17" t="s">
        <v>21</v>
      </c>
      <c r="D57" s="313" t="s">
        <v>72</v>
      </c>
      <c r="E57" s="313"/>
    </row>
    <row r="58" spans="1:6" ht="30" customHeight="1">
      <c r="C58" s="17" t="s">
        <v>21</v>
      </c>
      <c r="D58" s="309" t="s">
        <v>73</v>
      </c>
      <c r="E58" s="309"/>
    </row>
    <row r="59" spans="1:6" ht="28.5" customHeight="1">
      <c r="C59" s="17" t="s">
        <v>21</v>
      </c>
      <c r="D59" s="309" t="s">
        <v>109</v>
      </c>
      <c r="E59" s="309"/>
    </row>
    <row r="60" spans="1:6" ht="29.25" customHeight="1">
      <c r="C60" s="17" t="s">
        <v>21</v>
      </c>
      <c r="D60" s="309" t="s">
        <v>110</v>
      </c>
      <c r="E60" s="309"/>
    </row>
    <row r="61" spans="1:6" ht="30" customHeight="1">
      <c r="C61" s="17" t="s">
        <v>21</v>
      </c>
      <c r="D61" s="309" t="s">
        <v>99</v>
      </c>
      <c r="E61" s="309"/>
    </row>
    <row r="62" spans="1:6" ht="15" customHeight="1">
      <c r="D62" s="15" t="s">
        <v>29</v>
      </c>
      <c r="E62" s="19"/>
      <c r="F62" s="19"/>
    </row>
    <row r="63" spans="1:6" ht="45" customHeight="1">
      <c r="D63" s="17" t="s">
        <v>92</v>
      </c>
      <c r="E63" s="18" t="s">
        <v>104</v>
      </c>
      <c r="F63" s="19"/>
    </row>
    <row r="64" spans="1:6">
      <c r="E64" s="18"/>
    </row>
  </sheetData>
  <mergeCells count="30">
    <mergeCell ref="D61:E61"/>
    <mergeCell ref="D42:E42"/>
    <mergeCell ref="C46:E46"/>
    <mergeCell ref="C48:E48"/>
    <mergeCell ref="C50:E50"/>
    <mergeCell ref="C52:E52"/>
    <mergeCell ref="C54:E54"/>
    <mergeCell ref="C56:E56"/>
    <mergeCell ref="D57:E57"/>
    <mergeCell ref="D58:E58"/>
    <mergeCell ref="D59:E59"/>
    <mergeCell ref="D60:E60"/>
    <mergeCell ref="D41:E41"/>
    <mergeCell ref="C20:E20"/>
    <mergeCell ref="D22:E22"/>
    <mergeCell ref="D23:E23"/>
    <mergeCell ref="D24:E24"/>
    <mergeCell ref="D28:E28"/>
    <mergeCell ref="D31:E31"/>
    <mergeCell ref="C33:E33"/>
    <mergeCell ref="D35:E35"/>
    <mergeCell ref="D36:E36"/>
    <mergeCell ref="D39:E39"/>
    <mergeCell ref="D40:E40"/>
    <mergeCell ref="C17:E17"/>
    <mergeCell ref="D6:E6"/>
    <mergeCell ref="D7:E7"/>
    <mergeCell ref="D8:E8"/>
    <mergeCell ref="D9:E9"/>
    <mergeCell ref="C15:E15"/>
  </mergeCells>
  <pageMargins left="0.5" right="0.25" top="0.5" bottom="0.2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view="pageBreakPreview" zoomScaleSheetLayoutView="100" workbookViewId="0">
      <selection activeCell="G26" sqref="G26"/>
    </sheetView>
  </sheetViews>
  <sheetFormatPr defaultRowHeight="14.25"/>
  <cols>
    <col min="1" max="1" width="4.42578125" style="1" customWidth="1"/>
    <col min="2" max="2" width="12" style="1" customWidth="1"/>
    <col min="3" max="3" width="45.7109375" style="1" bestFit="1" customWidth="1"/>
    <col min="4" max="4" width="11" style="1" bestFit="1" customWidth="1"/>
    <col min="5" max="6" width="9.140625" style="1" customWidth="1"/>
    <col min="7" max="7" width="8.5703125" style="1" customWidth="1"/>
    <col min="8" max="8" width="22.7109375" style="1" customWidth="1"/>
    <col min="9" max="9" width="29" style="1" customWidth="1"/>
    <col min="10" max="16384" width="9.140625" style="1"/>
  </cols>
  <sheetData>
    <row r="1" spans="1:8" ht="30" customHeight="1" thickTop="1" thickBot="1">
      <c r="H1" s="41" t="s">
        <v>117</v>
      </c>
    </row>
    <row r="2" spans="1:8" ht="30" customHeight="1" thickTop="1">
      <c r="A2" s="293" t="s">
        <v>94</v>
      </c>
      <c r="B2" s="293"/>
      <c r="C2" s="293"/>
      <c r="D2" s="293"/>
      <c r="E2" s="293"/>
      <c r="F2" s="293"/>
      <c r="G2" s="293"/>
      <c r="H2" s="293"/>
    </row>
    <row r="3" spans="1:8" ht="10.5" customHeight="1"/>
    <row r="4" spans="1:8">
      <c r="A4" s="1" t="s">
        <v>23</v>
      </c>
      <c r="C4" s="1" t="s">
        <v>139</v>
      </c>
    </row>
    <row r="5" spans="1:8">
      <c r="A5" s="1" t="s">
        <v>0</v>
      </c>
      <c r="C5" s="1" t="s">
        <v>100</v>
      </c>
    </row>
    <row r="6" spans="1:8">
      <c r="A6" s="1" t="s">
        <v>16</v>
      </c>
      <c r="C6" s="1" t="s">
        <v>101</v>
      </c>
    </row>
    <row r="7" spans="1:8">
      <c r="A7" s="1" t="s">
        <v>24</v>
      </c>
      <c r="C7" s="1" t="s">
        <v>40</v>
      </c>
    </row>
    <row r="8" spans="1:8" ht="11.25" customHeight="1"/>
    <row r="9" spans="1:8" ht="25.15" customHeight="1">
      <c r="A9" s="294" t="s">
        <v>1</v>
      </c>
      <c r="B9" s="295" t="s">
        <v>2</v>
      </c>
      <c r="C9" s="296"/>
      <c r="D9" s="294" t="s">
        <v>3</v>
      </c>
      <c r="E9" s="299" t="s">
        <v>91</v>
      </c>
      <c r="F9" s="299" t="s">
        <v>141</v>
      </c>
      <c r="G9" s="299" t="s">
        <v>57</v>
      </c>
      <c r="H9" s="294" t="s">
        <v>15</v>
      </c>
    </row>
    <row r="10" spans="1:8" ht="25.15" customHeight="1">
      <c r="A10" s="294"/>
      <c r="B10" s="297"/>
      <c r="C10" s="298"/>
      <c r="D10" s="294"/>
      <c r="E10" s="300"/>
      <c r="F10" s="300"/>
      <c r="G10" s="300"/>
      <c r="H10" s="294"/>
    </row>
    <row r="11" spans="1:8" ht="15.75" customHeight="1">
      <c r="A11" s="2">
        <v>-1</v>
      </c>
      <c r="B11" s="307">
        <f>A11-1</f>
        <v>-2</v>
      </c>
      <c r="C11" s="308"/>
      <c r="D11" s="2">
        <f>B11-1</f>
        <v>-3</v>
      </c>
      <c r="E11" s="2">
        <f>D11-1</f>
        <v>-4</v>
      </c>
      <c r="F11" s="2">
        <f>E11-1</f>
        <v>-5</v>
      </c>
      <c r="G11" s="2">
        <f>F11-1</f>
        <v>-6</v>
      </c>
      <c r="H11" s="2">
        <f>G11-1</f>
        <v>-7</v>
      </c>
    </row>
    <row r="12" spans="1:8" ht="20.25" customHeight="1">
      <c r="A12" s="301" t="s">
        <v>45</v>
      </c>
      <c r="B12" s="302"/>
      <c r="C12" s="303"/>
      <c r="D12" s="25"/>
      <c r="E12" s="25"/>
      <c r="F12" s="25"/>
      <c r="G12" s="25"/>
      <c r="H12" s="25"/>
    </row>
    <row r="13" spans="1:8" ht="15" customHeight="1">
      <c r="A13" s="3">
        <v>1</v>
      </c>
      <c r="B13" s="314" t="s">
        <v>77</v>
      </c>
      <c r="C13" s="315"/>
      <c r="D13" s="31" t="s">
        <v>76</v>
      </c>
      <c r="E13" s="31">
        <v>5</v>
      </c>
      <c r="F13" s="31" t="s">
        <v>156</v>
      </c>
      <c r="G13" s="5">
        <f>0.021*E13</f>
        <v>0.10500000000000001</v>
      </c>
      <c r="H13" s="6"/>
    </row>
    <row r="14" spans="1:8" ht="15" customHeight="1">
      <c r="A14" s="3">
        <v>2</v>
      </c>
      <c r="B14" s="314" t="s">
        <v>78</v>
      </c>
      <c r="C14" s="315"/>
      <c r="D14" s="31" t="s">
        <v>76</v>
      </c>
      <c r="E14" s="31">
        <v>2</v>
      </c>
      <c r="F14" s="31" t="s">
        <v>156</v>
      </c>
      <c r="G14" s="5">
        <f>0.021*E14</f>
        <v>4.2000000000000003E-2</v>
      </c>
      <c r="H14" s="6"/>
    </row>
    <row r="15" spans="1:8" ht="15" customHeight="1">
      <c r="A15" s="3">
        <v>3</v>
      </c>
      <c r="B15" s="314" t="s">
        <v>79</v>
      </c>
      <c r="C15" s="315"/>
      <c r="D15" s="31" t="s">
        <v>76</v>
      </c>
      <c r="E15" s="31">
        <v>99</v>
      </c>
      <c r="F15" s="31" t="s">
        <v>159</v>
      </c>
      <c r="G15" s="5">
        <f>0.003*E15</f>
        <v>0.29699999999999999</v>
      </c>
      <c r="H15" s="6"/>
    </row>
    <row r="16" spans="1:8" ht="15" customHeight="1">
      <c r="A16" s="3">
        <v>4</v>
      </c>
      <c r="B16" s="314" t="s">
        <v>80</v>
      </c>
      <c r="C16" s="315"/>
      <c r="D16" s="31" t="s">
        <v>76</v>
      </c>
      <c r="E16" s="31">
        <v>24</v>
      </c>
      <c r="F16" s="31" t="s">
        <v>159</v>
      </c>
      <c r="G16" s="5">
        <f>0.003*E16</f>
        <v>7.2000000000000008E-2</v>
      </c>
      <c r="H16" s="6"/>
    </row>
    <row r="17" spans="1:8" ht="15" customHeight="1">
      <c r="A17" s="3">
        <v>5</v>
      </c>
      <c r="B17" s="314" t="s">
        <v>81</v>
      </c>
      <c r="C17" s="315"/>
      <c r="D17" s="31" t="s">
        <v>76</v>
      </c>
      <c r="E17" s="31">
        <v>15</v>
      </c>
      <c r="F17" s="31" t="s">
        <v>159</v>
      </c>
      <c r="G17" s="5">
        <f>0.003*E17</f>
        <v>4.4999999999999998E-2</v>
      </c>
      <c r="H17" s="6"/>
    </row>
    <row r="18" spans="1:8" ht="15" customHeight="1">
      <c r="A18" s="3">
        <v>6</v>
      </c>
      <c r="B18" s="314" t="s">
        <v>82</v>
      </c>
      <c r="C18" s="315"/>
      <c r="D18" s="31" t="s">
        <v>76</v>
      </c>
      <c r="E18" s="31">
        <v>3</v>
      </c>
      <c r="F18" s="31" t="s">
        <v>159</v>
      </c>
      <c r="G18" s="5">
        <f>0.003*E18</f>
        <v>9.0000000000000011E-3</v>
      </c>
      <c r="H18" s="6"/>
    </row>
    <row r="19" spans="1:8" ht="15" customHeight="1">
      <c r="A19" s="3">
        <v>7</v>
      </c>
      <c r="B19" s="32" t="s">
        <v>83</v>
      </c>
      <c r="C19" s="33"/>
      <c r="D19" s="31" t="s">
        <v>84</v>
      </c>
      <c r="E19" s="31">
        <v>7</v>
      </c>
      <c r="F19" s="31" t="s">
        <v>157</v>
      </c>
      <c r="G19" s="5">
        <f>0.02*E19</f>
        <v>0.14000000000000001</v>
      </c>
      <c r="H19" s="6"/>
    </row>
    <row r="20" spans="1:8" ht="15" customHeight="1">
      <c r="A20" s="3">
        <v>8</v>
      </c>
      <c r="B20" s="34" t="s">
        <v>85</v>
      </c>
      <c r="C20" s="35"/>
      <c r="D20" s="31" t="s">
        <v>86</v>
      </c>
      <c r="E20" s="31">
        <v>1</v>
      </c>
      <c r="F20" s="31" t="s">
        <v>158</v>
      </c>
      <c r="G20" s="5">
        <f>0.3*E20</f>
        <v>0.3</v>
      </c>
      <c r="H20" s="6"/>
    </row>
    <row r="21" spans="1:8" ht="15" customHeight="1">
      <c r="A21" s="3"/>
      <c r="B21" s="7"/>
      <c r="C21" s="8"/>
      <c r="D21" s="4"/>
      <c r="E21" s="4"/>
      <c r="F21" s="4"/>
      <c r="G21" s="5"/>
      <c r="H21" s="6"/>
    </row>
    <row r="22" spans="1:8" s="27" customFormat="1" ht="15.75" customHeight="1">
      <c r="A22" s="304" t="s">
        <v>46</v>
      </c>
      <c r="B22" s="305"/>
      <c r="C22" s="306"/>
      <c r="D22" s="26"/>
      <c r="E22" s="26"/>
      <c r="F22" s="26"/>
      <c r="G22" s="26"/>
      <c r="H22" s="26"/>
    </row>
    <row r="23" spans="1:8" ht="15" customHeight="1">
      <c r="A23" s="3">
        <v>1</v>
      </c>
      <c r="B23" s="7"/>
      <c r="C23" s="8"/>
      <c r="D23" s="4"/>
      <c r="E23" s="4"/>
      <c r="F23" s="4"/>
      <c r="G23" s="5"/>
      <c r="H23" s="6"/>
    </row>
    <row r="24" spans="1:8" ht="15" customHeight="1">
      <c r="A24" s="3">
        <v>2</v>
      </c>
      <c r="B24" s="7"/>
      <c r="C24" s="8"/>
      <c r="D24" s="4"/>
      <c r="E24" s="4"/>
      <c r="F24" s="4"/>
      <c r="G24" s="5"/>
      <c r="H24" s="6"/>
    </row>
    <row r="25" spans="1:8" ht="15" customHeight="1">
      <c r="A25" s="3"/>
      <c r="B25" s="7"/>
      <c r="C25" s="8"/>
      <c r="D25" s="4"/>
      <c r="E25" s="4"/>
      <c r="F25" s="4"/>
      <c r="G25" s="5"/>
      <c r="H25" s="6"/>
    </row>
    <row r="26" spans="1:8" ht="22.5" customHeight="1">
      <c r="A26" s="290" t="s">
        <v>93</v>
      </c>
      <c r="B26" s="291"/>
      <c r="C26" s="291"/>
      <c r="D26" s="291"/>
      <c r="E26" s="291"/>
      <c r="F26" s="292"/>
      <c r="G26" s="9">
        <f>SUM(G12:G25)</f>
        <v>1.01</v>
      </c>
      <c r="H26" s="40"/>
    </row>
    <row r="27" spans="1:8" ht="12.75" customHeight="1">
      <c r="A27" s="10"/>
      <c r="B27" s="10"/>
      <c r="C27" s="10"/>
      <c r="D27" s="10"/>
      <c r="E27" s="10"/>
      <c r="F27" s="10"/>
      <c r="G27" s="10"/>
      <c r="H27" s="11"/>
    </row>
    <row r="28" spans="1:8" ht="15" customHeight="1">
      <c r="A28" s="10"/>
      <c r="B28" s="37" t="s">
        <v>41</v>
      </c>
      <c r="D28" s="10"/>
      <c r="G28" s="10"/>
      <c r="H28" s="11"/>
    </row>
    <row r="29" spans="1:8" ht="15" customHeight="1">
      <c r="A29" s="10"/>
      <c r="B29" s="10" t="s">
        <v>153</v>
      </c>
      <c r="D29" s="10"/>
      <c r="G29" s="10"/>
      <c r="H29" s="11"/>
    </row>
    <row r="30" spans="1:8" ht="15" customHeight="1">
      <c r="A30" s="10"/>
      <c r="B30" s="10"/>
      <c r="C30" s="10"/>
      <c r="D30" s="10"/>
      <c r="E30" s="10"/>
      <c r="F30" s="10"/>
      <c r="G30" s="10"/>
      <c r="H30" s="11"/>
    </row>
    <row r="31" spans="1:8" ht="15" customHeight="1">
      <c r="A31" s="10"/>
      <c r="C31" s="12" t="s">
        <v>8</v>
      </c>
      <c r="D31" s="10"/>
      <c r="G31" s="12" t="s">
        <v>7</v>
      </c>
      <c r="H31" s="11"/>
    </row>
    <row r="32" spans="1:8" ht="45" customHeight="1">
      <c r="A32" s="10"/>
      <c r="C32" s="24"/>
      <c r="D32" s="10"/>
      <c r="G32" s="12"/>
      <c r="H32" s="11"/>
    </row>
    <row r="33" spans="1:8" ht="15" customHeight="1">
      <c r="A33" s="10"/>
      <c r="C33" s="12" t="s">
        <v>19</v>
      </c>
      <c r="D33" s="10"/>
      <c r="G33" s="12" t="s">
        <v>19</v>
      </c>
      <c r="H33" s="11"/>
    </row>
    <row r="34" spans="1:8" ht="15" customHeight="1">
      <c r="A34" s="10"/>
      <c r="C34" s="12" t="s">
        <v>20</v>
      </c>
      <c r="D34" s="10"/>
      <c r="G34" s="12" t="s">
        <v>20</v>
      </c>
      <c r="H34" s="11"/>
    </row>
    <row r="35" spans="1:8" ht="11.25" customHeight="1">
      <c r="A35" s="10"/>
      <c r="B35" s="10"/>
      <c r="C35" s="10"/>
      <c r="D35" s="10"/>
      <c r="E35" s="10"/>
      <c r="F35" s="10"/>
      <c r="G35" s="10"/>
      <c r="H35" s="11"/>
    </row>
  </sheetData>
  <mergeCells count="18">
    <mergeCell ref="B11:C11"/>
    <mergeCell ref="A12:C12"/>
    <mergeCell ref="A22:C22"/>
    <mergeCell ref="B13:C13"/>
    <mergeCell ref="B14:C14"/>
    <mergeCell ref="A2:H2"/>
    <mergeCell ref="A9:A10"/>
    <mergeCell ref="B9:C10"/>
    <mergeCell ref="D9:D10"/>
    <mergeCell ref="E9:E10"/>
    <mergeCell ref="G9:G10"/>
    <mergeCell ref="H9:H10"/>
    <mergeCell ref="F9:F10"/>
    <mergeCell ref="B15:C15"/>
    <mergeCell ref="B16:C16"/>
    <mergeCell ref="B17:C17"/>
    <mergeCell ref="B18:C18"/>
    <mergeCell ref="A26:F26"/>
  </mergeCells>
  <printOptions horizontalCentered="1"/>
  <pageMargins left="0.25" right="0.25" top="0.25" bottom="0.25" header="0.196850393700787" footer="0.196850393700787"/>
  <pageSetup scale="9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opLeftCell="A16" zoomScaleSheetLayoutView="100" workbookViewId="0">
      <selection activeCell="D26" sqref="D26:F26"/>
    </sheetView>
  </sheetViews>
  <sheetFormatPr defaultRowHeight="14.25"/>
  <cols>
    <col min="1" max="1" width="2.85546875" style="30" customWidth="1"/>
    <col min="2" max="2" width="23.7109375" style="28" bestFit="1" customWidth="1"/>
    <col min="3" max="3" width="1.5703125" style="21" bestFit="1" customWidth="1"/>
    <col min="4" max="4" width="1.85546875" style="21" customWidth="1"/>
    <col min="5" max="5" width="2.140625" style="21" customWidth="1"/>
    <col min="6" max="6" width="63.5703125" style="21" customWidth="1"/>
    <col min="7" max="7" width="2.85546875" style="30" customWidth="1"/>
    <col min="8" max="16384" width="9.140625" style="30"/>
  </cols>
  <sheetData>
    <row r="1" spans="1:8" ht="29.25" customHeight="1">
      <c r="A1" s="44"/>
      <c r="B1" s="45"/>
      <c r="C1" s="46"/>
      <c r="D1" s="46"/>
      <c r="E1" s="46"/>
      <c r="F1" s="46"/>
      <c r="G1" s="47"/>
    </row>
    <row r="2" spans="1:8" ht="30.75" customHeight="1">
      <c r="A2" s="48"/>
      <c r="B2" s="287" t="s">
        <v>128</v>
      </c>
      <c r="C2" s="287"/>
      <c r="D2" s="287"/>
      <c r="E2" s="287"/>
      <c r="F2" s="287"/>
      <c r="G2" s="49"/>
    </row>
    <row r="3" spans="1:8">
      <c r="A3" s="48"/>
      <c r="G3" s="49"/>
    </row>
    <row r="4" spans="1:8" ht="15" customHeight="1">
      <c r="A4" s="48"/>
      <c r="B4" s="28" t="s">
        <v>22</v>
      </c>
      <c r="C4" s="21" t="s">
        <v>9</v>
      </c>
      <c r="D4" s="21" t="s">
        <v>119</v>
      </c>
      <c r="G4" s="49"/>
    </row>
    <row r="5" spans="1:8" ht="9.9499999999999993" customHeight="1">
      <c r="A5" s="48"/>
      <c r="D5" s="50"/>
      <c r="E5" s="51"/>
      <c r="F5" s="51"/>
      <c r="G5" s="49"/>
    </row>
    <row r="6" spans="1:8" ht="15" customHeight="1">
      <c r="A6" s="48"/>
      <c r="B6" s="28" t="s">
        <v>0</v>
      </c>
      <c r="C6" s="21" t="s">
        <v>9</v>
      </c>
      <c r="D6" s="21" t="s">
        <v>120</v>
      </c>
      <c r="G6" s="49"/>
      <c r="H6" s="27"/>
    </row>
    <row r="7" spans="1:8" ht="9.9499999999999993" customHeight="1">
      <c r="A7" s="48"/>
      <c r="G7" s="49"/>
      <c r="H7" s="27"/>
    </row>
    <row r="8" spans="1:8" ht="15" customHeight="1">
      <c r="A8" s="48"/>
      <c r="B8" s="28" t="s">
        <v>17</v>
      </c>
      <c r="C8" s="21" t="s">
        <v>9</v>
      </c>
      <c r="D8" s="285" t="s">
        <v>121</v>
      </c>
      <c r="E8" s="285"/>
      <c r="F8" s="285"/>
      <c r="G8" s="49"/>
      <c r="H8" s="27"/>
    </row>
    <row r="9" spans="1:8" ht="9.9499999999999993" customHeight="1">
      <c r="A9" s="48"/>
      <c r="D9" s="20"/>
      <c r="E9" s="20"/>
      <c r="F9" s="20"/>
      <c r="G9" s="49"/>
    </row>
    <row r="10" spans="1:8" ht="15" customHeight="1">
      <c r="A10" s="48"/>
      <c r="B10" s="28" t="s">
        <v>25</v>
      </c>
      <c r="C10" s="21" t="s">
        <v>9</v>
      </c>
      <c r="D10" s="285" t="s">
        <v>122</v>
      </c>
      <c r="E10" s="285"/>
      <c r="F10" s="285"/>
      <c r="G10" s="49"/>
    </row>
    <row r="11" spans="1:8" ht="9.9499999999999993" customHeight="1">
      <c r="A11" s="48"/>
      <c r="D11" s="20"/>
      <c r="E11" s="20"/>
      <c r="F11" s="20"/>
      <c r="G11" s="49"/>
    </row>
    <row r="12" spans="1:8" ht="15" customHeight="1">
      <c r="A12" s="48"/>
      <c r="B12" s="28" t="s">
        <v>11</v>
      </c>
      <c r="C12" s="21" t="s">
        <v>9</v>
      </c>
      <c r="D12" s="285" t="s">
        <v>123</v>
      </c>
      <c r="E12" s="285"/>
      <c r="F12" s="285"/>
      <c r="G12" s="49"/>
    </row>
    <row r="13" spans="1:8" ht="9.9499999999999993" customHeight="1">
      <c r="A13" s="48"/>
      <c r="G13" s="49"/>
    </row>
    <row r="14" spans="1:8" ht="30" customHeight="1">
      <c r="A14" s="48"/>
      <c r="B14" s="28" t="s">
        <v>12</v>
      </c>
      <c r="C14" s="21" t="s">
        <v>9</v>
      </c>
      <c r="D14" s="50" t="s">
        <v>21</v>
      </c>
      <c r="E14" s="285" t="s">
        <v>124</v>
      </c>
      <c r="F14" s="285"/>
      <c r="G14" s="49"/>
    </row>
    <row r="15" spans="1:8" ht="45" customHeight="1">
      <c r="A15" s="48"/>
      <c r="D15" s="20" t="s">
        <v>21</v>
      </c>
      <c r="E15" s="285" t="s">
        <v>116</v>
      </c>
      <c r="F15" s="285"/>
      <c r="G15" s="49"/>
    </row>
    <row r="16" spans="1:8" ht="9.75" customHeight="1">
      <c r="A16" s="48"/>
      <c r="D16" s="20"/>
      <c r="E16" s="20"/>
      <c r="F16" s="20"/>
      <c r="G16" s="49"/>
    </row>
    <row r="17" spans="1:7" ht="30" customHeight="1">
      <c r="A17" s="48"/>
      <c r="B17" s="28" t="s">
        <v>13</v>
      </c>
      <c r="C17" s="21" t="s">
        <v>9</v>
      </c>
      <c r="D17" s="285" t="s">
        <v>125</v>
      </c>
      <c r="E17" s="285"/>
      <c r="F17" s="285"/>
      <c r="G17" s="49"/>
    </row>
    <row r="18" spans="1:7" ht="9.9499999999999993" customHeight="1">
      <c r="A18" s="48"/>
      <c r="D18" s="20"/>
      <c r="E18" s="286"/>
      <c r="F18" s="286"/>
      <c r="G18" s="49"/>
    </row>
    <row r="19" spans="1:7" ht="15" customHeight="1">
      <c r="A19" s="48"/>
      <c r="B19" s="28" t="s">
        <v>35</v>
      </c>
      <c r="F19" s="28"/>
      <c r="G19" s="49"/>
    </row>
    <row r="20" spans="1:7" ht="9.9499999999999993" customHeight="1">
      <c r="A20" s="48"/>
      <c r="B20" s="52"/>
      <c r="G20" s="49"/>
    </row>
    <row r="21" spans="1:7" ht="30" customHeight="1">
      <c r="A21" s="48"/>
      <c r="B21" s="28" t="s">
        <v>26</v>
      </c>
      <c r="C21" s="21" t="s">
        <v>9</v>
      </c>
      <c r="D21" s="29" t="s">
        <v>21</v>
      </c>
      <c r="E21" s="285" t="s">
        <v>126</v>
      </c>
      <c r="F21" s="285"/>
      <c r="G21" s="49"/>
    </row>
    <row r="22" spans="1:7" ht="30" customHeight="1">
      <c r="A22" s="48"/>
      <c r="D22" s="29" t="s">
        <v>21</v>
      </c>
      <c r="E22" s="285" t="s">
        <v>75</v>
      </c>
      <c r="F22" s="285"/>
      <c r="G22" s="49"/>
    </row>
    <row r="23" spans="1:7" ht="9.9499999999999993" customHeight="1">
      <c r="A23" s="48"/>
      <c r="G23" s="49"/>
    </row>
    <row r="24" spans="1:7" ht="30" customHeight="1">
      <c r="A24" s="48"/>
      <c r="B24" s="28" t="s">
        <v>14</v>
      </c>
      <c r="C24" s="21" t="s">
        <v>9</v>
      </c>
      <c r="D24" s="285" t="s">
        <v>53</v>
      </c>
      <c r="E24" s="285"/>
      <c r="F24" s="285"/>
      <c r="G24" s="49"/>
    </row>
    <row r="25" spans="1:7" ht="9.9499999999999993" customHeight="1">
      <c r="A25" s="48"/>
      <c r="G25" s="49"/>
    </row>
    <row r="26" spans="1:7" s="68" customFormat="1" ht="15" customHeight="1">
      <c r="A26" s="64"/>
      <c r="B26" s="65" t="s">
        <v>146</v>
      </c>
      <c r="C26" s="66" t="s">
        <v>9</v>
      </c>
      <c r="D26" s="317" t="s">
        <v>147</v>
      </c>
      <c r="E26" s="317"/>
      <c r="F26" s="317"/>
      <c r="G26" s="67"/>
    </row>
    <row r="27" spans="1:7" ht="9.9499999999999993" customHeight="1">
      <c r="A27" s="48"/>
      <c r="G27" s="49"/>
    </row>
    <row r="28" spans="1:7" ht="15" customHeight="1">
      <c r="A28" s="48"/>
      <c r="B28" s="20" t="s">
        <v>148</v>
      </c>
      <c r="C28" s="21" t="s">
        <v>9</v>
      </c>
      <c r="D28" s="285" t="s">
        <v>143</v>
      </c>
      <c r="E28" s="285"/>
      <c r="F28" s="285"/>
      <c r="G28" s="49"/>
    </row>
    <row r="29" spans="1:7" ht="9.9499999999999993" customHeight="1">
      <c r="A29" s="48"/>
      <c r="G29" s="49"/>
    </row>
    <row r="30" spans="1:7" ht="60" customHeight="1">
      <c r="A30" s="48"/>
      <c r="B30" s="28" t="s">
        <v>149</v>
      </c>
      <c r="C30" s="21" t="s">
        <v>9</v>
      </c>
      <c r="D30" s="285" t="s">
        <v>130</v>
      </c>
      <c r="E30" s="285"/>
      <c r="F30" s="285"/>
      <c r="G30" s="49"/>
    </row>
    <row r="31" spans="1:7" ht="9.9499999999999993" customHeight="1">
      <c r="A31" s="48"/>
      <c r="D31" s="20"/>
      <c r="E31" s="20"/>
      <c r="F31" s="20"/>
      <c r="G31" s="49"/>
    </row>
    <row r="32" spans="1:7" ht="30" customHeight="1">
      <c r="A32" s="48"/>
      <c r="B32" s="28" t="s">
        <v>150</v>
      </c>
      <c r="C32" s="21" t="s">
        <v>9</v>
      </c>
      <c r="D32" s="285" t="s">
        <v>131</v>
      </c>
      <c r="E32" s="285"/>
      <c r="F32" s="285"/>
      <c r="G32" s="49"/>
    </row>
    <row r="33" spans="1:7" ht="9.9499999999999993" customHeight="1">
      <c r="A33" s="48"/>
      <c r="D33" s="20"/>
      <c r="E33" s="20"/>
      <c r="F33" s="20"/>
      <c r="G33" s="49"/>
    </row>
    <row r="34" spans="1:7" ht="15" customHeight="1">
      <c r="A34" s="48"/>
      <c r="B34" s="28" t="s">
        <v>151</v>
      </c>
      <c r="C34" s="21" t="s">
        <v>9</v>
      </c>
      <c r="D34" s="288" t="s">
        <v>54</v>
      </c>
      <c r="E34" s="288"/>
      <c r="F34" s="288"/>
      <c r="G34" s="49"/>
    </row>
    <row r="35" spans="1:7" ht="9.9499999999999993" customHeight="1">
      <c r="A35" s="48"/>
      <c r="G35" s="49"/>
    </row>
    <row r="36" spans="1:7" ht="15" customHeight="1">
      <c r="A36" s="48"/>
      <c r="B36" s="28" t="s">
        <v>8</v>
      </c>
      <c r="C36" s="21" t="s">
        <v>9</v>
      </c>
      <c r="D36" s="288" t="s">
        <v>55</v>
      </c>
      <c r="E36" s="288"/>
      <c r="F36" s="288"/>
      <c r="G36" s="49"/>
    </row>
    <row r="37" spans="1:7" ht="9.9499999999999993" customHeight="1">
      <c r="A37" s="48"/>
      <c r="G37" s="49"/>
    </row>
    <row r="38" spans="1:7" ht="30" customHeight="1">
      <c r="A38" s="48"/>
      <c r="B38" s="28" t="s">
        <v>7</v>
      </c>
      <c r="C38" s="21" t="s">
        <v>9</v>
      </c>
      <c r="D38" s="316" t="s">
        <v>127</v>
      </c>
      <c r="E38" s="316"/>
      <c r="F38" s="316"/>
      <c r="G38" s="49"/>
    </row>
    <row r="39" spans="1:7" ht="31.5" customHeight="1" thickBot="1">
      <c r="A39" s="53"/>
      <c r="B39" s="54"/>
      <c r="C39" s="55"/>
      <c r="D39" s="55"/>
      <c r="E39" s="55"/>
      <c r="F39" s="56"/>
      <c r="G39" s="57"/>
    </row>
  </sheetData>
  <mergeCells count="18">
    <mergeCell ref="E22:F22"/>
    <mergeCell ref="D12:F12"/>
    <mergeCell ref="E14:F14"/>
    <mergeCell ref="E15:F15"/>
    <mergeCell ref="B2:F2"/>
    <mergeCell ref="D8:F8"/>
    <mergeCell ref="D10:F10"/>
    <mergeCell ref="D17:F17"/>
    <mergeCell ref="E18:F18"/>
    <mergeCell ref="E21:F21"/>
    <mergeCell ref="D38:F38"/>
    <mergeCell ref="D24:F24"/>
    <mergeCell ref="D30:F30"/>
    <mergeCell ref="D32:F32"/>
    <mergeCell ref="D34:F34"/>
    <mergeCell ref="D36:F36"/>
    <mergeCell ref="D28:F28"/>
    <mergeCell ref="D26:F26"/>
  </mergeCells>
  <printOptions horizontalCentered="1"/>
  <pageMargins left="0.5" right="0.25" top="0.5" bottom="0.2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E10" sqref="E10"/>
    </sheetView>
  </sheetViews>
  <sheetFormatPr defaultRowHeight="15"/>
  <cols>
    <col min="1" max="1" width="12.42578125" bestFit="1" customWidth="1"/>
  </cols>
  <sheetData>
    <row r="2" spans="1:4">
      <c r="B2" t="s">
        <v>70</v>
      </c>
      <c r="D2" t="s">
        <v>69</v>
      </c>
    </row>
    <row r="4" spans="1:4">
      <c r="A4" t="s">
        <v>59</v>
      </c>
      <c r="B4">
        <v>3</v>
      </c>
      <c r="D4">
        <v>3</v>
      </c>
    </row>
    <row r="5" spans="1:4">
      <c r="A5" t="s">
        <v>60</v>
      </c>
      <c r="B5">
        <v>2</v>
      </c>
      <c r="C5" t="s">
        <v>61</v>
      </c>
      <c r="D5">
        <v>5</v>
      </c>
    </row>
    <row r="6" spans="1:4">
      <c r="A6" t="s">
        <v>62</v>
      </c>
      <c r="B6">
        <v>2</v>
      </c>
      <c r="D6">
        <v>7</v>
      </c>
    </row>
    <row r="7" spans="1:4">
      <c r="A7" t="s">
        <v>63</v>
      </c>
    </row>
    <row r="8" spans="1:4">
      <c r="A8" t="s">
        <v>64</v>
      </c>
      <c r="B8">
        <v>1</v>
      </c>
      <c r="D8">
        <v>8</v>
      </c>
    </row>
    <row r="9" spans="1:4">
      <c r="A9" t="s">
        <v>65</v>
      </c>
      <c r="B9">
        <v>2</v>
      </c>
      <c r="D9">
        <v>10</v>
      </c>
    </row>
    <row r="10" spans="1:4">
      <c r="A10" t="s">
        <v>66</v>
      </c>
      <c r="B10">
        <v>2</v>
      </c>
      <c r="D10">
        <v>12</v>
      </c>
    </row>
    <row r="11" spans="1:4">
      <c r="A11" t="s">
        <v>67</v>
      </c>
      <c r="B11">
        <v>2</v>
      </c>
      <c r="D11">
        <v>14</v>
      </c>
    </row>
    <row r="12" spans="1:4">
      <c r="A12" t="s">
        <v>68</v>
      </c>
      <c r="B12">
        <v>1</v>
      </c>
      <c r="D12">
        <v>15</v>
      </c>
    </row>
    <row r="13" spans="1:4">
      <c r="A13" t="s">
        <v>58</v>
      </c>
      <c r="B13">
        <v>0</v>
      </c>
    </row>
    <row r="15" spans="1:4">
      <c r="B15">
        <f>SUM(B5:B14)</f>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view="pageBreakPreview" topLeftCell="A10" zoomScaleNormal="100" zoomScaleSheetLayoutView="100" workbookViewId="0">
      <selection activeCell="B35" sqref="B35"/>
    </sheetView>
  </sheetViews>
  <sheetFormatPr defaultRowHeight="14.25"/>
  <cols>
    <col min="1" max="1" width="7" style="1" customWidth="1"/>
    <col min="2" max="2" width="14.5703125" style="1" customWidth="1"/>
    <col min="3" max="3" width="66.42578125" style="1" customWidth="1"/>
    <col min="4" max="4" width="10.5703125"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4.5703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D5" s="1">
        <f>244*6</f>
        <v>1464</v>
      </c>
      <c r="E5" s="1">
        <f>D5*0.25</f>
        <v>366</v>
      </c>
      <c r="M5" s="1" t="s">
        <v>0</v>
      </c>
      <c r="O5" s="1" t="s">
        <v>163</v>
      </c>
    </row>
    <row r="6" spans="1:18">
      <c r="A6" s="1" t="s">
        <v>16</v>
      </c>
      <c r="C6" s="1" t="s">
        <v>174</v>
      </c>
      <c r="D6" s="1">
        <f>232*6</f>
        <v>1392</v>
      </c>
      <c r="E6" s="1">
        <f>0.25*D6</f>
        <v>348</v>
      </c>
      <c r="M6" s="1" t="s">
        <v>16</v>
      </c>
      <c r="O6" s="1" t="s">
        <v>174</v>
      </c>
    </row>
    <row r="7" spans="1:18">
      <c r="A7" s="1" t="s">
        <v>24</v>
      </c>
      <c r="C7" s="1" t="s">
        <v>303</v>
      </c>
      <c r="M7" s="1" t="s">
        <v>24</v>
      </c>
      <c r="O7" s="1" t="s">
        <v>175</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91" t="s">
        <v>34</v>
      </c>
      <c r="F10" s="91" t="s">
        <v>4</v>
      </c>
      <c r="G10" s="91"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2">
        <f>P11-1</f>
        <v>-4</v>
      </c>
      <c r="R11" s="86" t="s">
        <v>167</v>
      </c>
    </row>
    <row r="12" spans="1:18">
      <c r="A12" s="301" t="s">
        <v>45</v>
      </c>
      <c r="B12" s="302"/>
      <c r="C12" s="303"/>
      <c r="D12" s="72"/>
      <c r="E12" s="74"/>
      <c r="F12" s="74"/>
      <c r="G12" s="73"/>
      <c r="H12" s="25"/>
      <c r="I12" s="25"/>
      <c r="J12" s="25"/>
      <c r="K12" s="25"/>
      <c r="M12" s="301" t="s">
        <v>45</v>
      </c>
      <c r="N12" s="302"/>
      <c r="O12" s="303"/>
      <c r="P12" s="125"/>
      <c r="Q12" s="74"/>
      <c r="R12" s="235"/>
    </row>
    <row r="13" spans="1:18">
      <c r="A13" s="31">
        <v>1</v>
      </c>
      <c r="B13" s="76" t="s">
        <v>188</v>
      </c>
      <c r="C13" s="35"/>
      <c r="D13" s="77" t="s">
        <v>187</v>
      </c>
      <c r="E13" s="31">
        <v>4</v>
      </c>
      <c r="F13" s="31">
        <v>4</v>
      </c>
      <c r="G13" s="84">
        <f t="shared" ref="G13:G20" si="1">IF(E13=0,IF(F13=0,0,1),IF(F13&gt;E13,1,F13/E13))*100</f>
        <v>100</v>
      </c>
      <c r="H13" s="82"/>
      <c r="I13" s="5"/>
      <c r="J13" s="5"/>
      <c r="K13" s="6"/>
      <c r="M13" s="31">
        <v>1</v>
      </c>
      <c r="N13" s="76" t="s">
        <v>188</v>
      </c>
      <c r="O13" s="35"/>
      <c r="P13" s="126" t="s">
        <v>187</v>
      </c>
      <c r="Q13" s="31">
        <v>4</v>
      </c>
      <c r="R13" s="236"/>
    </row>
    <row r="14" spans="1:18">
      <c r="A14" s="31">
        <v>2</v>
      </c>
      <c r="B14" s="76" t="s">
        <v>305</v>
      </c>
      <c r="C14" s="35"/>
      <c r="D14" s="77" t="s">
        <v>201</v>
      </c>
      <c r="E14" s="31">
        <v>10</v>
      </c>
      <c r="F14" s="31">
        <v>10</v>
      </c>
      <c r="G14" s="84">
        <v>100</v>
      </c>
      <c r="H14" s="82"/>
      <c r="I14" s="5"/>
      <c r="J14" s="5"/>
      <c r="K14" s="6"/>
      <c r="M14" s="31">
        <v>2</v>
      </c>
      <c r="N14" s="76" t="s">
        <v>305</v>
      </c>
      <c r="O14" s="35"/>
      <c r="P14" s="126" t="s">
        <v>201</v>
      </c>
      <c r="Q14" s="31">
        <v>10</v>
      </c>
      <c r="R14" s="236"/>
    </row>
    <row r="15" spans="1:18" ht="15">
      <c r="A15" s="31">
        <v>3</v>
      </c>
      <c r="B15" s="76" t="s">
        <v>173</v>
      </c>
      <c r="C15" s="83"/>
      <c r="D15" s="77" t="s">
        <v>61</v>
      </c>
      <c r="E15" s="31">
        <v>4</v>
      </c>
      <c r="F15" s="31">
        <v>4</v>
      </c>
      <c r="G15" s="84">
        <f t="shared" si="1"/>
        <v>100</v>
      </c>
      <c r="H15" s="82"/>
      <c r="I15" s="5"/>
      <c r="J15" s="5"/>
      <c r="K15" s="70"/>
      <c r="M15" s="31">
        <v>3</v>
      </c>
      <c r="N15" s="76" t="s">
        <v>173</v>
      </c>
      <c r="O15" s="83"/>
      <c r="P15" s="126" t="s">
        <v>61</v>
      </c>
      <c r="Q15" s="31">
        <v>4</v>
      </c>
      <c r="R15" s="236"/>
    </row>
    <row r="16" spans="1:18" ht="15">
      <c r="A16" s="31">
        <v>4</v>
      </c>
      <c r="B16" s="1" t="s">
        <v>171</v>
      </c>
      <c r="C16" s="83"/>
      <c r="D16" s="77" t="s">
        <v>61</v>
      </c>
      <c r="E16" s="31">
        <v>2</v>
      </c>
      <c r="F16" s="31">
        <v>2</v>
      </c>
      <c r="G16" s="84">
        <f t="shared" si="1"/>
        <v>100</v>
      </c>
      <c r="H16" s="82"/>
      <c r="I16" s="5"/>
      <c r="J16" s="5"/>
      <c r="K16" s="70"/>
      <c r="M16" s="31">
        <v>4</v>
      </c>
      <c r="N16" s="229" t="s">
        <v>171</v>
      </c>
      <c r="O16" s="83"/>
      <c r="P16" s="126" t="s">
        <v>61</v>
      </c>
      <c r="Q16" s="31">
        <v>2</v>
      </c>
      <c r="R16" s="236"/>
    </row>
    <row r="17" spans="1:19">
      <c r="A17" s="31">
        <v>5</v>
      </c>
      <c r="B17" s="76" t="s">
        <v>304</v>
      </c>
      <c r="C17" s="83"/>
      <c r="D17" s="77" t="s">
        <v>84</v>
      </c>
      <c r="E17" s="31">
        <v>76</v>
      </c>
      <c r="F17" s="31">
        <v>76</v>
      </c>
      <c r="G17" s="84">
        <f t="shared" si="1"/>
        <v>100</v>
      </c>
      <c r="H17" s="82"/>
      <c r="I17" s="5" t="s">
        <v>299</v>
      </c>
      <c r="J17" s="5"/>
      <c r="K17" s="6"/>
      <c r="M17" s="31">
        <v>5</v>
      </c>
      <c r="N17" s="76" t="s">
        <v>304</v>
      </c>
      <c r="O17" s="83"/>
      <c r="P17" s="126" t="s">
        <v>84</v>
      </c>
      <c r="Q17" s="31">
        <v>76</v>
      </c>
      <c r="R17" s="236"/>
    </row>
    <row r="18" spans="1:19">
      <c r="A18" s="31">
        <v>6</v>
      </c>
      <c r="B18" s="1" t="s">
        <v>320</v>
      </c>
      <c r="C18" s="83"/>
      <c r="D18" s="77" t="s">
        <v>321</v>
      </c>
      <c r="E18" s="31">
        <v>84</v>
      </c>
      <c r="F18" s="31">
        <v>84</v>
      </c>
      <c r="G18" s="84">
        <f t="shared" si="1"/>
        <v>100</v>
      </c>
      <c r="H18" s="82"/>
      <c r="I18" s="5" t="s">
        <v>322</v>
      </c>
      <c r="J18" s="5">
        <f>F18*0.002*0.5</f>
        <v>8.4000000000000005E-2</v>
      </c>
      <c r="K18" s="6"/>
      <c r="M18" s="31">
        <v>6</v>
      </c>
      <c r="N18" s="229" t="s">
        <v>320</v>
      </c>
      <c r="O18" s="83"/>
      <c r="P18" s="126" t="s">
        <v>321</v>
      </c>
      <c r="Q18" s="31">
        <v>84</v>
      </c>
      <c r="R18" s="236"/>
    </row>
    <row r="19" spans="1:19">
      <c r="A19" s="31">
        <v>7</v>
      </c>
      <c r="B19" s="76" t="s">
        <v>323</v>
      </c>
      <c r="D19" s="77" t="s">
        <v>324</v>
      </c>
      <c r="E19" s="31">
        <v>1</v>
      </c>
      <c r="F19" s="31">
        <v>1</v>
      </c>
      <c r="G19" s="84">
        <f t="shared" si="1"/>
        <v>100</v>
      </c>
      <c r="H19" s="82"/>
      <c r="I19" s="5" t="s">
        <v>317</v>
      </c>
      <c r="J19" s="5">
        <v>0.1</v>
      </c>
      <c r="K19" s="6"/>
      <c r="M19" s="31">
        <v>7</v>
      </c>
      <c r="N19" s="76" t="s">
        <v>323</v>
      </c>
      <c r="O19" s="239"/>
      <c r="P19" s="126" t="s">
        <v>324</v>
      </c>
      <c r="Q19" s="31">
        <v>1</v>
      </c>
      <c r="R19" s="236"/>
    </row>
    <row r="20" spans="1:19">
      <c r="A20" s="31">
        <v>8</v>
      </c>
      <c r="B20" s="76" t="s">
        <v>306</v>
      </c>
      <c r="D20" s="77" t="s">
        <v>84</v>
      </c>
      <c r="E20" s="31">
        <v>2</v>
      </c>
      <c r="F20" s="31">
        <v>2</v>
      </c>
      <c r="G20" s="84">
        <f t="shared" si="1"/>
        <v>100</v>
      </c>
      <c r="H20" s="82"/>
      <c r="I20" s="207"/>
      <c r="J20" s="5"/>
      <c r="K20" s="6"/>
      <c r="M20" s="31">
        <v>8</v>
      </c>
      <c r="N20" s="76" t="s">
        <v>306</v>
      </c>
      <c r="O20" s="239"/>
      <c r="P20" s="126" t="s">
        <v>84</v>
      </c>
      <c r="Q20" s="31">
        <v>2</v>
      </c>
      <c r="R20" s="236"/>
    </row>
    <row r="21" spans="1:19">
      <c r="A21" s="31">
        <v>9</v>
      </c>
      <c r="B21" s="76" t="s">
        <v>331</v>
      </c>
      <c r="C21" s="83"/>
      <c r="D21" s="77" t="s">
        <v>253</v>
      </c>
      <c r="E21" s="31">
        <v>232</v>
      </c>
      <c r="F21" s="31">
        <v>232</v>
      </c>
      <c r="G21" s="84">
        <v>100</v>
      </c>
      <c r="H21" s="82"/>
      <c r="I21" s="207" t="s">
        <v>319</v>
      </c>
      <c r="J21" s="5">
        <f>0.008*F21*0.25</f>
        <v>0.46400000000000002</v>
      </c>
      <c r="K21" s="6"/>
      <c r="M21" s="31">
        <v>9</v>
      </c>
      <c r="N21" s="76" t="s">
        <v>331</v>
      </c>
      <c r="O21" s="83"/>
      <c r="P21" s="126" t="s">
        <v>253</v>
      </c>
      <c r="Q21" s="31">
        <v>232</v>
      </c>
      <c r="R21" s="236"/>
    </row>
    <row r="22" spans="1:19">
      <c r="A22" s="31">
        <v>10</v>
      </c>
      <c r="B22" s="76" t="s">
        <v>332</v>
      </c>
      <c r="C22" s="83"/>
      <c r="D22" s="77" t="s">
        <v>253</v>
      </c>
      <c r="E22" s="31">
        <v>244</v>
      </c>
      <c r="F22" s="31">
        <v>244</v>
      </c>
      <c r="G22" s="84">
        <v>100</v>
      </c>
      <c r="H22" s="82"/>
      <c r="I22" s="207" t="s">
        <v>319</v>
      </c>
      <c r="J22" s="5">
        <f>0.008*F22*0.25</f>
        <v>0.48799999999999999</v>
      </c>
      <c r="K22" s="6"/>
      <c r="M22" s="31">
        <v>10</v>
      </c>
      <c r="N22" s="76" t="s">
        <v>332</v>
      </c>
      <c r="O22" s="83"/>
      <c r="P22" s="126" t="s">
        <v>253</v>
      </c>
      <c r="Q22" s="31">
        <v>244</v>
      </c>
      <c r="R22" s="236"/>
    </row>
    <row r="23" spans="1:19">
      <c r="A23" s="31">
        <v>11</v>
      </c>
      <c r="B23" s="1" t="s">
        <v>307</v>
      </c>
      <c r="C23" s="83"/>
      <c r="D23" s="77" t="s">
        <v>84</v>
      </c>
      <c r="E23" s="31">
        <v>4</v>
      </c>
      <c r="F23" s="31">
        <v>4</v>
      </c>
      <c r="G23" s="84">
        <v>100</v>
      </c>
      <c r="H23" s="82"/>
      <c r="I23" s="5"/>
      <c r="J23" s="5"/>
      <c r="K23" s="6"/>
      <c r="M23" s="31">
        <v>11</v>
      </c>
      <c r="N23" s="76" t="s">
        <v>307</v>
      </c>
      <c r="O23" s="83"/>
      <c r="P23" s="126" t="s">
        <v>84</v>
      </c>
      <c r="Q23" s="31">
        <v>4</v>
      </c>
      <c r="R23" s="8"/>
    </row>
    <row r="24" spans="1:19">
      <c r="A24" s="31">
        <v>12</v>
      </c>
      <c r="B24" s="1" t="s">
        <v>316</v>
      </c>
      <c r="C24" s="156"/>
      <c r="D24" s="77" t="s">
        <v>196</v>
      </c>
      <c r="E24" s="31">
        <v>2</v>
      </c>
      <c r="F24" s="31">
        <v>2</v>
      </c>
      <c r="G24" s="84">
        <v>100</v>
      </c>
      <c r="H24" s="82"/>
      <c r="I24" s="5" t="s">
        <v>293</v>
      </c>
      <c r="J24" s="5">
        <f>E24*0.015</f>
        <v>0.03</v>
      </c>
      <c r="K24" s="6" t="s">
        <v>325</v>
      </c>
      <c r="M24" s="31">
        <v>12</v>
      </c>
      <c r="N24" s="76" t="s">
        <v>316</v>
      </c>
      <c r="O24" s="83"/>
      <c r="P24" s="126" t="s">
        <v>196</v>
      </c>
      <c r="Q24" s="31">
        <v>2</v>
      </c>
      <c r="R24" s="8"/>
    </row>
    <row r="25" spans="1:19">
      <c r="A25" s="31">
        <v>13</v>
      </c>
      <c r="B25" s="76" t="s">
        <v>327</v>
      </c>
      <c r="D25" s="77" t="s">
        <v>84</v>
      </c>
      <c r="E25" s="31">
        <v>5</v>
      </c>
      <c r="F25" s="31">
        <v>5</v>
      </c>
      <c r="G25" s="84">
        <v>100</v>
      </c>
      <c r="H25" s="82"/>
      <c r="I25" s="5" t="s">
        <v>318</v>
      </c>
      <c r="J25" s="5">
        <f>E25*0.02</f>
        <v>0.1</v>
      </c>
      <c r="K25" s="6"/>
      <c r="L25" s="27"/>
      <c r="M25" s="31">
        <v>13</v>
      </c>
      <c r="N25" s="76" t="s">
        <v>327</v>
      </c>
      <c r="O25" s="87"/>
      <c r="P25" s="126" t="s">
        <v>84</v>
      </c>
      <c r="Q25" s="31">
        <v>5</v>
      </c>
      <c r="R25" s="237"/>
      <c r="S25" s="27"/>
    </row>
    <row r="26" spans="1:19">
      <c r="A26" s="31">
        <v>14</v>
      </c>
      <c r="B26" s="1" t="s">
        <v>308</v>
      </c>
      <c r="D26" s="77" t="s">
        <v>84</v>
      </c>
      <c r="E26" s="31">
        <v>2</v>
      </c>
      <c r="F26" s="31">
        <v>2</v>
      </c>
      <c r="G26" s="84">
        <v>100</v>
      </c>
      <c r="H26" s="82"/>
      <c r="I26" s="5"/>
      <c r="J26" s="5"/>
      <c r="K26" s="6"/>
      <c r="L26" s="27"/>
      <c r="M26" s="31">
        <v>14</v>
      </c>
      <c r="N26" s="233" t="s">
        <v>308</v>
      </c>
      <c r="O26" s="234"/>
      <c r="P26" s="238" t="s">
        <v>84</v>
      </c>
      <c r="Q26" s="232">
        <v>2</v>
      </c>
      <c r="R26" s="230"/>
      <c r="S26" s="27"/>
    </row>
    <row r="27" spans="1:19">
      <c r="A27" s="31">
        <v>15</v>
      </c>
      <c r="B27" s="1" t="s">
        <v>309</v>
      </c>
      <c r="D27" s="77" t="s">
        <v>324</v>
      </c>
      <c r="E27" s="31">
        <v>1</v>
      </c>
      <c r="F27" s="31">
        <v>1</v>
      </c>
      <c r="G27" s="84">
        <v>100</v>
      </c>
      <c r="H27" s="82"/>
      <c r="I27" s="5" t="s">
        <v>317</v>
      </c>
      <c r="J27" s="5">
        <v>0.1</v>
      </c>
      <c r="K27" s="6"/>
      <c r="L27" s="27"/>
      <c r="M27" s="31">
        <v>15</v>
      </c>
      <c r="N27" s="229" t="s">
        <v>309</v>
      </c>
      <c r="O27" s="239"/>
      <c r="P27" s="228" t="s">
        <v>324</v>
      </c>
      <c r="Q27" s="124">
        <v>1</v>
      </c>
      <c r="R27" s="230"/>
      <c r="S27" s="27"/>
    </row>
    <row r="28" spans="1:19">
      <c r="A28" s="31">
        <v>16</v>
      </c>
      <c r="B28" s="1" t="s">
        <v>310</v>
      </c>
      <c r="D28" s="77" t="s">
        <v>313</v>
      </c>
      <c r="E28" s="31">
        <v>1</v>
      </c>
      <c r="F28" s="31">
        <v>1</v>
      </c>
      <c r="G28" s="84">
        <v>100</v>
      </c>
      <c r="H28" s="82"/>
      <c r="I28" s="5"/>
      <c r="J28" s="5"/>
      <c r="K28" s="6"/>
      <c r="L28" s="27"/>
      <c r="M28" s="31">
        <v>16</v>
      </c>
      <c r="N28" s="229" t="s">
        <v>310</v>
      </c>
      <c r="O28" s="239"/>
      <c r="P28" s="228" t="s">
        <v>313</v>
      </c>
      <c r="Q28" s="124">
        <v>1</v>
      </c>
      <c r="R28" s="230"/>
      <c r="S28" s="27"/>
    </row>
    <row r="29" spans="1:19">
      <c r="A29" s="31">
        <v>17</v>
      </c>
      <c r="B29" s="1" t="s">
        <v>311</v>
      </c>
      <c r="D29" s="77" t="s">
        <v>196</v>
      </c>
      <c r="E29" s="31">
        <v>4</v>
      </c>
      <c r="F29" s="31">
        <v>4</v>
      </c>
      <c r="G29" s="84">
        <v>100</v>
      </c>
      <c r="H29" s="82"/>
      <c r="I29" s="5" t="s">
        <v>293</v>
      </c>
      <c r="J29" s="5">
        <f>E29*0.015</f>
        <v>0.06</v>
      </c>
      <c r="K29" s="6"/>
      <c r="L29" s="27"/>
      <c r="M29" s="31">
        <v>17</v>
      </c>
      <c r="N29" s="229" t="s">
        <v>311</v>
      </c>
      <c r="O29" s="239"/>
      <c r="P29" s="228" t="s">
        <v>196</v>
      </c>
      <c r="Q29" s="124">
        <v>4</v>
      </c>
      <c r="R29" s="230"/>
      <c r="S29" s="27"/>
    </row>
    <row r="30" spans="1:19">
      <c r="A30" s="31">
        <v>18</v>
      </c>
      <c r="B30" s="1" t="s">
        <v>312</v>
      </c>
      <c r="D30" s="77" t="s">
        <v>196</v>
      </c>
      <c r="E30" s="31">
        <v>3</v>
      </c>
      <c r="F30" s="31">
        <v>3</v>
      </c>
      <c r="G30" s="84">
        <v>100</v>
      </c>
      <c r="H30" s="82"/>
      <c r="I30" s="5"/>
      <c r="J30" s="5"/>
      <c r="K30" s="6"/>
      <c r="L30" s="27"/>
      <c r="M30" s="31">
        <v>18</v>
      </c>
      <c r="N30" s="229" t="s">
        <v>312</v>
      </c>
      <c r="O30" s="239"/>
      <c r="P30" s="228" t="s">
        <v>196</v>
      </c>
      <c r="Q30" s="124">
        <v>3</v>
      </c>
      <c r="R30" s="230"/>
      <c r="S30" s="27"/>
    </row>
    <row r="31" spans="1:19">
      <c r="A31" s="31">
        <v>19</v>
      </c>
      <c r="B31" s="1" t="s">
        <v>328</v>
      </c>
      <c r="D31" s="77" t="s">
        <v>196</v>
      </c>
      <c r="E31" s="31">
        <v>2</v>
      </c>
      <c r="F31" s="31">
        <v>2</v>
      </c>
      <c r="G31" s="84">
        <v>100</v>
      </c>
      <c r="H31" s="82"/>
      <c r="I31" s="5"/>
      <c r="J31" s="5"/>
      <c r="K31" s="6"/>
      <c r="L31" s="27"/>
      <c r="M31" s="31">
        <v>19</v>
      </c>
      <c r="N31" s="229" t="s">
        <v>328</v>
      </c>
      <c r="O31" s="239"/>
      <c r="P31" s="228" t="s">
        <v>196</v>
      </c>
      <c r="Q31" s="124">
        <v>2</v>
      </c>
      <c r="R31" s="230"/>
      <c r="S31" s="27"/>
    </row>
    <row r="32" spans="1:19">
      <c r="A32" s="77"/>
      <c r="D32" s="77"/>
      <c r="E32" s="31"/>
      <c r="F32" s="31"/>
      <c r="G32" s="84"/>
      <c r="H32" s="82"/>
      <c r="I32" s="5"/>
      <c r="J32" s="5"/>
      <c r="K32" s="6"/>
      <c r="L32" s="27"/>
      <c r="M32" s="329" t="s">
        <v>46</v>
      </c>
      <c r="N32" s="330"/>
      <c r="O32" s="331"/>
      <c r="P32" s="80"/>
      <c r="Q32" s="79"/>
      <c r="R32" s="230"/>
      <c r="S32" s="27"/>
    </row>
    <row r="33" spans="1:19" s="27" customFormat="1">
      <c r="A33" s="329" t="s">
        <v>46</v>
      </c>
      <c r="B33" s="330"/>
      <c r="C33" s="331"/>
      <c r="D33" s="80"/>
      <c r="E33" s="79"/>
      <c r="F33" s="79"/>
      <c r="G33" s="84"/>
      <c r="H33" s="82"/>
      <c r="I33" s="78"/>
      <c r="J33" s="78"/>
      <c r="K33" s="78"/>
      <c r="L33" s="1"/>
      <c r="M33" s="81"/>
      <c r="N33" s="76"/>
      <c r="O33" s="83"/>
      <c r="P33" s="77" t="s">
        <v>196</v>
      </c>
      <c r="Q33" s="31">
        <v>4</v>
      </c>
      <c r="R33" s="230"/>
      <c r="S33" s="1"/>
    </row>
    <row r="34" spans="1:19" s="27" customFormat="1">
      <c r="A34" s="81">
        <v>1</v>
      </c>
      <c r="B34" s="76" t="s">
        <v>315</v>
      </c>
      <c r="C34" s="83"/>
      <c r="D34" s="77" t="s">
        <v>196</v>
      </c>
      <c r="E34" s="31">
        <v>4</v>
      </c>
      <c r="F34" s="31">
        <v>4</v>
      </c>
      <c r="G34" s="84">
        <v>100</v>
      </c>
      <c r="H34" s="82"/>
      <c r="I34" s="26" t="s">
        <v>294</v>
      </c>
      <c r="J34" s="26">
        <f>1</f>
        <v>1</v>
      </c>
      <c r="K34" s="26"/>
      <c r="L34" s="1"/>
      <c r="M34" s="121"/>
      <c r="N34" s="110"/>
      <c r="O34" s="240"/>
      <c r="P34" s="128"/>
      <c r="Q34" s="121"/>
      <c r="R34" s="231"/>
      <c r="S34" s="1"/>
    </row>
    <row r="35" spans="1:19" s="27" customFormat="1">
      <c r="A35" s="81">
        <v>2</v>
      </c>
      <c r="B35" s="76"/>
      <c r="C35" s="83"/>
      <c r="D35" s="77"/>
      <c r="E35" s="85"/>
      <c r="F35" s="85"/>
      <c r="G35" s="84"/>
      <c r="H35" s="82"/>
      <c r="I35" s="26"/>
      <c r="J35" s="26"/>
      <c r="K35" s="26"/>
      <c r="L35" s="1"/>
      <c r="M35" s="319"/>
      <c r="N35" s="319"/>
      <c r="O35" s="319"/>
      <c r="P35" s="319"/>
      <c r="Q35" s="319"/>
      <c r="R35" s="318"/>
      <c r="S35" s="1"/>
    </row>
    <row r="36" spans="1:19" s="27" customFormat="1">
      <c r="A36" s="75"/>
      <c r="B36" s="69"/>
      <c r="C36" s="8"/>
      <c r="D36" s="71"/>
      <c r="E36" s="75"/>
      <c r="F36" s="75"/>
      <c r="G36" s="84"/>
      <c r="H36" s="82"/>
      <c r="I36" s="26"/>
      <c r="J36" s="26"/>
      <c r="K36" s="26"/>
      <c r="L36" s="1"/>
      <c r="M36" s="319"/>
      <c r="N36" s="319"/>
      <c r="O36" s="319"/>
      <c r="P36" s="319"/>
      <c r="Q36" s="319"/>
      <c r="R36" s="318"/>
      <c r="S36" s="1"/>
    </row>
    <row r="37" spans="1:19">
      <c r="A37" s="290" t="s">
        <v>93</v>
      </c>
      <c r="B37" s="291"/>
      <c r="C37" s="291"/>
      <c r="D37" s="291"/>
      <c r="E37" s="322"/>
      <c r="F37" s="322"/>
      <c r="G37" s="291"/>
      <c r="H37" s="291"/>
      <c r="I37" s="292"/>
      <c r="J37" s="90">
        <f>SUM(J12:J36)</f>
        <v>2.4260000000000002</v>
      </c>
      <c r="K37" s="39"/>
      <c r="M37" s="94"/>
      <c r="N37" s="94"/>
      <c r="O37" s="94"/>
      <c r="P37" s="94"/>
      <c r="Q37" s="94"/>
      <c r="R37" s="95"/>
    </row>
    <row r="38" spans="1:19">
      <c r="A38" s="290" t="s">
        <v>32</v>
      </c>
      <c r="B38" s="291"/>
      <c r="C38" s="291"/>
      <c r="D38" s="291"/>
      <c r="E38" s="291"/>
      <c r="F38" s="292"/>
      <c r="G38" s="90">
        <f>AVERAGE(G12:G34)</f>
        <v>100</v>
      </c>
      <c r="H38" s="90" t="e">
        <f>AVERAGE(H13:H36)</f>
        <v>#DIV/0!</v>
      </c>
      <c r="I38" s="62"/>
      <c r="J38" s="323"/>
      <c r="K38" s="325"/>
      <c r="M38" s="94"/>
      <c r="N38" s="37" t="s">
        <v>41</v>
      </c>
      <c r="O38" s="92"/>
      <c r="P38" s="94"/>
      <c r="R38" s="95"/>
    </row>
    <row r="39" spans="1:19">
      <c r="A39" s="290" t="s">
        <v>33</v>
      </c>
      <c r="B39" s="291"/>
      <c r="C39" s="291"/>
      <c r="D39" s="291"/>
      <c r="E39" s="291"/>
      <c r="F39" s="292"/>
      <c r="G39" s="327" t="e">
        <f>AVERAGE(G38:H38)</f>
        <v>#DIV/0!</v>
      </c>
      <c r="H39" s="328"/>
      <c r="I39" s="63"/>
      <c r="J39" s="324"/>
      <c r="K39" s="326"/>
      <c r="M39" s="94"/>
      <c r="N39" s="94" t="s">
        <v>178</v>
      </c>
      <c r="O39" s="88"/>
      <c r="P39" s="94"/>
      <c r="R39" s="95"/>
    </row>
    <row r="40" spans="1:19" ht="29.25" customHeight="1">
      <c r="A40" s="94"/>
      <c r="B40" s="94"/>
      <c r="C40" s="94"/>
      <c r="D40" s="94"/>
      <c r="E40" s="94"/>
      <c r="F40" s="94"/>
      <c r="G40" s="94"/>
      <c r="H40" s="94"/>
      <c r="I40" s="94"/>
      <c r="J40" s="94"/>
      <c r="K40" s="95"/>
      <c r="M40" s="94"/>
      <c r="N40" s="94"/>
      <c r="O40" s="94"/>
      <c r="P40" s="94"/>
      <c r="Q40" s="94"/>
      <c r="R40" s="95"/>
    </row>
    <row r="41" spans="1:19">
      <c r="A41" s="94"/>
      <c r="B41" s="37" t="s">
        <v>42</v>
      </c>
      <c r="C41" s="92"/>
      <c r="D41" s="94"/>
      <c r="G41" s="94"/>
      <c r="H41" s="94"/>
      <c r="I41" s="94"/>
      <c r="J41" s="94"/>
      <c r="K41" s="95"/>
      <c r="M41" s="94"/>
      <c r="O41" s="88" t="s">
        <v>8</v>
      </c>
      <c r="P41" s="102"/>
      <c r="Q41" s="1" t="s">
        <v>168</v>
      </c>
      <c r="R41" s="243"/>
    </row>
    <row r="42" spans="1:19">
      <c r="A42" s="94"/>
      <c r="B42" s="94" t="s">
        <v>314</v>
      </c>
      <c r="C42" s="88"/>
      <c r="D42" s="94"/>
      <c r="G42" s="94"/>
      <c r="H42" s="94"/>
      <c r="I42" s="94"/>
      <c r="J42" s="94"/>
      <c r="K42" s="95"/>
      <c r="M42" s="94"/>
      <c r="O42" s="93"/>
      <c r="P42" s="102"/>
      <c r="R42" s="243"/>
    </row>
    <row r="43" spans="1:19">
      <c r="A43" s="94"/>
      <c r="B43" s="94"/>
      <c r="C43" s="94"/>
      <c r="D43" s="94"/>
      <c r="E43" s="94"/>
      <c r="F43" s="94"/>
      <c r="G43" s="94"/>
      <c r="H43" s="94"/>
      <c r="I43" s="94"/>
      <c r="J43" s="94"/>
      <c r="K43" s="95"/>
      <c r="M43" s="94"/>
      <c r="O43" s="89" t="s">
        <v>166</v>
      </c>
      <c r="P43" s="332" t="s">
        <v>326</v>
      </c>
      <c r="Q43" s="332"/>
      <c r="R43" s="332"/>
    </row>
    <row r="44" spans="1:19">
      <c r="A44" s="94"/>
      <c r="C44" s="88" t="s">
        <v>8</v>
      </c>
      <c r="D44" s="94"/>
      <c r="F44" s="333" t="s">
        <v>7</v>
      </c>
      <c r="G44" s="333"/>
      <c r="H44" s="333"/>
      <c r="I44" s="88"/>
      <c r="J44" s="88"/>
      <c r="K44" s="95"/>
      <c r="M44" s="94"/>
      <c r="O44" s="88" t="s">
        <v>164</v>
      </c>
      <c r="P44" s="333" t="s">
        <v>356</v>
      </c>
      <c r="Q44" s="333"/>
      <c r="R44" s="333"/>
    </row>
    <row r="45" spans="1:19" ht="32.25" customHeight="1">
      <c r="A45" s="94"/>
      <c r="C45" s="93"/>
      <c r="D45" s="94"/>
      <c r="G45" s="88"/>
      <c r="H45" s="94"/>
      <c r="I45" s="94"/>
      <c r="J45" s="94"/>
      <c r="K45" s="95"/>
      <c r="M45" s="94"/>
      <c r="N45" s="94"/>
      <c r="O45" s="94"/>
      <c r="P45" s="94"/>
      <c r="Q45" s="94"/>
      <c r="R45" s="95"/>
    </row>
    <row r="46" spans="1:19">
      <c r="A46" s="94"/>
      <c r="C46" s="88" t="s">
        <v>166</v>
      </c>
      <c r="D46" s="94"/>
      <c r="E46" s="333" t="s">
        <v>326</v>
      </c>
      <c r="F46" s="333"/>
      <c r="G46" s="333"/>
      <c r="H46" s="333"/>
      <c r="I46" s="333"/>
      <c r="J46" s="88"/>
      <c r="K46" s="95"/>
    </row>
    <row r="47" spans="1:19">
      <c r="A47" s="94"/>
      <c r="C47" s="88" t="s">
        <v>164</v>
      </c>
      <c r="D47" s="94"/>
      <c r="E47" s="334" t="s">
        <v>330</v>
      </c>
      <c r="F47" s="334"/>
      <c r="G47" s="334"/>
      <c r="H47" s="334"/>
      <c r="I47" s="334"/>
      <c r="J47" s="88"/>
      <c r="K47" s="95"/>
    </row>
    <row r="48" spans="1:19">
      <c r="A48" s="94"/>
      <c r="B48" s="94"/>
      <c r="C48" s="94"/>
      <c r="D48" s="94"/>
      <c r="E48" s="94"/>
      <c r="F48" s="94"/>
      <c r="G48" s="94"/>
      <c r="H48" s="94"/>
      <c r="I48" s="94"/>
      <c r="J48" s="94"/>
      <c r="K48" s="95"/>
    </row>
  </sheetData>
  <mergeCells count="35">
    <mergeCell ref="P43:R43"/>
    <mergeCell ref="P44:R44"/>
    <mergeCell ref="F44:H44"/>
    <mergeCell ref="E46:I46"/>
    <mergeCell ref="E47:I47"/>
    <mergeCell ref="Q9:Q10"/>
    <mergeCell ref="B11:C11"/>
    <mergeCell ref="N11:O11"/>
    <mergeCell ref="A37:I37"/>
    <mergeCell ref="A38:F38"/>
    <mergeCell ref="J38:J39"/>
    <mergeCell ref="K38:K39"/>
    <mergeCell ref="A39:F39"/>
    <mergeCell ref="G39:H39"/>
    <mergeCell ref="A12:C12"/>
    <mergeCell ref="M12:O12"/>
    <mergeCell ref="A33:C33"/>
    <mergeCell ref="M35:Q35"/>
    <mergeCell ref="M32:O32"/>
    <mergeCell ref="R9:R10"/>
    <mergeCell ref="R35:R36"/>
    <mergeCell ref="M36:Q36"/>
    <mergeCell ref="A2:K2"/>
    <mergeCell ref="M2:R2"/>
    <mergeCell ref="A9:A10"/>
    <mergeCell ref="B9:C10"/>
    <mergeCell ref="D9:D10"/>
    <mergeCell ref="E9:G9"/>
    <mergeCell ref="H9:H10"/>
    <mergeCell ref="I9:I10"/>
    <mergeCell ref="J9:J10"/>
    <mergeCell ref="K9:K10"/>
    <mergeCell ref="M9:M10"/>
    <mergeCell ref="N9:O10"/>
    <mergeCell ref="P9:P10"/>
  </mergeCells>
  <printOptions horizontalCentered="1"/>
  <pageMargins left="0.31496062992126" right="0.31496062992126" top="0.35433070866141703" bottom="0.10433070899999999" header="0.31496062992126" footer="0.31496062992126"/>
  <pageSetup paperSize="9" scale="80" orientation="landscape" r:id="rId1"/>
  <colBreaks count="1" manualBreakCount="1">
    <brk id="12"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view="pageBreakPreview" topLeftCell="A7" zoomScaleNormal="100" zoomScaleSheetLayoutView="100" workbookViewId="0">
      <selection activeCell="I13" sqref="I13:J14"/>
    </sheetView>
  </sheetViews>
  <sheetFormatPr defaultRowHeight="14.25"/>
  <cols>
    <col min="1" max="1" width="7" style="1" customWidth="1"/>
    <col min="2" max="2" width="14.5703125" style="1" customWidth="1"/>
    <col min="3" max="3" width="66.42578125" style="1" customWidth="1"/>
    <col min="4" max="4" width="11"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183</v>
      </c>
      <c r="M7" s="1" t="s">
        <v>24</v>
      </c>
      <c r="O7" s="1" t="s">
        <v>183</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99" t="s">
        <v>34</v>
      </c>
      <c r="F10" s="99" t="s">
        <v>4</v>
      </c>
      <c r="G10" s="99"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2">
        <f>P11-1</f>
        <v>-4</v>
      </c>
      <c r="R11" s="86" t="s">
        <v>167</v>
      </c>
    </row>
    <row r="12" spans="1:18">
      <c r="A12" s="301" t="s">
        <v>45</v>
      </c>
      <c r="B12" s="302"/>
      <c r="C12" s="303"/>
      <c r="D12" s="72"/>
      <c r="E12" s="74"/>
      <c r="F12" s="74"/>
      <c r="G12" s="73"/>
      <c r="H12" s="25"/>
      <c r="I12" s="25"/>
      <c r="J12" s="25"/>
      <c r="K12" s="25"/>
      <c r="M12" s="301" t="s">
        <v>45</v>
      </c>
      <c r="N12" s="302"/>
      <c r="O12" s="302"/>
      <c r="P12" s="74"/>
      <c r="Q12" s="246"/>
      <c r="R12" s="74"/>
    </row>
    <row r="13" spans="1:18">
      <c r="A13" s="31">
        <v>1</v>
      </c>
      <c r="B13" s="76" t="s">
        <v>340</v>
      </c>
      <c r="C13" s="35"/>
      <c r="D13" s="77" t="s">
        <v>253</v>
      </c>
      <c r="E13" s="31">
        <v>232</v>
      </c>
      <c r="F13" s="31">
        <v>232</v>
      </c>
      <c r="G13" s="84">
        <v>100</v>
      </c>
      <c r="H13" s="82">
        <v>99</v>
      </c>
      <c r="I13" s="207" t="s">
        <v>319</v>
      </c>
      <c r="J13" s="5">
        <f>F13*0.008*0.25</f>
        <v>0.46400000000000002</v>
      </c>
      <c r="K13" s="6"/>
      <c r="M13" s="31">
        <f>A13</f>
        <v>1</v>
      </c>
      <c r="N13" s="76" t="str">
        <f>B13</f>
        <v>Memeriksa konsistensi hasil amatan KSA Padi Januari 2022</v>
      </c>
      <c r="O13" s="76"/>
      <c r="P13" s="31" t="str">
        <f>D13</f>
        <v>segmen</v>
      </c>
      <c r="Q13" s="77">
        <f>E13</f>
        <v>232</v>
      </c>
      <c r="R13" s="6"/>
    </row>
    <row r="14" spans="1:18">
      <c r="A14" s="31">
        <v>2</v>
      </c>
      <c r="B14" s="76" t="s">
        <v>351</v>
      </c>
      <c r="C14" s="35"/>
      <c r="D14" s="77" t="s">
        <v>253</v>
      </c>
      <c r="E14" s="31">
        <v>244</v>
      </c>
      <c r="F14" s="31">
        <v>244</v>
      </c>
      <c r="G14" s="84">
        <v>100</v>
      </c>
      <c r="H14" s="82">
        <v>99</v>
      </c>
      <c r="I14" s="207" t="s">
        <v>319</v>
      </c>
      <c r="J14" s="5">
        <f>0.008*F14*0.25</f>
        <v>0.48799999999999999</v>
      </c>
      <c r="K14" s="6"/>
      <c r="M14" s="31">
        <f t="shared" ref="M14:M30" si="1">A14</f>
        <v>2</v>
      </c>
      <c r="N14" s="76" t="str">
        <f t="shared" ref="N14:N30" si="2">B14</f>
        <v>Memeriksa konsistensi hasil amatan KSA Jagung Januari 2022</v>
      </c>
      <c r="O14" s="76"/>
      <c r="P14" s="31" t="str">
        <f t="shared" ref="P14:P30" si="3">D14</f>
        <v>segmen</v>
      </c>
      <c r="Q14" s="77">
        <f t="shared" ref="Q14:Q30" si="4">E14</f>
        <v>244</v>
      </c>
      <c r="R14" s="6"/>
    </row>
    <row r="15" spans="1:18">
      <c r="A15" s="31">
        <v>3</v>
      </c>
      <c r="B15" s="76" t="s">
        <v>329</v>
      </c>
      <c r="C15" s="35"/>
      <c r="D15" s="77" t="s">
        <v>196</v>
      </c>
      <c r="E15" s="31">
        <v>24</v>
      </c>
      <c r="F15" s="31">
        <v>24</v>
      </c>
      <c r="G15" s="84">
        <f t="shared" ref="G15:G21" si="5">IF(E15=0,IF(F15=0,0,1),IF(F15&gt;E15,1,F15/E15))*100</f>
        <v>100</v>
      </c>
      <c r="H15" s="82">
        <v>99</v>
      </c>
      <c r="I15" s="5" t="s">
        <v>293</v>
      </c>
      <c r="J15" s="5">
        <f>F15*0.015</f>
        <v>0.36</v>
      </c>
      <c r="K15" s="6"/>
      <c r="M15" s="31">
        <f t="shared" si="1"/>
        <v>3</v>
      </c>
      <c r="N15" s="76" t="str">
        <f t="shared" si="2"/>
        <v>Mengikuti Pelatihan Innas Pemutakhiran kerangka Geospasial dan Muatan Wilkerstat ST2023</v>
      </c>
      <c r="O15" s="76"/>
      <c r="P15" s="31" t="str">
        <f t="shared" si="3"/>
        <v>jam</v>
      </c>
      <c r="Q15" s="77">
        <f t="shared" si="4"/>
        <v>24</v>
      </c>
      <c r="R15" s="6"/>
    </row>
    <row r="16" spans="1:18" ht="26.25" customHeight="1">
      <c r="A16" s="31">
        <v>4</v>
      </c>
      <c r="B16" s="335" t="s">
        <v>337</v>
      </c>
      <c r="C16" s="336"/>
      <c r="D16" s="77" t="s">
        <v>313</v>
      </c>
      <c r="E16" s="31">
        <v>1</v>
      </c>
      <c r="F16" s="31">
        <v>1</v>
      </c>
      <c r="G16" s="84">
        <f t="shared" si="5"/>
        <v>100</v>
      </c>
      <c r="H16" s="82">
        <v>99</v>
      </c>
      <c r="I16" s="5"/>
      <c r="J16" s="5"/>
      <c r="K16" s="70"/>
      <c r="M16" s="31">
        <f t="shared" si="1"/>
        <v>4</v>
      </c>
      <c r="N16" s="76" t="str">
        <f t="shared" si="2"/>
        <v>Membuat surat Kegiatan Statistik Tanaman Pangan, Hortikultura, dan Sensus Pertanian 2023 TA 2022</v>
      </c>
      <c r="O16" s="122"/>
      <c r="P16" s="31" t="str">
        <f t="shared" si="3"/>
        <v>surat</v>
      </c>
      <c r="Q16" s="77">
        <f t="shared" si="4"/>
        <v>1</v>
      </c>
      <c r="R16" s="129"/>
    </row>
    <row r="17" spans="1:19" ht="15">
      <c r="A17" s="31">
        <v>5</v>
      </c>
      <c r="B17" s="1" t="s">
        <v>338</v>
      </c>
      <c r="C17" s="83"/>
      <c r="D17" s="77" t="s">
        <v>84</v>
      </c>
      <c r="E17" s="31">
        <v>41</v>
      </c>
      <c r="F17" s="31">
        <v>41</v>
      </c>
      <c r="G17" s="84">
        <f t="shared" si="5"/>
        <v>100</v>
      </c>
      <c r="H17" s="82">
        <v>99</v>
      </c>
      <c r="I17" s="5" t="s">
        <v>299</v>
      </c>
      <c r="J17" s="5">
        <f>F17*0.02</f>
        <v>0.82000000000000006</v>
      </c>
      <c r="K17" s="70"/>
      <c r="M17" s="31">
        <f t="shared" si="1"/>
        <v>5</v>
      </c>
      <c r="N17" s="76" t="str">
        <f t="shared" si="2"/>
        <v>Memeriksa tabulasi ASEM Hortikultura tahun 2020 dan 2021 per komoditi, TBF dan SBS</v>
      </c>
      <c r="O17" s="122"/>
      <c r="P17" s="31" t="str">
        <f t="shared" si="3"/>
        <v>tabel</v>
      </c>
      <c r="Q17" s="77">
        <f t="shared" si="4"/>
        <v>41</v>
      </c>
      <c r="R17" s="129"/>
    </row>
    <row r="18" spans="1:19">
      <c r="A18" s="31">
        <v>6</v>
      </c>
      <c r="B18" s="76" t="s">
        <v>333</v>
      </c>
      <c r="C18" s="83"/>
      <c r="D18" s="77" t="s">
        <v>324</v>
      </c>
      <c r="E18" s="31">
        <v>1</v>
      </c>
      <c r="F18" s="31">
        <v>1</v>
      </c>
      <c r="G18" s="84">
        <f t="shared" si="5"/>
        <v>100</v>
      </c>
      <c r="H18" s="82">
        <v>99</v>
      </c>
      <c r="I18" s="5" t="s">
        <v>317</v>
      </c>
      <c r="J18" s="5">
        <f>F18*0.1</f>
        <v>0.1</v>
      </c>
      <c r="K18" s="6"/>
      <c r="M18" s="31">
        <f t="shared" si="1"/>
        <v>6</v>
      </c>
      <c r="N18" s="76" t="str">
        <f t="shared" si="2"/>
        <v>Mengikuti Rapat Evaluasi Pembahasan Angka Sementara Produktivitas Sr 3 2021 padi dan palawija</v>
      </c>
      <c r="O18" s="122"/>
      <c r="P18" s="31" t="str">
        <f t="shared" si="3"/>
        <v>pertemuan</v>
      </c>
      <c r="Q18" s="77">
        <f t="shared" si="4"/>
        <v>1</v>
      </c>
      <c r="R18" s="6"/>
    </row>
    <row r="19" spans="1:19">
      <c r="A19" s="31">
        <v>7</v>
      </c>
      <c r="B19" s="1" t="s">
        <v>334</v>
      </c>
      <c r="C19" s="83"/>
      <c r="D19" s="77" t="s">
        <v>335</v>
      </c>
      <c r="E19" s="31">
        <v>20</v>
      </c>
      <c r="F19" s="31">
        <v>20</v>
      </c>
      <c r="G19" s="84">
        <f t="shared" si="5"/>
        <v>100</v>
      </c>
      <c r="H19" s="82">
        <v>99</v>
      </c>
      <c r="I19" s="5" t="s">
        <v>299</v>
      </c>
      <c r="J19" s="5">
        <f>E19*0.02</f>
        <v>0.4</v>
      </c>
      <c r="K19" s="6"/>
      <c r="M19" s="31">
        <f t="shared" si="1"/>
        <v>7</v>
      </c>
      <c r="N19" s="76" t="str">
        <f t="shared" si="2"/>
        <v>Memeriksa grafik dan bahan paparan kepala utk narsum horti</v>
      </c>
      <c r="O19" s="122"/>
      <c r="P19" s="31" t="str">
        <f t="shared" si="3"/>
        <v>slide</v>
      </c>
      <c r="Q19" s="77">
        <f t="shared" si="4"/>
        <v>20</v>
      </c>
      <c r="R19" s="6"/>
    </row>
    <row r="20" spans="1:19">
      <c r="A20" s="31">
        <v>8</v>
      </c>
      <c r="B20" s="76" t="s">
        <v>336</v>
      </c>
      <c r="D20" s="77" t="s">
        <v>339</v>
      </c>
      <c r="E20" s="31">
        <v>2</v>
      </c>
      <c r="F20" s="31">
        <v>2</v>
      </c>
      <c r="G20" s="84">
        <f t="shared" si="5"/>
        <v>100</v>
      </c>
      <c r="H20" s="82">
        <v>99</v>
      </c>
      <c r="I20" s="5"/>
      <c r="J20" s="5"/>
      <c r="K20" s="6"/>
      <c r="M20" s="31">
        <f t="shared" si="1"/>
        <v>8</v>
      </c>
      <c r="N20" s="76" t="str">
        <f t="shared" si="2"/>
        <v>Mengisi LHKASN, membuat SKP</v>
      </c>
      <c r="O20" s="243"/>
      <c r="P20" s="31" t="str">
        <f t="shared" si="3"/>
        <v>laporan</v>
      </c>
      <c r="Q20" s="77">
        <f t="shared" si="4"/>
        <v>2</v>
      </c>
      <c r="R20" s="6"/>
    </row>
    <row r="21" spans="1:19">
      <c r="A21" s="226">
        <v>9</v>
      </c>
      <c r="B21" s="76" t="s">
        <v>343</v>
      </c>
      <c r="D21" s="77" t="s">
        <v>350</v>
      </c>
      <c r="E21" s="31">
        <v>10</v>
      </c>
      <c r="F21" s="31">
        <v>10</v>
      </c>
      <c r="G21" s="84">
        <f t="shared" si="5"/>
        <v>100</v>
      </c>
      <c r="H21" s="82">
        <v>99</v>
      </c>
      <c r="I21" s="5" t="s">
        <v>298</v>
      </c>
      <c r="J21" s="5">
        <f>0.02*F21</f>
        <v>0.2</v>
      </c>
      <c r="K21" s="6"/>
      <c r="M21" s="31">
        <f t="shared" si="1"/>
        <v>9</v>
      </c>
      <c r="N21" s="76" t="str">
        <f t="shared" si="2"/>
        <v>Menjadi narasumber pertemuan Sinkronisasi ASEM Hortikultura Tk Provinsi di Odua Weston</v>
      </c>
      <c r="O21" s="243"/>
      <c r="P21" s="31" t="str">
        <f t="shared" si="3"/>
        <v>Jam</v>
      </c>
      <c r="Q21" s="77">
        <f t="shared" si="4"/>
        <v>10</v>
      </c>
      <c r="R21" s="31"/>
    </row>
    <row r="22" spans="1:19">
      <c r="A22" s="226">
        <v>10</v>
      </c>
      <c r="B22" s="76" t="s">
        <v>342</v>
      </c>
      <c r="D22" s="77" t="s">
        <v>196</v>
      </c>
      <c r="E22" s="31">
        <v>18</v>
      </c>
      <c r="F22" s="31">
        <v>18</v>
      </c>
      <c r="G22" s="84">
        <f>IF(E22=0,IF(F22=0,0,1),IF(F22&gt;E22,1,F22/E22))*100</f>
        <v>100</v>
      </c>
      <c r="H22" s="82">
        <v>99</v>
      </c>
      <c r="I22" s="5" t="s">
        <v>293</v>
      </c>
      <c r="J22" s="5">
        <f>E22*0.015</f>
        <v>0.27</v>
      </c>
      <c r="K22" s="6"/>
      <c r="M22" s="31">
        <f t="shared" si="1"/>
        <v>10</v>
      </c>
      <c r="N22" s="76" t="str">
        <f t="shared" si="2"/>
        <v>Mengikuti Pelatihan Innas Komstrat Kelapa dan lada</v>
      </c>
      <c r="O22" s="122"/>
      <c r="P22" s="31" t="str">
        <f t="shared" si="3"/>
        <v>jam</v>
      </c>
      <c r="Q22" s="77">
        <f t="shared" si="4"/>
        <v>18</v>
      </c>
      <c r="R22" s="6"/>
    </row>
    <row r="23" spans="1:19">
      <c r="A23" s="226">
        <v>11</v>
      </c>
      <c r="B23" s="76" t="s">
        <v>344</v>
      </c>
      <c r="C23" s="83"/>
      <c r="D23" s="77" t="s">
        <v>341</v>
      </c>
      <c r="E23" s="31">
        <v>1</v>
      </c>
      <c r="F23" s="31">
        <v>1</v>
      </c>
      <c r="G23" s="84">
        <v>100</v>
      </c>
      <c r="H23" s="82">
        <v>99</v>
      </c>
      <c r="I23" s="5" t="s">
        <v>317</v>
      </c>
      <c r="J23" s="5">
        <v>0.1</v>
      </c>
      <c r="K23" s="6"/>
      <c r="M23" s="31">
        <f t="shared" si="1"/>
        <v>11</v>
      </c>
      <c r="N23" s="76" t="str">
        <f t="shared" si="2"/>
        <v>Mengikuti Sinkronisasi ASEM Hortikultura dan Pencanangan Satu Data Hortikultura Tk Nasional</v>
      </c>
      <c r="O23" s="122"/>
      <c r="P23" s="31" t="str">
        <f t="shared" si="3"/>
        <v>peretemuan</v>
      </c>
      <c r="Q23" s="77">
        <f t="shared" si="4"/>
        <v>1</v>
      </c>
      <c r="R23" s="6"/>
    </row>
    <row r="24" spans="1:19">
      <c r="A24" s="226">
        <v>12</v>
      </c>
      <c r="B24" s="76" t="s">
        <v>345</v>
      </c>
      <c r="D24" s="77" t="s">
        <v>187</v>
      </c>
      <c r="E24" s="31">
        <v>1</v>
      </c>
      <c r="F24" s="31">
        <v>1</v>
      </c>
      <c r="G24" s="84">
        <v>100</v>
      </c>
      <c r="H24" s="82">
        <v>99</v>
      </c>
      <c r="I24" s="5"/>
      <c r="J24" s="5"/>
      <c r="K24" s="6"/>
      <c r="L24" s="27"/>
      <c r="M24" s="31">
        <f t="shared" si="1"/>
        <v>12</v>
      </c>
      <c r="N24" s="76" t="str">
        <f t="shared" si="2"/>
        <v>Menyiapkan pelatihan KOMSTRAT (KAK, hotel, dll)</v>
      </c>
      <c r="O24" s="243"/>
      <c r="P24" s="31" t="str">
        <f t="shared" si="3"/>
        <v>kegiatan</v>
      </c>
      <c r="Q24" s="77">
        <f t="shared" si="4"/>
        <v>1</v>
      </c>
      <c r="R24" s="120"/>
      <c r="S24" s="27"/>
    </row>
    <row r="25" spans="1:19">
      <c r="A25" s="226">
        <v>13</v>
      </c>
      <c r="B25" s="1" t="s">
        <v>346</v>
      </c>
      <c r="D25" s="77" t="s">
        <v>86</v>
      </c>
      <c r="E25" s="31">
        <v>1</v>
      </c>
      <c r="F25" s="31">
        <v>1</v>
      </c>
      <c r="G25" s="84">
        <v>100</v>
      </c>
      <c r="H25" s="82">
        <v>99</v>
      </c>
      <c r="I25" s="241" t="s">
        <v>348</v>
      </c>
      <c r="J25" s="5">
        <v>0.3</v>
      </c>
      <c r="K25" s="6"/>
      <c r="L25" s="27"/>
      <c r="M25" s="31">
        <f t="shared" si="1"/>
        <v>13</v>
      </c>
      <c r="N25" s="76" t="str">
        <f t="shared" si="2"/>
        <v>Menyiapkan materi narasumber perkebunan di Hotel Grand</v>
      </c>
      <c r="O25" s="243"/>
      <c r="P25" s="31" t="str">
        <f t="shared" si="3"/>
        <v>naskah</v>
      </c>
      <c r="Q25" s="77">
        <f t="shared" si="4"/>
        <v>1</v>
      </c>
      <c r="R25" s="26"/>
      <c r="S25" s="27"/>
    </row>
    <row r="26" spans="1:19">
      <c r="A26" s="77">
        <v>14</v>
      </c>
      <c r="B26" s="1" t="s">
        <v>355</v>
      </c>
      <c r="D26" s="77" t="s">
        <v>196</v>
      </c>
      <c r="E26" s="31">
        <v>2</v>
      </c>
      <c r="F26" s="31">
        <v>2</v>
      </c>
      <c r="G26" s="84">
        <v>100</v>
      </c>
      <c r="H26" s="82">
        <v>99</v>
      </c>
      <c r="I26" s="181"/>
      <c r="J26" s="5"/>
      <c r="K26" s="6"/>
      <c r="L26" s="27"/>
      <c r="M26" s="31">
        <f t="shared" si="1"/>
        <v>14</v>
      </c>
      <c r="N26" s="76" t="str">
        <f t="shared" si="2"/>
        <v>Mengikuti AKSA Dashboard R-Studio</v>
      </c>
      <c r="O26" s="243"/>
      <c r="P26" s="31" t="str">
        <f t="shared" si="3"/>
        <v>jam</v>
      </c>
      <c r="Q26" s="77">
        <f t="shared" si="4"/>
        <v>2</v>
      </c>
      <c r="R26" s="26"/>
      <c r="S26" s="27"/>
    </row>
    <row r="27" spans="1:19">
      <c r="A27" s="31">
        <v>15</v>
      </c>
      <c r="B27" s="1" t="s">
        <v>349</v>
      </c>
      <c r="D27" s="77" t="s">
        <v>196</v>
      </c>
      <c r="E27" s="31">
        <v>16</v>
      </c>
      <c r="F27" s="31">
        <v>16</v>
      </c>
      <c r="G27" s="84">
        <v>100</v>
      </c>
      <c r="H27" s="82">
        <v>99</v>
      </c>
      <c r="I27" s="207"/>
      <c r="J27" s="5"/>
      <c r="K27" s="6"/>
      <c r="L27" s="27"/>
      <c r="M27" s="31">
        <f t="shared" si="1"/>
        <v>15</v>
      </c>
      <c r="N27" s="76" t="str">
        <f t="shared" si="2"/>
        <v>Supervisor Pelatihan Petugas Komstrat Kelapa 2022, 24-25 Februari 2022</v>
      </c>
      <c r="O27" s="243"/>
      <c r="P27" s="31" t="str">
        <f t="shared" si="3"/>
        <v>jam</v>
      </c>
      <c r="Q27" s="77">
        <f t="shared" si="4"/>
        <v>16</v>
      </c>
      <c r="R27" s="26"/>
      <c r="S27" s="27"/>
    </row>
    <row r="28" spans="1:19">
      <c r="A28" s="77">
        <v>16</v>
      </c>
      <c r="B28" s="1" t="s">
        <v>354</v>
      </c>
      <c r="D28" s="77" t="s">
        <v>324</v>
      </c>
      <c r="E28" s="31">
        <v>1</v>
      </c>
      <c r="F28" s="31">
        <v>1</v>
      </c>
      <c r="G28" s="84">
        <v>100</v>
      </c>
      <c r="H28" s="82">
        <v>99</v>
      </c>
      <c r="I28" s="181"/>
      <c r="J28" s="5"/>
      <c r="K28" s="6"/>
      <c r="L28" s="27"/>
      <c r="M28" s="31">
        <f t="shared" si="1"/>
        <v>16</v>
      </c>
      <c r="N28" s="76" t="str">
        <f t="shared" si="2"/>
        <v>Mengikuti Pertemuan persiapan Rilis Luas Panen dan Produksi Padi Tahun 2021</v>
      </c>
      <c r="O28" s="243"/>
      <c r="P28" s="31" t="str">
        <f t="shared" si="3"/>
        <v>pertemuan</v>
      </c>
      <c r="Q28" s="77">
        <f t="shared" si="4"/>
        <v>1</v>
      </c>
      <c r="R28" s="26"/>
      <c r="S28" s="27"/>
    </row>
    <row r="29" spans="1:19">
      <c r="A29" s="31">
        <v>17</v>
      </c>
      <c r="B29" s="1" t="s">
        <v>347</v>
      </c>
      <c r="D29" s="77" t="s">
        <v>86</v>
      </c>
      <c r="E29" s="31">
        <v>1</v>
      </c>
      <c r="F29" s="31">
        <v>1</v>
      </c>
      <c r="G29" s="84">
        <v>100</v>
      </c>
      <c r="H29" s="82">
        <v>99</v>
      </c>
      <c r="I29" s="181" t="s">
        <v>300</v>
      </c>
      <c r="J29" s="5">
        <v>0.3</v>
      </c>
      <c r="K29" s="6"/>
      <c r="L29" s="27"/>
      <c r="M29" s="31">
        <f t="shared" si="1"/>
        <v>17</v>
      </c>
      <c r="N29" s="76" t="str">
        <f t="shared" si="2"/>
        <v>Membuat BRS Luas Panen dan Produksi Padi Angka Tetap 2021</v>
      </c>
      <c r="O29" s="243"/>
      <c r="P29" s="31" t="str">
        <f t="shared" si="3"/>
        <v>naskah</v>
      </c>
      <c r="Q29" s="77">
        <f t="shared" si="4"/>
        <v>1</v>
      </c>
      <c r="R29" s="26"/>
      <c r="S29" s="27"/>
    </row>
    <row r="30" spans="1:19">
      <c r="A30" s="77">
        <v>18</v>
      </c>
      <c r="B30" s="1" t="s">
        <v>353</v>
      </c>
      <c r="D30" s="77" t="s">
        <v>212</v>
      </c>
      <c r="E30" s="31">
        <v>1</v>
      </c>
      <c r="F30" s="31">
        <v>1</v>
      </c>
      <c r="G30" s="84">
        <v>100</v>
      </c>
      <c r="H30" s="82">
        <v>99</v>
      </c>
      <c r="I30" s="181" t="s">
        <v>352</v>
      </c>
      <c r="J30" s="5">
        <v>0.5</v>
      </c>
      <c r="K30" s="6"/>
      <c r="L30" s="27"/>
      <c r="M30" s="112">
        <f t="shared" si="1"/>
        <v>18</v>
      </c>
      <c r="N30" s="247" t="str">
        <f t="shared" si="2"/>
        <v>Mengumpulkan bahan/informasi pendukung berkaitan dengan Luas panen dan produksi beras tahun 2021</v>
      </c>
      <c r="O30" s="110"/>
      <c r="P30" s="112" t="str">
        <f t="shared" si="3"/>
        <v>file</v>
      </c>
      <c r="Q30" s="111">
        <f t="shared" si="4"/>
        <v>1</v>
      </c>
      <c r="R30" s="104"/>
      <c r="S30" s="27"/>
    </row>
    <row r="31" spans="1:19">
      <c r="A31" s="77"/>
      <c r="D31" s="77"/>
      <c r="E31" s="31"/>
      <c r="F31" s="31"/>
      <c r="G31" s="84"/>
      <c r="H31" s="82"/>
      <c r="I31" s="181"/>
      <c r="J31" s="5"/>
      <c r="K31" s="6"/>
      <c r="L31" s="27"/>
      <c r="M31" s="245"/>
      <c r="N31" s="157"/>
      <c r="O31" s="243"/>
      <c r="P31" s="245"/>
      <c r="Q31" s="245"/>
      <c r="R31" s="109"/>
      <c r="S31" s="27"/>
    </row>
    <row r="32" spans="1:19" s="27" customFormat="1">
      <c r="A32" s="329" t="s">
        <v>46</v>
      </c>
      <c r="B32" s="330"/>
      <c r="C32" s="331"/>
      <c r="D32" s="80"/>
      <c r="E32" s="79"/>
      <c r="F32" s="79"/>
      <c r="G32" s="84"/>
      <c r="H32" s="82"/>
      <c r="I32" s="78"/>
      <c r="J32" s="78"/>
      <c r="K32" s="78"/>
      <c r="L32" s="1"/>
      <c r="M32" s="319"/>
      <c r="N32" s="319"/>
      <c r="O32" s="319"/>
      <c r="P32" s="319"/>
      <c r="Q32" s="319"/>
      <c r="R32" s="244"/>
      <c r="S32" s="1"/>
    </row>
    <row r="33" spans="1:19" s="27" customFormat="1">
      <c r="A33" s="81"/>
      <c r="B33" s="76"/>
      <c r="C33" s="83"/>
      <c r="D33" s="77"/>
      <c r="E33" s="85"/>
      <c r="F33" s="85"/>
      <c r="G33" s="84"/>
      <c r="H33" s="82"/>
      <c r="I33" s="26"/>
      <c r="J33" s="26"/>
      <c r="K33" s="26"/>
      <c r="L33" s="1"/>
      <c r="M33" s="102"/>
      <c r="N33" s="102"/>
      <c r="O33" s="102"/>
      <c r="P33" s="102"/>
      <c r="Q33" s="102"/>
      <c r="R33" s="103"/>
      <c r="S33" s="1"/>
    </row>
    <row r="34" spans="1:19" s="27" customFormat="1">
      <c r="A34" s="75"/>
      <c r="B34" s="69"/>
      <c r="C34" s="8"/>
      <c r="D34" s="71"/>
      <c r="E34" s="75"/>
      <c r="F34" s="75"/>
      <c r="G34" s="84"/>
      <c r="H34" s="82"/>
      <c r="I34" s="26"/>
      <c r="J34" s="26"/>
      <c r="K34" s="26"/>
      <c r="L34" s="1"/>
      <c r="M34" s="102"/>
      <c r="N34" s="37" t="s">
        <v>41</v>
      </c>
      <c r="O34" s="97"/>
      <c r="P34" s="102"/>
      <c r="Q34" s="1"/>
      <c r="R34" s="103"/>
      <c r="S34" s="1"/>
    </row>
    <row r="35" spans="1:19">
      <c r="A35" s="290" t="s">
        <v>93</v>
      </c>
      <c r="B35" s="291"/>
      <c r="C35" s="291"/>
      <c r="D35" s="291"/>
      <c r="E35" s="322"/>
      <c r="F35" s="322"/>
      <c r="G35" s="291"/>
      <c r="H35" s="291"/>
      <c r="I35" s="292"/>
      <c r="J35" s="100">
        <f>SUM(J12:J34)</f>
        <v>4.3019999999999996</v>
      </c>
      <c r="K35" s="39"/>
      <c r="M35" s="102"/>
      <c r="N35" s="102" t="s">
        <v>177</v>
      </c>
      <c r="O35" s="96"/>
      <c r="P35" s="102"/>
      <c r="R35" s="103"/>
    </row>
    <row r="36" spans="1:19">
      <c r="A36" s="290" t="s">
        <v>32</v>
      </c>
      <c r="B36" s="291"/>
      <c r="C36" s="291"/>
      <c r="D36" s="291"/>
      <c r="E36" s="291"/>
      <c r="F36" s="292"/>
      <c r="G36" s="100">
        <f>AVERAGE(G12:G32)</f>
        <v>100</v>
      </c>
      <c r="H36" s="100">
        <f>AVERAGE(H13:H34)</f>
        <v>99</v>
      </c>
      <c r="I36" s="62"/>
      <c r="J36" s="323"/>
      <c r="K36" s="325"/>
      <c r="M36" s="102"/>
      <c r="N36" s="102"/>
      <c r="O36" s="102"/>
      <c r="P36" s="102"/>
      <c r="Q36" s="102"/>
      <c r="R36" s="103"/>
    </row>
    <row r="37" spans="1:19">
      <c r="A37" s="290" t="s">
        <v>33</v>
      </c>
      <c r="B37" s="291"/>
      <c r="C37" s="291"/>
      <c r="D37" s="291"/>
      <c r="E37" s="291"/>
      <c r="F37" s="292"/>
      <c r="G37" s="327">
        <f>AVERAGE(G36:H36)</f>
        <v>99.5</v>
      </c>
      <c r="H37" s="328"/>
      <c r="I37" s="63"/>
      <c r="J37" s="324"/>
      <c r="K37" s="326"/>
      <c r="M37" s="102"/>
      <c r="O37" s="96" t="s">
        <v>8</v>
      </c>
      <c r="P37" s="102"/>
      <c r="Q37" s="1" t="s">
        <v>168</v>
      </c>
      <c r="R37" s="103"/>
    </row>
    <row r="38" spans="1:19" ht="29.25" customHeight="1">
      <c r="A38" s="102"/>
      <c r="B38" s="102"/>
      <c r="C38" s="102"/>
      <c r="D38" s="102"/>
      <c r="E38" s="102"/>
      <c r="F38" s="102"/>
      <c r="G38" s="102"/>
      <c r="H38" s="102"/>
      <c r="I38" s="102"/>
      <c r="J38" s="102"/>
      <c r="K38" s="103"/>
      <c r="M38" s="102"/>
      <c r="O38" s="98"/>
      <c r="P38" s="102"/>
      <c r="R38" s="103"/>
    </row>
    <row r="39" spans="1:19">
      <c r="A39" s="102"/>
      <c r="B39" s="37" t="s">
        <v>42</v>
      </c>
      <c r="C39" s="97"/>
      <c r="D39" s="102"/>
      <c r="G39" s="102"/>
      <c r="H39" s="102"/>
      <c r="I39" s="102"/>
      <c r="J39" s="102"/>
      <c r="K39" s="103"/>
      <c r="M39" s="102"/>
      <c r="O39" s="101" t="s">
        <v>166</v>
      </c>
      <c r="P39" s="332" t="s">
        <v>181</v>
      </c>
      <c r="Q39" s="332"/>
      <c r="R39" s="332"/>
    </row>
    <row r="40" spans="1:19">
      <c r="A40" s="102"/>
      <c r="B40" s="102" t="s">
        <v>184</v>
      </c>
      <c r="C40" s="96"/>
      <c r="D40" s="102"/>
      <c r="G40" s="102"/>
      <c r="H40" s="102"/>
      <c r="I40" s="102"/>
      <c r="J40" s="102"/>
      <c r="K40" s="103"/>
      <c r="M40" s="102"/>
      <c r="O40" s="96" t="s">
        <v>164</v>
      </c>
      <c r="P40" s="333" t="s">
        <v>182</v>
      </c>
      <c r="Q40" s="333"/>
      <c r="R40" s="333"/>
    </row>
    <row r="41" spans="1:19">
      <c r="A41" s="102"/>
      <c r="B41" s="102"/>
      <c r="C41" s="102"/>
      <c r="D41" s="102"/>
      <c r="E41" s="102"/>
      <c r="F41" s="102"/>
      <c r="G41" s="102"/>
      <c r="H41" s="102"/>
      <c r="I41" s="102"/>
      <c r="J41" s="102"/>
      <c r="K41" s="103"/>
      <c r="M41" s="102"/>
      <c r="N41" s="102"/>
      <c r="O41" s="102"/>
      <c r="P41" s="102"/>
      <c r="Q41" s="102"/>
      <c r="R41" s="103"/>
    </row>
    <row r="42" spans="1:19">
      <c r="A42" s="102"/>
      <c r="C42" s="96" t="s">
        <v>8</v>
      </c>
      <c r="D42" s="102"/>
      <c r="F42" s="333" t="s">
        <v>7</v>
      </c>
      <c r="G42" s="333"/>
      <c r="H42" s="333"/>
      <c r="I42" s="242"/>
      <c r="J42" s="96"/>
      <c r="K42" s="103"/>
    </row>
    <row r="43" spans="1:19" ht="32.25" customHeight="1">
      <c r="A43" s="102"/>
      <c r="C43" s="98"/>
      <c r="D43" s="102"/>
      <c r="G43" s="242"/>
      <c r="H43" s="102"/>
      <c r="I43" s="102"/>
      <c r="J43" s="102"/>
      <c r="K43" s="103"/>
    </row>
    <row r="44" spans="1:19">
      <c r="A44" s="102"/>
      <c r="C44" s="96" t="s">
        <v>166</v>
      </c>
      <c r="D44" s="102"/>
      <c r="E44" s="333" t="s">
        <v>326</v>
      </c>
      <c r="F44" s="333"/>
      <c r="G44" s="333"/>
      <c r="H44" s="333"/>
      <c r="I44" s="333"/>
      <c r="J44" s="96"/>
      <c r="K44" s="103"/>
    </row>
    <row r="45" spans="1:19">
      <c r="A45" s="102"/>
      <c r="C45" s="96" t="s">
        <v>164</v>
      </c>
      <c r="D45" s="102"/>
      <c r="E45" s="334" t="s">
        <v>330</v>
      </c>
      <c r="F45" s="334"/>
      <c r="G45" s="334"/>
      <c r="H45" s="334"/>
      <c r="I45" s="334"/>
      <c r="J45" s="96"/>
      <c r="K45" s="103"/>
    </row>
    <row r="46" spans="1:19">
      <c r="A46" s="102"/>
      <c r="B46" s="102"/>
      <c r="C46" s="102"/>
      <c r="D46" s="102"/>
      <c r="E46" s="102"/>
      <c r="F46" s="102"/>
      <c r="G46" s="102"/>
      <c r="H46" s="102"/>
      <c r="I46" s="102"/>
      <c r="J46" s="102"/>
      <c r="K46" s="103"/>
    </row>
  </sheetData>
  <mergeCells count="33">
    <mergeCell ref="R9:R10"/>
    <mergeCell ref="A2:K2"/>
    <mergeCell ref="M2:R2"/>
    <mergeCell ref="A9:A10"/>
    <mergeCell ref="B9:C10"/>
    <mergeCell ref="D9:D10"/>
    <mergeCell ref="E9:G9"/>
    <mergeCell ref="H9:H10"/>
    <mergeCell ref="I9:I10"/>
    <mergeCell ref="J9:J10"/>
    <mergeCell ref="K9:K10"/>
    <mergeCell ref="M9:M10"/>
    <mergeCell ref="N9:O10"/>
    <mergeCell ref="P9:P10"/>
    <mergeCell ref="Q9:Q10"/>
    <mergeCell ref="B11:C11"/>
    <mergeCell ref="N11:O11"/>
    <mergeCell ref="A35:I35"/>
    <mergeCell ref="A36:F36"/>
    <mergeCell ref="J36:J37"/>
    <mergeCell ref="K36:K37"/>
    <mergeCell ref="A37:F37"/>
    <mergeCell ref="G37:H37"/>
    <mergeCell ref="A12:C12"/>
    <mergeCell ref="M12:O12"/>
    <mergeCell ref="A32:C32"/>
    <mergeCell ref="M32:Q32"/>
    <mergeCell ref="B16:C16"/>
    <mergeCell ref="P39:R39"/>
    <mergeCell ref="P40:R40"/>
    <mergeCell ref="F42:H42"/>
    <mergeCell ref="E44:I44"/>
    <mergeCell ref="E45:I45"/>
  </mergeCells>
  <printOptions horizontalCentered="1"/>
  <pageMargins left="0.31496062992125984" right="0.31496062992125984" top="0.35433070866141736" bottom="0.35433070866141736" header="0.31496062992125984" footer="0.31496062992125984"/>
  <pageSetup paperSize="9" scale="81" orientation="landscape" r:id="rId1"/>
  <colBreaks count="1" manualBreakCount="1">
    <brk id="12" max="4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view="pageBreakPreview" topLeftCell="A13" zoomScaleNormal="100" zoomScaleSheetLayoutView="100" workbookViewId="0">
      <selection activeCell="C43" sqref="C43"/>
    </sheetView>
  </sheetViews>
  <sheetFormatPr defaultRowHeight="14.25"/>
  <cols>
    <col min="1" max="1" width="7" style="1" customWidth="1"/>
    <col min="2" max="2" width="14.5703125" style="1" customWidth="1"/>
    <col min="3" max="3" width="66.42578125" style="1" customWidth="1"/>
    <col min="4" max="4" width="9" style="1" customWidth="1"/>
    <col min="5" max="5" width="8.7109375" style="1" customWidth="1"/>
    <col min="6" max="6" width="8.5703125" style="1" bestFit="1" customWidth="1"/>
    <col min="7" max="7" width="8.42578125" style="1" customWidth="1"/>
    <col min="8" max="8" width="10.42578125" style="1" customWidth="1"/>
    <col min="9" max="10" width="8.5703125" style="1" customWidth="1"/>
    <col min="11" max="11" width="13.42578125" style="1" customWidth="1"/>
    <col min="12" max="12" width="6.7109375" style="1" customWidth="1"/>
    <col min="13" max="13" width="7" style="1" customWidth="1"/>
    <col min="14" max="14" width="14.5703125" style="1" customWidth="1"/>
    <col min="15" max="15" width="58.5703125" style="1" customWidth="1"/>
    <col min="16" max="16" width="9" style="1" customWidth="1"/>
    <col min="17" max="17" width="8.7109375" style="1" customWidth="1"/>
    <col min="18" max="18" width="13.42578125" style="1" customWidth="1"/>
    <col min="19" max="16384" width="9.140625" style="1"/>
  </cols>
  <sheetData>
    <row r="1" spans="1:18" ht="21.75" thickTop="1" thickBot="1">
      <c r="K1" s="41" t="s">
        <v>118</v>
      </c>
      <c r="R1" s="41" t="s">
        <v>117</v>
      </c>
    </row>
    <row r="2" spans="1:18" ht="21" thickTop="1">
      <c r="A2" s="293" t="s">
        <v>176</v>
      </c>
      <c r="B2" s="293"/>
      <c r="C2" s="293"/>
      <c r="D2" s="293"/>
      <c r="E2" s="293"/>
      <c r="F2" s="293"/>
      <c r="G2" s="293"/>
      <c r="H2" s="293"/>
      <c r="I2" s="293"/>
      <c r="J2" s="293"/>
      <c r="K2" s="293"/>
      <c r="M2" s="293" t="s">
        <v>169</v>
      </c>
      <c r="N2" s="293"/>
      <c r="O2" s="293"/>
      <c r="P2" s="293"/>
      <c r="Q2" s="293"/>
      <c r="R2" s="293"/>
    </row>
    <row r="3" spans="1:18">
      <c r="I3" s="1">
        <f>232*9*12</f>
        <v>25056</v>
      </c>
      <c r="J3" s="1">
        <f>I3/9</f>
        <v>2784</v>
      </c>
    </row>
    <row r="4" spans="1:18">
      <c r="A4" s="1" t="s">
        <v>23</v>
      </c>
      <c r="C4" s="1" t="s">
        <v>165</v>
      </c>
      <c r="M4" s="1" t="s">
        <v>23</v>
      </c>
      <c r="O4" s="1" t="s">
        <v>165</v>
      </c>
    </row>
    <row r="5" spans="1:18">
      <c r="A5" s="1" t="s">
        <v>0</v>
      </c>
      <c r="C5" s="1" t="s">
        <v>163</v>
      </c>
      <c r="M5" s="1" t="s">
        <v>0</v>
      </c>
      <c r="O5" s="1" t="s">
        <v>163</v>
      </c>
    </row>
    <row r="6" spans="1:18">
      <c r="A6" s="1" t="s">
        <v>16</v>
      </c>
      <c r="C6" s="1" t="s">
        <v>174</v>
      </c>
      <c r="M6" s="1" t="s">
        <v>16</v>
      </c>
      <c r="O6" s="1" t="s">
        <v>174</v>
      </c>
    </row>
    <row r="7" spans="1:18">
      <c r="A7" s="1" t="s">
        <v>24</v>
      </c>
      <c r="C7" s="1" t="s">
        <v>363</v>
      </c>
      <c r="M7" s="1" t="s">
        <v>24</v>
      </c>
      <c r="O7" s="1" t="s">
        <v>185</v>
      </c>
    </row>
    <row r="9" spans="1:18">
      <c r="A9" s="294" t="s">
        <v>1</v>
      </c>
      <c r="B9" s="295" t="s">
        <v>2</v>
      </c>
      <c r="C9" s="296"/>
      <c r="D9" s="294" t="s">
        <v>3</v>
      </c>
      <c r="E9" s="290" t="s">
        <v>35</v>
      </c>
      <c r="F9" s="291"/>
      <c r="G9" s="292"/>
      <c r="H9" s="299" t="s">
        <v>36</v>
      </c>
      <c r="I9" s="299" t="s">
        <v>141</v>
      </c>
      <c r="J9" s="299" t="s">
        <v>57</v>
      </c>
      <c r="K9" s="294" t="s">
        <v>15</v>
      </c>
      <c r="M9" s="294" t="s">
        <v>1</v>
      </c>
      <c r="N9" s="295" t="s">
        <v>2</v>
      </c>
      <c r="O9" s="296"/>
      <c r="P9" s="294" t="s">
        <v>3</v>
      </c>
      <c r="Q9" s="320" t="s">
        <v>34</v>
      </c>
      <c r="R9" s="294" t="s">
        <v>15</v>
      </c>
    </row>
    <row r="10" spans="1:18">
      <c r="A10" s="294"/>
      <c r="B10" s="297"/>
      <c r="C10" s="298"/>
      <c r="D10" s="294"/>
      <c r="E10" s="99" t="s">
        <v>34</v>
      </c>
      <c r="F10" s="99" t="s">
        <v>4</v>
      </c>
      <c r="G10" s="99" t="s">
        <v>5</v>
      </c>
      <c r="H10" s="300"/>
      <c r="I10" s="300"/>
      <c r="J10" s="300"/>
      <c r="K10" s="294"/>
      <c r="M10" s="294"/>
      <c r="N10" s="297"/>
      <c r="O10" s="298"/>
      <c r="P10" s="294"/>
      <c r="Q10" s="321"/>
      <c r="R10" s="294"/>
    </row>
    <row r="11" spans="1:18">
      <c r="A11" s="2">
        <v>-1</v>
      </c>
      <c r="B11" s="307">
        <f>A11-1</f>
        <v>-2</v>
      </c>
      <c r="C11" s="308"/>
      <c r="D11" s="2">
        <f>B11-1</f>
        <v>-3</v>
      </c>
      <c r="E11" s="2">
        <f t="shared" ref="E11:K11" si="0">D11-1</f>
        <v>-4</v>
      </c>
      <c r="F11" s="2">
        <f t="shared" si="0"/>
        <v>-5</v>
      </c>
      <c r="G11" s="2">
        <f t="shared" si="0"/>
        <v>-6</v>
      </c>
      <c r="H11" s="2">
        <f t="shared" si="0"/>
        <v>-7</v>
      </c>
      <c r="I11" s="2">
        <f>H11-1</f>
        <v>-8</v>
      </c>
      <c r="J11" s="2">
        <f>I11-1</f>
        <v>-9</v>
      </c>
      <c r="K11" s="2">
        <f t="shared" si="0"/>
        <v>-10</v>
      </c>
      <c r="M11" s="2">
        <v>-1</v>
      </c>
      <c r="N11" s="307">
        <f>M11-1</f>
        <v>-2</v>
      </c>
      <c r="O11" s="308"/>
      <c r="P11" s="2">
        <f>N11-1</f>
        <v>-3</v>
      </c>
      <c r="Q11" s="105">
        <f>P11-1</f>
        <v>-4</v>
      </c>
      <c r="R11" s="86" t="s">
        <v>167</v>
      </c>
    </row>
    <row r="12" spans="1:18">
      <c r="A12" s="301" t="s">
        <v>45</v>
      </c>
      <c r="B12" s="302"/>
      <c r="C12" s="303"/>
      <c r="D12" s="74"/>
      <c r="E12" s="235"/>
      <c r="F12" s="74"/>
      <c r="G12" s="73"/>
      <c r="H12" s="25"/>
      <c r="I12" s="25"/>
      <c r="J12" s="25"/>
      <c r="K12" s="25"/>
      <c r="M12" s="301" t="s">
        <v>45</v>
      </c>
      <c r="N12" s="302"/>
      <c r="O12" s="302"/>
      <c r="P12" s="74"/>
      <c r="Q12" s="125"/>
      <c r="R12" s="74"/>
    </row>
    <row r="13" spans="1:18">
      <c r="A13" s="31">
        <v>1</v>
      </c>
      <c r="B13" s="76" t="s">
        <v>380</v>
      </c>
      <c r="C13" s="35"/>
      <c r="D13" s="31" t="s">
        <v>253</v>
      </c>
      <c r="E13" s="236">
        <v>232</v>
      </c>
      <c r="F13" s="31">
        <v>232</v>
      </c>
      <c r="G13" s="84">
        <v>100</v>
      </c>
      <c r="H13" s="82">
        <v>99</v>
      </c>
      <c r="I13" s="5" t="s">
        <v>319</v>
      </c>
      <c r="J13" s="258">
        <f>F13*0.008*0.25</f>
        <v>0.46400000000000002</v>
      </c>
      <c r="K13" s="6"/>
      <c r="M13" s="31">
        <v>1</v>
      </c>
      <c r="N13" s="76" t="s">
        <v>172</v>
      </c>
      <c r="O13" s="76"/>
      <c r="P13" s="31" t="s">
        <v>61</v>
      </c>
      <c r="Q13" s="126">
        <v>4</v>
      </c>
      <c r="R13" s="6"/>
    </row>
    <row r="14" spans="1:18">
      <c r="A14" s="31">
        <v>2</v>
      </c>
      <c r="B14" s="76" t="s">
        <v>381</v>
      </c>
      <c r="C14" s="35"/>
      <c r="D14" s="31" t="s">
        <v>253</v>
      </c>
      <c r="E14" s="236">
        <v>244</v>
      </c>
      <c r="F14" s="31">
        <v>244</v>
      </c>
      <c r="G14" s="84">
        <v>100</v>
      </c>
      <c r="H14" s="82">
        <v>99</v>
      </c>
      <c r="I14" s="5" t="s">
        <v>319</v>
      </c>
      <c r="J14" s="258">
        <f>0.008*F14*0.25</f>
        <v>0.48799999999999999</v>
      </c>
      <c r="K14" s="6"/>
      <c r="M14" s="31">
        <v>2</v>
      </c>
      <c r="N14" s="76" t="s">
        <v>170</v>
      </c>
      <c r="O14" s="76"/>
      <c r="P14" s="31" t="s">
        <v>61</v>
      </c>
      <c r="Q14" s="126">
        <v>7</v>
      </c>
      <c r="R14" s="6"/>
    </row>
    <row r="15" spans="1:18" ht="15">
      <c r="A15" s="31">
        <v>3</v>
      </c>
      <c r="B15" s="76" t="s">
        <v>357</v>
      </c>
      <c r="C15" s="83"/>
      <c r="D15" s="31" t="s">
        <v>61</v>
      </c>
      <c r="E15" s="236">
        <v>4</v>
      </c>
      <c r="F15" s="31">
        <v>4</v>
      </c>
      <c r="G15" s="84">
        <f t="shared" ref="G15:G22" si="1">IF(E15=0,IF(F15=0,0,1),IF(F15&gt;E15,1,F15/E15))*100</f>
        <v>100</v>
      </c>
      <c r="H15" s="82">
        <v>99</v>
      </c>
      <c r="I15" s="5"/>
      <c r="J15" s="258"/>
      <c r="K15" s="70"/>
      <c r="M15" s="31">
        <v>3</v>
      </c>
      <c r="N15" s="76" t="s">
        <v>173</v>
      </c>
      <c r="O15" s="122"/>
      <c r="P15" s="31" t="s">
        <v>61</v>
      </c>
      <c r="Q15" s="126">
        <v>4</v>
      </c>
      <c r="R15" s="129"/>
    </row>
    <row r="16" spans="1:18" ht="15">
      <c r="A16" s="31">
        <v>4</v>
      </c>
      <c r="B16" s="1" t="s">
        <v>358</v>
      </c>
      <c r="C16" s="83"/>
      <c r="D16" s="31" t="s">
        <v>313</v>
      </c>
      <c r="E16" s="236">
        <v>2</v>
      </c>
      <c r="F16" s="31">
        <v>2</v>
      </c>
      <c r="G16" s="84">
        <f t="shared" si="1"/>
        <v>100</v>
      </c>
      <c r="H16" s="82">
        <v>99</v>
      </c>
      <c r="I16" s="5"/>
      <c r="J16" s="258"/>
      <c r="K16" s="70"/>
      <c r="M16" s="31">
        <v>4</v>
      </c>
      <c r="N16" s="1" t="s">
        <v>171</v>
      </c>
      <c r="O16" s="122"/>
      <c r="P16" s="31" t="s">
        <v>61</v>
      </c>
      <c r="Q16" s="126">
        <v>2</v>
      </c>
      <c r="R16" s="129"/>
    </row>
    <row r="17" spans="1:19">
      <c r="A17" s="226">
        <v>5</v>
      </c>
      <c r="B17" s="76" t="s">
        <v>359</v>
      </c>
      <c r="C17" s="83"/>
      <c r="D17" s="31" t="s">
        <v>84</v>
      </c>
      <c r="E17" s="236">
        <v>2</v>
      </c>
      <c r="F17" s="31">
        <v>2</v>
      </c>
      <c r="G17" s="84">
        <f t="shared" si="1"/>
        <v>100</v>
      </c>
      <c r="H17" s="82">
        <v>99</v>
      </c>
      <c r="I17" s="5"/>
      <c r="J17" s="258"/>
      <c r="K17" s="6"/>
      <c r="M17" s="31">
        <v>5</v>
      </c>
      <c r="N17" s="76" t="s">
        <v>189</v>
      </c>
      <c r="O17" s="122"/>
      <c r="P17" s="31" t="s">
        <v>84</v>
      </c>
      <c r="Q17" s="126">
        <v>70</v>
      </c>
      <c r="R17" s="6"/>
    </row>
    <row r="18" spans="1:19">
      <c r="A18" s="226">
        <v>6</v>
      </c>
      <c r="B18" s="1" t="s">
        <v>360</v>
      </c>
      <c r="C18" s="83"/>
      <c r="D18" s="31" t="s">
        <v>61</v>
      </c>
      <c r="E18" s="236">
        <v>2</v>
      </c>
      <c r="F18" s="31">
        <v>2</v>
      </c>
      <c r="G18" s="84">
        <f t="shared" si="1"/>
        <v>100</v>
      </c>
      <c r="H18" s="82">
        <v>99</v>
      </c>
      <c r="I18" s="5"/>
      <c r="J18" s="258"/>
      <c r="K18" s="6"/>
      <c r="M18" s="31">
        <v>6</v>
      </c>
      <c r="N18" s="1" t="s">
        <v>194</v>
      </c>
      <c r="O18" s="122"/>
      <c r="P18" s="31" t="s">
        <v>61</v>
      </c>
      <c r="Q18" s="126">
        <v>1</v>
      </c>
      <c r="R18" s="6"/>
    </row>
    <row r="19" spans="1:19">
      <c r="A19" s="226">
        <v>7</v>
      </c>
      <c r="B19" s="1" t="s">
        <v>361</v>
      </c>
      <c r="D19" s="31" t="s">
        <v>84</v>
      </c>
      <c r="E19" s="236">
        <v>8</v>
      </c>
      <c r="F19" s="31">
        <v>8</v>
      </c>
      <c r="G19" s="84">
        <f t="shared" si="1"/>
        <v>100</v>
      </c>
      <c r="H19" s="82">
        <v>99</v>
      </c>
      <c r="I19" s="5"/>
      <c r="J19" s="258"/>
      <c r="K19" s="6"/>
      <c r="M19" s="31">
        <v>7</v>
      </c>
      <c r="N19" s="1" t="s">
        <v>198</v>
      </c>
      <c r="O19" s="103"/>
      <c r="P19" s="77" t="s">
        <v>84</v>
      </c>
      <c r="Q19" s="77">
        <v>8</v>
      </c>
      <c r="R19" s="31"/>
    </row>
    <row r="20" spans="1:19">
      <c r="A20" s="226">
        <v>8</v>
      </c>
      <c r="B20" s="1" t="s">
        <v>364</v>
      </c>
      <c r="D20" s="31" t="s">
        <v>365</v>
      </c>
      <c r="E20" s="236">
        <v>1</v>
      </c>
      <c r="F20" s="31">
        <v>1</v>
      </c>
      <c r="G20" s="84">
        <f t="shared" si="1"/>
        <v>100</v>
      </c>
      <c r="H20" s="82">
        <v>99</v>
      </c>
      <c r="I20" s="5" t="s">
        <v>317</v>
      </c>
      <c r="J20" s="258">
        <v>0.1</v>
      </c>
      <c r="K20" s="6"/>
      <c r="M20" s="31">
        <v>8</v>
      </c>
      <c r="N20" s="1" t="s">
        <v>193</v>
      </c>
      <c r="O20" s="103"/>
      <c r="P20" s="31" t="s">
        <v>196</v>
      </c>
      <c r="Q20" s="126">
        <v>4</v>
      </c>
      <c r="R20" s="31"/>
    </row>
    <row r="21" spans="1:19">
      <c r="A21" s="226">
        <v>9</v>
      </c>
      <c r="B21" s="76" t="s">
        <v>366</v>
      </c>
      <c r="C21" s="83"/>
      <c r="D21" s="31" t="s">
        <v>196</v>
      </c>
      <c r="E21" s="236">
        <v>6</v>
      </c>
      <c r="F21" s="31">
        <v>6</v>
      </c>
      <c r="G21" s="84">
        <f t="shared" si="1"/>
        <v>100</v>
      </c>
      <c r="H21" s="82">
        <v>99</v>
      </c>
      <c r="I21" s="5"/>
      <c r="J21" s="258"/>
      <c r="K21" s="6"/>
      <c r="M21" s="31">
        <v>9</v>
      </c>
      <c r="N21" s="76" t="s">
        <v>192</v>
      </c>
      <c r="O21" s="122"/>
      <c r="P21" s="31" t="s">
        <v>196</v>
      </c>
      <c r="Q21" s="126">
        <v>7</v>
      </c>
      <c r="R21" s="6"/>
    </row>
    <row r="22" spans="1:19">
      <c r="A22" s="31">
        <v>10</v>
      </c>
      <c r="B22" s="76" t="s">
        <v>370</v>
      </c>
      <c r="C22" s="83"/>
      <c r="D22" s="31" t="s">
        <v>196</v>
      </c>
      <c r="E22" s="236">
        <v>2</v>
      </c>
      <c r="F22" s="31">
        <v>2</v>
      </c>
      <c r="G22" s="84">
        <f t="shared" si="1"/>
        <v>100</v>
      </c>
      <c r="H22" s="82">
        <v>99</v>
      </c>
      <c r="I22" s="5"/>
      <c r="J22" s="258"/>
      <c r="K22" s="6"/>
      <c r="M22" s="31">
        <v>10</v>
      </c>
      <c r="N22" s="76" t="s">
        <v>191</v>
      </c>
      <c r="O22" s="122"/>
      <c r="P22" s="31" t="s">
        <v>61</v>
      </c>
      <c r="Q22" s="126">
        <v>5</v>
      </c>
      <c r="R22" s="6"/>
    </row>
    <row r="23" spans="1:19">
      <c r="A23" s="31">
        <v>11</v>
      </c>
      <c r="B23" s="76" t="s">
        <v>367</v>
      </c>
      <c r="C23" s="83"/>
      <c r="D23" s="31" t="s">
        <v>61</v>
      </c>
      <c r="E23" s="236">
        <v>2</v>
      </c>
      <c r="F23" s="31">
        <v>2</v>
      </c>
      <c r="G23" s="84">
        <f t="shared" ref="G23:G28" si="2">IF(E23=0,IF(F23=0,0,1),IF(F23&gt;E23,1,F23/E23))*100</f>
        <v>100</v>
      </c>
      <c r="H23" s="82">
        <v>99</v>
      </c>
      <c r="I23" s="5"/>
      <c r="J23" s="258"/>
      <c r="K23" s="6"/>
      <c r="L23" s="27"/>
      <c r="M23" s="85">
        <v>11</v>
      </c>
      <c r="N23" s="119" t="s">
        <v>190</v>
      </c>
      <c r="O23" s="123"/>
      <c r="P23" s="85" t="s">
        <v>61</v>
      </c>
      <c r="Q23" s="127">
        <v>3</v>
      </c>
      <c r="R23" s="120"/>
      <c r="S23" s="27"/>
    </row>
    <row r="24" spans="1:19">
      <c r="A24" s="31">
        <v>12</v>
      </c>
      <c r="B24" s="1" t="s">
        <v>371</v>
      </c>
      <c r="D24" s="31" t="s">
        <v>196</v>
      </c>
      <c r="E24" s="236">
        <v>3</v>
      </c>
      <c r="F24" s="31">
        <v>3</v>
      </c>
      <c r="G24" s="84">
        <f t="shared" si="2"/>
        <v>100</v>
      </c>
      <c r="H24" s="82">
        <v>99</v>
      </c>
      <c r="I24" s="5"/>
      <c r="J24" s="258"/>
      <c r="K24" s="6"/>
      <c r="L24" s="27"/>
      <c r="M24" s="130">
        <v>12</v>
      </c>
      <c r="N24" s="108" t="s">
        <v>195</v>
      </c>
      <c r="O24" s="108"/>
      <c r="P24" s="124" t="s">
        <v>61</v>
      </c>
      <c r="Q24" s="107">
        <v>1</v>
      </c>
      <c r="R24" s="26"/>
      <c r="S24" s="27"/>
    </row>
    <row r="25" spans="1:19">
      <c r="A25" s="31">
        <v>13</v>
      </c>
      <c r="B25" s="1" t="s">
        <v>372</v>
      </c>
      <c r="D25" s="31" t="s">
        <v>212</v>
      </c>
      <c r="E25" s="236">
        <v>1</v>
      </c>
      <c r="F25" s="31">
        <v>1</v>
      </c>
      <c r="G25" s="84">
        <f t="shared" si="2"/>
        <v>100</v>
      </c>
      <c r="H25" s="82">
        <v>99</v>
      </c>
      <c r="I25" s="5"/>
      <c r="J25" s="258"/>
      <c r="K25" s="6"/>
      <c r="L25" s="27"/>
      <c r="M25" s="329" t="s">
        <v>46</v>
      </c>
      <c r="N25" s="330"/>
      <c r="O25" s="331"/>
      <c r="P25" s="80"/>
      <c r="Q25" s="80"/>
      <c r="R25" s="26"/>
      <c r="S25" s="27"/>
    </row>
    <row r="26" spans="1:19">
      <c r="A26" s="31">
        <v>14</v>
      </c>
      <c r="B26" s="1" t="s">
        <v>374</v>
      </c>
      <c r="D26" s="31" t="s">
        <v>375</v>
      </c>
      <c r="E26" s="236">
        <v>2</v>
      </c>
      <c r="F26" s="31">
        <v>2</v>
      </c>
      <c r="G26" s="84">
        <f t="shared" si="2"/>
        <v>100</v>
      </c>
      <c r="H26" s="82">
        <v>99</v>
      </c>
      <c r="I26" s="5"/>
      <c r="J26" s="258"/>
      <c r="K26" s="6"/>
      <c r="L26" s="27"/>
      <c r="M26" s="256"/>
      <c r="N26" s="249"/>
      <c r="O26" s="250"/>
      <c r="P26" s="80"/>
      <c r="Q26" s="80"/>
      <c r="R26" s="26"/>
      <c r="S26" s="27"/>
    </row>
    <row r="27" spans="1:19" ht="15" thickBot="1">
      <c r="A27" s="31">
        <v>15</v>
      </c>
      <c r="B27" s="341" t="s">
        <v>377</v>
      </c>
      <c r="C27" s="342"/>
      <c r="D27" s="31" t="s">
        <v>212</v>
      </c>
      <c r="E27" s="236">
        <v>3</v>
      </c>
      <c r="F27" s="31">
        <v>3</v>
      </c>
      <c r="G27" s="84">
        <f t="shared" si="2"/>
        <v>100</v>
      </c>
      <c r="H27" s="82"/>
      <c r="I27" s="5"/>
      <c r="J27" s="258"/>
      <c r="K27" s="6"/>
      <c r="L27" s="27"/>
      <c r="M27" s="256"/>
      <c r="N27" s="249"/>
      <c r="O27" s="250"/>
      <c r="P27" s="80"/>
      <c r="Q27" s="80"/>
      <c r="R27" s="26"/>
      <c r="S27" s="27"/>
    </row>
    <row r="28" spans="1:19" ht="14.25" customHeight="1">
      <c r="A28" s="77">
        <v>16</v>
      </c>
      <c r="B28" s="343" t="s">
        <v>378</v>
      </c>
      <c r="C28" s="344"/>
      <c r="D28" s="31" t="s">
        <v>212</v>
      </c>
      <c r="E28" s="236">
        <v>1</v>
      </c>
      <c r="F28" s="31">
        <v>1</v>
      </c>
      <c r="G28" s="84">
        <f t="shared" si="2"/>
        <v>100</v>
      </c>
      <c r="H28" s="82"/>
      <c r="I28" s="5"/>
      <c r="J28" s="258"/>
      <c r="K28" s="6"/>
      <c r="L28" s="27"/>
      <c r="M28" s="256"/>
      <c r="N28" s="249"/>
      <c r="O28" s="250"/>
      <c r="P28" s="80"/>
      <c r="Q28" s="80"/>
      <c r="R28" s="26"/>
      <c r="S28" s="27"/>
    </row>
    <row r="29" spans="1:19" ht="14.25" customHeight="1">
      <c r="A29" s="77"/>
      <c r="B29" s="262"/>
      <c r="C29" s="262"/>
      <c r="D29" s="31"/>
      <c r="E29" s="236"/>
      <c r="F29" s="31"/>
      <c r="G29" s="84"/>
      <c r="H29" s="82"/>
      <c r="I29" s="5"/>
      <c r="J29" s="258"/>
      <c r="K29" s="6"/>
      <c r="L29" s="27"/>
      <c r="M29" s="256"/>
      <c r="N29" s="249"/>
      <c r="O29" s="250"/>
      <c r="P29" s="80"/>
      <c r="Q29" s="80"/>
      <c r="R29" s="26"/>
      <c r="S29" s="27"/>
    </row>
    <row r="30" spans="1:19" s="27" customFormat="1">
      <c r="A30" s="329" t="s">
        <v>46</v>
      </c>
      <c r="B30" s="330"/>
      <c r="C30" s="331"/>
      <c r="D30" s="79"/>
      <c r="E30" s="253"/>
      <c r="F30" s="79"/>
      <c r="G30" s="84"/>
      <c r="H30" s="82"/>
      <c r="I30" s="78"/>
      <c r="J30" s="258"/>
      <c r="K30" s="78"/>
      <c r="L30" s="1"/>
      <c r="M30" s="81">
        <v>1</v>
      </c>
      <c r="N30" s="76" t="s">
        <v>199</v>
      </c>
      <c r="O30" s="83"/>
      <c r="P30" s="77" t="s">
        <v>196</v>
      </c>
      <c r="Q30" s="77">
        <v>32</v>
      </c>
      <c r="R30" s="337"/>
      <c r="S30" s="1"/>
    </row>
    <row r="31" spans="1:19" s="27" customFormat="1" ht="31.5" customHeight="1">
      <c r="A31" s="81">
        <v>1</v>
      </c>
      <c r="B31" s="339" t="s">
        <v>373</v>
      </c>
      <c r="C31" s="340"/>
      <c r="D31" s="31" t="s">
        <v>365</v>
      </c>
      <c r="E31" s="236">
        <v>1</v>
      </c>
      <c r="F31" s="31">
        <v>1</v>
      </c>
      <c r="G31" s="84">
        <v>100</v>
      </c>
      <c r="H31" s="82">
        <v>100</v>
      </c>
      <c r="I31" s="265" t="s">
        <v>294</v>
      </c>
      <c r="J31" s="258">
        <v>1</v>
      </c>
      <c r="K31" s="26"/>
      <c r="L31" s="1"/>
      <c r="M31" s="121"/>
      <c r="N31" s="110"/>
      <c r="O31" s="110"/>
      <c r="P31" s="121"/>
      <c r="Q31" s="128"/>
      <c r="R31" s="338"/>
      <c r="S31" s="1"/>
    </row>
    <row r="32" spans="1:19" s="27" customFormat="1">
      <c r="A32" s="81">
        <v>2</v>
      </c>
      <c r="B32" s="76" t="s">
        <v>362</v>
      </c>
      <c r="C32" s="83"/>
      <c r="D32" s="31" t="s">
        <v>365</v>
      </c>
      <c r="E32" s="236">
        <v>1</v>
      </c>
      <c r="F32" s="31">
        <v>1</v>
      </c>
      <c r="G32" s="84">
        <v>100</v>
      </c>
      <c r="H32" s="82">
        <v>100</v>
      </c>
      <c r="I32" s="227" t="s">
        <v>293</v>
      </c>
      <c r="J32" s="258">
        <f>F32*0.015</f>
        <v>1.4999999999999999E-2</v>
      </c>
      <c r="K32" s="26"/>
      <c r="L32" s="1"/>
      <c r="M32" s="319"/>
      <c r="N32" s="319"/>
      <c r="O32" s="319"/>
      <c r="P32" s="319"/>
      <c r="Q32" s="319"/>
      <c r="R32" s="103"/>
      <c r="S32" s="1"/>
    </row>
    <row r="33" spans="1:19" s="27" customFormat="1" ht="15" customHeight="1">
      <c r="A33" s="81">
        <v>3</v>
      </c>
      <c r="B33" s="76" t="s">
        <v>368</v>
      </c>
      <c r="C33" s="83"/>
      <c r="D33" s="31" t="s">
        <v>365</v>
      </c>
      <c r="E33" s="261">
        <v>1</v>
      </c>
      <c r="F33" s="85">
        <v>1</v>
      </c>
      <c r="G33" s="84">
        <v>100</v>
      </c>
      <c r="H33" s="82">
        <v>100</v>
      </c>
      <c r="I33" s="264" t="s">
        <v>294</v>
      </c>
      <c r="J33" s="259"/>
      <c r="K33" s="255" t="s">
        <v>369</v>
      </c>
      <c r="L33" s="1"/>
      <c r="M33" s="251"/>
      <c r="N33" s="251"/>
      <c r="O33" s="251"/>
      <c r="P33" s="251"/>
      <c r="Q33" s="251"/>
      <c r="R33" s="248"/>
      <c r="S33" s="1"/>
    </row>
    <row r="34" spans="1:19" s="27" customFormat="1">
      <c r="A34" s="81">
        <v>4</v>
      </c>
      <c r="B34" s="257" t="s">
        <v>376</v>
      </c>
      <c r="C34" s="83"/>
      <c r="D34" s="85" t="s">
        <v>196</v>
      </c>
      <c r="E34" s="261">
        <v>2</v>
      </c>
      <c r="F34" s="85">
        <v>2</v>
      </c>
      <c r="G34" s="84">
        <v>100</v>
      </c>
      <c r="H34" s="82">
        <v>100</v>
      </c>
      <c r="I34" s="26"/>
      <c r="J34" s="259"/>
      <c r="K34" s="255"/>
      <c r="L34" s="1"/>
      <c r="M34" s="251"/>
      <c r="N34" s="251"/>
      <c r="O34" s="251"/>
      <c r="P34" s="251"/>
      <c r="Q34" s="251"/>
      <c r="R34" s="248"/>
      <c r="S34" s="1"/>
    </row>
    <row r="35" spans="1:19" s="27" customFormat="1">
      <c r="A35" s="81">
        <v>5</v>
      </c>
      <c r="B35" s="263" t="s">
        <v>379</v>
      </c>
      <c r="C35" s="83"/>
      <c r="D35" s="85" t="s">
        <v>196</v>
      </c>
      <c r="E35" s="261">
        <v>3</v>
      </c>
      <c r="F35" s="85">
        <v>3</v>
      </c>
      <c r="G35" s="84">
        <v>100</v>
      </c>
      <c r="H35" s="82">
        <v>100</v>
      </c>
      <c r="I35" s="26"/>
      <c r="J35" s="259"/>
      <c r="K35" s="255"/>
      <c r="L35" s="1"/>
      <c r="M35" s="251"/>
      <c r="N35" s="251"/>
      <c r="O35" s="251"/>
      <c r="P35" s="251"/>
      <c r="Q35" s="251"/>
      <c r="R35" s="248"/>
      <c r="S35" s="1"/>
    </row>
    <row r="36" spans="1:19" s="27" customFormat="1">
      <c r="A36" s="75"/>
      <c r="B36" s="69"/>
      <c r="C36" s="8"/>
      <c r="D36" s="75"/>
      <c r="E36" s="254"/>
      <c r="F36" s="75"/>
      <c r="G36" s="84"/>
      <c r="H36" s="82"/>
      <c r="I36" s="26"/>
      <c r="J36" s="259"/>
      <c r="K36" s="26"/>
      <c r="L36" s="1"/>
      <c r="M36" s="319"/>
      <c r="N36" s="319"/>
      <c r="O36" s="319"/>
      <c r="P36" s="319"/>
      <c r="Q36" s="319"/>
      <c r="R36" s="103"/>
      <c r="S36" s="1"/>
    </row>
    <row r="37" spans="1:19">
      <c r="A37" s="290" t="s">
        <v>93</v>
      </c>
      <c r="B37" s="291"/>
      <c r="C37" s="291"/>
      <c r="D37" s="291"/>
      <c r="E37" s="322"/>
      <c r="F37" s="322"/>
      <c r="G37" s="291"/>
      <c r="H37" s="291"/>
      <c r="I37" s="292"/>
      <c r="J37" s="260">
        <f>SUM(J12:J36)</f>
        <v>2.0670000000000002</v>
      </c>
      <c r="K37" s="39"/>
      <c r="M37" s="102"/>
      <c r="N37" s="102"/>
      <c r="O37" s="102"/>
      <c r="P37" s="102"/>
      <c r="Q37" s="102"/>
      <c r="R37" s="103"/>
    </row>
    <row r="38" spans="1:19">
      <c r="A38" s="290" t="s">
        <v>32</v>
      </c>
      <c r="B38" s="291"/>
      <c r="C38" s="291"/>
      <c r="D38" s="291"/>
      <c r="E38" s="291"/>
      <c r="F38" s="292"/>
      <c r="G38" s="100">
        <f>AVERAGE(G12:G31)</f>
        <v>100</v>
      </c>
      <c r="H38" s="100">
        <f>AVERAGE(H13:H36)</f>
        <v>99.263157894736835</v>
      </c>
      <c r="I38" s="62"/>
      <c r="J38" s="323"/>
      <c r="K38" s="325"/>
      <c r="M38" s="102"/>
      <c r="N38" s="37" t="s">
        <v>41</v>
      </c>
      <c r="O38" s="97"/>
      <c r="P38" s="102"/>
      <c r="R38" s="103"/>
    </row>
    <row r="39" spans="1:19">
      <c r="A39" s="290" t="s">
        <v>33</v>
      </c>
      <c r="B39" s="291"/>
      <c r="C39" s="291"/>
      <c r="D39" s="291"/>
      <c r="E39" s="291"/>
      <c r="F39" s="292"/>
      <c r="G39" s="327">
        <f>AVERAGE(G38:H38)</f>
        <v>99.631578947368411</v>
      </c>
      <c r="H39" s="328"/>
      <c r="I39" s="63"/>
      <c r="J39" s="324"/>
      <c r="K39" s="326"/>
      <c r="M39" s="102"/>
      <c r="N39" s="102" t="s">
        <v>184</v>
      </c>
      <c r="O39" s="96"/>
      <c r="P39" s="102"/>
      <c r="R39" s="103"/>
    </row>
    <row r="40" spans="1:19" ht="29.25" customHeight="1">
      <c r="A40" s="102"/>
      <c r="B40" s="102"/>
      <c r="C40" s="102"/>
      <c r="D40" s="102"/>
      <c r="E40" s="102"/>
      <c r="F40" s="102"/>
      <c r="G40" s="102"/>
      <c r="H40" s="102"/>
      <c r="I40" s="102"/>
      <c r="J40" s="102"/>
      <c r="K40" s="103"/>
      <c r="M40" s="102"/>
      <c r="N40" s="102"/>
      <c r="O40" s="102"/>
      <c r="P40" s="102"/>
      <c r="Q40" s="102"/>
      <c r="R40" s="103"/>
    </row>
    <row r="41" spans="1:19">
      <c r="A41" s="102"/>
      <c r="B41" s="37" t="s">
        <v>42</v>
      </c>
      <c r="C41" s="97"/>
      <c r="D41" s="102"/>
      <c r="G41" s="102"/>
      <c r="H41" s="102"/>
      <c r="I41" s="102"/>
      <c r="J41" s="102"/>
      <c r="K41" s="103"/>
      <c r="M41" s="102"/>
      <c r="O41" s="96" t="s">
        <v>8</v>
      </c>
      <c r="P41" s="102"/>
      <c r="Q41" s="1" t="s">
        <v>168</v>
      </c>
      <c r="R41" s="106"/>
    </row>
    <row r="42" spans="1:19" ht="28.5" customHeight="1">
      <c r="A42" s="102"/>
      <c r="B42" s="102" t="s">
        <v>186</v>
      </c>
      <c r="C42" s="96"/>
      <c r="D42" s="102"/>
      <c r="G42" s="102"/>
      <c r="H42" s="102"/>
      <c r="I42" s="102"/>
      <c r="J42" s="102"/>
      <c r="K42" s="103"/>
      <c r="M42" s="102"/>
      <c r="O42" s="98"/>
      <c r="P42" s="102"/>
      <c r="R42" s="107"/>
    </row>
    <row r="43" spans="1:19">
      <c r="A43" s="102"/>
      <c r="B43" s="102"/>
      <c r="C43" s="102"/>
      <c r="D43" s="102"/>
      <c r="E43" s="102"/>
      <c r="F43" s="102"/>
      <c r="G43" s="102"/>
      <c r="H43" s="102"/>
      <c r="I43" s="102"/>
      <c r="J43" s="102"/>
      <c r="K43" s="103"/>
      <c r="M43" s="102"/>
      <c r="O43" s="101" t="s">
        <v>166</v>
      </c>
      <c r="P43" s="332" t="s">
        <v>181</v>
      </c>
      <c r="Q43" s="332"/>
      <c r="R43" s="332"/>
    </row>
    <row r="44" spans="1:19">
      <c r="A44" s="102"/>
      <c r="C44" s="96" t="s">
        <v>8</v>
      </c>
      <c r="D44" s="102"/>
      <c r="F44" s="333" t="s">
        <v>7</v>
      </c>
      <c r="G44" s="333"/>
      <c r="H44" s="333"/>
      <c r="I44" s="96"/>
      <c r="J44" s="96"/>
      <c r="K44" s="103"/>
      <c r="M44" s="102"/>
      <c r="O44" s="96" t="s">
        <v>164</v>
      </c>
      <c r="P44" s="108" t="s">
        <v>182</v>
      </c>
      <c r="Q44" s="108"/>
    </row>
    <row r="45" spans="1:19" ht="32.25" customHeight="1">
      <c r="A45" s="102"/>
      <c r="C45" s="98"/>
      <c r="D45" s="102"/>
      <c r="G45" s="96"/>
      <c r="H45" s="102"/>
      <c r="I45" s="102"/>
      <c r="J45" s="102"/>
      <c r="K45" s="103"/>
      <c r="M45" s="102"/>
      <c r="N45" s="102"/>
      <c r="O45" s="102"/>
      <c r="P45" s="102"/>
      <c r="Q45" s="102"/>
    </row>
    <row r="46" spans="1:19">
      <c r="A46" s="102"/>
      <c r="C46" s="96" t="s">
        <v>166</v>
      </c>
      <c r="D46" s="102"/>
      <c r="E46" s="333" t="s">
        <v>179</v>
      </c>
      <c r="F46" s="333"/>
      <c r="G46" s="333"/>
      <c r="H46" s="333"/>
      <c r="I46" s="333"/>
      <c r="J46" s="96"/>
      <c r="K46" s="103"/>
    </row>
    <row r="47" spans="1:19">
      <c r="A47" s="102"/>
      <c r="C47" s="96" t="s">
        <v>164</v>
      </c>
      <c r="D47" s="102"/>
      <c r="E47" s="334" t="s">
        <v>180</v>
      </c>
      <c r="F47" s="334"/>
      <c r="G47" s="334"/>
      <c r="H47" s="334"/>
      <c r="I47" s="334"/>
      <c r="J47" s="96"/>
      <c r="K47" s="103"/>
    </row>
    <row r="48" spans="1:19">
      <c r="A48" s="102"/>
      <c r="B48" s="102"/>
      <c r="C48" s="102"/>
      <c r="D48" s="102"/>
      <c r="E48" s="102"/>
      <c r="F48" s="102"/>
      <c r="G48" s="102"/>
      <c r="H48" s="102"/>
      <c r="I48" s="102"/>
      <c r="J48" s="102"/>
      <c r="K48" s="103"/>
    </row>
  </sheetData>
  <mergeCells count="37">
    <mergeCell ref="M36:Q36"/>
    <mergeCell ref="M25:O25"/>
    <mergeCell ref="B11:C11"/>
    <mergeCell ref="N11:O11"/>
    <mergeCell ref="A2:K2"/>
    <mergeCell ref="M2:R2"/>
    <mergeCell ref="A9:A10"/>
    <mergeCell ref="B9:C10"/>
    <mergeCell ref="D9:D10"/>
    <mergeCell ref="E9:G9"/>
    <mergeCell ref="H9:H10"/>
    <mergeCell ref="I9:I10"/>
    <mergeCell ref="J9:J10"/>
    <mergeCell ref="K9:K10"/>
    <mergeCell ref="M9:M10"/>
    <mergeCell ref="N9:O10"/>
    <mergeCell ref="R9:R10"/>
    <mergeCell ref="A12:C12"/>
    <mergeCell ref="M12:O12"/>
    <mergeCell ref="A30:C30"/>
    <mergeCell ref="M32:Q32"/>
    <mergeCell ref="R30:R31"/>
    <mergeCell ref="P9:P10"/>
    <mergeCell ref="Q9:Q10"/>
    <mergeCell ref="B31:C31"/>
    <mergeCell ref="B27:C27"/>
    <mergeCell ref="B28:C28"/>
    <mergeCell ref="F44:H44"/>
    <mergeCell ref="E46:I46"/>
    <mergeCell ref="E47:I47"/>
    <mergeCell ref="P43:R43"/>
    <mergeCell ref="A37:I37"/>
    <mergeCell ref="A38:F38"/>
    <mergeCell ref="J38:J39"/>
    <mergeCell ref="K38:K39"/>
    <mergeCell ref="A39:F39"/>
    <mergeCell ref="G39:H39"/>
  </mergeCells>
  <printOptions horizontalCentered="1"/>
  <pageMargins left="0.31496062992125984" right="0.31496062992125984" top="0.35433070866141736" bottom="0.35433070866141736" header="0.31496062992125984" footer="0.31496062992125984"/>
  <pageSetup paperSize="9" scale="74" orientation="landscape" r:id="rId1"/>
  <colBreaks count="1" manualBreakCount="1">
    <brk id="11" max="3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penjelasan CKP-T</vt:lpstr>
      <vt:lpstr>daftar CKP-T</vt:lpstr>
      <vt:lpstr>penjelasan CKP</vt:lpstr>
      <vt:lpstr>contoh CKP-T</vt:lpstr>
      <vt:lpstr>penjelasan CKP-R</vt:lpstr>
      <vt:lpstr>Sheet1</vt:lpstr>
      <vt:lpstr>Jan</vt:lpstr>
      <vt:lpstr>Feb</vt:lpstr>
      <vt:lpstr>Mar</vt:lpstr>
      <vt:lpstr>April</vt:lpstr>
      <vt:lpstr>Mei</vt:lpstr>
      <vt:lpstr>Juni</vt:lpstr>
      <vt:lpstr>Juli</vt:lpstr>
      <vt:lpstr>Agus</vt:lpstr>
      <vt:lpstr>Sept</vt:lpstr>
      <vt:lpstr>Okt</vt:lpstr>
      <vt:lpstr>Nov</vt:lpstr>
      <vt:lpstr>Des</vt:lpstr>
      <vt:lpstr>Sheet3</vt:lpstr>
      <vt:lpstr>'contoh CKP-T'!Print_Area</vt:lpstr>
      <vt:lpstr>'daftar CKP-T'!Print_Area</vt:lpstr>
      <vt:lpstr>Feb!Print_Area</vt:lpstr>
      <vt:lpstr>'penjelasan CKP'!Print_Area</vt:lpstr>
      <vt:lpstr>'penjelasan CKP-T'!Print_Area</vt:lpstr>
      <vt:lpstr>'contoh CKP-T'!Print_Titles</vt:lpstr>
      <vt:lpstr>'daftar CKP-T'!Print_Titles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dc:creator>
  <cp:lastModifiedBy>BPS</cp:lastModifiedBy>
  <cp:lastPrinted>2022-08-30T08:26:43Z</cp:lastPrinted>
  <dcterms:created xsi:type="dcterms:W3CDTF">2013-04-05T06:44:32Z</dcterms:created>
  <dcterms:modified xsi:type="dcterms:W3CDTF">2022-10-06T10:06:03Z</dcterms:modified>
</cp:coreProperties>
</file>