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 2023\Instrumen ST2023\"/>
    </mc:Choice>
  </mc:AlternateContent>
  <bookViews>
    <workbookView xWindow="0" yWindow="0" windowWidth="28800" windowHeight="12135" firstSheet="5" activeTab="6"/>
  </bookViews>
  <sheets>
    <sheet name="Jml UTP" sheetId="1" r:id="rId1"/>
    <sheet name="Dok UTP" sheetId="2" r:id="rId2"/>
    <sheet name="Dok UPB" sheetId="3" r:id="rId3"/>
    <sheet name="Dok UTL" sheetId="4" r:id="rId4"/>
    <sheet name="Buku 2,a2 PCL PAPI" sheetId="5" r:id="rId5"/>
    <sheet name="Buku 2,a1 PCL CAPI" sheetId="6" r:id="rId6"/>
    <sheet name="Buku PML PAPI" sheetId="7" r:id="rId7"/>
    <sheet name="Buku PML CAPI" sheetId="8" r:id="rId8"/>
    <sheet name=" Buku PCL UPB" sheetId="9" r:id="rId9"/>
    <sheet name="Buku PCL UTL" sheetId="10" r:id="rId10"/>
    <sheet name="Sheet11" sheetId="11" r:id="rId11"/>
    <sheet name="Sheet12" sheetId="12" r:id="rId12"/>
    <sheet name="Sheet13" sheetId="13" r:id="rId13"/>
    <sheet name="Sheet14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7" l="1"/>
  <c r="H8" i="7"/>
  <c r="H9" i="7"/>
  <c r="H10" i="7"/>
  <c r="H11" i="7"/>
  <c r="H12" i="7"/>
  <c r="H13" i="7"/>
  <c r="H14" i="7"/>
  <c r="H15" i="7"/>
  <c r="H16" i="7"/>
  <c r="H17" i="7"/>
  <c r="E9" i="5" l="1"/>
  <c r="E10" i="5"/>
  <c r="E11" i="5"/>
  <c r="E12" i="5"/>
  <c r="E13" i="5"/>
  <c r="E14" i="5"/>
  <c r="E15" i="5"/>
  <c r="E16" i="5"/>
  <c r="E18" i="5"/>
  <c r="E8" i="5"/>
  <c r="E28" i="5"/>
  <c r="D25" i="5"/>
  <c r="O9" i="5"/>
  <c r="O10" i="5"/>
  <c r="O11" i="5"/>
  <c r="O12" i="5"/>
  <c r="O13" i="5"/>
  <c r="O14" i="5"/>
  <c r="O15" i="5"/>
  <c r="O16" i="5"/>
  <c r="O17" i="5"/>
  <c r="O18" i="5"/>
  <c r="O19" i="5"/>
  <c r="O8" i="5"/>
  <c r="C25" i="5"/>
  <c r="K22" i="6"/>
  <c r="F8" i="14" l="1"/>
  <c r="F9" i="14"/>
  <c r="F19" i="14" s="1"/>
  <c r="F10" i="14"/>
  <c r="F11" i="14"/>
  <c r="F12" i="14"/>
  <c r="F13" i="14"/>
  <c r="F14" i="14"/>
  <c r="F15" i="14"/>
  <c r="F16" i="14"/>
  <c r="F17" i="14"/>
  <c r="F18" i="14"/>
  <c r="F7" i="14"/>
  <c r="E19" i="14"/>
  <c r="C19" i="14"/>
  <c r="D19" i="14"/>
  <c r="B19" i="14"/>
  <c r="E18" i="13"/>
  <c r="E19" i="13" s="1"/>
  <c r="D19" i="13"/>
  <c r="C19" i="13"/>
  <c r="B19" i="13"/>
  <c r="H7" i="12"/>
  <c r="H8" i="12"/>
  <c r="H9" i="12"/>
  <c r="H10" i="12"/>
  <c r="H11" i="12"/>
  <c r="H12" i="12"/>
  <c r="H13" i="12"/>
  <c r="H14" i="12"/>
  <c r="H15" i="12"/>
  <c r="H16" i="12"/>
  <c r="H6" i="12"/>
  <c r="E18" i="12"/>
  <c r="D18" i="12"/>
  <c r="C18" i="12"/>
  <c r="B18" i="12"/>
  <c r="F17" i="12"/>
  <c r="G17" i="12" s="1"/>
  <c r="H17" i="12" s="1"/>
  <c r="F16" i="12"/>
  <c r="G16" i="12" s="1"/>
  <c r="G15" i="12"/>
  <c r="F15" i="12"/>
  <c r="F14" i="12"/>
  <c r="G14" i="12" s="1"/>
  <c r="F13" i="12"/>
  <c r="G13" i="12" s="1"/>
  <c r="F12" i="12"/>
  <c r="G12" i="12" s="1"/>
  <c r="F11" i="12"/>
  <c r="G11" i="12" s="1"/>
  <c r="F10" i="12"/>
  <c r="G10" i="12" s="1"/>
  <c r="F9" i="12"/>
  <c r="G9" i="12" s="1"/>
  <c r="F8" i="12"/>
  <c r="G8" i="12" s="1"/>
  <c r="G7" i="12"/>
  <c r="F7" i="12"/>
  <c r="F6" i="12"/>
  <c r="G6" i="12" s="1"/>
  <c r="H7" i="11"/>
  <c r="H8" i="11"/>
  <c r="H9" i="11"/>
  <c r="H10" i="11"/>
  <c r="H11" i="11"/>
  <c r="H12" i="11"/>
  <c r="H13" i="11"/>
  <c r="H14" i="11"/>
  <c r="H15" i="11"/>
  <c r="H16" i="11"/>
  <c r="H6" i="11"/>
  <c r="G7" i="11"/>
  <c r="G8" i="11"/>
  <c r="G9" i="11"/>
  <c r="G10" i="11"/>
  <c r="G11" i="11"/>
  <c r="G12" i="11"/>
  <c r="G13" i="11"/>
  <c r="G14" i="11"/>
  <c r="G15" i="11"/>
  <c r="G16" i="11"/>
  <c r="G17" i="11"/>
  <c r="H17" i="11" s="1"/>
  <c r="G6" i="11"/>
  <c r="C18" i="11"/>
  <c r="D18" i="11"/>
  <c r="E18" i="11"/>
  <c r="B18" i="11"/>
  <c r="F7" i="11"/>
  <c r="F8" i="11"/>
  <c r="F9" i="11"/>
  <c r="F10" i="11"/>
  <c r="F11" i="11"/>
  <c r="F12" i="11"/>
  <c r="F13" i="11"/>
  <c r="F14" i="11"/>
  <c r="F15" i="11"/>
  <c r="F16" i="11"/>
  <c r="F17" i="11"/>
  <c r="F18" i="11" s="1"/>
  <c r="F6" i="11"/>
  <c r="H18" i="11" l="1"/>
  <c r="H18" i="12"/>
  <c r="G18" i="12"/>
  <c r="F18" i="12"/>
  <c r="G18" i="11"/>
  <c r="H16" i="10" l="1"/>
  <c r="C18" i="10"/>
  <c r="D18" i="10"/>
  <c r="E18" i="10"/>
  <c r="G7" i="10"/>
  <c r="H7" i="10" s="1"/>
  <c r="G9" i="10"/>
  <c r="H9" i="10" s="1"/>
  <c r="G10" i="10"/>
  <c r="H10" i="10" s="1"/>
  <c r="G11" i="10"/>
  <c r="H11" i="10" s="1"/>
  <c r="G16" i="10"/>
  <c r="F17" i="10"/>
  <c r="G17" i="10" s="1"/>
  <c r="H17" i="10" s="1"/>
  <c r="F16" i="10"/>
  <c r="F15" i="10"/>
  <c r="G15" i="10" s="1"/>
  <c r="H15" i="10" s="1"/>
  <c r="F14" i="10"/>
  <c r="G14" i="10" s="1"/>
  <c r="H14" i="10" s="1"/>
  <c r="F13" i="10"/>
  <c r="G13" i="10" s="1"/>
  <c r="H13" i="10" s="1"/>
  <c r="F12" i="10"/>
  <c r="G12" i="10" s="1"/>
  <c r="H12" i="10" s="1"/>
  <c r="F11" i="10"/>
  <c r="F10" i="10"/>
  <c r="F9" i="10"/>
  <c r="F8" i="10"/>
  <c r="G8" i="10" s="1"/>
  <c r="H8" i="10" s="1"/>
  <c r="F7" i="10"/>
  <c r="F6" i="10"/>
  <c r="B18" i="10"/>
  <c r="H7" i="9"/>
  <c r="H8" i="9"/>
  <c r="H9" i="9"/>
  <c r="H10" i="9"/>
  <c r="H11" i="9"/>
  <c r="H12" i="9"/>
  <c r="H13" i="9"/>
  <c r="H14" i="9"/>
  <c r="H15" i="9"/>
  <c r="H16" i="9"/>
  <c r="H6" i="9"/>
  <c r="G15" i="9"/>
  <c r="F7" i="9"/>
  <c r="G7" i="9" s="1"/>
  <c r="F8" i="9"/>
  <c r="G8" i="9" s="1"/>
  <c r="F9" i="9"/>
  <c r="G9" i="9" s="1"/>
  <c r="F10" i="9"/>
  <c r="G10" i="9" s="1"/>
  <c r="F11" i="9"/>
  <c r="G11" i="9" s="1"/>
  <c r="F12" i="9"/>
  <c r="G12" i="9" s="1"/>
  <c r="F13" i="9"/>
  <c r="G13" i="9" s="1"/>
  <c r="F14" i="9"/>
  <c r="G14" i="9" s="1"/>
  <c r="F15" i="9"/>
  <c r="F16" i="9"/>
  <c r="G16" i="9" s="1"/>
  <c r="F17" i="9"/>
  <c r="G17" i="9" s="1"/>
  <c r="H17" i="9" s="1"/>
  <c r="F6" i="9"/>
  <c r="G6" i="9" s="1"/>
  <c r="C18" i="9"/>
  <c r="D18" i="9"/>
  <c r="E18" i="9"/>
  <c r="B18" i="9"/>
  <c r="J17" i="6"/>
  <c r="C19" i="8"/>
  <c r="D19" i="8"/>
  <c r="E19" i="8"/>
  <c r="B19" i="8"/>
  <c r="F18" i="8"/>
  <c r="F16" i="8"/>
  <c r="G16" i="8" s="1"/>
  <c r="H16" i="8" s="1"/>
  <c r="H9" i="3"/>
  <c r="H10" i="3"/>
  <c r="H11" i="3"/>
  <c r="H12" i="3"/>
  <c r="H13" i="3"/>
  <c r="H14" i="3"/>
  <c r="H15" i="3"/>
  <c r="H16" i="3"/>
  <c r="H17" i="3"/>
  <c r="H18" i="3"/>
  <c r="H8" i="3"/>
  <c r="K18" i="3"/>
  <c r="K17" i="3"/>
  <c r="K16" i="3"/>
  <c r="K15" i="3"/>
  <c r="K14" i="3"/>
  <c r="K13" i="3"/>
  <c r="K12" i="3"/>
  <c r="K11" i="3"/>
  <c r="K10" i="3"/>
  <c r="K9" i="3"/>
  <c r="K8" i="3"/>
  <c r="K8" i="4"/>
  <c r="K9" i="4"/>
  <c r="K10" i="4"/>
  <c r="K11" i="4"/>
  <c r="K12" i="4"/>
  <c r="K13" i="4"/>
  <c r="K14" i="4"/>
  <c r="K15" i="4"/>
  <c r="K16" i="4"/>
  <c r="K17" i="4"/>
  <c r="K7" i="4"/>
  <c r="P9" i="5"/>
  <c r="P10" i="5"/>
  <c r="P11" i="5"/>
  <c r="P12" i="5"/>
  <c r="P13" i="5"/>
  <c r="P14" i="5"/>
  <c r="P15" i="5"/>
  <c r="P16" i="5"/>
  <c r="P17" i="5"/>
  <c r="P18" i="5"/>
  <c r="P19" i="5"/>
  <c r="P8" i="5"/>
  <c r="I9" i="5"/>
  <c r="I10" i="5"/>
  <c r="I11" i="5"/>
  <c r="I12" i="5"/>
  <c r="I13" i="5"/>
  <c r="I14" i="5"/>
  <c r="I15" i="5"/>
  <c r="I16" i="5"/>
  <c r="I18" i="5"/>
  <c r="I8" i="5"/>
  <c r="K17" i="7"/>
  <c r="K7" i="7"/>
  <c r="K8" i="7"/>
  <c r="K9" i="7"/>
  <c r="K10" i="7"/>
  <c r="K11" i="7"/>
  <c r="K12" i="7"/>
  <c r="K13" i="7"/>
  <c r="K14" i="7"/>
  <c r="K15" i="7"/>
  <c r="K16" i="7"/>
  <c r="K6" i="7"/>
  <c r="I9" i="7"/>
  <c r="I13" i="7"/>
  <c r="I14" i="7"/>
  <c r="G7" i="7"/>
  <c r="I7" i="7" s="1"/>
  <c r="G8" i="7"/>
  <c r="I8" i="7" s="1"/>
  <c r="G9" i="7"/>
  <c r="G10" i="7"/>
  <c r="I10" i="7" s="1"/>
  <c r="G11" i="7"/>
  <c r="I11" i="7" s="1"/>
  <c r="G12" i="7"/>
  <c r="I12" i="7" s="1"/>
  <c r="G13" i="7"/>
  <c r="G14" i="7"/>
  <c r="G16" i="7"/>
  <c r="I16" i="7" s="1"/>
  <c r="G17" i="7"/>
  <c r="I17" i="7" s="1"/>
  <c r="G6" i="7"/>
  <c r="H6" i="7" s="1"/>
  <c r="I6" i="7" s="1"/>
  <c r="C18" i="7"/>
  <c r="D18" i="7"/>
  <c r="E18" i="7"/>
  <c r="F18" i="7"/>
  <c r="B18" i="7"/>
  <c r="F19" i="8" l="1"/>
  <c r="G18" i="8"/>
  <c r="H18" i="8" s="1"/>
  <c r="H19" i="8"/>
  <c r="G19" i="8"/>
  <c r="F18" i="10"/>
  <c r="H18" i="9"/>
  <c r="G6" i="10"/>
  <c r="G18" i="9"/>
  <c r="F18" i="9"/>
  <c r="I18" i="7"/>
  <c r="H18" i="7"/>
  <c r="G18" i="7"/>
  <c r="G18" i="10" l="1"/>
  <c r="H6" i="10"/>
  <c r="H18" i="10" s="1"/>
  <c r="I19" i="5" l="1"/>
  <c r="J19" i="5" s="1"/>
  <c r="K19" i="5" s="1"/>
  <c r="P20" i="5"/>
  <c r="H17" i="6"/>
  <c r="I17" i="6" s="1"/>
  <c r="C18" i="6"/>
  <c r="D18" i="6"/>
  <c r="E18" i="6"/>
  <c r="F18" i="6"/>
  <c r="G18" i="6"/>
  <c r="B18" i="6"/>
  <c r="H15" i="6"/>
  <c r="I15" i="6" s="1"/>
  <c r="J15" i="6" s="1"/>
  <c r="J18" i="6" s="1"/>
  <c r="K10" i="5"/>
  <c r="K11" i="5"/>
  <c r="J18" i="5"/>
  <c r="K18" i="5" s="1"/>
  <c r="J10" i="5"/>
  <c r="J14" i="5"/>
  <c r="K14" i="5" s="1"/>
  <c r="J16" i="5"/>
  <c r="K16" i="5" s="1"/>
  <c r="J11" i="5"/>
  <c r="J12" i="5"/>
  <c r="K12" i="5" s="1"/>
  <c r="J13" i="5"/>
  <c r="K13" i="5" s="1"/>
  <c r="J15" i="5"/>
  <c r="K15" i="5" s="1"/>
  <c r="J8" i="5"/>
  <c r="K8" i="5" s="1"/>
  <c r="D20" i="5"/>
  <c r="E20" i="5"/>
  <c r="F20" i="5"/>
  <c r="G20" i="5"/>
  <c r="H20" i="5"/>
  <c r="C20" i="5"/>
  <c r="I17" i="4"/>
  <c r="I16" i="4"/>
  <c r="I15" i="4"/>
  <c r="I14" i="4"/>
  <c r="I13" i="4"/>
  <c r="I12" i="4"/>
  <c r="I11" i="4"/>
  <c r="I10" i="4"/>
  <c r="I9" i="4"/>
  <c r="I8" i="4"/>
  <c r="I7" i="4"/>
  <c r="H18" i="4"/>
  <c r="I18" i="4" s="1"/>
  <c r="H8" i="4"/>
  <c r="H9" i="4"/>
  <c r="H10" i="4"/>
  <c r="H11" i="4"/>
  <c r="H12" i="4"/>
  <c r="H13" i="4"/>
  <c r="H14" i="4"/>
  <c r="H15" i="4"/>
  <c r="H16" i="4"/>
  <c r="H17" i="4"/>
  <c r="H7" i="4"/>
  <c r="D19" i="4"/>
  <c r="E19" i="4"/>
  <c r="F19" i="4"/>
  <c r="G19" i="4"/>
  <c r="C19" i="4"/>
  <c r="I18" i="3"/>
  <c r="L24" i="3"/>
  <c r="H19" i="3"/>
  <c r="I19" i="3" s="1"/>
  <c r="I9" i="3"/>
  <c r="I10" i="3"/>
  <c r="I11" i="3"/>
  <c r="I12" i="3"/>
  <c r="I13" i="3"/>
  <c r="I14" i="3"/>
  <c r="I15" i="3"/>
  <c r="I16" i="3"/>
  <c r="I17" i="3"/>
  <c r="I8" i="3"/>
  <c r="D20" i="3"/>
  <c r="E20" i="3"/>
  <c r="F20" i="3"/>
  <c r="G20" i="3"/>
  <c r="C20" i="3"/>
  <c r="I9" i="2"/>
  <c r="I21" i="2" s="1"/>
  <c r="K9" i="2"/>
  <c r="I10" i="2"/>
  <c r="K10" i="2"/>
  <c r="H11" i="2"/>
  <c r="I11" i="2"/>
  <c r="K11" i="2" s="1"/>
  <c r="H12" i="2"/>
  <c r="I12" i="2"/>
  <c r="K12" i="2"/>
  <c r="I13" i="2"/>
  <c r="K13" i="2"/>
  <c r="I14" i="2"/>
  <c r="K14" i="2"/>
  <c r="I15" i="2"/>
  <c r="K15" i="2" s="1"/>
  <c r="I16" i="2"/>
  <c r="K16" i="2"/>
  <c r="I17" i="2"/>
  <c r="K17" i="2"/>
  <c r="K18" i="2"/>
  <c r="I19" i="2"/>
  <c r="K19" i="2"/>
  <c r="J21" i="2"/>
  <c r="L21" i="2"/>
  <c r="M20" i="2" s="1"/>
  <c r="M21" i="2" s="1"/>
  <c r="F10" i="2"/>
  <c r="H10" i="2" s="1"/>
  <c r="F11" i="2"/>
  <c r="F12" i="2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9" i="2"/>
  <c r="H9" i="2" s="1"/>
  <c r="E21" i="2"/>
  <c r="D21" i="2"/>
  <c r="C20" i="1"/>
  <c r="H18" i="6" l="1"/>
  <c r="I18" i="6"/>
  <c r="I20" i="5"/>
  <c r="J9" i="5"/>
  <c r="K9" i="5" s="1"/>
  <c r="K20" i="5" s="1"/>
  <c r="I19" i="4"/>
  <c r="H19" i="4"/>
  <c r="I20" i="3"/>
  <c r="H20" i="3"/>
  <c r="K21" i="2"/>
  <c r="F21" i="2"/>
  <c r="J20" i="5" l="1"/>
</calcChain>
</file>

<file path=xl/sharedStrings.xml><?xml version="1.0" encoding="utf-8"?>
<sst xmlns="http://schemas.openxmlformats.org/spreadsheetml/2006/main" count="336" uniqueCount="117">
  <si>
    <t>Estimasi Usaha Pertanian Perorangan ST2023 (Berdasarkan</t>
  </si>
  <si>
    <t>Surat Direktur PMSS, tanggal 29 Desember 2021)</t>
  </si>
  <si>
    <t>Kabupaten/Kota</t>
  </si>
  <si>
    <t>Estimasi Usaha Pertanian</t>
  </si>
  <si>
    <t>Perorangan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</si>
  <si>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</si>
  <si>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</si>
  <si>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</si>
  <si>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</si>
  <si>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</si>
  <si>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</si>
  <si>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</si>
  <si>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</si>
  <si>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</si>
  <si>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JAMBI</t>
  </si>
  <si>
    <t>SUNGAI PENUH</t>
  </si>
  <si>
    <t>JUMLAH</t>
  </si>
  <si>
    <t>Alokasi Dokumen ST2023.L2.UTP Per Kabupaten di Provinsi Jambi</t>
  </si>
  <si>
    <t>kode status</t>
  </si>
  <si>
    <t>PAPI/CAPI Surat Dir SIS tgl</t>
  </si>
  <si>
    <t>1Juli 2022</t>
  </si>
  <si>
    <t>PAPI=1 CAPI=0</t>
  </si>
  <si>
    <t>Jumlah/Estimasi usaha Pertanian Perorangan (Petani) Surat Direktur</t>
  </si>
  <si>
    <t>ST2023.L2.UTP (Pelatihan dan pelaksanaan)</t>
  </si>
  <si>
    <t>(set)</t>
  </si>
  <si>
    <t>(lembar)</t>
  </si>
  <si>
    <t>Alokasi Dokumen ST2023-L2.UPB Per Kabupaten/Kota di Provinsi Jambi</t>
  </si>
  <si>
    <t>JML DPP</t>
  </si>
  <si>
    <t>Petugas</t>
  </si>
  <si>
    <t>Inda</t>
  </si>
  <si>
    <t>Innas</t>
  </si>
  <si>
    <t>cadangan</t>
  </si>
  <si>
    <t>Jumlah ST2023-L2</t>
  </si>
  <si>
    <t>UPB</t>
  </si>
  <si>
    <t>Set</t>
  </si>
  <si>
    <t>Lembar</t>
  </si>
  <si>
    <t>Petugas DPP</t>
  </si>
  <si>
    <t>Alokasi Dokumen ST2023.L2.UTL Per Kabupaten/Kota di Provinsi Jambi</t>
  </si>
  <si>
    <t>JML UTL</t>
  </si>
  <si>
    <t>DUTL</t>
  </si>
  <si>
    <t>cadanga n</t>
  </si>
  <si>
    <t>Jumlah ST2023- L2.UTL</t>
  </si>
  <si>
    <t>Lbr</t>
  </si>
  <si>
    <t>Alokasi Buku 2.a2 Pedoman Pencacahan ST2023-UTP (PAPI) per Kabupaten/Kota di Provinsi Jambi</t>
  </si>
  <si>
    <t>Kelas</t>
  </si>
  <si>
    <t>Daerah</t>
  </si>
  <si>
    <t>Pusat</t>
  </si>
  <si>
    <t>Jumlah</t>
  </si>
  <si>
    <t>PCL-PAPI</t>
  </si>
  <si>
    <t>Alokasi Buku 2.a1 Pedoman Pencacahan ST2023-UTP (CAPI) per Kabupaten/Kota di Provinsi Jambi</t>
  </si>
  <si>
    <t>PCL-CAPI</t>
  </si>
  <si>
    <t>1501     KERINCI</t>
  </si>
  <si>
    <t>1502     MERANGIN</t>
  </si>
  <si>
    <t>1503     SAROLANGUN</t>
  </si>
  <si>
    <t>1504     BATANG HARI</t>
  </si>
  <si>
    <t>1505     MUARO JAMBI</t>
  </si>
  <si>
    <t>1506     TANJUNG JABUNG TIMUR</t>
  </si>
  <si>
    <t>1507     TANJUNG JABUNG BARAT</t>
  </si>
  <si>
    <t>1508     TEBO</t>
  </si>
  <si>
    <t>1509     BUNGO</t>
  </si>
  <si>
    <t>1571     JAMBI</t>
  </si>
  <si>
    <t>1572     SUNGAI PENUH</t>
  </si>
  <si>
    <t>Alokasi Buku 3.a2 Pedoman Pengawasan/Pemeriksaan ST2023-UTP PAPI per Kabupaten/Kota di Provinsi Jambi</t>
  </si>
  <si>
    <t>PML-PAPI</t>
  </si>
  <si>
    <t>1501  KERINCI</t>
  </si>
  <si>
    <t>1502  MERANGIN</t>
  </si>
  <si>
    <t>1503  SAROLANGUN</t>
  </si>
  <si>
    <t>1504  BATANG HARI</t>
  </si>
  <si>
    <t>1505  MUARO JAMBI</t>
  </si>
  <si>
    <t>1506  TANJUNG JABUNG TIMUR</t>
  </si>
  <si>
    <t>1507  TANJUNG JABUNG BARAT</t>
  </si>
  <si>
    <t>1508  TEBO</t>
  </si>
  <si>
    <t>1509  BUNGO</t>
  </si>
  <si>
    <t>1571  JAMBI</t>
  </si>
  <si>
    <t>1572  SUNGAI PENUH</t>
  </si>
  <si>
    <t>Alokasi Buku 3.a1 Pedoman Pengawasan/Pemeriksaan ST2023-UTP CAPI per Kabupaten/Kota di Provinsi</t>
  </si>
  <si>
    <t>Jambi</t>
  </si>
  <si>
    <t>PML-CAPI</t>
  </si>
  <si>
    <t>1501 KERINCI</t>
  </si>
  <si>
    <t>1502 MERANGIN</t>
  </si>
  <si>
    <t>1503 SAROLANGUN</t>
  </si>
  <si>
    <t>1504 BATANG HARI</t>
  </si>
  <si>
    <t>1505 MUARO JAMBI</t>
  </si>
  <si>
    <t>1506 TANJUNG JABUNG TIMUR</t>
  </si>
  <si>
    <t>1507 TANJUNG JABUNG BARAT</t>
  </si>
  <si>
    <t>1508 TEBO</t>
  </si>
  <si>
    <t>1509 BUNGO</t>
  </si>
  <si>
    <t>1571 JAMBI</t>
  </si>
  <si>
    <t>1572 SUNGAI PENUH</t>
  </si>
  <si>
    <t>Alokasi Buku 2.b Pedoman Pencacahan ST2023-UPB per Kabupaten/Kota di Provinsi Jambi</t>
  </si>
  <si>
    <t>PCL-UPB</t>
  </si>
  <si>
    <t>Alokasi  Buku 2c Pedoman Pencacahan ST2023-UTL per Kabupaten/Kota di Provinsi Jambi</t>
  </si>
  <si>
    <t>PCL-UTL</t>
  </si>
  <si>
    <t>Alokasi Buku 3.c Pedoman Pengawasan/Pemeriksaan ST2023-UTL per Kabupaten/Kota di Provinsi Jambi</t>
  </si>
  <si>
    <t>PML-UTL</t>
  </si>
  <si>
    <t>Alokasi Buku 3.b Pedoman Pengawasan/Pemeriksaan ST2023-UPB per Kabupaten/Kota di Provinsi Jambi</t>
  </si>
  <si>
    <t>PML-UPB</t>
  </si>
  <si>
    <t>Alokasi Perlengkapan ATK Petugas per Kabupaten/Kota di Provinsi Jambi</t>
  </si>
  <si>
    <t>UTP</t>
  </si>
  <si>
    <t>Petugas UPB/UTL</t>
  </si>
  <si>
    <t>Alokasi Perlengkapan Topi Petugas per Kabupaten/Kota di Provinsi</t>
  </si>
  <si>
    <t>UPB/UTL</t>
  </si>
  <si>
    <t>PMSS 23 September</t>
  </si>
  <si>
    <t>Total</t>
  </si>
  <si>
    <t>Cadangan 5 Persen</t>
  </si>
  <si>
    <t>Cadangan Provinsi</t>
  </si>
  <si>
    <t>-</t>
  </si>
  <si>
    <t>Pengawas</t>
  </si>
  <si>
    <t>Inda/Innas/Tim ST</t>
  </si>
  <si>
    <t>Tim ST</t>
  </si>
  <si>
    <t>Inda/Innas/Tim ST Prov</t>
  </si>
  <si>
    <t>Pelatihan Petugas</t>
  </si>
  <si>
    <t>Pembulatan</t>
  </si>
  <si>
    <t>PCL</t>
  </si>
  <si>
    <t>PML</t>
  </si>
  <si>
    <t>Koseka</t>
  </si>
  <si>
    <t>Jml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</si>
</sst>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Times New Roman"/>
      <family val="1"/>
    </font>
    <font>
      <sz val="6.5"/>
      <color theme="1"/>
      <name val="Times New Roman"/>
      <family val="1"/>
    </font>
    <font>
      <sz val="12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Times New Roman"/>
      <family val="1"/>
    </font>
    <font>
      <sz val="9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Alignment="1">
      <alignment vertical="center"/>
    </xf>
    <xf numFmtId="0" fontId="5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3" fontId="3" fillId="0" borderId="6" xfId="0" applyNumberFormat="1" applyFont="1" applyBorder="1" applyAlignment="1">
      <alignment horizontal="right" vertical="center" wrapText="1"/>
    </xf>
    <xf numFmtId="3" fontId="2" fillId="0" borderId="6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2" fillId="0" borderId="0" xfId="0" applyFont="1" applyAlignment="1"/>
    <xf numFmtId="0" fontId="2" fillId="0" borderId="0" xfId="0" applyFont="1" applyAlignment="1">
      <alignment horizontal="left" vertical="center" indent="14"/>
    </xf>
    <xf numFmtId="0" fontId="6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3"/>
    </xf>
    <xf numFmtId="0" fontId="2" fillId="0" borderId="7" xfId="0" applyFont="1" applyBorder="1" applyAlignment="1">
      <alignment horizontal="left" vertical="center" wrapText="1" indent="2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indent="15"/>
    </xf>
    <xf numFmtId="0" fontId="10" fillId="0" borderId="0" xfId="0" applyFont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 indent="1"/>
    </xf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indent="14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8" fillId="0" borderId="2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vertical="center" wrapText="1"/>
    </xf>
    <xf numFmtId="3" fontId="9" fillId="0" borderId="6" xfId="0" applyNumberFormat="1" applyFont="1" applyBorder="1" applyAlignment="1">
      <alignment vertical="center" wrapText="1"/>
    </xf>
    <xf numFmtId="3" fontId="8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 indent="15"/>
    </xf>
    <xf numFmtId="0" fontId="2" fillId="0" borderId="6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 indent="2"/>
    </xf>
    <xf numFmtId="0" fontId="2" fillId="0" borderId="8" xfId="0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indent="5"/>
    </xf>
    <xf numFmtId="0" fontId="7" fillId="0" borderId="10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7"/>
    </xf>
    <xf numFmtId="0" fontId="8" fillId="0" borderId="6" xfId="0" applyFont="1" applyBorder="1" applyAlignment="1">
      <alignment horizontal="left" vertical="center" wrapText="1" indent="2"/>
    </xf>
    <xf numFmtId="0" fontId="8" fillId="0" borderId="7" xfId="0" applyFont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left" vertical="center" wrapText="1" indent="2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2"/>
    </xf>
    <xf numFmtId="0" fontId="8" fillId="0" borderId="0" xfId="0" applyFont="1" applyAlignment="1">
      <alignment horizontal="left" vertical="center" indent="9"/>
    </xf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1" fontId="9" fillId="0" borderId="6" xfId="0" applyNumberFormat="1" applyFont="1" applyBorder="1" applyAlignment="1">
      <alignment vertical="center" wrapText="1"/>
    </xf>
    <xf numFmtId="1" fontId="1" fillId="0" borderId="6" xfId="0" applyNumberFormat="1" applyFont="1" applyBorder="1" applyAlignment="1">
      <alignment vertical="center" wrapText="1"/>
    </xf>
    <xf numFmtId="1" fontId="8" fillId="0" borderId="6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6"/>
    </xf>
    <xf numFmtId="0" fontId="2" fillId="0" borderId="4" xfId="0" applyFont="1" applyBorder="1" applyAlignment="1">
      <alignment horizontal="left" vertical="center" wrapText="1" indent="6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 indent="5"/>
    </xf>
    <xf numFmtId="0" fontId="2" fillId="0" borderId="7" xfId="0" applyFont="1" applyBorder="1" applyAlignment="1">
      <alignment horizontal="left" vertical="center" wrapText="1" indent="5"/>
    </xf>
    <xf numFmtId="0" fontId="8" fillId="0" borderId="9" xfId="0" applyFont="1" applyBorder="1" applyAlignment="1">
      <alignment horizontal="left" vertical="center" wrapText="1" indent="4"/>
    </xf>
    <xf numFmtId="0" fontId="8" fillId="0" borderId="7" xfId="0" applyFont="1" applyBorder="1" applyAlignment="1">
      <alignment horizontal="left" vertical="center" wrapText="1" indent="4"/>
    </xf>
    <xf numFmtId="0" fontId="8" fillId="0" borderId="9" xfId="0" applyFont="1" applyBorder="1" applyAlignment="1">
      <alignment horizontal="left" vertical="center" wrapText="1" indent="3"/>
    </xf>
    <xf numFmtId="0" fontId="8" fillId="0" borderId="7" xfId="0" applyFont="1" applyBorder="1" applyAlignment="1">
      <alignment horizontal="left" vertical="center" wrapText="1" indent="3"/>
    </xf>
    <xf numFmtId="0" fontId="2" fillId="0" borderId="9" xfId="0" applyFont="1" applyBorder="1" applyAlignment="1">
      <alignment horizontal="left" vertical="center" wrapText="1" indent="4"/>
    </xf>
    <xf numFmtId="0" fontId="2" fillId="0" borderId="7" xfId="0" applyFont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21" sqref="G21"/>
    </sheetView>
  </sheetViews>
  <sheetFormatPr defaultRowHeight="15" x14ac:dyDescent="0.25"/>
  <cols>
    <col min="1" max="1" width="7.140625" customWidth="1"/>
    <col min="2" max="2" width="28" customWidth="1"/>
    <col min="3" max="3" width="19.7109375" customWidth="1"/>
  </cols>
  <sheetData>
    <row r="1" spans="1:3" x14ac:dyDescent="0.25">
      <c r="A1" s="11" t="s">
        <v>0</v>
      </c>
    </row>
    <row r="2" spans="1:3" x14ac:dyDescent="0.25">
      <c r="A2" s="11" t="s">
        <v>1</v>
      </c>
    </row>
    <row r="3" spans="1:3" x14ac:dyDescent="0.25">
      <c r="A3" s="1"/>
    </row>
    <row r="4" spans="1:3" ht="15.75" thickBot="1" x14ac:dyDescent="0.3">
      <c r="A4" s="1"/>
    </row>
    <row r="5" spans="1:3" ht="16.5" x14ac:dyDescent="0.25">
      <c r="A5" s="73"/>
      <c r="B5" s="74"/>
      <c r="C5" s="2"/>
    </row>
    <row r="6" spans="1:3" ht="51" x14ac:dyDescent="0.25">
      <c r="A6" s="75" t="s">
        <v>2</v>
      </c>
      <c r="B6" s="76"/>
      <c r="C6" s="3" t="s">
        <v>3</v>
      </c>
    </row>
    <row r="7" spans="1:3" ht="26.25" thickBot="1" x14ac:dyDescent="0.3">
      <c r="A7" s="77"/>
      <c r="B7" s="78"/>
      <c r="C7" s="4" t="s">
        <v>4</v>
      </c>
    </row>
    <row r="8" spans="1:3" ht="15.75" thickBot="1" x14ac:dyDescent="0.3">
      <c r="A8" s="79">
        <v>-1</v>
      </c>
      <c r="B8" s="80"/>
      <c r="C8" s="4">
        <v>-2</v>
      </c>
    </row>
    <row r="9" spans="1:3" ht="15.75" thickBot="1" x14ac:dyDescent="0.3">
      <c r="A9" s="5">
        <v>1501</v>
      </c>
      <c r="B9" s="6" t="s">
        <v>5</v>
      </c>
      <c r="C9" s="7">
        <v>58536</v>
      </c>
    </row>
    <row r="10" spans="1:3" ht="15.75" thickBot="1" x14ac:dyDescent="0.3">
      <c r="A10" s="5">
        <v>1502</v>
      </c>
      <c r="B10" s="6" t="s">
        <v>6</v>
      </c>
      <c r="C10" s="7">
        <v>76632</v>
      </c>
    </row>
    <row r="11" spans="1:3" ht="15.75" thickBot="1" x14ac:dyDescent="0.3">
      <c r="A11" s="5">
        <v>1503</v>
      </c>
      <c r="B11" s="6" t="s">
        <v>7</v>
      </c>
      <c r="C11" s="7">
        <v>46650</v>
      </c>
    </row>
    <row r="12" spans="1:3" ht="15.75" thickBot="1" x14ac:dyDescent="0.3">
      <c r="A12" s="5">
        <v>1504</v>
      </c>
      <c r="B12" s="6" t="s">
        <v>8</v>
      </c>
      <c r="C12" s="7">
        <v>48090</v>
      </c>
    </row>
    <row r="13" spans="1:3" ht="15.75" thickBot="1" x14ac:dyDescent="0.3">
      <c r="A13" s="5">
        <v>1505</v>
      </c>
      <c r="B13" s="6" t="s">
        <v>9</v>
      </c>
      <c r="C13" s="7">
        <v>61777</v>
      </c>
    </row>
    <row r="14" spans="1:3" ht="15.75" thickBot="1" x14ac:dyDescent="0.3">
      <c r="A14" s="5">
        <v>1506</v>
      </c>
      <c r="B14" s="6" t="s">
        <v>10</v>
      </c>
      <c r="C14" s="7">
        <v>39728</v>
      </c>
    </row>
    <row r="15" spans="1:3" ht="15.75" thickBot="1" x14ac:dyDescent="0.3">
      <c r="A15" s="5">
        <v>1507</v>
      </c>
      <c r="B15" s="6" t="s">
        <v>11</v>
      </c>
      <c r="C15" s="7">
        <v>55273</v>
      </c>
    </row>
    <row r="16" spans="1:3" ht="15.75" thickBot="1" x14ac:dyDescent="0.3">
      <c r="A16" s="5">
        <v>1508</v>
      </c>
      <c r="B16" s="6" t="s">
        <v>12</v>
      </c>
      <c r="C16" s="7">
        <v>70651</v>
      </c>
    </row>
    <row r="17" spans="1:3" ht="15.75" thickBot="1" x14ac:dyDescent="0.3">
      <c r="A17" s="5">
        <v>1509</v>
      </c>
      <c r="B17" s="6" t="s">
        <v>13</v>
      </c>
      <c r="C17" s="7">
        <v>59261</v>
      </c>
    </row>
    <row r="18" spans="1:3" ht="15.75" thickBot="1" x14ac:dyDescent="0.3">
      <c r="A18" s="5">
        <v>1571</v>
      </c>
      <c r="B18" s="6" t="s">
        <v>14</v>
      </c>
      <c r="C18" s="7">
        <v>4840</v>
      </c>
    </row>
    <row r="19" spans="1:3" ht="15.75" thickBot="1" x14ac:dyDescent="0.3">
      <c r="A19" s="5">
        <v>1572</v>
      </c>
      <c r="B19" s="6" t="s">
        <v>15</v>
      </c>
      <c r="C19" s="7">
        <v>13202</v>
      </c>
    </row>
    <row r="20" spans="1:3" ht="15.75" thickBot="1" x14ac:dyDescent="0.3">
      <c r="A20" s="79" t="s">
        <v>16</v>
      </c>
      <c r="B20" s="80"/>
      <c r="C20" s="8">
        <f t="shared" ref="C20" si="0">SUM(C9:C19)</f>
        <v>534640</v>
      </c>
    </row>
  </sheetData>
  <mergeCells count="5">
    <mergeCell ref="A5:B5"/>
    <mergeCell ref="A6:B6"/>
    <mergeCell ref="A7:B7"/>
    <mergeCell ref="A8:B8"/>
    <mergeCell ref="A20:B20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N29" sqref="N29"/>
    </sheetView>
  </sheetViews>
  <sheetFormatPr defaultRowHeight="15" x14ac:dyDescent="0.25"/>
  <cols>
    <col min="1" max="1" width="33.28515625" customWidth="1"/>
  </cols>
  <sheetData>
    <row r="1" spans="1:8" x14ac:dyDescent="0.25">
      <c r="A1" s="60" t="s">
        <v>91</v>
      </c>
    </row>
    <row r="2" spans="1:8" ht="15.75" thickBot="1" x14ac:dyDescent="0.3">
      <c r="A2" s="23"/>
    </row>
    <row r="3" spans="1:8" ht="15.75" thickBot="1" x14ac:dyDescent="0.3">
      <c r="A3" s="93" t="s">
        <v>2</v>
      </c>
      <c r="B3" s="93" t="s">
        <v>28</v>
      </c>
      <c r="C3" s="93" t="s">
        <v>29</v>
      </c>
      <c r="D3" s="93" t="s">
        <v>30</v>
      </c>
      <c r="E3" s="93" t="s">
        <v>31</v>
      </c>
      <c r="F3" s="93" t="s">
        <v>47</v>
      </c>
      <c r="G3" s="111" t="s">
        <v>92</v>
      </c>
      <c r="H3" s="112"/>
    </row>
    <row r="4" spans="1:8" ht="15.75" thickBot="1" x14ac:dyDescent="0.3">
      <c r="A4" s="95"/>
      <c r="B4" s="95"/>
      <c r="C4" s="95"/>
      <c r="D4" s="95"/>
      <c r="E4" s="95"/>
      <c r="F4" s="95"/>
      <c r="G4" s="24" t="s">
        <v>34</v>
      </c>
      <c r="H4" s="57" t="s">
        <v>42</v>
      </c>
    </row>
    <row r="5" spans="1:8" ht="15.75" thickBot="1" x14ac:dyDescent="0.3">
      <c r="A5" s="37">
        <v>-1</v>
      </c>
      <c r="B5" s="35">
        <v>-2</v>
      </c>
      <c r="C5" s="35">
        <v>-3</v>
      </c>
      <c r="D5" s="35">
        <v>-4</v>
      </c>
      <c r="E5" s="35">
        <v>-5</v>
      </c>
      <c r="F5" s="35">
        <v>-6</v>
      </c>
      <c r="G5" s="35">
        <v>-7</v>
      </c>
      <c r="H5" s="35">
        <v>-8</v>
      </c>
    </row>
    <row r="6" spans="1:8" ht="15.75" thickBot="1" x14ac:dyDescent="0.3">
      <c r="A6" s="26" t="s">
        <v>51</v>
      </c>
      <c r="B6" s="17">
        <v>1</v>
      </c>
      <c r="C6" s="43"/>
      <c r="D6" s="43"/>
      <c r="E6" s="43">
        <v>1</v>
      </c>
      <c r="F6" s="17">
        <f>SUM(B6:E6)</f>
        <v>2</v>
      </c>
      <c r="G6" s="28">
        <f>F6</f>
        <v>2</v>
      </c>
      <c r="H6" s="28">
        <f>G6*127</f>
        <v>254</v>
      </c>
    </row>
    <row r="7" spans="1:8" ht="15.75" thickBot="1" x14ac:dyDescent="0.3">
      <c r="A7" s="26" t="s">
        <v>52</v>
      </c>
      <c r="B7" s="17">
        <v>7</v>
      </c>
      <c r="C7" s="43"/>
      <c r="D7" s="43"/>
      <c r="E7" s="43">
        <v>1</v>
      </c>
      <c r="F7" s="17">
        <f t="shared" ref="F7:F17" si="0">SUM(B7:E7)</f>
        <v>8</v>
      </c>
      <c r="G7" s="28">
        <f t="shared" ref="G7:G17" si="1">F7</f>
        <v>8</v>
      </c>
      <c r="H7" s="28">
        <f t="shared" ref="H7:H17" si="2">G7*127</f>
        <v>1016</v>
      </c>
    </row>
    <row r="8" spans="1:8" ht="15.75" thickBot="1" x14ac:dyDescent="0.3">
      <c r="A8" s="26" t="s">
        <v>53</v>
      </c>
      <c r="B8" s="17">
        <v>3</v>
      </c>
      <c r="C8" s="43"/>
      <c r="D8" s="43"/>
      <c r="E8" s="43">
        <v>1</v>
      </c>
      <c r="F8" s="17">
        <f t="shared" si="0"/>
        <v>4</v>
      </c>
      <c r="G8" s="28">
        <f t="shared" si="1"/>
        <v>4</v>
      </c>
      <c r="H8" s="28">
        <f t="shared" si="2"/>
        <v>508</v>
      </c>
    </row>
    <row r="9" spans="1:8" ht="15.75" thickBot="1" x14ac:dyDescent="0.3">
      <c r="A9" s="26" t="s">
        <v>54</v>
      </c>
      <c r="B9" s="17">
        <v>4</v>
      </c>
      <c r="C9" s="43"/>
      <c r="D9" s="43"/>
      <c r="E9" s="43">
        <v>1</v>
      </c>
      <c r="F9" s="17">
        <f t="shared" si="0"/>
        <v>5</v>
      </c>
      <c r="G9" s="28">
        <f t="shared" si="1"/>
        <v>5</v>
      </c>
      <c r="H9" s="28">
        <f t="shared" si="2"/>
        <v>635</v>
      </c>
    </row>
    <row r="10" spans="1:8" ht="15.75" thickBot="1" x14ac:dyDescent="0.3">
      <c r="A10" s="26" t="s">
        <v>55</v>
      </c>
      <c r="B10" s="17">
        <v>4</v>
      </c>
      <c r="C10" s="43"/>
      <c r="D10" s="43"/>
      <c r="E10" s="43">
        <v>1</v>
      </c>
      <c r="F10" s="17">
        <f t="shared" si="0"/>
        <v>5</v>
      </c>
      <c r="G10" s="28">
        <f t="shared" si="1"/>
        <v>5</v>
      </c>
      <c r="H10" s="28">
        <f t="shared" si="2"/>
        <v>635</v>
      </c>
    </row>
    <row r="11" spans="1:8" ht="15.75" thickBot="1" x14ac:dyDescent="0.3">
      <c r="A11" s="26" t="s">
        <v>56</v>
      </c>
      <c r="B11" s="17">
        <v>3</v>
      </c>
      <c r="C11" s="43"/>
      <c r="D11" s="43"/>
      <c r="E11" s="43">
        <v>1</v>
      </c>
      <c r="F11" s="17">
        <f t="shared" si="0"/>
        <v>4</v>
      </c>
      <c r="G11" s="28">
        <f t="shared" si="1"/>
        <v>4</v>
      </c>
      <c r="H11" s="28">
        <f t="shared" si="2"/>
        <v>508</v>
      </c>
    </row>
    <row r="12" spans="1:8" ht="15.75" thickBot="1" x14ac:dyDescent="0.3">
      <c r="A12" s="26" t="s">
        <v>57</v>
      </c>
      <c r="B12" s="17">
        <v>4</v>
      </c>
      <c r="C12" s="43"/>
      <c r="D12" s="43"/>
      <c r="E12" s="43">
        <v>1</v>
      </c>
      <c r="F12" s="17">
        <f t="shared" si="0"/>
        <v>5</v>
      </c>
      <c r="G12" s="28">
        <f t="shared" si="1"/>
        <v>5</v>
      </c>
      <c r="H12" s="28">
        <f t="shared" si="2"/>
        <v>635</v>
      </c>
    </row>
    <row r="13" spans="1:8" ht="15.75" thickBot="1" x14ac:dyDescent="0.3">
      <c r="A13" s="26" t="s">
        <v>58</v>
      </c>
      <c r="B13" s="17">
        <v>4</v>
      </c>
      <c r="C13" s="43"/>
      <c r="D13" s="43"/>
      <c r="E13" s="43">
        <v>1</v>
      </c>
      <c r="F13" s="17">
        <f t="shared" si="0"/>
        <v>5</v>
      </c>
      <c r="G13" s="28">
        <f t="shared" si="1"/>
        <v>5</v>
      </c>
      <c r="H13" s="28">
        <f t="shared" si="2"/>
        <v>635</v>
      </c>
    </row>
    <row r="14" spans="1:8" ht="15.75" thickBot="1" x14ac:dyDescent="0.3">
      <c r="A14" s="26" t="s">
        <v>59</v>
      </c>
      <c r="B14" s="17">
        <v>3</v>
      </c>
      <c r="C14" s="43"/>
      <c r="D14" s="43"/>
      <c r="E14" s="43">
        <v>1</v>
      </c>
      <c r="F14" s="17">
        <f t="shared" si="0"/>
        <v>4</v>
      </c>
      <c r="G14" s="28">
        <f t="shared" si="1"/>
        <v>4</v>
      </c>
      <c r="H14" s="28">
        <f t="shared" si="2"/>
        <v>508</v>
      </c>
    </row>
    <row r="15" spans="1:8" ht="15.75" thickBot="1" x14ac:dyDescent="0.3">
      <c r="A15" s="26" t="s">
        <v>60</v>
      </c>
      <c r="B15" s="17">
        <v>5</v>
      </c>
      <c r="C15" s="43"/>
      <c r="D15" s="43"/>
      <c r="E15" s="43">
        <v>1</v>
      </c>
      <c r="F15" s="17">
        <f t="shared" si="0"/>
        <v>6</v>
      </c>
      <c r="G15" s="28">
        <f t="shared" si="1"/>
        <v>6</v>
      </c>
      <c r="H15" s="28">
        <f t="shared" si="2"/>
        <v>762</v>
      </c>
    </row>
    <row r="16" spans="1:8" ht="15.75" thickBot="1" x14ac:dyDescent="0.3">
      <c r="A16" s="26" t="s">
        <v>61</v>
      </c>
      <c r="B16" s="17">
        <v>1</v>
      </c>
      <c r="C16" s="43"/>
      <c r="D16" s="43"/>
      <c r="E16" s="43">
        <v>1</v>
      </c>
      <c r="F16" s="17">
        <f t="shared" si="0"/>
        <v>2</v>
      </c>
      <c r="G16" s="28">
        <f t="shared" si="1"/>
        <v>2</v>
      </c>
      <c r="H16" s="28">
        <f t="shared" si="2"/>
        <v>254</v>
      </c>
    </row>
    <row r="17" spans="1:8" ht="15.75" thickBot="1" x14ac:dyDescent="0.3">
      <c r="A17" s="30" t="s">
        <v>14</v>
      </c>
      <c r="B17" s="43"/>
      <c r="C17" s="28">
        <v>1</v>
      </c>
      <c r="D17" s="28">
        <v>1</v>
      </c>
      <c r="E17" s="28">
        <v>2</v>
      </c>
      <c r="F17" s="17">
        <f t="shared" si="0"/>
        <v>4</v>
      </c>
      <c r="G17" s="28">
        <f t="shared" si="1"/>
        <v>4</v>
      </c>
      <c r="H17" s="28">
        <f t="shared" si="2"/>
        <v>508</v>
      </c>
    </row>
    <row r="18" spans="1:8" ht="15.75" thickBot="1" x14ac:dyDescent="0.3">
      <c r="A18" s="30" t="s">
        <v>16</v>
      </c>
      <c r="B18" s="19">
        <f>SUM(B6:B17)</f>
        <v>39</v>
      </c>
      <c r="C18" s="19">
        <f t="shared" ref="C18:H18" si="3">SUM(C6:C17)</f>
        <v>1</v>
      </c>
      <c r="D18" s="19">
        <f t="shared" si="3"/>
        <v>1</v>
      </c>
      <c r="E18" s="19">
        <f t="shared" si="3"/>
        <v>13</v>
      </c>
      <c r="F18" s="19">
        <f t="shared" si="3"/>
        <v>54</v>
      </c>
      <c r="G18" s="19">
        <f t="shared" si="3"/>
        <v>54</v>
      </c>
      <c r="H18" s="19">
        <f t="shared" si="3"/>
        <v>6858</v>
      </c>
    </row>
  </sheetData>
  <mergeCells count="7">
    <mergeCell ref="G3:H3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8" sqref="E18"/>
    </sheetView>
  </sheetViews>
  <sheetFormatPr defaultRowHeight="15" x14ac:dyDescent="0.25"/>
  <cols>
    <col min="1" max="1" width="31.140625" customWidth="1"/>
  </cols>
  <sheetData>
    <row r="1" spans="1:8" x14ac:dyDescent="0.25">
      <c r="A1" s="61" t="s">
        <v>93</v>
      </c>
    </row>
    <row r="2" spans="1:8" ht="15.75" thickBot="1" x14ac:dyDescent="0.3">
      <c r="A2" s="23"/>
    </row>
    <row r="3" spans="1:8" ht="15.75" thickBot="1" x14ac:dyDescent="0.3">
      <c r="A3" s="93" t="s">
        <v>2</v>
      </c>
      <c r="B3" s="93" t="s">
        <v>28</v>
      </c>
      <c r="C3" s="93" t="s">
        <v>29</v>
      </c>
      <c r="D3" s="93" t="s">
        <v>30</v>
      </c>
      <c r="E3" s="93" t="s">
        <v>31</v>
      </c>
      <c r="F3" s="93" t="s">
        <v>47</v>
      </c>
      <c r="G3" s="111" t="s">
        <v>94</v>
      </c>
      <c r="H3" s="112"/>
    </row>
    <row r="4" spans="1:8" ht="15.75" thickBot="1" x14ac:dyDescent="0.3">
      <c r="A4" s="95"/>
      <c r="B4" s="95"/>
      <c r="C4" s="95"/>
      <c r="D4" s="95"/>
      <c r="E4" s="95"/>
      <c r="F4" s="95"/>
      <c r="G4" s="24" t="s">
        <v>34</v>
      </c>
      <c r="H4" s="57" t="s">
        <v>42</v>
      </c>
    </row>
    <row r="5" spans="1:8" ht="15.75" thickBot="1" x14ac:dyDescent="0.3">
      <c r="A5" s="37">
        <v>-1</v>
      </c>
      <c r="B5" s="35">
        <v>-2</v>
      </c>
      <c r="C5" s="35">
        <v>-3</v>
      </c>
      <c r="D5" s="35">
        <v>-4</v>
      </c>
      <c r="E5" s="35">
        <v>-5</v>
      </c>
      <c r="F5" s="35">
        <v>-6</v>
      </c>
      <c r="G5" s="35">
        <v>-7</v>
      </c>
      <c r="H5" s="35">
        <v>-8</v>
      </c>
    </row>
    <row r="6" spans="1:8" ht="15.75" thickBot="1" x14ac:dyDescent="0.3">
      <c r="A6" s="36" t="s">
        <v>78</v>
      </c>
      <c r="B6" s="28">
        <v>1</v>
      </c>
      <c r="C6" s="43"/>
      <c r="D6" s="43"/>
      <c r="E6" s="43">
        <v>1</v>
      </c>
      <c r="F6" s="28">
        <f>SUM(B6:E6)</f>
        <v>2</v>
      </c>
      <c r="G6" s="28">
        <f>F6</f>
        <v>2</v>
      </c>
      <c r="H6" s="28">
        <f>G6*46</f>
        <v>92</v>
      </c>
    </row>
    <row r="7" spans="1:8" ht="15.75" thickBot="1" x14ac:dyDescent="0.3">
      <c r="A7" s="36" t="s">
        <v>79</v>
      </c>
      <c r="B7" s="28">
        <v>2</v>
      </c>
      <c r="C7" s="43"/>
      <c r="D7" s="43"/>
      <c r="E7" s="43">
        <v>1</v>
      </c>
      <c r="F7" s="28">
        <f t="shared" ref="F7:F17" si="0">SUM(B7:E7)</f>
        <v>3</v>
      </c>
      <c r="G7" s="28">
        <f t="shared" ref="G7:G17" si="1">F7</f>
        <v>3</v>
      </c>
      <c r="H7" s="28">
        <f t="shared" ref="H7:H17" si="2">G7*46</f>
        <v>138</v>
      </c>
    </row>
    <row r="8" spans="1:8" ht="15.75" thickBot="1" x14ac:dyDescent="0.3">
      <c r="A8" s="36" t="s">
        <v>80</v>
      </c>
      <c r="B8" s="28">
        <v>1</v>
      </c>
      <c r="C8" s="43"/>
      <c r="D8" s="43"/>
      <c r="E8" s="43">
        <v>1</v>
      </c>
      <c r="F8" s="28">
        <f t="shared" si="0"/>
        <v>2</v>
      </c>
      <c r="G8" s="28">
        <f t="shared" si="1"/>
        <v>2</v>
      </c>
      <c r="H8" s="28">
        <f t="shared" si="2"/>
        <v>92</v>
      </c>
    </row>
    <row r="9" spans="1:8" ht="15.75" thickBot="1" x14ac:dyDescent="0.3">
      <c r="A9" s="36" t="s">
        <v>81</v>
      </c>
      <c r="B9" s="28">
        <v>1</v>
      </c>
      <c r="C9" s="43"/>
      <c r="D9" s="43"/>
      <c r="E9" s="43">
        <v>1</v>
      </c>
      <c r="F9" s="28">
        <f t="shared" si="0"/>
        <v>2</v>
      </c>
      <c r="G9" s="28">
        <f t="shared" si="1"/>
        <v>2</v>
      </c>
      <c r="H9" s="28">
        <f t="shared" si="2"/>
        <v>92</v>
      </c>
    </row>
    <row r="10" spans="1:8" ht="15.75" thickBot="1" x14ac:dyDescent="0.3">
      <c r="A10" s="36" t="s">
        <v>82</v>
      </c>
      <c r="B10" s="28">
        <v>1</v>
      </c>
      <c r="C10" s="43"/>
      <c r="D10" s="43"/>
      <c r="E10" s="43">
        <v>1</v>
      </c>
      <c r="F10" s="28">
        <f t="shared" si="0"/>
        <v>2</v>
      </c>
      <c r="G10" s="28">
        <f t="shared" si="1"/>
        <v>2</v>
      </c>
      <c r="H10" s="28">
        <f t="shared" si="2"/>
        <v>92</v>
      </c>
    </row>
    <row r="11" spans="1:8" ht="15.75" thickBot="1" x14ac:dyDescent="0.3">
      <c r="A11" s="36" t="s">
        <v>83</v>
      </c>
      <c r="B11" s="28">
        <v>1</v>
      </c>
      <c r="C11" s="43"/>
      <c r="D11" s="43"/>
      <c r="E11" s="43">
        <v>1</v>
      </c>
      <c r="F11" s="28">
        <f t="shared" si="0"/>
        <v>2</v>
      </c>
      <c r="G11" s="28">
        <f t="shared" si="1"/>
        <v>2</v>
      </c>
      <c r="H11" s="28">
        <f t="shared" si="2"/>
        <v>92</v>
      </c>
    </row>
    <row r="12" spans="1:8" ht="15.75" thickBot="1" x14ac:dyDescent="0.3">
      <c r="A12" s="36" t="s">
        <v>84</v>
      </c>
      <c r="B12" s="28">
        <v>1</v>
      </c>
      <c r="C12" s="43"/>
      <c r="D12" s="43"/>
      <c r="E12" s="43">
        <v>1</v>
      </c>
      <c r="F12" s="28">
        <f t="shared" si="0"/>
        <v>2</v>
      </c>
      <c r="G12" s="28">
        <f t="shared" si="1"/>
        <v>2</v>
      </c>
      <c r="H12" s="28">
        <f t="shared" si="2"/>
        <v>92</v>
      </c>
    </row>
    <row r="13" spans="1:8" ht="15.75" thickBot="1" x14ac:dyDescent="0.3">
      <c r="A13" s="36" t="s">
        <v>85</v>
      </c>
      <c r="B13" s="28">
        <v>1</v>
      </c>
      <c r="C13" s="43"/>
      <c r="D13" s="43"/>
      <c r="E13" s="43">
        <v>1</v>
      </c>
      <c r="F13" s="28">
        <f t="shared" si="0"/>
        <v>2</v>
      </c>
      <c r="G13" s="28">
        <f t="shared" si="1"/>
        <v>2</v>
      </c>
      <c r="H13" s="28">
        <f t="shared" si="2"/>
        <v>92</v>
      </c>
    </row>
    <row r="14" spans="1:8" ht="15.75" thickBot="1" x14ac:dyDescent="0.3">
      <c r="A14" s="36" t="s">
        <v>86</v>
      </c>
      <c r="B14" s="28">
        <v>1</v>
      </c>
      <c r="C14" s="43"/>
      <c r="D14" s="43"/>
      <c r="E14" s="43">
        <v>1</v>
      </c>
      <c r="F14" s="28">
        <f t="shared" si="0"/>
        <v>2</v>
      </c>
      <c r="G14" s="28">
        <f t="shared" si="1"/>
        <v>2</v>
      </c>
      <c r="H14" s="28">
        <f t="shared" si="2"/>
        <v>92</v>
      </c>
    </row>
    <row r="15" spans="1:8" ht="15.75" thickBot="1" x14ac:dyDescent="0.3">
      <c r="A15" s="36" t="s">
        <v>87</v>
      </c>
      <c r="B15" s="28">
        <v>2</v>
      </c>
      <c r="C15" s="43"/>
      <c r="D15" s="43"/>
      <c r="E15" s="43">
        <v>1</v>
      </c>
      <c r="F15" s="28">
        <f t="shared" si="0"/>
        <v>3</v>
      </c>
      <c r="G15" s="28">
        <f t="shared" si="1"/>
        <v>3</v>
      </c>
      <c r="H15" s="28">
        <f t="shared" si="2"/>
        <v>138</v>
      </c>
    </row>
    <row r="16" spans="1:8" ht="15.75" thickBot="1" x14ac:dyDescent="0.3">
      <c r="A16" s="36" t="s">
        <v>88</v>
      </c>
      <c r="B16" s="28">
        <v>1</v>
      </c>
      <c r="C16" s="43"/>
      <c r="D16" s="43"/>
      <c r="E16" s="43">
        <v>1</v>
      </c>
      <c r="F16" s="28">
        <f t="shared" si="0"/>
        <v>2</v>
      </c>
      <c r="G16" s="28">
        <f t="shared" si="1"/>
        <v>2</v>
      </c>
      <c r="H16" s="28">
        <f t="shared" si="2"/>
        <v>92</v>
      </c>
    </row>
    <row r="17" spans="1:8" ht="15.75" thickBot="1" x14ac:dyDescent="0.3">
      <c r="A17" s="30" t="s">
        <v>14</v>
      </c>
      <c r="B17" s="43"/>
      <c r="C17" s="28">
        <v>1</v>
      </c>
      <c r="D17" s="28">
        <v>1</v>
      </c>
      <c r="E17" s="28">
        <v>1</v>
      </c>
      <c r="F17" s="28">
        <f t="shared" si="0"/>
        <v>3</v>
      </c>
      <c r="G17" s="28">
        <f t="shared" si="1"/>
        <v>3</v>
      </c>
      <c r="H17" s="28">
        <f t="shared" si="2"/>
        <v>138</v>
      </c>
    </row>
    <row r="18" spans="1:8" ht="15.75" thickBot="1" x14ac:dyDescent="0.3">
      <c r="A18" s="30" t="s">
        <v>16</v>
      </c>
      <c r="B18" s="29">
        <f>SUM(B6:B17)</f>
        <v>13</v>
      </c>
      <c r="C18" s="29">
        <f t="shared" ref="C18:F18" si="3">SUM(C6:C17)</f>
        <v>1</v>
      </c>
      <c r="D18" s="29">
        <f t="shared" si="3"/>
        <v>1</v>
      </c>
      <c r="E18" s="29">
        <f t="shared" si="3"/>
        <v>12</v>
      </c>
      <c r="F18" s="29">
        <f t="shared" si="3"/>
        <v>27</v>
      </c>
      <c r="G18" s="29">
        <f>SUM(G6:G17)</f>
        <v>27</v>
      </c>
      <c r="H18" s="29">
        <f t="shared" ref="H18" si="4">SUM(H6:H17)</f>
        <v>1242</v>
      </c>
    </row>
  </sheetData>
  <mergeCells count="7">
    <mergeCell ref="G3:H3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7" sqref="E17:F17"/>
    </sheetView>
  </sheetViews>
  <sheetFormatPr defaultRowHeight="15" x14ac:dyDescent="0.25"/>
  <cols>
    <col min="1" max="1" width="30.85546875" customWidth="1"/>
  </cols>
  <sheetData>
    <row r="1" spans="1:8" x14ac:dyDescent="0.25">
      <c r="A1" s="62" t="s">
        <v>95</v>
      </c>
    </row>
    <row r="2" spans="1:8" ht="15.75" thickBot="1" x14ac:dyDescent="0.3">
      <c r="A2" s="23"/>
    </row>
    <row r="3" spans="1:8" ht="15.75" thickBot="1" x14ac:dyDescent="0.3">
      <c r="A3" s="93" t="s">
        <v>2</v>
      </c>
      <c r="B3" s="93" t="s">
        <v>28</v>
      </c>
      <c r="C3" s="93" t="s">
        <v>29</v>
      </c>
      <c r="D3" s="93" t="s">
        <v>30</v>
      </c>
      <c r="E3" s="93" t="s">
        <v>31</v>
      </c>
      <c r="F3" s="93" t="s">
        <v>47</v>
      </c>
      <c r="G3" s="111" t="s">
        <v>96</v>
      </c>
      <c r="H3" s="112"/>
    </row>
    <row r="4" spans="1:8" ht="15.75" thickBot="1" x14ac:dyDescent="0.3">
      <c r="A4" s="95"/>
      <c r="B4" s="95"/>
      <c r="C4" s="95"/>
      <c r="D4" s="95"/>
      <c r="E4" s="95"/>
      <c r="F4" s="95"/>
      <c r="G4" s="24" t="s">
        <v>34</v>
      </c>
      <c r="H4" s="57" t="s">
        <v>42</v>
      </c>
    </row>
    <row r="5" spans="1:8" ht="15.75" thickBot="1" x14ac:dyDescent="0.3">
      <c r="A5" s="37">
        <v>-1</v>
      </c>
      <c r="B5" s="35">
        <v>-2</v>
      </c>
      <c r="C5" s="35">
        <v>-3</v>
      </c>
      <c r="D5" s="35">
        <v>-4</v>
      </c>
      <c r="E5" s="35">
        <v>-5</v>
      </c>
      <c r="F5" s="35">
        <v>-6</v>
      </c>
      <c r="G5" s="35">
        <v>-7</v>
      </c>
      <c r="H5" s="35">
        <v>-8</v>
      </c>
    </row>
    <row r="6" spans="1:8" ht="15.75" thickBot="1" x14ac:dyDescent="0.3">
      <c r="A6" s="36" t="s">
        <v>78</v>
      </c>
      <c r="B6" s="28">
        <v>1</v>
      </c>
      <c r="C6" s="43"/>
      <c r="D6" s="43"/>
      <c r="E6" s="43">
        <v>1</v>
      </c>
      <c r="F6" s="28">
        <f>SUM(B6:E6)</f>
        <v>2</v>
      </c>
      <c r="G6" s="28">
        <f>F6</f>
        <v>2</v>
      </c>
      <c r="H6" s="28">
        <f>G6*44</f>
        <v>88</v>
      </c>
    </row>
    <row r="7" spans="1:8" ht="15.75" thickBot="1" x14ac:dyDescent="0.3">
      <c r="A7" s="36" t="s">
        <v>79</v>
      </c>
      <c r="B7" s="28">
        <v>2</v>
      </c>
      <c r="C7" s="43"/>
      <c r="D7" s="43"/>
      <c r="E7" s="43">
        <v>1</v>
      </c>
      <c r="F7" s="28">
        <f t="shared" ref="F7:F17" si="0">SUM(B7:E7)</f>
        <v>3</v>
      </c>
      <c r="G7" s="28">
        <f t="shared" ref="G7:G17" si="1">F7</f>
        <v>3</v>
      </c>
      <c r="H7" s="28">
        <f t="shared" ref="H7:H17" si="2">G7*44</f>
        <v>132</v>
      </c>
    </row>
    <row r="8" spans="1:8" ht="15.75" thickBot="1" x14ac:dyDescent="0.3">
      <c r="A8" s="36" t="s">
        <v>80</v>
      </c>
      <c r="B8" s="28">
        <v>1</v>
      </c>
      <c r="C8" s="43"/>
      <c r="D8" s="43"/>
      <c r="E8" s="43">
        <v>1</v>
      </c>
      <c r="F8" s="28">
        <f t="shared" si="0"/>
        <v>2</v>
      </c>
      <c r="G8" s="28">
        <f t="shared" si="1"/>
        <v>2</v>
      </c>
      <c r="H8" s="28">
        <f t="shared" si="2"/>
        <v>88</v>
      </c>
    </row>
    <row r="9" spans="1:8" ht="15.75" thickBot="1" x14ac:dyDescent="0.3">
      <c r="A9" s="36" t="s">
        <v>81</v>
      </c>
      <c r="B9" s="28">
        <v>1</v>
      </c>
      <c r="C9" s="43"/>
      <c r="D9" s="43"/>
      <c r="E9" s="43">
        <v>1</v>
      </c>
      <c r="F9" s="28">
        <f t="shared" si="0"/>
        <v>2</v>
      </c>
      <c r="G9" s="28">
        <f t="shared" si="1"/>
        <v>2</v>
      </c>
      <c r="H9" s="28">
        <f t="shared" si="2"/>
        <v>88</v>
      </c>
    </row>
    <row r="10" spans="1:8" ht="15.75" thickBot="1" x14ac:dyDescent="0.3">
      <c r="A10" s="36" t="s">
        <v>82</v>
      </c>
      <c r="B10" s="28">
        <v>1</v>
      </c>
      <c r="C10" s="43"/>
      <c r="D10" s="43"/>
      <c r="E10" s="43">
        <v>1</v>
      </c>
      <c r="F10" s="28">
        <f t="shared" si="0"/>
        <v>2</v>
      </c>
      <c r="G10" s="28">
        <f t="shared" si="1"/>
        <v>2</v>
      </c>
      <c r="H10" s="28">
        <f t="shared" si="2"/>
        <v>88</v>
      </c>
    </row>
    <row r="11" spans="1:8" ht="15.75" thickBot="1" x14ac:dyDescent="0.3">
      <c r="A11" s="36" t="s">
        <v>83</v>
      </c>
      <c r="B11" s="28">
        <v>1</v>
      </c>
      <c r="C11" s="43"/>
      <c r="D11" s="43"/>
      <c r="E11" s="43">
        <v>1</v>
      </c>
      <c r="F11" s="28">
        <f t="shared" si="0"/>
        <v>2</v>
      </c>
      <c r="G11" s="28">
        <f t="shared" si="1"/>
        <v>2</v>
      </c>
      <c r="H11" s="28">
        <f t="shared" si="2"/>
        <v>88</v>
      </c>
    </row>
    <row r="12" spans="1:8" ht="15.75" thickBot="1" x14ac:dyDescent="0.3">
      <c r="A12" s="36" t="s">
        <v>84</v>
      </c>
      <c r="B12" s="28">
        <v>1</v>
      </c>
      <c r="C12" s="43"/>
      <c r="D12" s="43"/>
      <c r="E12" s="43">
        <v>1</v>
      </c>
      <c r="F12" s="28">
        <f t="shared" si="0"/>
        <v>2</v>
      </c>
      <c r="G12" s="28">
        <f t="shared" si="1"/>
        <v>2</v>
      </c>
      <c r="H12" s="28">
        <f t="shared" si="2"/>
        <v>88</v>
      </c>
    </row>
    <row r="13" spans="1:8" ht="15.75" thickBot="1" x14ac:dyDescent="0.3">
      <c r="A13" s="36" t="s">
        <v>85</v>
      </c>
      <c r="B13" s="28">
        <v>1</v>
      </c>
      <c r="C13" s="43"/>
      <c r="D13" s="43"/>
      <c r="E13" s="43">
        <v>1</v>
      </c>
      <c r="F13" s="28">
        <f t="shared" si="0"/>
        <v>2</v>
      </c>
      <c r="G13" s="28">
        <f t="shared" si="1"/>
        <v>2</v>
      </c>
      <c r="H13" s="28">
        <f t="shared" si="2"/>
        <v>88</v>
      </c>
    </row>
    <row r="14" spans="1:8" ht="15.75" thickBot="1" x14ac:dyDescent="0.3">
      <c r="A14" s="36" t="s">
        <v>86</v>
      </c>
      <c r="B14" s="28">
        <v>1</v>
      </c>
      <c r="C14" s="43"/>
      <c r="D14" s="43"/>
      <c r="E14" s="43">
        <v>1</v>
      </c>
      <c r="F14" s="28">
        <f t="shared" si="0"/>
        <v>2</v>
      </c>
      <c r="G14" s="28">
        <f t="shared" si="1"/>
        <v>2</v>
      </c>
      <c r="H14" s="28">
        <f t="shared" si="2"/>
        <v>88</v>
      </c>
    </row>
    <row r="15" spans="1:8" ht="15.75" thickBot="1" x14ac:dyDescent="0.3">
      <c r="A15" s="36" t="s">
        <v>87</v>
      </c>
      <c r="B15" s="28">
        <v>2</v>
      </c>
      <c r="C15" s="43"/>
      <c r="D15" s="43"/>
      <c r="E15" s="43">
        <v>1</v>
      </c>
      <c r="F15" s="28">
        <f t="shared" si="0"/>
        <v>3</v>
      </c>
      <c r="G15" s="28">
        <f t="shared" si="1"/>
        <v>3</v>
      </c>
      <c r="H15" s="28">
        <f t="shared" si="2"/>
        <v>132</v>
      </c>
    </row>
    <row r="16" spans="1:8" ht="15.75" thickBot="1" x14ac:dyDescent="0.3">
      <c r="A16" s="36" t="s">
        <v>88</v>
      </c>
      <c r="B16" s="28">
        <v>1</v>
      </c>
      <c r="C16" s="43"/>
      <c r="D16" s="43"/>
      <c r="E16" s="43">
        <v>1</v>
      </c>
      <c r="F16" s="28">
        <f t="shared" si="0"/>
        <v>2</v>
      </c>
      <c r="G16" s="28">
        <f t="shared" si="1"/>
        <v>2</v>
      </c>
      <c r="H16" s="28">
        <f t="shared" si="2"/>
        <v>88</v>
      </c>
    </row>
    <row r="17" spans="1:8" ht="15.75" thickBot="1" x14ac:dyDescent="0.3">
      <c r="A17" s="30" t="s">
        <v>14</v>
      </c>
      <c r="B17" s="43"/>
      <c r="C17" s="28">
        <v>1</v>
      </c>
      <c r="D17" s="28">
        <v>1</v>
      </c>
      <c r="E17" s="28">
        <v>1</v>
      </c>
      <c r="F17" s="28">
        <f t="shared" si="0"/>
        <v>3</v>
      </c>
      <c r="G17" s="28">
        <f t="shared" si="1"/>
        <v>3</v>
      </c>
      <c r="H17" s="28">
        <f t="shared" si="2"/>
        <v>132</v>
      </c>
    </row>
    <row r="18" spans="1:8" ht="15.75" thickBot="1" x14ac:dyDescent="0.3">
      <c r="A18" s="30" t="s">
        <v>16</v>
      </c>
      <c r="B18" s="29">
        <f>SUM(B6:B17)</f>
        <v>13</v>
      </c>
      <c r="C18" s="29">
        <f t="shared" ref="C18:F18" si="3">SUM(C6:C17)</f>
        <v>1</v>
      </c>
      <c r="D18" s="29">
        <f t="shared" si="3"/>
        <v>1</v>
      </c>
      <c r="E18" s="29">
        <f t="shared" si="3"/>
        <v>12</v>
      </c>
      <c r="F18" s="29">
        <f t="shared" si="3"/>
        <v>27</v>
      </c>
      <c r="G18" s="29">
        <f>SUM(G6:G17)</f>
        <v>27</v>
      </c>
      <c r="H18" s="29">
        <f>SUM(H6:H17)</f>
        <v>1188</v>
      </c>
    </row>
  </sheetData>
  <mergeCells count="7">
    <mergeCell ref="G3:H3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N14" sqref="N14"/>
    </sheetView>
  </sheetViews>
  <sheetFormatPr defaultRowHeight="15" x14ac:dyDescent="0.25"/>
  <cols>
    <col min="1" max="1" width="39.28515625" customWidth="1"/>
    <col min="2" max="2" width="9.42578125" bestFit="1" customWidth="1"/>
    <col min="5" max="5" width="9.42578125" bestFit="1" customWidth="1"/>
  </cols>
  <sheetData>
    <row r="1" spans="1:5" x14ac:dyDescent="0.25">
      <c r="A1" s="63" t="s">
        <v>97</v>
      </c>
    </row>
    <row r="2" spans="1:5" ht="16.5" thickBot="1" x14ac:dyDescent="0.3">
      <c r="A2" s="13"/>
    </row>
    <row r="3" spans="1:5" ht="15" customHeight="1" x14ac:dyDescent="0.25">
      <c r="A3" s="91" t="s">
        <v>2</v>
      </c>
      <c r="B3" s="91" t="s">
        <v>28</v>
      </c>
      <c r="C3" s="91" t="s">
        <v>99</v>
      </c>
      <c r="D3" s="91" t="s">
        <v>108</v>
      </c>
      <c r="E3" s="91" t="s">
        <v>47</v>
      </c>
    </row>
    <row r="4" spans="1:5" x14ac:dyDescent="0.25">
      <c r="A4" s="92"/>
      <c r="B4" s="92"/>
      <c r="C4" s="92"/>
      <c r="D4" s="92"/>
      <c r="E4" s="92"/>
    </row>
    <row r="5" spans="1:5" ht="15.75" thickBot="1" x14ac:dyDescent="0.3">
      <c r="A5" s="106"/>
      <c r="B5" s="4" t="s">
        <v>98</v>
      </c>
      <c r="C5" s="106"/>
      <c r="D5" s="106"/>
      <c r="E5" s="106"/>
    </row>
    <row r="6" spans="1:5" ht="15.75" thickBot="1" x14ac:dyDescent="0.3">
      <c r="A6" s="47">
        <v>-1</v>
      </c>
      <c r="B6" s="16">
        <v>-2</v>
      </c>
      <c r="C6" s="16">
        <v>-3</v>
      </c>
      <c r="D6" s="16"/>
      <c r="E6" s="16">
        <v>-4</v>
      </c>
    </row>
    <row r="7" spans="1:5" ht="15.75" thickBot="1" x14ac:dyDescent="0.3">
      <c r="A7" s="48" t="s">
        <v>51</v>
      </c>
      <c r="B7" s="17">
        <v>665</v>
      </c>
      <c r="C7" s="17">
        <v>1</v>
      </c>
      <c r="D7" s="17"/>
      <c r="E7" s="17">
        <v>538</v>
      </c>
    </row>
    <row r="8" spans="1:5" ht="15.75" thickBot="1" x14ac:dyDescent="0.3">
      <c r="A8" s="48" t="s">
        <v>52</v>
      </c>
      <c r="B8" s="17">
        <v>789</v>
      </c>
      <c r="C8" s="17">
        <v>7</v>
      </c>
      <c r="D8" s="17"/>
      <c r="E8" s="17">
        <v>747</v>
      </c>
    </row>
    <row r="9" spans="1:5" ht="15.75" thickBot="1" x14ac:dyDescent="0.3">
      <c r="A9" s="48" t="s">
        <v>53</v>
      </c>
      <c r="B9" s="17">
        <v>523</v>
      </c>
      <c r="C9" s="17">
        <v>3</v>
      </c>
      <c r="D9" s="17"/>
      <c r="E9" s="17">
        <v>600</v>
      </c>
    </row>
    <row r="10" spans="1:5" ht="15.75" thickBot="1" x14ac:dyDescent="0.3">
      <c r="A10" s="48" t="s">
        <v>54</v>
      </c>
      <c r="B10" s="17">
        <v>510</v>
      </c>
      <c r="C10" s="17">
        <v>4</v>
      </c>
      <c r="D10" s="17"/>
      <c r="E10" s="17">
        <v>485</v>
      </c>
    </row>
    <row r="11" spans="1:5" ht="15.75" thickBot="1" x14ac:dyDescent="0.3">
      <c r="A11" s="48" t="s">
        <v>55</v>
      </c>
      <c r="B11" s="17">
        <v>705</v>
      </c>
      <c r="C11" s="17">
        <v>4</v>
      </c>
      <c r="D11" s="17"/>
      <c r="E11" s="17">
        <v>680</v>
      </c>
    </row>
    <row r="12" spans="1:5" ht="15.75" thickBot="1" x14ac:dyDescent="0.3">
      <c r="A12" s="48" t="s">
        <v>56</v>
      </c>
      <c r="B12" s="17">
        <v>504</v>
      </c>
      <c r="C12" s="17">
        <v>3</v>
      </c>
      <c r="D12" s="17"/>
      <c r="E12" s="17">
        <v>339</v>
      </c>
    </row>
    <row r="13" spans="1:5" ht="15.75" thickBot="1" x14ac:dyDescent="0.3">
      <c r="A13" s="48" t="s">
        <v>57</v>
      </c>
      <c r="B13" s="17">
        <v>593</v>
      </c>
      <c r="C13" s="17">
        <v>4</v>
      </c>
      <c r="D13" s="17"/>
      <c r="E13" s="17">
        <v>611</v>
      </c>
    </row>
    <row r="14" spans="1:5" ht="15.75" thickBot="1" x14ac:dyDescent="0.3">
      <c r="A14" s="48" t="s">
        <v>58</v>
      </c>
      <c r="B14" s="17">
        <v>685</v>
      </c>
      <c r="C14" s="17">
        <v>4</v>
      </c>
      <c r="D14" s="17"/>
      <c r="E14" s="17">
        <v>587</v>
      </c>
    </row>
    <row r="15" spans="1:5" ht="15.75" thickBot="1" x14ac:dyDescent="0.3">
      <c r="A15" s="48" t="s">
        <v>59</v>
      </c>
      <c r="B15" s="17">
        <v>636</v>
      </c>
      <c r="C15" s="17">
        <v>3</v>
      </c>
      <c r="D15" s="17"/>
      <c r="E15" s="17">
        <v>700</v>
      </c>
    </row>
    <row r="16" spans="1:5" ht="15.75" thickBot="1" x14ac:dyDescent="0.3">
      <c r="A16" s="48" t="s">
        <v>60</v>
      </c>
      <c r="B16" s="17">
        <v>225</v>
      </c>
      <c r="C16" s="17">
        <v>5</v>
      </c>
      <c r="D16" s="17"/>
      <c r="E16" s="17">
        <v>435</v>
      </c>
    </row>
    <row r="17" spans="1:5" ht="15.75" thickBot="1" x14ac:dyDescent="0.3">
      <c r="A17" s="48" t="s">
        <v>61</v>
      </c>
      <c r="B17" s="17">
        <v>183</v>
      </c>
      <c r="C17" s="17">
        <v>1</v>
      </c>
      <c r="D17" s="17"/>
      <c r="E17" s="17">
        <v>168</v>
      </c>
    </row>
    <row r="18" spans="1:5" ht="15.75" thickBot="1" x14ac:dyDescent="0.3">
      <c r="A18" s="49" t="s">
        <v>14</v>
      </c>
      <c r="B18" s="43"/>
      <c r="C18" s="43"/>
      <c r="D18" s="43">
        <v>150</v>
      </c>
      <c r="E18" s="43">
        <f>D18</f>
        <v>150</v>
      </c>
    </row>
    <row r="19" spans="1:5" ht="15.75" thickBot="1" x14ac:dyDescent="0.3">
      <c r="A19" s="49" t="s">
        <v>16</v>
      </c>
      <c r="B19" s="8">
        <f>SUM(B7:B18)</f>
        <v>6018</v>
      </c>
      <c r="C19" s="8">
        <f t="shared" ref="C19" si="0">SUM(C7:C18)</f>
        <v>39</v>
      </c>
      <c r="D19" s="8">
        <f t="shared" ref="D19" si="1">SUM(D7:D18)</f>
        <v>150</v>
      </c>
      <c r="E19" s="8">
        <f t="shared" ref="E19" si="2">SUM(E7:E18)</f>
        <v>6040</v>
      </c>
    </row>
  </sheetData>
  <mergeCells count="5">
    <mergeCell ref="A3:A5"/>
    <mergeCell ref="B3:B4"/>
    <mergeCell ref="C3:C5"/>
    <mergeCell ref="E3:E5"/>
    <mergeCell ref="D3:D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L14" sqref="L14"/>
    </sheetView>
  </sheetViews>
  <sheetFormatPr defaultRowHeight="15" x14ac:dyDescent="0.25"/>
  <cols>
    <col min="1" max="1" width="52.28515625" customWidth="1"/>
  </cols>
  <sheetData>
    <row r="1" spans="1:6" x14ac:dyDescent="0.25">
      <c r="A1" s="66" t="s">
        <v>100</v>
      </c>
    </row>
    <row r="2" spans="1:6" x14ac:dyDescent="0.25">
      <c r="A2" s="66" t="s">
        <v>76</v>
      </c>
    </row>
    <row r="3" spans="1:6" ht="16.5" thickBot="1" x14ac:dyDescent="0.3">
      <c r="A3" s="13"/>
    </row>
    <row r="4" spans="1:6" x14ac:dyDescent="0.25">
      <c r="A4" s="91" t="s">
        <v>2</v>
      </c>
      <c r="B4" s="64" t="s">
        <v>28</v>
      </c>
      <c r="C4" s="65" t="s">
        <v>28</v>
      </c>
      <c r="D4" s="91" t="s">
        <v>109</v>
      </c>
      <c r="E4" s="91" t="s">
        <v>110</v>
      </c>
      <c r="F4" s="91" t="s">
        <v>47</v>
      </c>
    </row>
    <row r="5" spans="1:6" ht="40.5" customHeight="1" thickBot="1" x14ac:dyDescent="0.3">
      <c r="A5" s="106"/>
      <c r="B5" s="4" t="s">
        <v>98</v>
      </c>
      <c r="C5" s="20" t="s">
        <v>101</v>
      </c>
      <c r="D5" s="106"/>
      <c r="E5" s="106"/>
      <c r="F5" s="106"/>
    </row>
    <row r="6" spans="1:6" ht="15.75" thickBot="1" x14ac:dyDescent="0.3">
      <c r="A6" s="47">
        <v>-1</v>
      </c>
      <c r="B6" s="16">
        <v>-2</v>
      </c>
      <c r="C6" s="16">
        <v>-3</v>
      </c>
      <c r="D6" s="16"/>
      <c r="E6" s="16"/>
      <c r="F6" s="16">
        <v>-4</v>
      </c>
    </row>
    <row r="7" spans="1:6" ht="15.75" thickBot="1" x14ac:dyDescent="0.3">
      <c r="A7" s="48" t="s">
        <v>51</v>
      </c>
      <c r="B7" s="17">
        <v>665</v>
      </c>
      <c r="C7" s="17">
        <v>1</v>
      </c>
      <c r="D7" s="17">
        <v>7</v>
      </c>
      <c r="E7" s="17"/>
      <c r="F7" s="17">
        <f>SUM(B7:E7)</f>
        <v>673</v>
      </c>
    </row>
    <row r="8" spans="1:6" ht="15.75" thickBot="1" x14ac:dyDescent="0.3">
      <c r="A8" s="48" t="s">
        <v>52</v>
      </c>
      <c r="B8" s="17">
        <v>789</v>
      </c>
      <c r="C8" s="17">
        <v>7</v>
      </c>
      <c r="D8" s="17">
        <v>7</v>
      </c>
      <c r="E8" s="17"/>
      <c r="F8" s="17">
        <f t="shared" ref="F8:F18" si="0">SUM(B8:E8)</f>
        <v>803</v>
      </c>
    </row>
    <row r="9" spans="1:6" ht="15.75" thickBot="1" x14ac:dyDescent="0.3">
      <c r="A9" s="48" t="s">
        <v>53</v>
      </c>
      <c r="B9" s="17">
        <v>523</v>
      </c>
      <c r="C9" s="17">
        <v>3</v>
      </c>
      <c r="D9" s="17">
        <v>7</v>
      </c>
      <c r="E9" s="17"/>
      <c r="F9" s="17">
        <f t="shared" si="0"/>
        <v>533</v>
      </c>
    </row>
    <row r="10" spans="1:6" ht="15.75" thickBot="1" x14ac:dyDescent="0.3">
      <c r="A10" s="48" t="s">
        <v>54</v>
      </c>
      <c r="B10" s="17">
        <v>510</v>
      </c>
      <c r="C10" s="17">
        <v>4</v>
      </c>
      <c r="D10" s="17">
        <v>7</v>
      </c>
      <c r="E10" s="17"/>
      <c r="F10" s="17">
        <f t="shared" si="0"/>
        <v>521</v>
      </c>
    </row>
    <row r="11" spans="1:6" ht="15.75" thickBot="1" x14ac:dyDescent="0.3">
      <c r="A11" s="48" t="s">
        <v>55</v>
      </c>
      <c r="B11" s="17">
        <v>705</v>
      </c>
      <c r="C11" s="17">
        <v>4</v>
      </c>
      <c r="D11" s="17">
        <v>7</v>
      </c>
      <c r="E11" s="17"/>
      <c r="F11" s="17">
        <f t="shared" si="0"/>
        <v>716</v>
      </c>
    </row>
    <row r="12" spans="1:6" ht="15.75" thickBot="1" x14ac:dyDescent="0.3">
      <c r="A12" s="48" t="s">
        <v>56</v>
      </c>
      <c r="B12" s="17">
        <v>504</v>
      </c>
      <c r="C12" s="17">
        <v>3</v>
      </c>
      <c r="D12" s="17">
        <v>7</v>
      </c>
      <c r="E12" s="17"/>
      <c r="F12" s="17">
        <f t="shared" si="0"/>
        <v>514</v>
      </c>
    </row>
    <row r="13" spans="1:6" ht="15.75" thickBot="1" x14ac:dyDescent="0.3">
      <c r="A13" s="48" t="s">
        <v>57</v>
      </c>
      <c r="B13" s="17">
        <v>593</v>
      </c>
      <c r="C13" s="17">
        <v>4</v>
      </c>
      <c r="D13" s="17">
        <v>7</v>
      </c>
      <c r="E13" s="17"/>
      <c r="F13" s="17">
        <f t="shared" si="0"/>
        <v>604</v>
      </c>
    </row>
    <row r="14" spans="1:6" ht="15.75" thickBot="1" x14ac:dyDescent="0.3">
      <c r="A14" s="48" t="s">
        <v>58</v>
      </c>
      <c r="B14" s="17">
        <v>685</v>
      </c>
      <c r="C14" s="17">
        <v>4</v>
      </c>
      <c r="D14" s="17">
        <v>7</v>
      </c>
      <c r="E14" s="17"/>
      <c r="F14" s="17">
        <f t="shared" si="0"/>
        <v>696</v>
      </c>
    </row>
    <row r="15" spans="1:6" ht="15.75" thickBot="1" x14ac:dyDescent="0.3">
      <c r="A15" s="48" t="s">
        <v>59</v>
      </c>
      <c r="B15" s="17">
        <v>636</v>
      </c>
      <c r="C15" s="17">
        <v>3</v>
      </c>
      <c r="D15" s="17">
        <v>7</v>
      </c>
      <c r="E15" s="17"/>
      <c r="F15" s="17">
        <f t="shared" si="0"/>
        <v>646</v>
      </c>
    </row>
    <row r="16" spans="1:6" ht="15.75" thickBot="1" x14ac:dyDescent="0.3">
      <c r="A16" s="48" t="s">
        <v>60</v>
      </c>
      <c r="B16" s="17">
        <v>225</v>
      </c>
      <c r="C16" s="17">
        <v>5</v>
      </c>
      <c r="D16" s="17">
        <v>7</v>
      </c>
      <c r="E16" s="17"/>
      <c r="F16" s="17">
        <f t="shared" si="0"/>
        <v>237</v>
      </c>
    </row>
    <row r="17" spans="1:6" ht="15.75" thickBot="1" x14ac:dyDescent="0.3">
      <c r="A17" s="48" t="s">
        <v>61</v>
      </c>
      <c r="B17" s="17">
        <v>183</v>
      </c>
      <c r="C17" s="17">
        <v>1</v>
      </c>
      <c r="D17" s="17">
        <v>7</v>
      </c>
      <c r="E17" s="17"/>
      <c r="F17" s="17">
        <f t="shared" si="0"/>
        <v>191</v>
      </c>
    </row>
    <row r="18" spans="1:6" ht="15.75" thickBot="1" x14ac:dyDescent="0.3">
      <c r="A18" s="49" t="s">
        <v>14</v>
      </c>
      <c r="B18" s="43"/>
      <c r="C18" s="43"/>
      <c r="D18" s="43"/>
      <c r="E18" s="43">
        <v>150</v>
      </c>
      <c r="F18" s="17">
        <f t="shared" si="0"/>
        <v>150</v>
      </c>
    </row>
    <row r="19" spans="1:6" ht="15.75" thickBot="1" x14ac:dyDescent="0.3">
      <c r="A19" s="49" t="s">
        <v>16</v>
      </c>
      <c r="B19" s="8">
        <f>SUM(B7:B18)</f>
        <v>6018</v>
      </c>
      <c r="C19" s="8">
        <f t="shared" ref="C19:E19" si="1">SUM(C7:C18)</f>
        <v>39</v>
      </c>
      <c r="D19" s="8">
        <f t="shared" si="1"/>
        <v>77</v>
      </c>
      <c r="E19" s="8">
        <f t="shared" si="1"/>
        <v>150</v>
      </c>
      <c r="F19" s="8">
        <f>SUM(F7:F18)</f>
        <v>6284</v>
      </c>
    </row>
  </sheetData>
  <mergeCells count="4">
    <mergeCell ref="A4:A5"/>
    <mergeCell ref="F4:F5"/>
    <mergeCell ref="D4:D5"/>
    <mergeCell ref="E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P16" sqref="P16"/>
    </sheetView>
  </sheetViews>
  <sheetFormatPr defaultRowHeight="15" x14ac:dyDescent="0.25"/>
  <cols>
    <col min="1" max="1" width="7.7109375" customWidth="1"/>
    <col min="2" max="2" width="31" customWidth="1"/>
    <col min="3" max="3" width="17.85546875" customWidth="1"/>
    <col min="4" max="4" width="19.85546875" customWidth="1"/>
    <col min="5" max="5" width="14.7109375" customWidth="1"/>
    <col min="6" max="6" width="14.42578125" bestFit="1" customWidth="1"/>
    <col min="9" max="9" width="11.5703125" customWidth="1"/>
    <col min="12" max="12" width="11.7109375" bestFit="1" customWidth="1"/>
    <col min="13" max="13" width="15.85546875" customWidth="1"/>
  </cols>
  <sheetData>
    <row r="1" spans="1:13" x14ac:dyDescent="0.25">
      <c r="A1" s="12" t="s">
        <v>17</v>
      </c>
    </row>
    <row r="2" spans="1:13" ht="16.5" thickBot="1" x14ac:dyDescent="0.3">
      <c r="A2" s="13"/>
    </row>
    <row r="3" spans="1:13" ht="19.5" customHeight="1" x14ac:dyDescent="0.25">
      <c r="A3" s="81" t="s">
        <v>2</v>
      </c>
      <c r="B3" s="82"/>
      <c r="C3" s="91" t="s">
        <v>18</v>
      </c>
      <c r="D3" s="91" t="s">
        <v>22</v>
      </c>
      <c r="E3" s="81" t="s">
        <v>23</v>
      </c>
      <c r="F3" s="82"/>
      <c r="I3" s="90" t="s">
        <v>104</v>
      </c>
      <c r="J3" s="90" t="s">
        <v>111</v>
      </c>
      <c r="K3" s="89" t="s">
        <v>103</v>
      </c>
      <c r="L3" s="89" t="s">
        <v>112</v>
      </c>
      <c r="M3" s="90" t="s">
        <v>105</v>
      </c>
    </row>
    <row r="4" spans="1:13" ht="42" customHeight="1" x14ac:dyDescent="0.25">
      <c r="A4" s="83"/>
      <c r="B4" s="84"/>
      <c r="C4" s="92"/>
      <c r="D4" s="92"/>
      <c r="E4" s="83"/>
      <c r="F4" s="84"/>
      <c r="I4" s="90"/>
      <c r="J4" s="90"/>
      <c r="K4" s="89"/>
      <c r="L4" s="89"/>
      <c r="M4" s="90"/>
    </row>
    <row r="5" spans="1:13" ht="25.5" x14ac:dyDescent="0.25">
      <c r="A5" s="83"/>
      <c r="B5" s="84"/>
      <c r="C5" s="3" t="s">
        <v>19</v>
      </c>
      <c r="D5" s="21" t="s">
        <v>102</v>
      </c>
      <c r="E5" s="83"/>
      <c r="F5" s="84"/>
      <c r="I5" s="90"/>
      <c r="J5" s="90"/>
      <c r="K5" s="89"/>
      <c r="L5" s="89"/>
      <c r="M5" s="90"/>
    </row>
    <row r="6" spans="1:13" ht="15.75" thickBot="1" x14ac:dyDescent="0.3">
      <c r="A6" s="83"/>
      <c r="B6" s="84"/>
      <c r="C6" s="3" t="s">
        <v>20</v>
      </c>
      <c r="D6" s="21">
        <v>2022</v>
      </c>
      <c r="E6" s="85"/>
      <c r="F6" s="86"/>
      <c r="I6" s="90"/>
      <c r="J6" s="90"/>
      <c r="K6" s="89"/>
      <c r="L6" s="89"/>
      <c r="M6" s="90"/>
    </row>
    <row r="7" spans="1:13" ht="15.75" customHeight="1" thickBot="1" x14ac:dyDescent="0.3">
      <c r="A7" s="85"/>
      <c r="B7" s="86"/>
      <c r="C7" s="4" t="s">
        <v>21</v>
      </c>
      <c r="D7" s="10"/>
      <c r="E7" s="14" t="s">
        <v>24</v>
      </c>
      <c r="F7" s="15" t="s">
        <v>25</v>
      </c>
    </row>
    <row r="8" spans="1:13" ht="15.75" thickBot="1" x14ac:dyDescent="0.3">
      <c r="A8" s="87">
        <v>-1</v>
      </c>
      <c r="B8" s="88"/>
      <c r="C8" s="16">
        <v>-2</v>
      </c>
      <c r="D8" s="16">
        <v>-3</v>
      </c>
      <c r="E8" s="16">
        <v>-4</v>
      </c>
      <c r="F8" s="16">
        <v>-5</v>
      </c>
    </row>
    <row r="9" spans="1:13" ht="15.75" thickBot="1" x14ac:dyDescent="0.3">
      <c r="A9" s="5">
        <v>1501</v>
      </c>
      <c r="B9" s="6" t="s">
        <v>5</v>
      </c>
      <c r="C9" s="17">
        <v>1</v>
      </c>
      <c r="D9" s="7">
        <v>58536</v>
      </c>
      <c r="E9" s="7">
        <v>62000</v>
      </c>
      <c r="F9" s="7">
        <f>E9*4</f>
        <v>248000</v>
      </c>
      <c r="H9">
        <f>F9/E9</f>
        <v>4</v>
      </c>
      <c r="I9" s="68">
        <f>D9*0.05</f>
        <v>2926.8</v>
      </c>
      <c r="J9">
        <v>665</v>
      </c>
      <c r="K9" s="67">
        <f t="shared" ref="K9:K17" si="0">D9+I9+J9</f>
        <v>62127.8</v>
      </c>
      <c r="L9">
        <v>62200</v>
      </c>
      <c r="M9">
        <v>62000</v>
      </c>
    </row>
    <row r="10" spans="1:13" ht="15.75" thickBot="1" x14ac:dyDescent="0.3">
      <c r="A10" s="5">
        <v>1502</v>
      </c>
      <c r="B10" s="6" t="s">
        <v>6</v>
      </c>
      <c r="C10" s="17">
        <v>1</v>
      </c>
      <c r="D10" s="7">
        <v>76632</v>
      </c>
      <c r="E10" s="7">
        <v>81000</v>
      </c>
      <c r="F10" s="7">
        <f t="shared" ref="F10:F20" si="1">E10*4</f>
        <v>324000</v>
      </c>
      <c r="H10">
        <f t="shared" ref="H10:H20" si="2">F10/E10</f>
        <v>4</v>
      </c>
      <c r="I10" s="68">
        <f>D10*0.05</f>
        <v>3831.6000000000004</v>
      </c>
      <c r="J10">
        <v>789</v>
      </c>
      <c r="K10" s="67">
        <f t="shared" si="0"/>
        <v>81252.600000000006</v>
      </c>
      <c r="L10">
        <v>81300</v>
      </c>
      <c r="M10">
        <v>81000</v>
      </c>
    </row>
    <row r="11" spans="1:13" ht="15.75" thickBot="1" x14ac:dyDescent="0.3">
      <c r="A11" s="5">
        <v>1503</v>
      </c>
      <c r="B11" s="6" t="s">
        <v>7</v>
      </c>
      <c r="C11" s="17">
        <v>1</v>
      </c>
      <c r="D11" s="7">
        <v>46650</v>
      </c>
      <c r="E11" s="7">
        <v>49500</v>
      </c>
      <c r="F11" s="7">
        <f t="shared" si="1"/>
        <v>198000</v>
      </c>
      <c r="H11">
        <f t="shared" si="2"/>
        <v>4</v>
      </c>
      <c r="I11" s="68">
        <f t="shared" ref="I11:I19" si="3">D11*0.05</f>
        <v>2332.5</v>
      </c>
      <c r="J11">
        <v>523</v>
      </c>
      <c r="K11" s="67">
        <f t="shared" si="0"/>
        <v>49505.5</v>
      </c>
      <c r="L11">
        <v>49600</v>
      </c>
      <c r="M11">
        <v>49500</v>
      </c>
    </row>
    <row r="12" spans="1:13" ht="15.75" thickBot="1" x14ac:dyDescent="0.3">
      <c r="A12" s="5">
        <v>1504</v>
      </c>
      <c r="B12" s="6" t="s">
        <v>8</v>
      </c>
      <c r="C12" s="17">
        <v>1</v>
      </c>
      <c r="D12" s="7">
        <v>48090</v>
      </c>
      <c r="E12" s="7">
        <v>51000</v>
      </c>
      <c r="F12" s="7">
        <f t="shared" si="1"/>
        <v>204000</v>
      </c>
      <c r="H12">
        <f t="shared" si="2"/>
        <v>4</v>
      </c>
      <c r="I12" s="68">
        <f t="shared" si="3"/>
        <v>2404.5</v>
      </c>
      <c r="J12">
        <v>510</v>
      </c>
      <c r="K12" s="67">
        <f t="shared" si="0"/>
        <v>51004.5</v>
      </c>
      <c r="L12">
        <v>51100</v>
      </c>
      <c r="M12">
        <v>51000</v>
      </c>
    </row>
    <row r="13" spans="1:13" ht="15.75" thickBot="1" x14ac:dyDescent="0.3">
      <c r="A13" s="5">
        <v>1505</v>
      </c>
      <c r="B13" s="6" t="s">
        <v>9</v>
      </c>
      <c r="C13" s="17">
        <v>1</v>
      </c>
      <c r="D13" s="7">
        <v>61777</v>
      </c>
      <c r="E13" s="7">
        <v>65500</v>
      </c>
      <c r="F13" s="7">
        <f t="shared" si="1"/>
        <v>262000</v>
      </c>
      <c r="H13">
        <f t="shared" si="2"/>
        <v>4</v>
      </c>
      <c r="I13" s="68">
        <f t="shared" si="3"/>
        <v>3088.8500000000004</v>
      </c>
      <c r="J13">
        <v>705</v>
      </c>
      <c r="K13" s="67">
        <f t="shared" si="0"/>
        <v>65570.850000000006</v>
      </c>
      <c r="L13">
        <v>65600</v>
      </c>
      <c r="M13">
        <v>65500</v>
      </c>
    </row>
    <row r="14" spans="1:13" ht="15.75" thickBot="1" x14ac:dyDescent="0.3">
      <c r="A14" s="5">
        <v>1506</v>
      </c>
      <c r="B14" s="6" t="s">
        <v>10</v>
      </c>
      <c r="C14" s="17">
        <v>1</v>
      </c>
      <c r="D14" s="7">
        <v>39728</v>
      </c>
      <c r="E14" s="7">
        <v>42000</v>
      </c>
      <c r="F14" s="7">
        <f t="shared" si="1"/>
        <v>168000</v>
      </c>
      <c r="H14">
        <f t="shared" si="2"/>
        <v>4</v>
      </c>
      <c r="I14" s="68">
        <f t="shared" si="3"/>
        <v>1986.4</v>
      </c>
      <c r="J14">
        <v>504</v>
      </c>
      <c r="K14" s="67">
        <f t="shared" si="0"/>
        <v>42218.400000000001</v>
      </c>
      <c r="L14">
        <v>42300</v>
      </c>
      <c r="M14">
        <v>42000</v>
      </c>
    </row>
    <row r="15" spans="1:13" ht="15.75" thickBot="1" x14ac:dyDescent="0.3">
      <c r="A15" s="5">
        <v>1507</v>
      </c>
      <c r="B15" s="6" t="s">
        <v>11</v>
      </c>
      <c r="C15" s="17">
        <v>1</v>
      </c>
      <c r="D15" s="7">
        <v>55273</v>
      </c>
      <c r="E15" s="7">
        <v>58500</v>
      </c>
      <c r="F15" s="7">
        <f t="shared" si="1"/>
        <v>234000</v>
      </c>
      <c r="H15">
        <f t="shared" si="2"/>
        <v>4</v>
      </c>
      <c r="I15" s="68">
        <f t="shared" si="3"/>
        <v>2763.65</v>
      </c>
      <c r="J15">
        <v>593</v>
      </c>
      <c r="K15" s="67">
        <f t="shared" si="0"/>
        <v>58629.65</v>
      </c>
      <c r="L15">
        <v>58700</v>
      </c>
      <c r="M15">
        <v>58500</v>
      </c>
    </row>
    <row r="16" spans="1:13" ht="15.75" thickBot="1" x14ac:dyDescent="0.3">
      <c r="A16" s="5">
        <v>1508</v>
      </c>
      <c r="B16" s="6" t="s">
        <v>12</v>
      </c>
      <c r="C16" s="17">
        <v>1</v>
      </c>
      <c r="D16" s="7">
        <v>70651</v>
      </c>
      <c r="E16" s="7">
        <v>74500</v>
      </c>
      <c r="F16" s="7">
        <f t="shared" si="1"/>
        <v>298000</v>
      </c>
      <c r="H16">
        <f t="shared" si="2"/>
        <v>4</v>
      </c>
      <c r="I16" s="68">
        <f t="shared" si="3"/>
        <v>3532.55</v>
      </c>
      <c r="J16">
        <v>685</v>
      </c>
      <c r="K16" s="67">
        <f t="shared" si="0"/>
        <v>74868.55</v>
      </c>
      <c r="L16">
        <v>74900</v>
      </c>
      <c r="M16">
        <v>74500</v>
      </c>
    </row>
    <row r="17" spans="1:13" ht="15.75" thickBot="1" x14ac:dyDescent="0.3">
      <c r="A17" s="5">
        <v>1509</v>
      </c>
      <c r="B17" s="6" t="s">
        <v>13</v>
      </c>
      <c r="C17" s="17">
        <v>1</v>
      </c>
      <c r="D17" s="7">
        <v>59261</v>
      </c>
      <c r="E17" s="7">
        <v>62500</v>
      </c>
      <c r="F17" s="7">
        <f t="shared" si="1"/>
        <v>250000</v>
      </c>
      <c r="H17">
        <f t="shared" si="2"/>
        <v>4</v>
      </c>
      <c r="I17" s="68">
        <f t="shared" si="3"/>
        <v>2963.05</v>
      </c>
      <c r="J17">
        <v>636</v>
      </c>
      <c r="K17" s="67">
        <f t="shared" si="0"/>
        <v>62860.05</v>
      </c>
      <c r="L17">
        <v>62900</v>
      </c>
      <c r="M17">
        <v>62500</v>
      </c>
    </row>
    <row r="18" spans="1:13" ht="15.75" thickBot="1" x14ac:dyDescent="0.3">
      <c r="A18" s="5">
        <v>1571</v>
      </c>
      <c r="B18" s="6" t="s">
        <v>14</v>
      </c>
      <c r="C18" s="17">
        <v>0</v>
      </c>
      <c r="D18" s="7">
        <v>4840</v>
      </c>
      <c r="E18" s="7">
        <v>300</v>
      </c>
      <c r="F18" s="7">
        <f t="shared" si="1"/>
        <v>1200</v>
      </c>
      <c r="H18">
        <f t="shared" si="2"/>
        <v>4</v>
      </c>
      <c r="I18" s="68">
        <v>0</v>
      </c>
      <c r="J18">
        <v>225</v>
      </c>
      <c r="K18" s="67">
        <f>J18</f>
        <v>225</v>
      </c>
      <c r="L18">
        <v>300</v>
      </c>
      <c r="M18">
        <v>300</v>
      </c>
    </row>
    <row r="19" spans="1:13" ht="15.75" thickBot="1" x14ac:dyDescent="0.3">
      <c r="A19" s="5">
        <v>1572</v>
      </c>
      <c r="B19" s="6" t="s">
        <v>15</v>
      </c>
      <c r="C19" s="17">
        <v>1</v>
      </c>
      <c r="D19" s="7">
        <v>13202</v>
      </c>
      <c r="E19" s="7">
        <v>14000</v>
      </c>
      <c r="F19" s="7">
        <f t="shared" si="1"/>
        <v>56000</v>
      </c>
      <c r="H19">
        <f t="shared" si="2"/>
        <v>4</v>
      </c>
      <c r="I19" s="68">
        <f t="shared" si="3"/>
        <v>660.1</v>
      </c>
      <c r="J19">
        <v>183</v>
      </c>
      <c r="K19" s="67">
        <f>D19+I19+J19</f>
        <v>14045.1</v>
      </c>
      <c r="L19">
        <v>14100</v>
      </c>
      <c r="M19">
        <v>14000</v>
      </c>
    </row>
    <row r="20" spans="1:13" ht="15.75" thickBot="1" x14ac:dyDescent="0.3">
      <c r="A20" s="79" t="s">
        <v>14</v>
      </c>
      <c r="B20" s="80"/>
      <c r="C20" s="18"/>
      <c r="D20" s="43"/>
      <c r="E20" s="7">
        <v>2200</v>
      </c>
      <c r="F20" s="7">
        <f t="shared" si="1"/>
        <v>8800</v>
      </c>
      <c r="H20">
        <f t="shared" si="2"/>
        <v>4</v>
      </c>
      <c r="M20" s="67">
        <f>L21-SUM(M9:M19)</f>
        <v>2200</v>
      </c>
    </row>
    <row r="21" spans="1:13" ht="15.75" thickBot="1" x14ac:dyDescent="0.3">
      <c r="A21" s="79" t="s">
        <v>16</v>
      </c>
      <c r="B21" s="80"/>
      <c r="C21" s="19">
        <v>10</v>
      </c>
      <c r="D21" s="8">
        <f>SUM(D9:D20)</f>
        <v>534640</v>
      </c>
      <c r="E21" s="8">
        <f t="shared" ref="E21:F21" si="4">SUM(E9:E20)</f>
        <v>563000</v>
      </c>
      <c r="F21" s="8">
        <f t="shared" si="4"/>
        <v>2252000</v>
      </c>
      <c r="I21" s="8">
        <f t="shared" ref="I21:M21" si="5">SUM(I9:I20)</f>
        <v>26490</v>
      </c>
      <c r="J21" s="8">
        <f t="shared" si="5"/>
        <v>6018</v>
      </c>
      <c r="K21" s="8">
        <f t="shared" si="5"/>
        <v>562308</v>
      </c>
      <c r="L21" s="8">
        <f t="shared" si="5"/>
        <v>563000</v>
      </c>
      <c r="M21" s="8">
        <f t="shared" si="5"/>
        <v>563000</v>
      </c>
    </row>
  </sheetData>
  <mergeCells count="12">
    <mergeCell ref="A20:B20"/>
    <mergeCell ref="A21:B21"/>
    <mergeCell ref="A3:B7"/>
    <mergeCell ref="C3:C4"/>
    <mergeCell ref="D3:D4"/>
    <mergeCell ref="E3:F6"/>
    <mergeCell ref="A8:B8"/>
    <mergeCell ref="L3:L6"/>
    <mergeCell ref="M3:M6"/>
    <mergeCell ref="I3:I6"/>
    <mergeCell ref="J3:J6"/>
    <mergeCell ref="K3:K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27" sqref="C27"/>
    </sheetView>
  </sheetViews>
  <sheetFormatPr defaultRowHeight="15" x14ac:dyDescent="0.25"/>
  <cols>
    <col min="2" max="2" width="27.28515625" customWidth="1"/>
  </cols>
  <sheetData>
    <row r="1" spans="1:11" x14ac:dyDescent="0.25">
      <c r="A1" s="22" t="s">
        <v>26</v>
      </c>
    </row>
    <row r="2" spans="1:11" ht="15.75" thickBot="1" x14ac:dyDescent="0.3">
      <c r="A2" s="23"/>
    </row>
    <row r="3" spans="1:11" ht="12.75" customHeight="1" x14ac:dyDescent="0.25">
      <c r="A3" s="96" t="s">
        <v>2</v>
      </c>
      <c r="B3" s="97"/>
      <c r="C3" s="93" t="s">
        <v>27</v>
      </c>
      <c r="D3" s="93" t="s">
        <v>36</v>
      </c>
      <c r="E3" s="93" t="s">
        <v>29</v>
      </c>
      <c r="F3" s="93" t="s">
        <v>30</v>
      </c>
      <c r="G3" s="93" t="s">
        <v>31</v>
      </c>
      <c r="H3" s="96" t="s">
        <v>32</v>
      </c>
      <c r="I3" s="97"/>
    </row>
    <row r="4" spans="1:11" ht="15" customHeight="1" x14ac:dyDescent="0.25">
      <c r="A4" s="98"/>
      <c r="B4" s="99"/>
      <c r="C4" s="94"/>
      <c r="D4" s="94"/>
      <c r="E4" s="94"/>
      <c r="F4" s="94"/>
      <c r="G4" s="94"/>
      <c r="H4" s="98"/>
      <c r="I4" s="99"/>
    </row>
    <row r="5" spans="1:11" ht="15.75" customHeight="1" thickBot="1" x14ac:dyDescent="0.3">
      <c r="A5" s="98"/>
      <c r="B5" s="99"/>
      <c r="C5" s="94"/>
      <c r="D5" s="94"/>
      <c r="E5" s="94"/>
      <c r="F5" s="94"/>
      <c r="G5" s="94"/>
      <c r="H5" s="102" t="s">
        <v>33</v>
      </c>
      <c r="I5" s="103"/>
    </row>
    <row r="6" spans="1:11" ht="15.75" thickBot="1" x14ac:dyDescent="0.3">
      <c r="A6" s="102"/>
      <c r="B6" s="103"/>
      <c r="C6" s="95"/>
      <c r="D6" s="95"/>
      <c r="E6" s="95"/>
      <c r="F6" s="95"/>
      <c r="G6" s="95"/>
      <c r="H6" s="24" t="s">
        <v>34</v>
      </c>
      <c r="I6" s="25" t="s">
        <v>35</v>
      </c>
    </row>
    <row r="7" spans="1:11" ht="15.75" thickBot="1" x14ac:dyDescent="0.3">
      <c r="A7" s="100">
        <v>-1</v>
      </c>
      <c r="B7" s="101"/>
      <c r="C7" s="24">
        <v>-2</v>
      </c>
      <c r="D7" s="24">
        <v>-3</v>
      </c>
      <c r="E7" s="24">
        <v>-4</v>
      </c>
      <c r="F7" s="24">
        <v>-5</v>
      </c>
      <c r="G7" s="24">
        <v>-6</v>
      </c>
      <c r="H7" s="24">
        <v>-7</v>
      </c>
      <c r="I7" s="24">
        <v>-8</v>
      </c>
    </row>
    <row r="8" spans="1:11" ht="15.75" thickBot="1" x14ac:dyDescent="0.3">
      <c r="A8" s="26">
        <v>1501</v>
      </c>
      <c r="B8" s="27" t="s">
        <v>5</v>
      </c>
      <c r="C8" s="18">
        <v>1</v>
      </c>
      <c r="D8" s="27">
        <v>1</v>
      </c>
      <c r="E8" s="18"/>
      <c r="F8" s="18"/>
      <c r="G8" s="18">
        <v>1</v>
      </c>
      <c r="H8" s="27">
        <f>C8+G8</f>
        <v>2</v>
      </c>
      <c r="I8" s="27">
        <f>H8*4</f>
        <v>8</v>
      </c>
      <c r="K8">
        <f>C8*0.05</f>
        <v>0.05</v>
      </c>
    </row>
    <row r="9" spans="1:11" ht="15.75" thickBot="1" x14ac:dyDescent="0.3">
      <c r="A9" s="26">
        <v>1502</v>
      </c>
      <c r="B9" s="27" t="s">
        <v>6</v>
      </c>
      <c r="C9" s="18">
        <v>5</v>
      </c>
      <c r="D9" s="27">
        <v>7</v>
      </c>
      <c r="E9" s="18"/>
      <c r="F9" s="18"/>
      <c r="G9" s="18">
        <v>1</v>
      </c>
      <c r="H9" s="27">
        <f t="shared" ref="H9:H18" si="0">C9+G9</f>
        <v>6</v>
      </c>
      <c r="I9" s="27">
        <f t="shared" ref="I9:I19" si="1">H9*4</f>
        <v>24</v>
      </c>
      <c r="K9">
        <f t="shared" ref="K9:K18" si="2">C9*0.05</f>
        <v>0.25</v>
      </c>
    </row>
    <row r="10" spans="1:11" ht="15.75" thickBot="1" x14ac:dyDescent="0.3">
      <c r="A10" s="26">
        <v>1503</v>
      </c>
      <c r="B10" s="27" t="s">
        <v>7</v>
      </c>
      <c r="C10" s="18">
        <v>23</v>
      </c>
      <c r="D10" s="27">
        <v>3</v>
      </c>
      <c r="E10" s="18"/>
      <c r="F10" s="18"/>
      <c r="G10" s="18">
        <v>2</v>
      </c>
      <c r="H10" s="27">
        <f t="shared" si="0"/>
        <v>25</v>
      </c>
      <c r="I10" s="27">
        <f t="shared" si="1"/>
        <v>100</v>
      </c>
      <c r="K10">
        <f t="shared" si="2"/>
        <v>1.1500000000000001</v>
      </c>
    </row>
    <row r="11" spans="1:11" ht="15.75" thickBot="1" x14ac:dyDescent="0.3">
      <c r="A11" s="26">
        <v>1504</v>
      </c>
      <c r="B11" s="27" t="s">
        <v>8</v>
      </c>
      <c r="C11" s="18">
        <v>20</v>
      </c>
      <c r="D11" s="27">
        <v>4</v>
      </c>
      <c r="E11" s="18"/>
      <c r="F11" s="18"/>
      <c r="G11" s="18">
        <v>1</v>
      </c>
      <c r="H11" s="27">
        <f t="shared" si="0"/>
        <v>21</v>
      </c>
      <c r="I11" s="27">
        <f t="shared" si="1"/>
        <v>84</v>
      </c>
      <c r="K11">
        <f t="shared" si="2"/>
        <v>1</v>
      </c>
    </row>
    <row r="12" spans="1:11" ht="15.75" thickBot="1" x14ac:dyDescent="0.3">
      <c r="A12" s="26">
        <v>1505</v>
      </c>
      <c r="B12" s="27" t="s">
        <v>9</v>
      </c>
      <c r="C12" s="18">
        <v>26</v>
      </c>
      <c r="D12" s="27">
        <v>4</v>
      </c>
      <c r="E12" s="18"/>
      <c r="F12" s="18"/>
      <c r="G12" s="18">
        <v>2</v>
      </c>
      <c r="H12" s="27">
        <f t="shared" si="0"/>
        <v>28</v>
      </c>
      <c r="I12" s="27">
        <f t="shared" si="1"/>
        <v>112</v>
      </c>
      <c r="K12">
        <f t="shared" si="2"/>
        <v>1.3</v>
      </c>
    </row>
    <row r="13" spans="1:11" ht="15.75" thickBot="1" x14ac:dyDescent="0.3">
      <c r="A13" s="26">
        <v>1506</v>
      </c>
      <c r="B13" s="27" t="s">
        <v>10</v>
      </c>
      <c r="C13" s="18">
        <v>22</v>
      </c>
      <c r="D13" s="27">
        <v>3</v>
      </c>
      <c r="E13" s="18"/>
      <c r="F13" s="18"/>
      <c r="G13" s="18">
        <v>2</v>
      </c>
      <c r="H13" s="27">
        <f t="shared" si="0"/>
        <v>24</v>
      </c>
      <c r="I13" s="27">
        <f t="shared" si="1"/>
        <v>96</v>
      </c>
      <c r="K13">
        <f t="shared" si="2"/>
        <v>1.1000000000000001</v>
      </c>
    </row>
    <row r="14" spans="1:11" ht="15.75" thickBot="1" x14ac:dyDescent="0.3">
      <c r="A14" s="26">
        <v>1507</v>
      </c>
      <c r="B14" s="27" t="s">
        <v>11</v>
      </c>
      <c r="C14" s="18">
        <v>16</v>
      </c>
      <c r="D14" s="27">
        <v>4</v>
      </c>
      <c r="E14" s="18"/>
      <c r="F14" s="18"/>
      <c r="G14" s="18">
        <v>1</v>
      </c>
      <c r="H14" s="27">
        <f t="shared" si="0"/>
        <v>17</v>
      </c>
      <c r="I14" s="27">
        <f t="shared" si="1"/>
        <v>68</v>
      </c>
      <c r="K14">
        <f t="shared" si="2"/>
        <v>0.8</v>
      </c>
    </row>
    <row r="15" spans="1:11" ht="15.75" thickBot="1" x14ac:dyDescent="0.3">
      <c r="A15" s="26">
        <v>1508</v>
      </c>
      <c r="B15" s="27" t="s">
        <v>12</v>
      </c>
      <c r="C15" s="18">
        <v>12</v>
      </c>
      <c r="D15" s="27">
        <v>4</v>
      </c>
      <c r="E15" s="18"/>
      <c r="F15" s="18"/>
      <c r="G15" s="18">
        <v>1</v>
      </c>
      <c r="H15" s="27">
        <f t="shared" si="0"/>
        <v>13</v>
      </c>
      <c r="I15" s="27">
        <f t="shared" si="1"/>
        <v>52</v>
      </c>
      <c r="K15">
        <f t="shared" si="2"/>
        <v>0.60000000000000009</v>
      </c>
    </row>
    <row r="16" spans="1:11" ht="15.75" thickBot="1" x14ac:dyDescent="0.3">
      <c r="A16" s="26">
        <v>1509</v>
      </c>
      <c r="B16" s="27" t="s">
        <v>13</v>
      </c>
      <c r="C16" s="18">
        <v>11</v>
      </c>
      <c r="D16" s="27">
        <v>3</v>
      </c>
      <c r="E16" s="18"/>
      <c r="F16" s="18"/>
      <c r="G16" s="18">
        <v>1</v>
      </c>
      <c r="H16" s="27">
        <f t="shared" si="0"/>
        <v>12</v>
      </c>
      <c r="I16" s="27">
        <f t="shared" si="1"/>
        <v>48</v>
      </c>
      <c r="K16">
        <f t="shared" si="2"/>
        <v>0.55000000000000004</v>
      </c>
    </row>
    <row r="17" spans="1:12" ht="15.75" thickBot="1" x14ac:dyDescent="0.3">
      <c r="A17" s="26">
        <v>1571</v>
      </c>
      <c r="B17" s="27" t="s">
        <v>14</v>
      </c>
      <c r="C17" s="18">
        <v>36</v>
      </c>
      <c r="D17" s="27">
        <v>5</v>
      </c>
      <c r="E17" s="18"/>
      <c r="F17" s="18"/>
      <c r="G17" s="18">
        <v>2</v>
      </c>
      <c r="H17" s="27">
        <f t="shared" si="0"/>
        <v>38</v>
      </c>
      <c r="I17" s="27">
        <f t="shared" si="1"/>
        <v>152</v>
      </c>
      <c r="K17">
        <f t="shared" si="2"/>
        <v>1.8</v>
      </c>
    </row>
    <row r="18" spans="1:12" ht="15.75" thickBot="1" x14ac:dyDescent="0.3">
      <c r="A18" s="26">
        <v>1572</v>
      </c>
      <c r="B18" s="27" t="s">
        <v>15</v>
      </c>
      <c r="C18" s="18">
        <v>0</v>
      </c>
      <c r="D18" s="27">
        <v>1</v>
      </c>
      <c r="E18" s="18"/>
      <c r="F18" s="18"/>
      <c r="G18" s="18">
        <v>1</v>
      </c>
      <c r="H18" s="27">
        <f t="shared" si="0"/>
        <v>1</v>
      </c>
      <c r="I18" s="27">
        <f t="shared" si="1"/>
        <v>4</v>
      </c>
      <c r="K18">
        <f t="shared" si="2"/>
        <v>0</v>
      </c>
    </row>
    <row r="19" spans="1:12" ht="15.75" thickBot="1" x14ac:dyDescent="0.3">
      <c r="A19" s="100" t="s">
        <v>14</v>
      </c>
      <c r="B19" s="101"/>
      <c r="C19" s="27" t="s">
        <v>106</v>
      </c>
      <c r="D19" s="18"/>
      <c r="E19" s="27">
        <v>2</v>
      </c>
      <c r="F19" s="27">
        <v>1</v>
      </c>
      <c r="G19" s="27">
        <v>5</v>
      </c>
      <c r="H19" s="27">
        <f>E19+F19+G19</f>
        <v>8</v>
      </c>
      <c r="I19" s="27">
        <f t="shared" si="1"/>
        <v>32</v>
      </c>
    </row>
    <row r="20" spans="1:12" ht="15.75" thickBot="1" x14ac:dyDescent="0.3">
      <c r="A20" s="100" t="s">
        <v>16</v>
      </c>
      <c r="B20" s="101"/>
      <c r="C20" s="32">
        <f>SUM(C8:C19)</f>
        <v>172</v>
      </c>
      <c r="D20" s="32">
        <f t="shared" ref="D20:I20" si="3">SUM(D8:D19)</f>
        <v>39</v>
      </c>
      <c r="E20" s="32">
        <f t="shared" si="3"/>
        <v>2</v>
      </c>
      <c r="F20" s="32">
        <f t="shared" si="3"/>
        <v>1</v>
      </c>
      <c r="G20" s="32">
        <f t="shared" si="3"/>
        <v>20</v>
      </c>
      <c r="H20" s="32">
        <f t="shared" si="3"/>
        <v>195</v>
      </c>
      <c r="I20" s="32">
        <f t="shared" si="3"/>
        <v>780</v>
      </c>
    </row>
    <row r="24" spans="1:12" x14ac:dyDescent="0.25">
      <c r="L24">
        <f>0.05*172</f>
        <v>8.6</v>
      </c>
    </row>
  </sheetData>
  <mergeCells count="11">
    <mergeCell ref="G3:G6"/>
    <mergeCell ref="H3:I4"/>
    <mergeCell ref="A7:B7"/>
    <mergeCell ref="A19:B19"/>
    <mergeCell ref="A20:B20"/>
    <mergeCell ref="A3:B6"/>
    <mergeCell ref="C3:C6"/>
    <mergeCell ref="H5:I5"/>
    <mergeCell ref="D3:D6"/>
    <mergeCell ref="E3:E6"/>
    <mergeCell ref="F3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19" sqref="G19"/>
    </sheetView>
  </sheetViews>
  <sheetFormatPr defaultRowHeight="15" x14ac:dyDescent="0.25"/>
  <cols>
    <col min="2" max="2" width="23.85546875" customWidth="1"/>
  </cols>
  <sheetData>
    <row r="1" spans="1:11" x14ac:dyDescent="0.25">
      <c r="A1" s="31" t="s">
        <v>37</v>
      </c>
    </row>
    <row r="2" spans="1:11" ht="15.75" thickBot="1" x14ac:dyDescent="0.3">
      <c r="A2" s="23"/>
    </row>
    <row r="3" spans="1:11" ht="19.5" customHeight="1" x14ac:dyDescent="0.25">
      <c r="A3" s="96" t="s">
        <v>2</v>
      </c>
      <c r="B3" s="97"/>
      <c r="C3" s="93" t="s">
        <v>38</v>
      </c>
      <c r="D3" s="93" t="s">
        <v>28</v>
      </c>
      <c r="E3" s="93" t="s">
        <v>29</v>
      </c>
      <c r="F3" s="93" t="s">
        <v>30</v>
      </c>
      <c r="G3" s="93" t="s">
        <v>40</v>
      </c>
      <c r="H3" s="96" t="s">
        <v>41</v>
      </c>
      <c r="I3" s="97"/>
    </row>
    <row r="4" spans="1:11" ht="15.75" customHeight="1" thickBot="1" x14ac:dyDescent="0.3">
      <c r="A4" s="98"/>
      <c r="B4" s="99"/>
      <c r="C4" s="94"/>
      <c r="D4" s="94"/>
      <c r="E4" s="94"/>
      <c r="F4" s="94"/>
      <c r="G4" s="94"/>
      <c r="H4" s="102"/>
      <c r="I4" s="103"/>
    </row>
    <row r="5" spans="1:11" ht="15.75" customHeight="1" thickBot="1" x14ac:dyDescent="0.3">
      <c r="A5" s="102"/>
      <c r="B5" s="103"/>
      <c r="C5" s="95"/>
      <c r="D5" s="24" t="s">
        <v>39</v>
      </c>
      <c r="E5" s="95"/>
      <c r="F5" s="95"/>
      <c r="G5" s="95"/>
      <c r="H5" s="24" t="s">
        <v>34</v>
      </c>
      <c r="I5" s="34" t="s">
        <v>42</v>
      </c>
    </row>
    <row r="6" spans="1:11" ht="15.75" thickBot="1" x14ac:dyDescent="0.3">
      <c r="A6" s="104">
        <v>-1</v>
      </c>
      <c r="B6" s="105"/>
      <c r="C6" s="35">
        <v>-2</v>
      </c>
      <c r="D6" s="35">
        <v>-3</v>
      </c>
      <c r="E6" s="35">
        <v>-4</v>
      </c>
      <c r="F6" s="35">
        <v>-5</v>
      </c>
      <c r="G6" s="35">
        <v>-6</v>
      </c>
      <c r="H6" s="35">
        <v>-7</v>
      </c>
      <c r="I6" s="35">
        <v>-8</v>
      </c>
    </row>
    <row r="7" spans="1:11" ht="15.75" thickBot="1" x14ac:dyDescent="0.3">
      <c r="A7" s="37">
        <v>1501</v>
      </c>
      <c r="B7" s="27" t="s">
        <v>5</v>
      </c>
      <c r="C7" s="18">
        <v>3</v>
      </c>
      <c r="D7" s="27">
        <v>1</v>
      </c>
      <c r="E7" s="18"/>
      <c r="F7" s="18"/>
      <c r="G7" s="18">
        <v>1</v>
      </c>
      <c r="H7" s="27">
        <f>C7</f>
        <v>3</v>
      </c>
      <c r="I7" s="27">
        <f>H7*4</f>
        <v>12</v>
      </c>
      <c r="K7">
        <f>C7*0.05</f>
        <v>0.15000000000000002</v>
      </c>
    </row>
    <row r="8" spans="1:11" ht="15.75" thickBot="1" x14ac:dyDescent="0.3">
      <c r="A8" s="37">
        <v>1502</v>
      </c>
      <c r="B8" s="27" t="s">
        <v>6</v>
      </c>
      <c r="C8" s="18">
        <v>76</v>
      </c>
      <c r="D8" s="27">
        <v>7</v>
      </c>
      <c r="E8" s="18"/>
      <c r="F8" s="18"/>
      <c r="G8" s="18">
        <v>4</v>
      </c>
      <c r="H8" s="27">
        <f t="shared" ref="H8:H17" si="0">C8</f>
        <v>76</v>
      </c>
      <c r="I8" s="27">
        <f t="shared" ref="I8:I18" si="1">H8*4</f>
        <v>304</v>
      </c>
      <c r="K8">
        <f t="shared" ref="K8:K17" si="2">C8*0.05</f>
        <v>3.8000000000000003</v>
      </c>
    </row>
    <row r="9" spans="1:11" ht="15.75" thickBot="1" x14ac:dyDescent="0.3">
      <c r="A9" s="37">
        <v>1503</v>
      </c>
      <c r="B9" s="27" t="s">
        <v>7</v>
      </c>
      <c r="C9" s="18">
        <v>1</v>
      </c>
      <c r="D9" s="27">
        <v>3</v>
      </c>
      <c r="E9" s="18"/>
      <c r="F9" s="18"/>
      <c r="G9" s="18">
        <v>1</v>
      </c>
      <c r="H9" s="27">
        <f t="shared" si="0"/>
        <v>1</v>
      </c>
      <c r="I9" s="27">
        <f t="shared" si="1"/>
        <v>4</v>
      </c>
      <c r="K9">
        <f t="shared" si="2"/>
        <v>0.05</v>
      </c>
    </row>
    <row r="10" spans="1:11" ht="15.75" thickBot="1" x14ac:dyDescent="0.3">
      <c r="A10" s="37">
        <v>1504</v>
      </c>
      <c r="B10" s="27" t="s">
        <v>8</v>
      </c>
      <c r="C10" s="18">
        <v>22</v>
      </c>
      <c r="D10" s="27">
        <v>4</v>
      </c>
      <c r="E10" s="18"/>
      <c r="F10" s="18"/>
      <c r="G10" s="18">
        <v>2</v>
      </c>
      <c r="H10" s="27">
        <f t="shared" si="0"/>
        <v>22</v>
      </c>
      <c r="I10" s="27">
        <f t="shared" si="1"/>
        <v>88</v>
      </c>
      <c r="K10">
        <f t="shared" si="2"/>
        <v>1.1000000000000001</v>
      </c>
    </row>
    <row r="11" spans="1:11" ht="15.75" thickBot="1" x14ac:dyDescent="0.3">
      <c r="A11" s="37">
        <v>1505</v>
      </c>
      <c r="B11" s="27" t="s">
        <v>9</v>
      </c>
      <c r="C11" s="18">
        <v>10</v>
      </c>
      <c r="D11" s="27">
        <v>4</v>
      </c>
      <c r="E11" s="18"/>
      <c r="F11" s="18"/>
      <c r="G11" s="18">
        <v>1</v>
      </c>
      <c r="H11" s="27">
        <f t="shared" si="0"/>
        <v>10</v>
      </c>
      <c r="I11" s="27">
        <f t="shared" si="1"/>
        <v>40</v>
      </c>
      <c r="K11">
        <f t="shared" si="2"/>
        <v>0.5</v>
      </c>
    </row>
    <row r="12" spans="1:11" ht="15.75" thickBot="1" x14ac:dyDescent="0.3">
      <c r="A12" s="37">
        <v>1506</v>
      </c>
      <c r="B12" s="27" t="s">
        <v>10</v>
      </c>
      <c r="C12" s="18">
        <v>1</v>
      </c>
      <c r="D12" s="27">
        <v>3</v>
      </c>
      <c r="E12" s="18"/>
      <c r="F12" s="18"/>
      <c r="G12" s="18">
        <v>1</v>
      </c>
      <c r="H12" s="27">
        <f t="shared" si="0"/>
        <v>1</v>
      </c>
      <c r="I12" s="27">
        <f t="shared" si="1"/>
        <v>4</v>
      </c>
      <c r="K12">
        <f t="shared" si="2"/>
        <v>0.05</v>
      </c>
    </row>
    <row r="13" spans="1:11" ht="15.75" thickBot="1" x14ac:dyDescent="0.3">
      <c r="A13" s="37">
        <v>1507</v>
      </c>
      <c r="B13" s="27" t="s">
        <v>11</v>
      </c>
      <c r="C13" s="18">
        <v>15</v>
      </c>
      <c r="D13" s="27">
        <v>4</v>
      </c>
      <c r="E13" s="18"/>
      <c r="F13" s="18"/>
      <c r="G13" s="18">
        <v>1</v>
      </c>
      <c r="H13" s="27">
        <f t="shared" si="0"/>
        <v>15</v>
      </c>
      <c r="I13" s="27">
        <f t="shared" si="1"/>
        <v>60</v>
      </c>
      <c r="K13">
        <f t="shared" si="2"/>
        <v>0.75</v>
      </c>
    </row>
    <row r="14" spans="1:11" ht="15.75" thickBot="1" x14ac:dyDescent="0.3">
      <c r="A14" s="37">
        <v>1508</v>
      </c>
      <c r="B14" s="27" t="s">
        <v>12</v>
      </c>
      <c r="C14" s="18">
        <v>29</v>
      </c>
      <c r="D14" s="27">
        <v>4</v>
      </c>
      <c r="E14" s="18"/>
      <c r="F14" s="18"/>
      <c r="G14" s="18">
        <v>2</v>
      </c>
      <c r="H14" s="27">
        <f t="shared" si="0"/>
        <v>29</v>
      </c>
      <c r="I14" s="27">
        <f t="shared" si="1"/>
        <v>116</v>
      </c>
      <c r="K14">
        <f t="shared" si="2"/>
        <v>1.4500000000000002</v>
      </c>
    </row>
    <row r="15" spans="1:11" ht="15.75" thickBot="1" x14ac:dyDescent="0.3">
      <c r="A15" s="37">
        <v>1509</v>
      </c>
      <c r="B15" s="27" t="s">
        <v>13</v>
      </c>
      <c r="C15" s="18">
        <v>17</v>
      </c>
      <c r="D15" s="27">
        <v>3</v>
      </c>
      <c r="E15" s="18"/>
      <c r="F15" s="18"/>
      <c r="G15" s="18">
        <v>1</v>
      </c>
      <c r="H15" s="27">
        <f t="shared" si="0"/>
        <v>17</v>
      </c>
      <c r="I15" s="27">
        <f t="shared" si="1"/>
        <v>68</v>
      </c>
      <c r="K15">
        <f t="shared" si="2"/>
        <v>0.85000000000000009</v>
      </c>
    </row>
    <row r="16" spans="1:11" ht="15.75" thickBot="1" x14ac:dyDescent="0.3">
      <c r="A16" s="37">
        <v>1571</v>
      </c>
      <c r="B16" s="27" t="s">
        <v>14</v>
      </c>
      <c r="C16" s="18">
        <v>4</v>
      </c>
      <c r="D16" s="27">
        <v>5</v>
      </c>
      <c r="E16" s="18"/>
      <c r="F16" s="18"/>
      <c r="G16" s="18">
        <v>1</v>
      </c>
      <c r="H16" s="27">
        <f t="shared" si="0"/>
        <v>4</v>
      </c>
      <c r="I16" s="27">
        <f t="shared" si="1"/>
        <v>16</v>
      </c>
      <c r="K16">
        <f t="shared" si="2"/>
        <v>0.2</v>
      </c>
    </row>
    <row r="17" spans="1:11" ht="15.75" thickBot="1" x14ac:dyDescent="0.3">
      <c r="A17" s="37">
        <v>1572</v>
      </c>
      <c r="B17" s="27" t="s">
        <v>15</v>
      </c>
      <c r="C17" s="18">
        <v>2</v>
      </c>
      <c r="D17" s="27">
        <v>1</v>
      </c>
      <c r="E17" s="18"/>
      <c r="F17" s="18"/>
      <c r="G17" s="18">
        <v>1</v>
      </c>
      <c r="H17" s="27">
        <f t="shared" si="0"/>
        <v>2</v>
      </c>
      <c r="I17" s="27">
        <f t="shared" si="1"/>
        <v>8</v>
      </c>
      <c r="K17">
        <f t="shared" si="2"/>
        <v>0.1</v>
      </c>
    </row>
    <row r="18" spans="1:11" ht="15.75" thickBot="1" x14ac:dyDescent="0.3">
      <c r="A18" s="100" t="s">
        <v>14</v>
      </c>
      <c r="B18" s="101"/>
      <c r="C18" s="27"/>
      <c r="D18" s="18"/>
      <c r="E18" s="27">
        <v>2</v>
      </c>
      <c r="F18" s="27">
        <v>1</v>
      </c>
      <c r="G18" s="27">
        <v>5</v>
      </c>
      <c r="H18" s="27">
        <f>E18+F18+G18</f>
        <v>8</v>
      </c>
      <c r="I18" s="27">
        <f t="shared" si="1"/>
        <v>32</v>
      </c>
    </row>
    <row r="19" spans="1:11" ht="15.75" thickBot="1" x14ac:dyDescent="0.3">
      <c r="A19" s="100" t="s">
        <v>16</v>
      </c>
      <c r="B19" s="101"/>
      <c r="C19" s="32">
        <f>SUM(C7:C18)</f>
        <v>180</v>
      </c>
      <c r="D19" s="32">
        <f t="shared" ref="D19:I19" si="3">SUM(D7:D18)</f>
        <v>39</v>
      </c>
      <c r="E19" s="32">
        <f t="shared" si="3"/>
        <v>2</v>
      </c>
      <c r="F19" s="32">
        <f t="shared" si="3"/>
        <v>1</v>
      </c>
      <c r="G19" s="32">
        <f t="shared" si="3"/>
        <v>21</v>
      </c>
      <c r="H19" s="32">
        <f t="shared" si="3"/>
        <v>188</v>
      </c>
      <c r="I19" s="32">
        <f t="shared" si="3"/>
        <v>752</v>
      </c>
    </row>
  </sheetData>
  <mergeCells count="10">
    <mergeCell ref="A18:B18"/>
    <mergeCell ref="A19:B19"/>
    <mergeCell ref="A3:B5"/>
    <mergeCell ref="C3:C5"/>
    <mergeCell ref="D3:D4"/>
    <mergeCell ref="E3:E5"/>
    <mergeCell ref="A6:B6"/>
    <mergeCell ref="F3:F5"/>
    <mergeCell ref="G3:G5"/>
    <mergeCell ref="H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E8" sqref="E8:E18"/>
    </sheetView>
  </sheetViews>
  <sheetFormatPr defaultRowHeight="15" x14ac:dyDescent="0.25"/>
  <cols>
    <col min="1" max="1" width="8.42578125" customWidth="1"/>
    <col min="2" max="2" width="26.85546875" customWidth="1"/>
    <col min="3" max="3" width="11.7109375" customWidth="1"/>
    <col min="10" max="10" width="11" customWidth="1"/>
    <col min="11" max="11" width="13.42578125" customWidth="1"/>
  </cols>
  <sheetData>
    <row r="1" spans="1:16" x14ac:dyDescent="0.25">
      <c r="A1" s="22" t="s">
        <v>43</v>
      </c>
    </row>
    <row r="2" spans="1:16" x14ac:dyDescent="0.25">
      <c r="A2" s="38"/>
    </row>
    <row r="3" spans="1:16" ht="15.75" thickBot="1" x14ac:dyDescent="0.3">
      <c r="A3" s="1"/>
    </row>
    <row r="4" spans="1:16" ht="19.5" customHeight="1" x14ac:dyDescent="0.25">
      <c r="A4" s="96" t="s">
        <v>2</v>
      </c>
      <c r="B4" s="97"/>
      <c r="C4" s="93" t="s">
        <v>28</v>
      </c>
      <c r="D4" s="93" t="s">
        <v>44</v>
      </c>
      <c r="E4" s="93" t="s">
        <v>29</v>
      </c>
      <c r="F4" s="39" t="s">
        <v>30</v>
      </c>
      <c r="G4" s="39" t="s">
        <v>30</v>
      </c>
      <c r="H4" s="93" t="s">
        <v>31</v>
      </c>
      <c r="I4" s="93" t="s">
        <v>47</v>
      </c>
      <c r="J4" s="96" t="s">
        <v>48</v>
      </c>
      <c r="K4" s="97"/>
    </row>
    <row r="5" spans="1:16" ht="15.75" thickBot="1" x14ac:dyDescent="0.3">
      <c r="A5" s="98"/>
      <c r="B5" s="99"/>
      <c r="C5" s="94"/>
      <c r="D5" s="94"/>
      <c r="E5" s="94"/>
      <c r="F5" s="94" t="s">
        <v>45</v>
      </c>
      <c r="G5" s="94" t="s">
        <v>46</v>
      </c>
      <c r="H5" s="94"/>
      <c r="I5" s="94"/>
      <c r="J5" s="102"/>
      <c r="K5" s="103"/>
    </row>
    <row r="6" spans="1:16" ht="16.5" customHeight="1" thickBot="1" x14ac:dyDescent="0.3">
      <c r="A6" s="102"/>
      <c r="B6" s="103"/>
      <c r="C6" s="95"/>
      <c r="D6" s="95"/>
      <c r="E6" s="95"/>
      <c r="F6" s="95"/>
      <c r="G6" s="95"/>
      <c r="H6" s="95"/>
      <c r="I6" s="95"/>
      <c r="J6" s="24" t="s">
        <v>34</v>
      </c>
      <c r="K6" s="34" t="s">
        <v>42</v>
      </c>
    </row>
    <row r="7" spans="1:16" ht="15.75" thickBot="1" x14ac:dyDescent="0.3">
      <c r="A7" s="104">
        <v>-1</v>
      </c>
      <c r="B7" s="105"/>
      <c r="C7" s="35">
        <v>-2</v>
      </c>
      <c r="D7" s="35">
        <v>-3</v>
      </c>
      <c r="E7" s="35">
        <v>-4</v>
      </c>
      <c r="F7" s="35">
        <v>-5</v>
      </c>
      <c r="G7" s="35">
        <v>-6</v>
      </c>
      <c r="H7" s="35">
        <v>-7</v>
      </c>
      <c r="I7" s="35">
        <v>-8</v>
      </c>
      <c r="J7" s="35">
        <v>-9</v>
      </c>
      <c r="K7" s="35">
        <v>-10</v>
      </c>
    </row>
    <row r="8" spans="1:16" ht="15.75" thickBot="1" x14ac:dyDescent="0.3">
      <c r="A8" s="26">
        <v>1501</v>
      </c>
      <c r="B8" s="27" t="s">
        <v>5</v>
      </c>
      <c r="C8" s="27">
        <v>665</v>
      </c>
      <c r="D8" s="27">
        <v>27</v>
      </c>
      <c r="E8" s="70">
        <f>D8/3</f>
        <v>9</v>
      </c>
      <c r="F8" s="18"/>
      <c r="G8" s="18"/>
      <c r="H8" s="18">
        <v>10</v>
      </c>
      <c r="I8" s="27">
        <f>C8+H8</f>
        <v>675</v>
      </c>
      <c r="J8" s="27">
        <f>I8</f>
        <v>675</v>
      </c>
      <c r="K8" s="41">
        <f>J8*179</f>
        <v>120825</v>
      </c>
      <c r="O8">
        <f>C8/25</f>
        <v>26.6</v>
      </c>
      <c r="P8" s="69">
        <f>0.025*C8</f>
        <v>16.625</v>
      </c>
    </row>
    <row r="9" spans="1:16" ht="15.75" thickBot="1" x14ac:dyDescent="0.3">
      <c r="A9" s="26">
        <v>1502</v>
      </c>
      <c r="B9" s="27" t="s">
        <v>6</v>
      </c>
      <c r="C9" s="27">
        <v>789</v>
      </c>
      <c r="D9" s="27">
        <v>32</v>
      </c>
      <c r="E9" s="70">
        <f t="shared" ref="E9:E18" si="0">D9/3</f>
        <v>10.666666666666666</v>
      </c>
      <c r="F9" s="18"/>
      <c r="G9" s="18"/>
      <c r="H9" s="18">
        <v>10</v>
      </c>
      <c r="I9" s="27">
        <f t="shared" ref="I9:I18" si="1">C9+H9</f>
        <v>799</v>
      </c>
      <c r="J9" s="27">
        <f t="shared" ref="J9:J19" si="2">I9</f>
        <v>799</v>
      </c>
      <c r="K9" s="41">
        <f t="shared" ref="K9:K19" si="3">J9*179</f>
        <v>143021</v>
      </c>
      <c r="O9">
        <f t="shared" ref="O9:O19" si="4">C9/25</f>
        <v>31.56</v>
      </c>
      <c r="P9" s="69">
        <f t="shared" ref="P9:P19" si="5">0.025*C9</f>
        <v>19.725000000000001</v>
      </c>
    </row>
    <row r="10" spans="1:16" ht="15.75" thickBot="1" x14ac:dyDescent="0.3">
      <c r="A10" s="26">
        <v>1503</v>
      </c>
      <c r="B10" s="27" t="s">
        <v>7</v>
      </c>
      <c r="C10" s="27">
        <v>523</v>
      </c>
      <c r="D10" s="27">
        <v>21</v>
      </c>
      <c r="E10" s="70">
        <f t="shared" si="0"/>
        <v>7</v>
      </c>
      <c r="F10" s="18"/>
      <c r="G10" s="18"/>
      <c r="H10" s="18">
        <v>10</v>
      </c>
      <c r="I10" s="27">
        <f t="shared" si="1"/>
        <v>533</v>
      </c>
      <c r="J10" s="27">
        <f t="shared" si="2"/>
        <v>533</v>
      </c>
      <c r="K10" s="41">
        <f t="shared" si="3"/>
        <v>95407</v>
      </c>
      <c r="O10">
        <f t="shared" si="4"/>
        <v>20.92</v>
      </c>
      <c r="P10" s="69">
        <f t="shared" si="5"/>
        <v>13.075000000000001</v>
      </c>
    </row>
    <row r="11" spans="1:16" ht="15.75" thickBot="1" x14ac:dyDescent="0.3">
      <c r="A11" s="26">
        <v>1504</v>
      </c>
      <c r="B11" s="27" t="s">
        <v>8</v>
      </c>
      <c r="C11" s="27">
        <v>510</v>
      </c>
      <c r="D11" s="27">
        <v>21</v>
      </c>
      <c r="E11" s="70">
        <f t="shared" si="0"/>
        <v>7</v>
      </c>
      <c r="F11" s="18"/>
      <c r="G11" s="18"/>
      <c r="H11" s="18">
        <v>10</v>
      </c>
      <c r="I11" s="27">
        <f t="shared" si="1"/>
        <v>520</v>
      </c>
      <c r="J11" s="27">
        <f t="shared" si="2"/>
        <v>520</v>
      </c>
      <c r="K11" s="41">
        <f t="shared" si="3"/>
        <v>93080</v>
      </c>
      <c r="O11">
        <f t="shared" si="4"/>
        <v>20.399999999999999</v>
      </c>
      <c r="P11" s="69">
        <f t="shared" si="5"/>
        <v>12.75</v>
      </c>
    </row>
    <row r="12" spans="1:16" ht="15.75" thickBot="1" x14ac:dyDescent="0.3">
      <c r="A12" s="26">
        <v>1505</v>
      </c>
      <c r="B12" s="27" t="s">
        <v>9</v>
      </c>
      <c r="C12" s="27">
        <v>705</v>
      </c>
      <c r="D12" s="27">
        <v>29</v>
      </c>
      <c r="E12" s="70">
        <f t="shared" si="0"/>
        <v>9.6666666666666661</v>
      </c>
      <c r="F12" s="18"/>
      <c r="G12" s="18"/>
      <c r="H12" s="18">
        <v>10</v>
      </c>
      <c r="I12" s="27">
        <f t="shared" si="1"/>
        <v>715</v>
      </c>
      <c r="J12" s="27">
        <f t="shared" si="2"/>
        <v>715</v>
      </c>
      <c r="K12" s="41">
        <f t="shared" si="3"/>
        <v>127985</v>
      </c>
      <c r="O12">
        <f t="shared" si="4"/>
        <v>28.2</v>
      </c>
      <c r="P12" s="69">
        <f t="shared" si="5"/>
        <v>17.625</v>
      </c>
    </row>
    <row r="13" spans="1:16" ht="15.75" thickBot="1" x14ac:dyDescent="0.3">
      <c r="A13" s="26">
        <v>1506</v>
      </c>
      <c r="B13" s="27" t="s">
        <v>10</v>
      </c>
      <c r="C13" s="27">
        <v>504</v>
      </c>
      <c r="D13" s="27">
        <v>21</v>
      </c>
      <c r="E13" s="70">
        <f t="shared" si="0"/>
        <v>7</v>
      </c>
      <c r="F13" s="18"/>
      <c r="G13" s="18"/>
      <c r="H13" s="18">
        <v>10</v>
      </c>
      <c r="I13" s="27">
        <f t="shared" si="1"/>
        <v>514</v>
      </c>
      <c r="J13" s="27">
        <f t="shared" si="2"/>
        <v>514</v>
      </c>
      <c r="K13" s="41">
        <f t="shared" si="3"/>
        <v>92006</v>
      </c>
      <c r="O13">
        <f t="shared" si="4"/>
        <v>20.16</v>
      </c>
      <c r="P13" s="69">
        <f t="shared" si="5"/>
        <v>12.600000000000001</v>
      </c>
    </row>
    <row r="14" spans="1:16" ht="15.75" thickBot="1" x14ac:dyDescent="0.3">
      <c r="A14" s="26">
        <v>1507</v>
      </c>
      <c r="B14" s="27" t="s">
        <v>11</v>
      </c>
      <c r="C14" s="27">
        <v>593</v>
      </c>
      <c r="D14" s="27">
        <v>24</v>
      </c>
      <c r="E14" s="70">
        <f t="shared" si="0"/>
        <v>8</v>
      </c>
      <c r="F14" s="18"/>
      <c r="G14" s="18"/>
      <c r="H14" s="18">
        <v>10</v>
      </c>
      <c r="I14" s="27">
        <f t="shared" si="1"/>
        <v>603</v>
      </c>
      <c r="J14" s="27">
        <f t="shared" si="2"/>
        <v>603</v>
      </c>
      <c r="K14" s="41">
        <f t="shared" si="3"/>
        <v>107937</v>
      </c>
      <c r="O14">
        <f t="shared" si="4"/>
        <v>23.72</v>
      </c>
      <c r="P14" s="69">
        <f t="shared" si="5"/>
        <v>14.825000000000001</v>
      </c>
    </row>
    <row r="15" spans="1:16" ht="15.75" thickBot="1" x14ac:dyDescent="0.3">
      <c r="A15" s="26">
        <v>1508</v>
      </c>
      <c r="B15" s="27" t="s">
        <v>12</v>
      </c>
      <c r="C15" s="27">
        <v>685</v>
      </c>
      <c r="D15" s="27">
        <v>28</v>
      </c>
      <c r="E15" s="70">
        <f t="shared" si="0"/>
        <v>9.3333333333333339</v>
      </c>
      <c r="F15" s="18"/>
      <c r="G15" s="18"/>
      <c r="H15" s="18">
        <v>10</v>
      </c>
      <c r="I15" s="27">
        <f t="shared" si="1"/>
        <v>695</v>
      </c>
      <c r="J15" s="27">
        <f t="shared" si="2"/>
        <v>695</v>
      </c>
      <c r="K15" s="41">
        <f t="shared" si="3"/>
        <v>124405</v>
      </c>
      <c r="O15">
        <f t="shared" si="4"/>
        <v>27.4</v>
      </c>
      <c r="P15" s="69">
        <f t="shared" si="5"/>
        <v>17.125</v>
      </c>
    </row>
    <row r="16" spans="1:16" ht="15.75" thickBot="1" x14ac:dyDescent="0.3">
      <c r="A16" s="26">
        <v>1509</v>
      </c>
      <c r="B16" s="27" t="s">
        <v>13</v>
      </c>
      <c r="C16" s="27">
        <v>636</v>
      </c>
      <c r="D16" s="27">
        <v>26</v>
      </c>
      <c r="E16" s="70">
        <f t="shared" si="0"/>
        <v>8.6666666666666661</v>
      </c>
      <c r="F16" s="18"/>
      <c r="G16" s="18"/>
      <c r="H16" s="18">
        <v>10</v>
      </c>
      <c r="I16" s="27">
        <f t="shared" si="1"/>
        <v>646</v>
      </c>
      <c r="J16" s="27">
        <f t="shared" si="2"/>
        <v>646</v>
      </c>
      <c r="K16" s="41">
        <f t="shared" si="3"/>
        <v>115634</v>
      </c>
      <c r="O16">
        <f t="shared" si="4"/>
        <v>25.44</v>
      </c>
      <c r="P16" s="69">
        <f t="shared" si="5"/>
        <v>15.9</v>
      </c>
    </row>
    <row r="17" spans="1:16" ht="15.75" thickBot="1" x14ac:dyDescent="0.3">
      <c r="A17" s="26">
        <v>1571</v>
      </c>
      <c r="B17" s="27" t="s">
        <v>14</v>
      </c>
      <c r="C17" s="18"/>
      <c r="D17" s="18"/>
      <c r="E17" s="70"/>
      <c r="F17" s="18"/>
      <c r="G17" s="18"/>
      <c r="H17" s="18"/>
      <c r="I17" s="27"/>
      <c r="J17" s="27"/>
      <c r="K17" s="41"/>
      <c r="O17">
        <f t="shared" si="4"/>
        <v>0</v>
      </c>
      <c r="P17" s="69">
        <f t="shared" si="5"/>
        <v>0</v>
      </c>
    </row>
    <row r="18" spans="1:16" ht="15.75" thickBot="1" x14ac:dyDescent="0.3">
      <c r="A18" s="26">
        <v>1572</v>
      </c>
      <c r="B18" s="27" t="s">
        <v>15</v>
      </c>
      <c r="C18" s="27">
        <v>183</v>
      </c>
      <c r="D18" s="27">
        <v>8</v>
      </c>
      <c r="E18" s="70">
        <f t="shared" si="0"/>
        <v>2.6666666666666665</v>
      </c>
      <c r="F18" s="18"/>
      <c r="G18" s="18"/>
      <c r="H18" s="18">
        <v>5</v>
      </c>
      <c r="I18" s="27">
        <f t="shared" si="1"/>
        <v>188</v>
      </c>
      <c r="J18" s="27">
        <f t="shared" si="2"/>
        <v>188</v>
      </c>
      <c r="K18" s="41">
        <f t="shared" si="3"/>
        <v>33652</v>
      </c>
      <c r="O18">
        <f t="shared" si="4"/>
        <v>7.32</v>
      </c>
      <c r="P18" s="69">
        <f t="shared" si="5"/>
        <v>4.5750000000000002</v>
      </c>
    </row>
    <row r="19" spans="1:16" ht="15.75" thickBot="1" x14ac:dyDescent="0.3">
      <c r="A19" s="100" t="s">
        <v>14</v>
      </c>
      <c r="B19" s="101"/>
      <c r="C19" s="18"/>
      <c r="D19" s="18"/>
      <c r="E19" s="18"/>
      <c r="F19" s="27">
        <v>3</v>
      </c>
      <c r="G19" s="27">
        <v>2</v>
      </c>
      <c r="H19" s="27">
        <v>5</v>
      </c>
      <c r="I19" s="27">
        <f>SUM(C19:H19)</f>
        <v>10</v>
      </c>
      <c r="J19" s="27">
        <f t="shared" si="2"/>
        <v>10</v>
      </c>
      <c r="K19" s="41">
        <f t="shared" si="3"/>
        <v>1790</v>
      </c>
      <c r="O19">
        <f t="shared" si="4"/>
        <v>0</v>
      </c>
      <c r="P19" s="69">
        <f t="shared" si="5"/>
        <v>0</v>
      </c>
    </row>
    <row r="20" spans="1:16" ht="15.75" thickBot="1" x14ac:dyDescent="0.3">
      <c r="A20" s="100" t="s">
        <v>16</v>
      </c>
      <c r="B20" s="101"/>
      <c r="C20" s="42">
        <f>SUM(C8:C19)</f>
        <v>5793</v>
      </c>
      <c r="D20" s="42">
        <f t="shared" ref="D20:K20" si="6">SUM(D8:D19)</f>
        <v>237</v>
      </c>
      <c r="E20" s="42">
        <f t="shared" si="6"/>
        <v>79</v>
      </c>
      <c r="F20" s="42">
        <f t="shared" si="6"/>
        <v>3</v>
      </c>
      <c r="G20" s="42">
        <f t="shared" si="6"/>
        <v>2</v>
      </c>
      <c r="H20" s="42">
        <f t="shared" si="6"/>
        <v>100</v>
      </c>
      <c r="I20" s="42">
        <f t="shared" si="6"/>
        <v>5898</v>
      </c>
      <c r="J20" s="42">
        <f t="shared" si="6"/>
        <v>5898</v>
      </c>
      <c r="K20" s="42">
        <f t="shared" si="6"/>
        <v>1055742</v>
      </c>
      <c r="P20" s="69">
        <f>231/2</f>
        <v>115.5</v>
      </c>
    </row>
    <row r="22" spans="1:16" x14ac:dyDescent="0.25">
      <c r="B22" t="s">
        <v>113</v>
      </c>
      <c r="C22">
        <v>4799</v>
      </c>
      <c r="D22">
        <v>192</v>
      </c>
    </row>
    <row r="23" spans="1:16" x14ac:dyDescent="0.25">
      <c r="B23" t="s">
        <v>114</v>
      </c>
      <c r="C23">
        <v>852</v>
      </c>
      <c r="D23">
        <v>34</v>
      </c>
    </row>
    <row r="24" spans="1:16" x14ac:dyDescent="0.25">
      <c r="B24" t="s">
        <v>115</v>
      </c>
      <c r="C24">
        <v>142</v>
      </c>
      <c r="D24">
        <v>6</v>
      </c>
    </row>
    <row r="25" spans="1:16" x14ac:dyDescent="0.25">
      <c r="B25" t="s">
        <v>116</v>
      </c>
      <c r="C25">
        <f>SUM(C22:C24)</f>
        <v>5793</v>
      </c>
      <c r="D25">
        <f>SUM(D22:D24)</f>
        <v>232</v>
      </c>
    </row>
    <row r="28" spans="1:16" x14ac:dyDescent="0.25">
      <c r="D28">
        <v>237</v>
      </c>
      <c r="E28">
        <f>79*3</f>
        <v>237</v>
      </c>
    </row>
  </sheetData>
  <mergeCells count="12">
    <mergeCell ref="J4:K5"/>
    <mergeCell ref="A19:B19"/>
    <mergeCell ref="A20:B20"/>
    <mergeCell ref="A4:B6"/>
    <mergeCell ref="C4:C6"/>
    <mergeCell ref="D4:D6"/>
    <mergeCell ref="E4:E6"/>
    <mergeCell ref="A7:B7"/>
    <mergeCell ref="F5:F6"/>
    <mergeCell ref="G5:G6"/>
    <mergeCell ref="H4:H6"/>
    <mergeCell ref="I4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L14" sqref="L14"/>
    </sheetView>
  </sheetViews>
  <sheetFormatPr defaultRowHeight="15" x14ac:dyDescent="0.25"/>
  <cols>
    <col min="1" max="1" width="40.42578125" customWidth="1"/>
    <col min="2" max="2" width="10.42578125" bestFit="1" customWidth="1"/>
    <col min="3" max="3" width="7.28515625" bestFit="1" customWidth="1"/>
    <col min="4" max="4" width="7.5703125" bestFit="1" customWidth="1"/>
    <col min="5" max="5" width="8.85546875" bestFit="1" customWidth="1"/>
    <col min="6" max="6" width="7.28515625" bestFit="1" customWidth="1"/>
    <col min="7" max="7" width="10.85546875" customWidth="1"/>
    <col min="10" max="10" width="13.140625" bestFit="1" customWidth="1"/>
  </cols>
  <sheetData>
    <row r="1" spans="1:10" x14ac:dyDescent="0.25">
      <c r="A1" s="44" t="s">
        <v>49</v>
      </c>
    </row>
    <row r="2" spans="1:10" ht="16.5" thickBot="1" x14ac:dyDescent="0.3">
      <c r="A2" s="13"/>
    </row>
    <row r="3" spans="1:10" ht="15.75" thickBot="1" x14ac:dyDescent="0.3">
      <c r="A3" s="91" t="s">
        <v>2</v>
      </c>
      <c r="B3" s="91" t="s">
        <v>28</v>
      </c>
      <c r="C3" s="91" t="s">
        <v>44</v>
      </c>
      <c r="D3" s="91" t="s">
        <v>29</v>
      </c>
      <c r="E3" s="79" t="s">
        <v>30</v>
      </c>
      <c r="F3" s="80"/>
      <c r="G3" s="91" t="s">
        <v>31</v>
      </c>
      <c r="H3" s="91" t="s">
        <v>47</v>
      </c>
      <c r="I3" s="107" t="s">
        <v>50</v>
      </c>
      <c r="J3" s="108"/>
    </row>
    <row r="4" spans="1:10" ht="15.75" thickBot="1" x14ac:dyDescent="0.3">
      <c r="A4" s="106"/>
      <c r="B4" s="106"/>
      <c r="C4" s="106"/>
      <c r="D4" s="106"/>
      <c r="E4" s="45" t="s">
        <v>45</v>
      </c>
      <c r="F4" s="46" t="s">
        <v>46</v>
      </c>
      <c r="G4" s="106"/>
      <c r="H4" s="106"/>
      <c r="I4" s="4" t="s">
        <v>34</v>
      </c>
      <c r="J4" s="9" t="s">
        <v>42</v>
      </c>
    </row>
    <row r="5" spans="1:10" ht="15.75" thickBot="1" x14ac:dyDescent="0.3">
      <c r="A5" s="47">
        <v>-1</v>
      </c>
      <c r="B5" s="16">
        <v>-2</v>
      </c>
      <c r="C5" s="16">
        <v>-3</v>
      </c>
      <c r="D5" s="16">
        <v>-4</v>
      </c>
      <c r="E5" s="16">
        <v>-5</v>
      </c>
      <c r="F5" s="16">
        <v>-6</v>
      </c>
      <c r="G5" s="16">
        <v>-7</v>
      </c>
      <c r="H5" s="16">
        <v>-8</v>
      </c>
      <c r="I5" s="16">
        <v>-9</v>
      </c>
      <c r="J5" s="16">
        <v>-10</v>
      </c>
    </row>
    <row r="6" spans="1:10" ht="15.75" thickBot="1" x14ac:dyDescent="0.3">
      <c r="A6" s="48" t="s">
        <v>51</v>
      </c>
      <c r="B6" s="18"/>
      <c r="C6" s="18"/>
      <c r="D6" s="18"/>
      <c r="E6" s="18"/>
      <c r="F6" s="18"/>
      <c r="G6" s="18"/>
      <c r="H6" s="18"/>
      <c r="I6" s="18"/>
      <c r="J6" s="18"/>
    </row>
    <row r="7" spans="1:10" ht="15.75" thickBot="1" x14ac:dyDescent="0.3">
      <c r="A7" s="48" t="s">
        <v>52</v>
      </c>
      <c r="B7" s="18"/>
      <c r="C7" s="18"/>
      <c r="D7" s="18"/>
      <c r="E7" s="18"/>
      <c r="F7" s="18"/>
      <c r="G7" s="18"/>
      <c r="H7" s="18"/>
      <c r="I7" s="18"/>
      <c r="J7" s="18"/>
    </row>
    <row r="8" spans="1:10" ht="15.75" thickBot="1" x14ac:dyDescent="0.3">
      <c r="A8" s="48" t="s">
        <v>53</v>
      </c>
      <c r="B8" s="18"/>
      <c r="C8" s="18"/>
      <c r="D8" s="18"/>
      <c r="E8" s="18"/>
      <c r="F8" s="18"/>
      <c r="G8" s="18"/>
      <c r="H8" s="18"/>
      <c r="I8" s="18"/>
      <c r="J8" s="18"/>
    </row>
    <row r="9" spans="1:10" ht="15.75" thickBot="1" x14ac:dyDescent="0.3">
      <c r="A9" s="48" t="s">
        <v>54</v>
      </c>
      <c r="B9" s="18"/>
      <c r="C9" s="18"/>
      <c r="D9" s="18"/>
      <c r="E9" s="18"/>
      <c r="F9" s="18"/>
      <c r="G9" s="18"/>
      <c r="H9" s="18"/>
      <c r="I9" s="18"/>
      <c r="J9" s="18"/>
    </row>
    <row r="10" spans="1:10" ht="15.75" thickBot="1" x14ac:dyDescent="0.3">
      <c r="A10" s="48" t="s">
        <v>55</v>
      </c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15.75" thickBot="1" x14ac:dyDescent="0.3">
      <c r="A11" s="48" t="s">
        <v>56</v>
      </c>
      <c r="B11" s="18"/>
      <c r="C11" s="18"/>
      <c r="D11" s="18"/>
      <c r="E11" s="18"/>
      <c r="F11" s="18"/>
      <c r="G11" s="18"/>
      <c r="H11" s="18"/>
      <c r="I11" s="18"/>
      <c r="J11" s="18"/>
    </row>
    <row r="12" spans="1:10" ht="15.75" thickBot="1" x14ac:dyDescent="0.3">
      <c r="A12" s="48" t="s">
        <v>57</v>
      </c>
      <c r="B12" s="18"/>
      <c r="C12" s="18"/>
      <c r="D12" s="18"/>
      <c r="E12" s="18"/>
      <c r="F12" s="18"/>
      <c r="G12" s="18"/>
      <c r="H12" s="18"/>
      <c r="I12" s="18"/>
      <c r="J12" s="18"/>
    </row>
    <row r="13" spans="1:10" ht="15.75" thickBot="1" x14ac:dyDescent="0.3">
      <c r="A13" s="48" t="s">
        <v>58</v>
      </c>
      <c r="B13" s="18"/>
      <c r="C13" s="18"/>
      <c r="D13" s="18"/>
      <c r="E13" s="18"/>
      <c r="F13" s="18"/>
      <c r="G13" s="18"/>
      <c r="H13" s="18"/>
      <c r="I13" s="18"/>
      <c r="J13" s="18"/>
    </row>
    <row r="14" spans="1:10" ht="15.75" thickBot="1" x14ac:dyDescent="0.3">
      <c r="A14" s="48" t="s">
        <v>59</v>
      </c>
      <c r="B14" s="18"/>
      <c r="C14" s="18"/>
      <c r="D14" s="18"/>
      <c r="E14" s="18"/>
      <c r="F14" s="18"/>
      <c r="G14" s="18"/>
      <c r="H14" s="18"/>
      <c r="I14" s="18"/>
      <c r="J14" s="18"/>
    </row>
    <row r="15" spans="1:10" ht="15.75" thickBot="1" x14ac:dyDescent="0.3">
      <c r="A15" s="48" t="s">
        <v>60</v>
      </c>
      <c r="B15" s="6">
        <v>225</v>
      </c>
      <c r="C15" s="6">
        <v>9</v>
      </c>
      <c r="D15" s="6"/>
      <c r="E15" s="6"/>
      <c r="F15" s="18"/>
      <c r="G15" s="6">
        <v>5</v>
      </c>
      <c r="H15" s="6">
        <f>B15+D15+E15+G15</f>
        <v>230</v>
      </c>
      <c r="I15" s="6">
        <f>H15</f>
        <v>230</v>
      </c>
      <c r="J15" s="50">
        <f>I15*179</f>
        <v>41170</v>
      </c>
    </row>
    <row r="16" spans="1:10" ht="15.75" thickBot="1" x14ac:dyDescent="0.3">
      <c r="A16" s="48" t="s">
        <v>61</v>
      </c>
      <c r="B16" s="18"/>
      <c r="C16" s="18"/>
      <c r="D16" s="18"/>
      <c r="E16" s="18"/>
      <c r="F16" s="18"/>
      <c r="G16" s="18"/>
      <c r="H16" s="18"/>
      <c r="I16" s="18"/>
      <c r="J16" s="50"/>
    </row>
    <row r="17" spans="1:11" ht="15.75" thickBot="1" x14ac:dyDescent="0.3">
      <c r="A17" s="49" t="s">
        <v>14</v>
      </c>
      <c r="B17" s="18"/>
      <c r="C17" s="18"/>
      <c r="D17" s="18">
        <v>5</v>
      </c>
      <c r="E17" s="18">
        <v>1</v>
      </c>
      <c r="F17" s="18"/>
      <c r="G17" s="18">
        <v>5</v>
      </c>
      <c r="H17" s="18">
        <f>SUM(B17:G17)</f>
        <v>11</v>
      </c>
      <c r="I17" s="6">
        <f>H17</f>
        <v>11</v>
      </c>
      <c r="J17" s="50">
        <f t="shared" ref="J17" si="0">I17*179</f>
        <v>1969</v>
      </c>
    </row>
    <row r="18" spans="1:11" ht="15.75" thickBot="1" x14ac:dyDescent="0.3">
      <c r="A18" s="49" t="s">
        <v>16</v>
      </c>
      <c r="B18" s="20">
        <f>SUM(B6:B17)</f>
        <v>225</v>
      </c>
      <c r="C18" s="20">
        <f t="shared" ref="C18:J18" si="1">SUM(C6:C17)</f>
        <v>9</v>
      </c>
      <c r="D18" s="20">
        <f t="shared" si="1"/>
        <v>5</v>
      </c>
      <c r="E18" s="20">
        <f t="shared" si="1"/>
        <v>1</v>
      </c>
      <c r="F18" s="20">
        <f t="shared" si="1"/>
        <v>0</v>
      </c>
      <c r="G18" s="20">
        <f t="shared" si="1"/>
        <v>10</v>
      </c>
      <c r="H18" s="20">
        <f t="shared" si="1"/>
        <v>241</v>
      </c>
      <c r="I18" s="20">
        <f t="shared" si="1"/>
        <v>241</v>
      </c>
      <c r="J18" s="20">
        <f t="shared" si="1"/>
        <v>43139</v>
      </c>
    </row>
    <row r="22" spans="1:11" x14ac:dyDescent="0.25">
      <c r="K22">
        <f>180+34+11</f>
        <v>225</v>
      </c>
    </row>
  </sheetData>
  <mergeCells count="8">
    <mergeCell ref="A3:A4"/>
    <mergeCell ref="C3:C4"/>
    <mergeCell ref="D3:D4"/>
    <mergeCell ref="E3:F3"/>
    <mergeCell ref="I3:J3"/>
    <mergeCell ref="G3:G4"/>
    <mergeCell ref="H3:H4"/>
    <mergeCell ref="B3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H13" sqref="H13"/>
    </sheetView>
  </sheetViews>
  <sheetFormatPr defaultRowHeight="15" x14ac:dyDescent="0.25"/>
  <cols>
    <col min="1" max="1" width="33" customWidth="1"/>
    <col min="2" max="2" width="10.5703125" customWidth="1"/>
    <col min="9" max="9" width="14.5703125" customWidth="1"/>
  </cols>
  <sheetData>
    <row r="1" spans="1:12" x14ac:dyDescent="0.25">
      <c r="A1" s="51" t="s">
        <v>62</v>
      </c>
    </row>
    <row r="2" spans="1:12" ht="15.75" thickBot="1" x14ac:dyDescent="0.3">
      <c r="A2" s="23"/>
    </row>
    <row r="3" spans="1:12" ht="15.75" thickBot="1" x14ac:dyDescent="0.3">
      <c r="A3" s="52"/>
      <c r="B3" s="40"/>
      <c r="C3" s="40"/>
      <c r="D3" s="100" t="s">
        <v>30</v>
      </c>
      <c r="E3" s="101"/>
      <c r="F3" s="40"/>
      <c r="G3" s="40"/>
      <c r="H3" s="109" t="s">
        <v>63</v>
      </c>
      <c r="I3" s="110"/>
    </row>
    <row r="4" spans="1:12" ht="24.75" thickBot="1" x14ac:dyDescent="0.3">
      <c r="A4" s="53" t="s">
        <v>2</v>
      </c>
      <c r="B4" s="32" t="s">
        <v>107</v>
      </c>
      <c r="C4" s="54" t="s">
        <v>29</v>
      </c>
      <c r="D4" s="33" t="s">
        <v>45</v>
      </c>
      <c r="E4" s="55" t="s">
        <v>46</v>
      </c>
      <c r="F4" s="32" t="s">
        <v>31</v>
      </c>
      <c r="G4" s="33" t="s">
        <v>47</v>
      </c>
      <c r="H4" s="24" t="s">
        <v>34</v>
      </c>
      <c r="I4" s="34" t="s">
        <v>42</v>
      </c>
    </row>
    <row r="5" spans="1:12" ht="15.75" thickBot="1" x14ac:dyDescent="0.3">
      <c r="A5" s="37">
        <v>-1</v>
      </c>
      <c r="B5" s="35">
        <v>-2</v>
      </c>
      <c r="C5" s="35">
        <v>-3</v>
      </c>
      <c r="D5" s="35">
        <v>-4</v>
      </c>
      <c r="E5" s="35">
        <v>-5</v>
      </c>
      <c r="F5" s="35">
        <v>-6</v>
      </c>
      <c r="G5" s="35">
        <v>-7</v>
      </c>
      <c r="H5" s="35">
        <v>-8</v>
      </c>
      <c r="I5" s="35">
        <v>-9</v>
      </c>
    </row>
    <row r="6" spans="1:12" ht="15.75" thickBot="1" x14ac:dyDescent="0.3">
      <c r="A6" s="36" t="s">
        <v>64</v>
      </c>
      <c r="B6" s="27">
        <v>98</v>
      </c>
      <c r="C6" s="70">
        <v>9</v>
      </c>
      <c r="D6" s="18"/>
      <c r="E6" s="18"/>
      <c r="F6" s="18">
        <v>3</v>
      </c>
      <c r="G6" s="70">
        <f>SUM(B6:F6)</f>
        <v>110</v>
      </c>
      <c r="H6" s="70">
        <f>G6</f>
        <v>110</v>
      </c>
      <c r="I6" s="41">
        <f>H6*55</f>
        <v>6050</v>
      </c>
      <c r="K6" s="69">
        <f>B6*0.05</f>
        <v>4.9000000000000004</v>
      </c>
    </row>
    <row r="7" spans="1:12" ht="15.75" thickBot="1" x14ac:dyDescent="0.3">
      <c r="A7" s="36" t="s">
        <v>65</v>
      </c>
      <c r="B7" s="27">
        <v>118</v>
      </c>
      <c r="C7" s="70">
        <v>10.666666666666666</v>
      </c>
      <c r="D7" s="18"/>
      <c r="E7" s="18"/>
      <c r="F7" s="18">
        <v>3</v>
      </c>
      <c r="G7" s="70">
        <f t="shared" ref="G7:G17" si="0">SUM(B7:F7)</f>
        <v>131.66666666666666</v>
      </c>
      <c r="H7" s="70">
        <f t="shared" ref="H7:H17" si="1">G7</f>
        <v>131.66666666666666</v>
      </c>
      <c r="I7" s="41">
        <f t="shared" ref="I7:I17" si="2">H7*55</f>
        <v>7241.6666666666661</v>
      </c>
      <c r="K7" s="69">
        <f t="shared" ref="K7:K16" si="3">B7*0.05</f>
        <v>5.9</v>
      </c>
      <c r="L7">
        <v>55</v>
      </c>
    </row>
    <row r="8" spans="1:12" ht="15.75" thickBot="1" x14ac:dyDescent="0.3">
      <c r="A8" s="36" t="s">
        <v>66</v>
      </c>
      <c r="B8" s="27">
        <v>75</v>
      </c>
      <c r="C8" s="70">
        <v>7</v>
      </c>
      <c r="D8" s="18"/>
      <c r="E8" s="18"/>
      <c r="F8" s="18">
        <v>3</v>
      </c>
      <c r="G8" s="70">
        <f t="shared" si="0"/>
        <v>85</v>
      </c>
      <c r="H8" s="70">
        <f t="shared" si="1"/>
        <v>85</v>
      </c>
      <c r="I8" s="41">
        <f t="shared" si="2"/>
        <v>4675</v>
      </c>
      <c r="K8" s="69">
        <f t="shared" si="3"/>
        <v>3.75</v>
      </c>
    </row>
    <row r="9" spans="1:12" ht="15.75" thickBot="1" x14ac:dyDescent="0.3">
      <c r="A9" s="36" t="s">
        <v>67</v>
      </c>
      <c r="B9" s="27">
        <v>75</v>
      </c>
      <c r="C9" s="70">
        <v>7</v>
      </c>
      <c r="D9" s="18"/>
      <c r="E9" s="18"/>
      <c r="F9" s="18">
        <v>3</v>
      </c>
      <c r="G9" s="70">
        <f t="shared" si="0"/>
        <v>85</v>
      </c>
      <c r="H9" s="70">
        <f t="shared" si="1"/>
        <v>85</v>
      </c>
      <c r="I9" s="41">
        <f t="shared" si="2"/>
        <v>4675</v>
      </c>
      <c r="K9" s="69">
        <f t="shared" si="3"/>
        <v>3.75</v>
      </c>
    </row>
    <row r="10" spans="1:12" ht="15.75" thickBot="1" x14ac:dyDescent="0.3">
      <c r="A10" s="36" t="s">
        <v>68</v>
      </c>
      <c r="B10" s="27">
        <v>102</v>
      </c>
      <c r="C10" s="70">
        <v>9.6666666666666661</v>
      </c>
      <c r="D10" s="18"/>
      <c r="E10" s="18"/>
      <c r="F10" s="18">
        <v>3</v>
      </c>
      <c r="G10" s="70">
        <f t="shared" si="0"/>
        <v>114.66666666666667</v>
      </c>
      <c r="H10" s="70">
        <f t="shared" si="1"/>
        <v>114.66666666666667</v>
      </c>
      <c r="I10" s="41">
        <f t="shared" si="2"/>
        <v>6306.666666666667</v>
      </c>
      <c r="K10" s="69">
        <f t="shared" si="3"/>
        <v>5.1000000000000005</v>
      </c>
    </row>
    <row r="11" spans="1:12" ht="15.75" thickBot="1" x14ac:dyDescent="0.3">
      <c r="A11" s="36" t="s">
        <v>69</v>
      </c>
      <c r="B11" s="27">
        <v>75</v>
      </c>
      <c r="C11" s="70">
        <v>7</v>
      </c>
      <c r="D11" s="18"/>
      <c r="E11" s="18"/>
      <c r="F11" s="18">
        <v>3</v>
      </c>
      <c r="G11" s="70">
        <f t="shared" si="0"/>
        <v>85</v>
      </c>
      <c r="H11" s="70">
        <f t="shared" si="1"/>
        <v>85</v>
      </c>
      <c r="I11" s="41">
        <f t="shared" si="2"/>
        <v>4675</v>
      </c>
      <c r="K11" s="69">
        <f t="shared" si="3"/>
        <v>3.75</v>
      </c>
    </row>
    <row r="12" spans="1:12" ht="15.75" thickBot="1" x14ac:dyDescent="0.3">
      <c r="A12" s="36" t="s">
        <v>70</v>
      </c>
      <c r="B12" s="27">
        <v>86</v>
      </c>
      <c r="C12" s="70">
        <v>8</v>
      </c>
      <c r="D12" s="18"/>
      <c r="E12" s="18"/>
      <c r="F12" s="18">
        <v>3</v>
      </c>
      <c r="G12" s="70">
        <f t="shared" si="0"/>
        <v>97</v>
      </c>
      <c r="H12" s="70">
        <f t="shared" si="1"/>
        <v>97</v>
      </c>
      <c r="I12" s="41">
        <f t="shared" si="2"/>
        <v>5335</v>
      </c>
      <c r="K12" s="69">
        <f t="shared" si="3"/>
        <v>4.3</v>
      </c>
    </row>
    <row r="13" spans="1:12" ht="15.75" thickBot="1" x14ac:dyDescent="0.3">
      <c r="A13" s="36" t="s">
        <v>71</v>
      </c>
      <c r="B13" s="27">
        <v>101</v>
      </c>
      <c r="C13" s="70">
        <v>9.3333333333333339</v>
      </c>
      <c r="D13" s="18"/>
      <c r="E13" s="18"/>
      <c r="F13" s="18">
        <v>3</v>
      </c>
      <c r="G13" s="70">
        <f t="shared" si="0"/>
        <v>113.33333333333333</v>
      </c>
      <c r="H13" s="70">
        <f t="shared" si="1"/>
        <v>113.33333333333333</v>
      </c>
      <c r="I13" s="41">
        <f t="shared" si="2"/>
        <v>6233.333333333333</v>
      </c>
      <c r="K13" s="69">
        <f t="shared" si="3"/>
        <v>5.0500000000000007</v>
      </c>
    </row>
    <row r="14" spans="1:12" ht="15.75" thickBot="1" x14ac:dyDescent="0.3">
      <c r="A14" s="36" t="s">
        <v>72</v>
      </c>
      <c r="B14" s="27">
        <v>94</v>
      </c>
      <c r="C14" s="70">
        <v>8.6666666666666661</v>
      </c>
      <c r="D14" s="18"/>
      <c r="E14" s="18"/>
      <c r="F14" s="18">
        <v>3</v>
      </c>
      <c r="G14" s="70">
        <f t="shared" si="0"/>
        <v>105.66666666666667</v>
      </c>
      <c r="H14" s="70">
        <f t="shared" si="1"/>
        <v>105.66666666666667</v>
      </c>
      <c r="I14" s="41">
        <f t="shared" si="2"/>
        <v>5811.666666666667</v>
      </c>
      <c r="K14" s="69">
        <f t="shared" si="3"/>
        <v>4.7</v>
      </c>
    </row>
    <row r="15" spans="1:12" ht="15.75" thickBot="1" x14ac:dyDescent="0.3">
      <c r="A15" s="36" t="s">
        <v>73</v>
      </c>
      <c r="B15" s="18"/>
      <c r="C15" s="71"/>
      <c r="D15" s="18"/>
      <c r="E15" s="18"/>
      <c r="F15" s="18"/>
      <c r="G15" s="70"/>
      <c r="H15" s="70">
        <f t="shared" si="1"/>
        <v>0</v>
      </c>
      <c r="I15" s="41"/>
      <c r="K15" s="69">
        <f t="shared" si="3"/>
        <v>0</v>
      </c>
    </row>
    <row r="16" spans="1:12" ht="15.75" thickBot="1" x14ac:dyDescent="0.3">
      <c r="A16" s="36" t="s">
        <v>74</v>
      </c>
      <c r="B16" s="27">
        <v>28</v>
      </c>
      <c r="C16" s="70">
        <v>2.6666666666666665</v>
      </c>
      <c r="D16" s="18"/>
      <c r="E16" s="18"/>
      <c r="F16" s="18">
        <v>2</v>
      </c>
      <c r="G16" s="70">
        <f t="shared" si="0"/>
        <v>32.666666666666671</v>
      </c>
      <c r="H16" s="70">
        <f t="shared" si="1"/>
        <v>32.666666666666671</v>
      </c>
      <c r="I16" s="41">
        <f t="shared" si="2"/>
        <v>1796.666666666667</v>
      </c>
      <c r="K16" s="69">
        <f t="shared" si="3"/>
        <v>1.4000000000000001</v>
      </c>
    </row>
    <row r="17" spans="1:11" ht="15.75" thickBot="1" x14ac:dyDescent="0.3">
      <c r="A17" s="30" t="s">
        <v>14</v>
      </c>
      <c r="B17" s="18"/>
      <c r="C17" s="18"/>
      <c r="D17" s="27">
        <v>3</v>
      </c>
      <c r="E17" s="27">
        <v>2</v>
      </c>
      <c r="F17" s="27">
        <v>3</v>
      </c>
      <c r="G17" s="70">
        <f t="shared" si="0"/>
        <v>8</v>
      </c>
      <c r="H17" s="70">
        <f t="shared" si="1"/>
        <v>8</v>
      </c>
      <c r="I17" s="41">
        <f t="shared" si="2"/>
        <v>440</v>
      </c>
      <c r="K17" s="69">
        <f>0.05*SUM(C17:E17)</f>
        <v>0.25</v>
      </c>
    </row>
    <row r="18" spans="1:11" ht="15.75" thickBot="1" x14ac:dyDescent="0.3">
      <c r="A18" s="30" t="s">
        <v>16</v>
      </c>
      <c r="B18" s="42">
        <f>SUM(B6:B17)</f>
        <v>852</v>
      </c>
      <c r="C18" s="42">
        <f t="shared" ref="C18:I18" si="4">SUM(C6:C17)</f>
        <v>79</v>
      </c>
      <c r="D18" s="42">
        <f t="shared" si="4"/>
        <v>3</v>
      </c>
      <c r="E18" s="42">
        <f t="shared" si="4"/>
        <v>2</v>
      </c>
      <c r="F18" s="42">
        <f t="shared" si="4"/>
        <v>32</v>
      </c>
      <c r="G18" s="72">
        <f t="shared" si="4"/>
        <v>967.99999999999989</v>
      </c>
      <c r="H18" s="72">
        <f t="shared" si="4"/>
        <v>967.99999999999989</v>
      </c>
      <c r="I18" s="42">
        <f t="shared" si="4"/>
        <v>53239.999999999993</v>
      </c>
    </row>
  </sheetData>
  <mergeCells count="2">
    <mergeCell ref="D3:E3"/>
    <mergeCell ref="H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7" sqref="C17"/>
    </sheetView>
  </sheetViews>
  <sheetFormatPr defaultRowHeight="15" x14ac:dyDescent="0.25"/>
  <cols>
    <col min="1" max="1" width="28.42578125" customWidth="1"/>
  </cols>
  <sheetData>
    <row r="1" spans="1:8" x14ac:dyDescent="0.25">
      <c r="A1" s="58" t="s">
        <v>75</v>
      </c>
    </row>
    <row r="2" spans="1:8" x14ac:dyDescent="0.25">
      <c r="A2" s="56" t="s">
        <v>76</v>
      </c>
    </row>
    <row r="3" spans="1:8" ht="15.75" thickBot="1" x14ac:dyDescent="0.3">
      <c r="A3" s="23"/>
    </row>
    <row r="4" spans="1:8" ht="15.75" thickBot="1" x14ac:dyDescent="0.3">
      <c r="A4" s="93" t="s">
        <v>2</v>
      </c>
      <c r="B4" s="93" t="s">
        <v>28</v>
      </c>
      <c r="C4" s="93" t="s">
        <v>29</v>
      </c>
      <c r="D4" s="93" t="s">
        <v>30</v>
      </c>
      <c r="E4" s="93" t="s">
        <v>31</v>
      </c>
      <c r="F4" s="93" t="s">
        <v>47</v>
      </c>
      <c r="G4" s="111" t="s">
        <v>77</v>
      </c>
      <c r="H4" s="112"/>
    </row>
    <row r="5" spans="1:8" ht="15.75" thickBot="1" x14ac:dyDescent="0.3">
      <c r="A5" s="95"/>
      <c r="B5" s="95"/>
      <c r="C5" s="95"/>
      <c r="D5" s="95"/>
      <c r="E5" s="95"/>
      <c r="F5" s="95"/>
      <c r="G5" s="24" t="s">
        <v>34</v>
      </c>
      <c r="H5" s="57" t="s">
        <v>42</v>
      </c>
    </row>
    <row r="6" spans="1:8" ht="15.75" thickBot="1" x14ac:dyDescent="0.3">
      <c r="A6" s="37">
        <v>-1</v>
      </c>
      <c r="B6" s="35">
        <v>-2</v>
      </c>
      <c r="C6" s="35">
        <v>-3</v>
      </c>
      <c r="D6" s="35">
        <v>-4</v>
      </c>
      <c r="E6" s="35">
        <v>-5</v>
      </c>
      <c r="F6" s="35">
        <v>-6</v>
      </c>
      <c r="G6" s="35">
        <v>-7</v>
      </c>
      <c r="H6" s="35">
        <v>-8</v>
      </c>
    </row>
    <row r="7" spans="1:8" ht="15.75" thickBot="1" x14ac:dyDescent="0.3">
      <c r="A7" s="36" t="s">
        <v>78</v>
      </c>
      <c r="B7" s="18"/>
      <c r="C7" s="18"/>
      <c r="D7" s="18"/>
      <c r="E7" s="18"/>
      <c r="F7" s="18"/>
      <c r="G7" s="18"/>
      <c r="H7" s="18"/>
    </row>
    <row r="8" spans="1:8" ht="15.75" thickBot="1" x14ac:dyDescent="0.3">
      <c r="A8" s="36" t="s">
        <v>79</v>
      </c>
      <c r="B8" s="18"/>
      <c r="C8" s="18"/>
      <c r="D8" s="18"/>
      <c r="E8" s="18"/>
      <c r="F8" s="18"/>
      <c r="G8" s="18"/>
      <c r="H8" s="18"/>
    </row>
    <row r="9" spans="1:8" ht="15.75" thickBot="1" x14ac:dyDescent="0.3">
      <c r="A9" s="36" t="s">
        <v>80</v>
      </c>
      <c r="B9" s="18"/>
      <c r="C9" s="18"/>
      <c r="D9" s="18"/>
      <c r="E9" s="18"/>
      <c r="F9" s="18"/>
      <c r="G9" s="18"/>
      <c r="H9" s="18"/>
    </row>
    <row r="10" spans="1:8" ht="15.75" thickBot="1" x14ac:dyDescent="0.3">
      <c r="A10" s="36" t="s">
        <v>81</v>
      </c>
      <c r="B10" s="18"/>
      <c r="C10" s="18"/>
      <c r="D10" s="18"/>
      <c r="E10" s="18"/>
      <c r="F10" s="18"/>
      <c r="G10" s="18"/>
      <c r="H10" s="18"/>
    </row>
    <row r="11" spans="1:8" ht="15.75" thickBot="1" x14ac:dyDescent="0.3">
      <c r="A11" s="36" t="s">
        <v>82</v>
      </c>
      <c r="B11" s="18"/>
      <c r="C11" s="18"/>
      <c r="D11" s="18"/>
      <c r="E11" s="18"/>
      <c r="F11" s="18"/>
      <c r="G11" s="18"/>
      <c r="H11" s="18"/>
    </row>
    <row r="12" spans="1:8" ht="15.75" thickBot="1" x14ac:dyDescent="0.3">
      <c r="A12" s="36" t="s">
        <v>83</v>
      </c>
      <c r="B12" s="18"/>
      <c r="C12" s="18"/>
      <c r="D12" s="18"/>
      <c r="E12" s="18"/>
      <c r="F12" s="18"/>
      <c r="G12" s="18"/>
      <c r="H12" s="18"/>
    </row>
    <row r="13" spans="1:8" ht="15.75" thickBot="1" x14ac:dyDescent="0.3">
      <c r="A13" s="36" t="s">
        <v>84</v>
      </c>
      <c r="B13" s="18"/>
      <c r="C13" s="18"/>
      <c r="D13" s="18"/>
      <c r="E13" s="18"/>
      <c r="F13" s="18"/>
      <c r="G13" s="18"/>
      <c r="H13" s="18"/>
    </row>
    <row r="14" spans="1:8" ht="15.75" thickBot="1" x14ac:dyDescent="0.3">
      <c r="A14" s="36" t="s">
        <v>85</v>
      </c>
      <c r="B14" s="18"/>
      <c r="C14" s="18"/>
      <c r="D14" s="18"/>
      <c r="E14" s="18"/>
      <c r="F14" s="18"/>
      <c r="G14" s="18"/>
      <c r="H14" s="18"/>
    </row>
    <row r="15" spans="1:8" ht="15.75" thickBot="1" x14ac:dyDescent="0.3">
      <c r="A15" s="36" t="s">
        <v>86</v>
      </c>
      <c r="B15" s="18"/>
      <c r="C15" s="18"/>
      <c r="D15" s="18"/>
      <c r="E15" s="18"/>
      <c r="F15" s="18"/>
      <c r="G15" s="18"/>
      <c r="H15" s="18"/>
    </row>
    <row r="16" spans="1:8" ht="15.75" thickBot="1" x14ac:dyDescent="0.3">
      <c r="A16" s="36" t="s">
        <v>87</v>
      </c>
      <c r="B16" s="27">
        <v>34</v>
      </c>
      <c r="C16" s="27">
        <v>5</v>
      </c>
      <c r="D16" s="27"/>
      <c r="E16" s="27">
        <v>2</v>
      </c>
      <c r="F16" s="27">
        <f>SUM(B16:E16)</f>
        <v>41</v>
      </c>
      <c r="G16" s="27">
        <f>F16</f>
        <v>41</v>
      </c>
      <c r="H16" s="41">
        <f>G16*55</f>
        <v>2255</v>
      </c>
    </row>
    <row r="17" spans="1:8" ht="15.75" thickBot="1" x14ac:dyDescent="0.3">
      <c r="A17" s="36" t="s">
        <v>88</v>
      </c>
      <c r="B17" s="18"/>
      <c r="C17" s="18"/>
      <c r="D17" s="18"/>
      <c r="E17" s="18"/>
      <c r="F17" s="27"/>
      <c r="G17" s="27"/>
      <c r="H17" s="41"/>
    </row>
    <row r="18" spans="1:8" ht="15.75" thickBot="1" x14ac:dyDescent="0.3">
      <c r="A18" s="30" t="s">
        <v>14</v>
      </c>
      <c r="B18" s="18"/>
      <c r="C18" s="18">
        <v>1</v>
      </c>
      <c r="D18" s="18">
        <v>1</v>
      </c>
      <c r="E18" s="18">
        <v>1</v>
      </c>
      <c r="F18" s="27">
        <f t="shared" ref="F18" si="0">SUM(B18:E18)</f>
        <v>3</v>
      </c>
      <c r="G18" s="27">
        <f t="shared" ref="G18" si="1">F18</f>
        <v>3</v>
      </c>
      <c r="H18" s="41">
        <f t="shared" ref="H18" si="2">G18*55</f>
        <v>165</v>
      </c>
    </row>
    <row r="19" spans="1:8" ht="15.75" thickBot="1" x14ac:dyDescent="0.3">
      <c r="A19" s="30" t="s">
        <v>16</v>
      </c>
      <c r="B19" s="32">
        <f>SUM(B7:B18)</f>
        <v>34</v>
      </c>
      <c r="C19" s="32">
        <f t="shared" ref="C19:H19" si="3">SUM(C7:C18)</f>
        <v>6</v>
      </c>
      <c r="D19" s="32">
        <f t="shared" si="3"/>
        <v>1</v>
      </c>
      <c r="E19" s="32">
        <f t="shared" si="3"/>
        <v>3</v>
      </c>
      <c r="F19" s="32">
        <f t="shared" si="3"/>
        <v>44</v>
      </c>
      <c r="G19" s="32">
        <f t="shared" si="3"/>
        <v>44</v>
      </c>
      <c r="H19" s="32">
        <f t="shared" si="3"/>
        <v>2420</v>
      </c>
    </row>
  </sheetData>
  <mergeCells count="7">
    <mergeCell ref="G4:H4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7" sqref="C17"/>
    </sheetView>
  </sheetViews>
  <sheetFormatPr defaultRowHeight="15" x14ac:dyDescent="0.25"/>
  <cols>
    <col min="1" max="1" width="38.28515625" customWidth="1"/>
    <col min="2" max="2" width="11.42578125" customWidth="1"/>
    <col min="3" max="3" width="7.5703125" bestFit="1" customWidth="1"/>
    <col min="4" max="4" width="7.140625" bestFit="1" customWidth="1"/>
    <col min="5" max="5" width="11.5703125" customWidth="1"/>
    <col min="8" max="8" width="10.7109375" bestFit="1" customWidth="1"/>
  </cols>
  <sheetData>
    <row r="1" spans="1:8" x14ac:dyDescent="0.25">
      <c r="A1" s="59" t="s">
        <v>89</v>
      </c>
    </row>
    <row r="2" spans="1:8" ht="16.5" thickBot="1" x14ac:dyDescent="0.3">
      <c r="A2" s="13"/>
    </row>
    <row r="3" spans="1:8" ht="15.75" thickBot="1" x14ac:dyDescent="0.3">
      <c r="A3" s="91" t="s">
        <v>2</v>
      </c>
      <c r="B3" s="91" t="s">
        <v>28</v>
      </c>
      <c r="C3" s="91" t="s">
        <v>29</v>
      </c>
      <c r="D3" s="91" t="s">
        <v>30</v>
      </c>
      <c r="E3" s="91" t="s">
        <v>31</v>
      </c>
      <c r="F3" s="91" t="s">
        <v>47</v>
      </c>
      <c r="G3" s="113" t="s">
        <v>90</v>
      </c>
      <c r="H3" s="114"/>
    </row>
    <row r="4" spans="1:8" ht="15.75" thickBot="1" x14ac:dyDescent="0.3">
      <c r="A4" s="106"/>
      <c r="B4" s="106"/>
      <c r="C4" s="106"/>
      <c r="D4" s="106"/>
      <c r="E4" s="106"/>
      <c r="F4" s="106"/>
      <c r="G4" s="4" t="s">
        <v>34</v>
      </c>
      <c r="H4" s="9" t="s">
        <v>42</v>
      </c>
    </row>
    <row r="5" spans="1:8" ht="15.75" thickBot="1" x14ac:dyDescent="0.3">
      <c r="A5" s="47">
        <v>-1</v>
      </c>
      <c r="B5" s="16">
        <v>-2</v>
      </c>
      <c r="C5" s="16">
        <v>-3</v>
      </c>
      <c r="D5" s="16">
        <v>-4</v>
      </c>
      <c r="E5" s="16">
        <v>-5</v>
      </c>
      <c r="F5" s="16">
        <v>-6</v>
      </c>
      <c r="G5" s="16">
        <v>-7</v>
      </c>
      <c r="H5" s="16">
        <v>-8</v>
      </c>
    </row>
    <row r="6" spans="1:8" ht="15.75" thickBot="1" x14ac:dyDescent="0.3">
      <c r="A6" s="48" t="s">
        <v>51</v>
      </c>
      <c r="B6" s="17">
        <v>1</v>
      </c>
      <c r="C6" s="43"/>
      <c r="D6" s="43"/>
      <c r="E6" s="43">
        <v>1</v>
      </c>
      <c r="F6" s="17">
        <f>SUM(B6:E6)</f>
        <v>2</v>
      </c>
      <c r="G6" s="17">
        <f>F6</f>
        <v>2</v>
      </c>
      <c r="H6" s="7">
        <f>G6*129</f>
        <v>258</v>
      </c>
    </row>
    <row r="7" spans="1:8" ht="15.75" thickBot="1" x14ac:dyDescent="0.3">
      <c r="A7" s="48" t="s">
        <v>52</v>
      </c>
      <c r="B7" s="17">
        <v>7</v>
      </c>
      <c r="C7" s="43"/>
      <c r="D7" s="43"/>
      <c r="E7" s="43">
        <v>1</v>
      </c>
      <c r="F7" s="17">
        <f t="shared" ref="F7:F17" si="0">SUM(B7:E7)</f>
        <v>8</v>
      </c>
      <c r="G7" s="17">
        <f t="shared" ref="G7:G17" si="1">F7</f>
        <v>8</v>
      </c>
      <c r="H7" s="7">
        <f t="shared" ref="H7:H17" si="2">G7*129</f>
        <v>1032</v>
      </c>
    </row>
    <row r="8" spans="1:8" ht="15.75" thickBot="1" x14ac:dyDescent="0.3">
      <c r="A8" s="48" t="s">
        <v>53</v>
      </c>
      <c r="B8" s="17">
        <v>3</v>
      </c>
      <c r="C8" s="43"/>
      <c r="D8" s="43"/>
      <c r="E8" s="43">
        <v>1</v>
      </c>
      <c r="F8" s="17">
        <f t="shared" si="0"/>
        <v>4</v>
      </c>
      <c r="G8" s="17">
        <f t="shared" si="1"/>
        <v>4</v>
      </c>
      <c r="H8" s="7">
        <f t="shared" si="2"/>
        <v>516</v>
      </c>
    </row>
    <row r="9" spans="1:8" ht="15.75" thickBot="1" x14ac:dyDescent="0.3">
      <c r="A9" s="48" t="s">
        <v>54</v>
      </c>
      <c r="B9" s="17">
        <v>4</v>
      </c>
      <c r="C9" s="43"/>
      <c r="D9" s="43"/>
      <c r="E9" s="43">
        <v>1</v>
      </c>
      <c r="F9" s="17">
        <f t="shared" si="0"/>
        <v>5</v>
      </c>
      <c r="G9" s="17">
        <f t="shared" si="1"/>
        <v>5</v>
      </c>
      <c r="H9" s="7">
        <f t="shared" si="2"/>
        <v>645</v>
      </c>
    </row>
    <row r="10" spans="1:8" ht="15.75" thickBot="1" x14ac:dyDescent="0.3">
      <c r="A10" s="48" t="s">
        <v>55</v>
      </c>
      <c r="B10" s="17">
        <v>4</v>
      </c>
      <c r="C10" s="43"/>
      <c r="D10" s="43"/>
      <c r="E10" s="43">
        <v>1</v>
      </c>
      <c r="F10" s="17">
        <f t="shared" si="0"/>
        <v>5</v>
      </c>
      <c r="G10" s="17">
        <f t="shared" si="1"/>
        <v>5</v>
      </c>
      <c r="H10" s="7">
        <f t="shared" si="2"/>
        <v>645</v>
      </c>
    </row>
    <row r="11" spans="1:8" ht="15.75" thickBot="1" x14ac:dyDescent="0.3">
      <c r="A11" s="48" t="s">
        <v>56</v>
      </c>
      <c r="B11" s="17">
        <v>3</v>
      </c>
      <c r="C11" s="43"/>
      <c r="D11" s="43"/>
      <c r="E11" s="43">
        <v>1</v>
      </c>
      <c r="F11" s="17">
        <f t="shared" si="0"/>
        <v>4</v>
      </c>
      <c r="G11" s="17">
        <f t="shared" si="1"/>
        <v>4</v>
      </c>
      <c r="H11" s="7">
        <f t="shared" si="2"/>
        <v>516</v>
      </c>
    </row>
    <row r="12" spans="1:8" ht="15.75" thickBot="1" x14ac:dyDescent="0.3">
      <c r="A12" s="48" t="s">
        <v>57</v>
      </c>
      <c r="B12" s="17">
        <v>4</v>
      </c>
      <c r="C12" s="43"/>
      <c r="D12" s="43"/>
      <c r="E12" s="43">
        <v>1</v>
      </c>
      <c r="F12" s="17">
        <f t="shared" si="0"/>
        <v>5</v>
      </c>
      <c r="G12" s="17">
        <f t="shared" si="1"/>
        <v>5</v>
      </c>
      <c r="H12" s="7">
        <f t="shared" si="2"/>
        <v>645</v>
      </c>
    </row>
    <row r="13" spans="1:8" ht="15.75" thickBot="1" x14ac:dyDescent="0.3">
      <c r="A13" s="48" t="s">
        <v>58</v>
      </c>
      <c r="B13" s="17">
        <v>4</v>
      </c>
      <c r="C13" s="43"/>
      <c r="D13" s="43"/>
      <c r="E13" s="43">
        <v>1</v>
      </c>
      <c r="F13" s="17">
        <f t="shared" si="0"/>
        <v>5</v>
      </c>
      <c r="G13" s="17">
        <f t="shared" si="1"/>
        <v>5</v>
      </c>
      <c r="H13" s="7">
        <f t="shared" si="2"/>
        <v>645</v>
      </c>
    </row>
    <row r="14" spans="1:8" ht="15.75" thickBot="1" x14ac:dyDescent="0.3">
      <c r="A14" s="48" t="s">
        <v>59</v>
      </c>
      <c r="B14" s="17">
        <v>3</v>
      </c>
      <c r="C14" s="43"/>
      <c r="D14" s="43"/>
      <c r="E14" s="43">
        <v>1</v>
      </c>
      <c r="F14" s="17">
        <f t="shared" si="0"/>
        <v>4</v>
      </c>
      <c r="G14" s="17">
        <f t="shared" si="1"/>
        <v>4</v>
      </c>
      <c r="H14" s="7">
        <f t="shared" si="2"/>
        <v>516</v>
      </c>
    </row>
    <row r="15" spans="1:8" ht="15.75" thickBot="1" x14ac:dyDescent="0.3">
      <c r="A15" s="48" t="s">
        <v>60</v>
      </c>
      <c r="B15" s="17">
        <v>5</v>
      </c>
      <c r="C15" s="43"/>
      <c r="D15" s="43"/>
      <c r="E15" s="43">
        <v>1</v>
      </c>
      <c r="F15" s="17">
        <f t="shared" si="0"/>
        <v>6</v>
      </c>
      <c r="G15" s="17">
        <f t="shared" si="1"/>
        <v>6</v>
      </c>
      <c r="H15" s="7">
        <f t="shared" si="2"/>
        <v>774</v>
      </c>
    </row>
    <row r="16" spans="1:8" ht="15.75" thickBot="1" x14ac:dyDescent="0.3">
      <c r="A16" s="48" t="s">
        <v>61</v>
      </c>
      <c r="B16" s="17">
        <v>1</v>
      </c>
      <c r="C16" s="43"/>
      <c r="D16" s="43"/>
      <c r="E16" s="43">
        <v>1</v>
      </c>
      <c r="F16" s="17">
        <f t="shared" si="0"/>
        <v>2</v>
      </c>
      <c r="G16" s="17">
        <f t="shared" si="1"/>
        <v>2</v>
      </c>
      <c r="H16" s="7">
        <f t="shared" si="2"/>
        <v>258</v>
      </c>
    </row>
    <row r="17" spans="1:8" ht="15.75" thickBot="1" x14ac:dyDescent="0.3">
      <c r="A17" s="49" t="s">
        <v>14</v>
      </c>
      <c r="B17" s="43"/>
      <c r="C17" s="17">
        <v>1</v>
      </c>
      <c r="D17" s="17">
        <v>1</v>
      </c>
      <c r="E17" s="17">
        <v>2</v>
      </c>
      <c r="F17" s="17">
        <f t="shared" si="0"/>
        <v>4</v>
      </c>
      <c r="G17" s="17">
        <f t="shared" si="1"/>
        <v>4</v>
      </c>
      <c r="H17" s="7">
        <f t="shared" si="2"/>
        <v>516</v>
      </c>
    </row>
    <row r="18" spans="1:8" ht="15.75" thickBot="1" x14ac:dyDescent="0.3">
      <c r="A18" s="49" t="s">
        <v>16</v>
      </c>
      <c r="B18" s="19">
        <f>SUM(B6:B17)</f>
        <v>39</v>
      </c>
      <c r="C18" s="19">
        <f t="shared" ref="C18:H18" si="3">SUM(C6:C17)</f>
        <v>1</v>
      </c>
      <c r="D18" s="19">
        <f t="shared" si="3"/>
        <v>1</v>
      </c>
      <c r="E18" s="19">
        <f t="shared" si="3"/>
        <v>13</v>
      </c>
      <c r="F18" s="19">
        <f t="shared" si="3"/>
        <v>54</v>
      </c>
      <c r="G18" s="19">
        <f t="shared" si="3"/>
        <v>54</v>
      </c>
      <c r="H18" s="19">
        <f t="shared" si="3"/>
        <v>6966</v>
      </c>
    </row>
  </sheetData>
  <mergeCells count="7">
    <mergeCell ref="G3:H3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Jml UTP</vt:lpstr>
      <vt:lpstr>Dok UTP</vt:lpstr>
      <vt:lpstr>Dok UPB</vt:lpstr>
      <vt:lpstr>Dok UTL</vt:lpstr>
      <vt:lpstr>Buku 2,a2 PCL PAPI</vt:lpstr>
      <vt:lpstr>Buku 2,a1 PCL CAPI</vt:lpstr>
      <vt:lpstr>Buku PML PAPI</vt:lpstr>
      <vt:lpstr>Buku PML CAPI</vt:lpstr>
      <vt:lpstr> Buku PCL UPB</vt:lpstr>
      <vt:lpstr>Buku PCL UTL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BPS</cp:lastModifiedBy>
  <dcterms:created xsi:type="dcterms:W3CDTF">2022-09-30T02:57:21Z</dcterms:created>
  <dcterms:modified xsi:type="dcterms:W3CDTF">2022-10-10T04:29:14Z</dcterms:modified>
</cp:coreProperties>
</file>