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KOMP KANTOR\1. BRS EKSIM\2022\EKSIM\07 BAHAN EXIM 072022 release 092022\"/>
    </mc:Choice>
  </mc:AlternateContent>
  <bookViews>
    <workbookView xWindow="0" yWindow="0" windowWidth="28800" windowHeight="12435" firstSheet="1" activeTab="1"/>
  </bookViews>
  <sheets>
    <sheet name="Chart1" sheetId="15" r:id="rId1"/>
    <sheet name="1.hs expa " sheetId="8" r:id="rId2"/>
    <sheet name="2.neg" sheetId="9" r:id="rId3"/>
    <sheet name="3.kom-neg" sheetId="10" r:id="rId4"/>
    <sheet name="4.neg-kom" sheetId="14" r:id="rId5"/>
    <sheet name="5.pel" sheetId="13" r:id="rId6"/>
  </sheets>
  <definedNames>
    <definedName name="_xlnm._FilterDatabase" localSheetId="3" hidden="1">'3.kom-neg'!$B$48:$C$53</definedName>
    <definedName name="_xlnm.Print_Area" localSheetId="1">'1.hs expa '!$F$55:$L$73</definedName>
    <definedName name="_xlnm.Print_Area" localSheetId="2">'2.neg'!$B$1:$I$25</definedName>
    <definedName name="_xlnm.Print_Area" localSheetId="3">'3.kom-neg'!$A$1:$I$40</definedName>
    <definedName name="_xlnm.Print_Area" localSheetId="4">'4.neg-kom'!$A$1:$I$39</definedName>
    <definedName name="_xlnm.Print_Area" localSheetId="5">'5.pel'!$B$1:$H$17</definedName>
  </definedNames>
  <calcPr calcId="152511"/>
</workbook>
</file>

<file path=xl/calcChain.xml><?xml version="1.0" encoding="utf-8"?>
<calcChain xmlns="http://schemas.openxmlformats.org/spreadsheetml/2006/main">
  <c r="AE41" i="8" l="1"/>
  <c r="AE18" i="8"/>
  <c r="D12" i="13"/>
  <c r="D11" i="13"/>
  <c r="D10" i="13"/>
  <c r="D9" i="13"/>
  <c r="D8" i="13"/>
  <c r="C12" i="13"/>
  <c r="C11" i="13"/>
  <c r="C10" i="13"/>
  <c r="C9" i="13"/>
  <c r="C8" i="13"/>
  <c r="AG18" i="13"/>
  <c r="AF18" i="13"/>
  <c r="AG17" i="13"/>
  <c r="AF17" i="13"/>
  <c r="AG16" i="13"/>
  <c r="AF16" i="13"/>
  <c r="AG15" i="13"/>
  <c r="AF15" i="13"/>
  <c r="AG14" i="13"/>
  <c r="AF14" i="13"/>
  <c r="AE18" i="13"/>
  <c r="AE14" i="13"/>
  <c r="AG9" i="13"/>
  <c r="AF9" i="13"/>
  <c r="AG8" i="13"/>
  <c r="AF8" i="13"/>
  <c r="AG7" i="13"/>
  <c r="AF7" i="13"/>
  <c r="AG6" i="13"/>
  <c r="AF6" i="13"/>
  <c r="AG5" i="13"/>
  <c r="AF5" i="13"/>
  <c r="AE9" i="13"/>
  <c r="AE5" i="13"/>
  <c r="D37" i="14"/>
  <c r="D35" i="14"/>
  <c r="D34" i="14"/>
  <c r="D32" i="14"/>
  <c r="D31" i="14"/>
  <c r="D30" i="14"/>
  <c r="D29" i="14"/>
  <c r="D27" i="14"/>
  <c r="D26" i="14"/>
  <c r="D25" i="14"/>
  <c r="D24" i="14"/>
  <c r="D22" i="14"/>
  <c r="D21" i="14"/>
  <c r="D20" i="14"/>
  <c r="D19" i="14"/>
  <c r="D17" i="14"/>
  <c r="D16" i="14"/>
  <c r="D15" i="14"/>
  <c r="D14" i="14"/>
  <c r="D12" i="14"/>
  <c r="D11" i="14"/>
  <c r="D10" i="14"/>
  <c r="D9" i="14"/>
  <c r="C37" i="14"/>
  <c r="C35" i="14"/>
  <c r="C34" i="14"/>
  <c r="C32" i="14"/>
  <c r="C31" i="14"/>
  <c r="C30" i="14"/>
  <c r="C29" i="14"/>
  <c r="C27" i="14"/>
  <c r="C26" i="14"/>
  <c r="C25" i="14"/>
  <c r="C24" i="14"/>
  <c r="C22" i="14"/>
  <c r="C21" i="14"/>
  <c r="C20" i="14"/>
  <c r="C19" i="14"/>
  <c r="C17" i="14"/>
  <c r="C16" i="14"/>
  <c r="C15" i="14"/>
  <c r="C14" i="14"/>
  <c r="C12" i="14"/>
  <c r="C11" i="14"/>
  <c r="C10" i="14"/>
  <c r="C9" i="14"/>
  <c r="AG94" i="14"/>
  <c r="AF94" i="14"/>
  <c r="AG93" i="14"/>
  <c r="AF93" i="14"/>
  <c r="AG92" i="14"/>
  <c r="AF92" i="14"/>
  <c r="AG91" i="14"/>
  <c r="AF91" i="14"/>
  <c r="AG90" i="14"/>
  <c r="AF90" i="14"/>
  <c r="AG89" i="14"/>
  <c r="AF89" i="14"/>
  <c r="AG88" i="14"/>
  <c r="AF88" i="14"/>
  <c r="AG87" i="14"/>
  <c r="AF87" i="14"/>
  <c r="AG86" i="14"/>
  <c r="AF86" i="14"/>
  <c r="AG85" i="14"/>
  <c r="AF85" i="14"/>
  <c r="AG84" i="14"/>
  <c r="AF84" i="14"/>
  <c r="AG83" i="14"/>
  <c r="AF83" i="14"/>
  <c r="AG82" i="14"/>
  <c r="AF82" i="14"/>
  <c r="AG81" i="14"/>
  <c r="AF81" i="14"/>
  <c r="AG80" i="14"/>
  <c r="AF80" i="14"/>
  <c r="AG79" i="14"/>
  <c r="AF79" i="14"/>
  <c r="AG78" i="14"/>
  <c r="AF78" i="14"/>
  <c r="AG77" i="14"/>
  <c r="AF77" i="14"/>
  <c r="AG76" i="14"/>
  <c r="AF76" i="14"/>
  <c r="AG75" i="14"/>
  <c r="AF75" i="14"/>
  <c r="AG74" i="14"/>
  <c r="AF74" i="14"/>
  <c r="AG73" i="14"/>
  <c r="AF73" i="14"/>
  <c r="AG72" i="14"/>
  <c r="AF72" i="14"/>
  <c r="AG71" i="14"/>
  <c r="AF71" i="14"/>
  <c r="AG70" i="14"/>
  <c r="AF70" i="14"/>
  <c r="AG69" i="14"/>
  <c r="AF69" i="14"/>
  <c r="AG68" i="14"/>
  <c r="AF68" i="14"/>
  <c r="AG67" i="14"/>
  <c r="AF67" i="14"/>
  <c r="AG66" i="14"/>
  <c r="AF66" i="14"/>
  <c r="AG65" i="14"/>
  <c r="AF65" i="14"/>
  <c r="AG64" i="14"/>
  <c r="AF64" i="14"/>
  <c r="AG63" i="14"/>
  <c r="AF63" i="14"/>
  <c r="AG62" i="14"/>
  <c r="AF62" i="14"/>
  <c r="AG61" i="14"/>
  <c r="AF61" i="14"/>
  <c r="AG60" i="14"/>
  <c r="AF60" i="14"/>
  <c r="AG59" i="14"/>
  <c r="AF59" i="14"/>
  <c r="AG58" i="14"/>
  <c r="AF58" i="14"/>
  <c r="AG57" i="14"/>
  <c r="AF57" i="14"/>
  <c r="AG56" i="14"/>
  <c r="AF56" i="14"/>
  <c r="AG55" i="14"/>
  <c r="AF55" i="14"/>
  <c r="AG54" i="14"/>
  <c r="AF54" i="14"/>
  <c r="AG53" i="14"/>
  <c r="AF53" i="14"/>
  <c r="AG52" i="14"/>
  <c r="AF52" i="14"/>
  <c r="AG51" i="14"/>
  <c r="AF51" i="14"/>
  <c r="AG50" i="14"/>
  <c r="AF50" i="14"/>
  <c r="AG49" i="14"/>
  <c r="AF49" i="14"/>
  <c r="AG48" i="14"/>
  <c r="AF48" i="14"/>
  <c r="AG47" i="14"/>
  <c r="AF47" i="14"/>
  <c r="AG46" i="14"/>
  <c r="AF46" i="14"/>
  <c r="AG45" i="14"/>
  <c r="AF45" i="14"/>
  <c r="AG44" i="14"/>
  <c r="AF44" i="14"/>
  <c r="AG43" i="14"/>
  <c r="AF43" i="14"/>
  <c r="AG42" i="14"/>
  <c r="AF42" i="14"/>
  <c r="AG41" i="14"/>
  <c r="AF41" i="14"/>
  <c r="AG40" i="14"/>
  <c r="AF40" i="14"/>
  <c r="AG39" i="14"/>
  <c r="AF39" i="14"/>
  <c r="AG38" i="14"/>
  <c r="AF38" i="14"/>
  <c r="AG37" i="14"/>
  <c r="AF37" i="14"/>
  <c r="AG36" i="14"/>
  <c r="AF36" i="14"/>
  <c r="AG35" i="14"/>
  <c r="AF35" i="14"/>
  <c r="AG34" i="14"/>
  <c r="AF34" i="14"/>
  <c r="AG33" i="14"/>
  <c r="AF33" i="14"/>
  <c r="AG32" i="14"/>
  <c r="AF32" i="14"/>
  <c r="AG31" i="14"/>
  <c r="AF31" i="14"/>
  <c r="AG30" i="14"/>
  <c r="AF30" i="14"/>
  <c r="AG29" i="14"/>
  <c r="AF29" i="14"/>
  <c r="AG28" i="14"/>
  <c r="AF28" i="14"/>
  <c r="AG27" i="14"/>
  <c r="AF27" i="14"/>
  <c r="AG26" i="14"/>
  <c r="AF26" i="14"/>
  <c r="AG25" i="14"/>
  <c r="AF25" i="14"/>
  <c r="AG24" i="14"/>
  <c r="AF24" i="14"/>
  <c r="AG23" i="14"/>
  <c r="AF23" i="14"/>
  <c r="AG22" i="14"/>
  <c r="AF22" i="14"/>
  <c r="AG21" i="14"/>
  <c r="AF21" i="14"/>
  <c r="AG20" i="14"/>
  <c r="AF20" i="14"/>
  <c r="AG19" i="14"/>
  <c r="AF19" i="14"/>
  <c r="AG18" i="14"/>
  <c r="AF18" i="14"/>
  <c r="AG17" i="14"/>
  <c r="AF17" i="14"/>
  <c r="AG16" i="14"/>
  <c r="AF16" i="14"/>
  <c r="AG15" i="14"/>
  <c r="AF15" i="14"/>
  <c r="AG14" i="14"/>
  <c r="AF14" i="14"/>
  <c r="AG13" i="14"/>
  <c r="AF13" i="14"/>
  <c r="AG12" i="14"/>
  <c r="AF12" i="14"/>
  <c r="AG11" i="14"/>
  <c r="AF11" i="14"/>
  <c r="AG10" i="14"/>
  <c r="AF10" i="14"/>
  <c r="AG9" i="14"/>
  <c r="AF9" i="14"/>
  <c r="AG8" i="14"/>
  <c r="AF8" i="14"/>
  <c r="AG7" i="14"/>
  <c r="AF7" i="14"/>
  <c r="AG6" i="14"/>
  <c r="AF6" i="14"/>
  <c r="AG5" i="14"/>
  <c r="AF5" i="14"/>
  <c r="AE80" i="14"/>
  <c r="AE65" i="14"/>
  <c r="AE50" i="14"/>
  <c r="AE35" i="14"/>
  <c r="AE20" i="14"/>
  <c r="AE5" i="14"/>
  <c r="D37" i="10"/>
  <c r="D36" i="10"/>
  <c r="D35" i="10"/>
  <c r="D34" i="10"/>
  <c r="D32" i="10"/>
  <c r="D31" i="10"/>
  <c r="D30" i="10"/>
  <c r="D29" i="10"/>
  <c r="D27" i="10"/>
  <c r="D26" i="10"/>
  <c r="D25" i="10"/>
  <c r="D24" i="10"/>
  <c r="D22" i="10"/>
  <c r="D19" i="10"/>
  <c r="D17" i="10"/>
  <c r="D16" i="10"/>
  <c r="D15" i="10"/>
  <c r="D14" i="10"/>
  <c r="D12" i="10"/>
  <c r="D10" i="10"/>
  <c r="D9" i="10"/>
  <c r="C37" i="10"/>
  <c r="C36" i="10"/>
  <c r="C35" i="10"/>
  <c r="C34" i="10"/>
  <c r="C32" i="10"/>
  <c r="C31" i="10"/>
  <c r="C30" i="10"/>
  <c r="C29" i="10"/>
  <c r="C27" i="10"/>
  <c r="C26" i="10"/>
  <c r="C25" i="10"/>
  <c r="C24" i="10"/>
  <c r="C22" i="10"/>
  <c r="C19" i="10"/>
  <c r="C17" i="10"/>
  <c r="C16" i="10"/>
  <c r="C15" i="10"/>
  <c r="C14" i="10"/>
  <c r="C12" i="10"/>
  <c r="C10" i="10"/>
  <c r="C9" i="10"/>
  <c r="AG118" i="10"/>
  <c r="AF118" i="10"/>
  <c r="AG117" i="10"/>
  <c r="AF117" i="10"/>
  <c r="AG116" i="10"/>
  <c r="AF116" i="10"/>
  <c r="AG115" i="10"/>
  <c r="AF115" i="10"/>
  <c r="AG114" i="10"/>
  <c r="AF114" i="10"/>
  <c r="AG113" i="10"/>
  <c r="AF113" i="10"/>
  <c r="AG112" i="10"/>
  <c r="AF112" i="10"/>
  <c r="AG111" i="10"/>
  <c r="AF111" i="10"/>
  <c r="AG110" i="10"/>
  <c r="AF110" i="10"/>
  <c r="AG109" i="10"/>
  <c r="AF109" i="10"/>
  <c r="AG108" i="10"/>
  <c r="AF108" i="10"/>
  <c r="AG107" i="10"/>
  <c r="AF107" i="10"/>
  <c r="AG106" i="10"/>
  <c r="AF106" i="10"/>
  <c r="AG105" i="10"/>
  <c r="AF105" i="10"/>
  <c r="AG104" i="10"/>
  <c r="AF104" i="10"/>
  <c r="AG103" i="10"/>
  <c r="AF103" i="10"/>
  <c r="AG102" i="10"/>
  <c r="AF102" i="10"/>
  <c r="AG101" i="10"/>
  <c r="AF101" i="10"/>
  <c r="AG100" i="10"/>
  <c r="AF100" i="10"/>
  <c r="AG99" i="10"/>
  <c r="AF99" i="10"/>
  <c r="AG98" i="10"/>
  <c r="AF98" i="10"/>
  <c r="AG97" i="10"/>
  <c r="AF97" i="10"/>
  <c r="AG96" i="10"/>
  <c r="AF96" i="10"/>
  <c r="AG95" i="10"/>
  <c r="AF95" i="10"/>
  <c r="AG94" i="10"/>
  <c r="AF94" i="10"/>
  <c r="AG93" i="10"/>
  <c r="AF93" i="10"/>
  <c r="AG92" i="10"/>
  <c r="AF92" i="10"/>
  <c r="AG91" i="10"/>
  <c r="AF91" i="10"/>
  <c r="AG90" i="10"/>
  <c r="AF90" i="10"/>
  <c r="AG89" i="10"/>
  <c r="AF89" i="10"/>
  <c r="AG88" i="10"/>
  <c r="AF88" i="10"/>
  <c r="AG87" i="10"/>
  <c r="AF87" i="10"/>
  <c r="AG86" i="10"/>
  <c r="AF86" i="10"/>
  <c r="AG85" i="10"/>
  <c r="AF85" i="10"/>
  <c r="AG84" i="10"/>
  <c r="AF84" i="10"/>
  <c r="AG83" i="10"/>
  <c r="AF83" i="10"/>
  <c r="AG82" i="10"/>
  <c r="AF82" i="10"/>
  <c r="AG81" i="10"/>
  <c r="AF81" i="10"/>
  <c r="AG80" i="10"/>
  <c r="AF80" i="10"/>
  <c r="AG79" i="10"/>
  <c r="AF79" i="10"/>
  <c r="AG78" i="10"/>
  <c r="AF78" i="10"/>
  <c r="AG77" i="10"/>
  <c r="AF77" i="10"/>
  <c r="AG76" i="10"/>
  <c r="AF76" i="10"/>
  <c r="AG75" i="10"/>
  <c r="AF75" i="10"/>
  <c r="AG74" i="10"/>
  <c r="AF74" i="10"/>
  <c r="AG73" i="10"/>
  <c r="AF73" i="10"/>
  <c r="AG72" i="10"/>
  <c r="AF72" i="10"/>
  <c r="AG71" i="10"/>
  <c r="AF71" i="10"/>
  <c r="AG70" i="10"/>
  <c r="AF70" i="10"/>
  <c r="AG69" i="10"/>
  <c r="AF69" i="10"/>
  <c r="AG68" i="10"/>
  <c r="AF68" i="10"/>
  <c r="AG67" i="10"/>
  <c r="AF67" i="10"/>
  <c r="AG66" i="10"/>
  <c r="AF66" i="10"/>
  <c r="AG65" i="10"/>
  <c r="AF65" i="10"/>
  <c r="AG64" i="10"/>
  <c r="AF64" i="10"/>
  <c r="AG63" i="10"/>
  <c r="AF63" i="10"/>
  <c r="AG62" i="10"/>
  <c r="AF62" i="10"/>
  <c r="AG61" i="10"/>
  <c r="AF61" i="10"/>
  <c r="AG60" i="10"/>
  <c r="AF60" i="10"/>
  <c r="AG59" i="10"/>
  <c r="AF59" i="10"/>
  <c r="AG58" i="10"/>
  <c r="AF58" i="10"/>
  <c r="AG57" i="10"/>
  <c r="AF57" i="10"/>
  <c r="AG56" i="10"/>
  <c r="AF56" i="10"/>
  <c r="AG55" i="10"/>
  <c r="AF55" i="10"/>
  <c r="AG54" i="10"/>
  <c r="AF54" i="10"/>
  <c r="AG53" i="10"/>
  <c r="AF53" i="10"/>
  <c r="AG52" i="10"/>
  <c r="AF52" i="10"/>
  <c r="AG51" i="10"/>
  <c r="AF51" i="10"/>
  <c r="AG50" i="10"/>
  <c r="AF50" i="10"/>
  <c r="AG49" i="10"/>
  <c r="AF49" i="10"/>
  <c r="AG48" i="10"/>
  <c r="AF48" i="10"/>
  <c r="AG47" i="10"/>
  <c r="AF47" i="10"/>
  <c r="AG46" i="10"/>
  <c r="AF46" i="10"/>
  <c r="AG45" i="10"/>
  <c r="AF45" i="10"/>
  <c r="AG44" i="10"/>
  <c r="AF44" i="10"/>
  <c r="AG43" i="10"/>
  <c r="AF43" i="10"/>
  <c r="AG42" i="10"/>
  <c r="AF42" i="10"/>
  <c r="AG41" i="10"/>
  <c r="AF41" i="10"/>
  <c r="AG40" i="10"/>
  <c r="AF40" i="10"/>
  <c r="AG39" i="10"/>
  <c r="AF39" i="10"/>
  <c r="AG38" i="10"/>
  <c r="AF38" i="10"/>
  <c r="AG37" i="10"/>
  <c r="AF37" i="10"/>
  <c r="AG36" i="10"/>
  <c r="AF36" i="10"/>
  <c r="AG35" i="10"/>
  <c r="AF35" i="10"/>
  <c r="AG34" i="10"/>
  <c r="AF34" i="10"/>
  <c r="AG33" i="10"/>
  <c r="AF33" i="10"/>
  <c r="AG32" i="10"/>
  <c r="AF32" i="10"/>
  <c r="AG31" i="10"/>
  <c r="AF31" i="10"/>
  <c r="AG30" i="10"/>
  <c r="AF30" i="10"/>
  <c r="AG29" i="10"/>
  <c r="AF29" i="10"/>
  <c r="AG28" i="10"/>
  <c r="AF28" i="10"/>
  <c r="AG27" i="10"/>
  <c r="AF27" i="10"/>
  <c r="AG26" i="10"/>
  <c r="AF26" i="10"/>
  <c r="AG25" i="10"/>
  <c r="AF25" i="10"/>
  <c r="AG24" i="10"/>
  <c r="AF24" i="10"/>
  <c r="AG23" i="10"/>
  <c r="AF23" i="10"/>
  <c r="AG22" i="10"/>
  <c r="AF22" i="10"/>
  <c r="AG21" i="10"/>
  <c r="AF21" i="10"/>
  <c r="AG20" i="10"/>
  <c r="AF20" i="10"/>
  <c r="AG19" i="10"/>
  <c r="AF19" i="10"/>
  <c r="AG18" i="10"/>
  <c r="AF18" i="10"/>
  <c r="AG17" i="10"/>
  <c r="AF17" i="10"/>
  <c r="AG16" i="10"/>
  <c r="AF16" i="10"/>
  <c r="AG15" i="10"/>
  <c r="AF15" i="10"/>
  <c r="AG14" i="10"/>
  <c r="AF14" i="10"/>
  <c r="AG13" i="10"/>
  <c r="AF13" i="10"/>
  <c r="AG12" i="10"/>
  <c r="AF12" i="10"/>
  <c r="AG11" i="10"/>
  <c r="AF11" i="10"/>
  <c r="AG10" i="10"/>
  <c r="AF10" i="10"/>
  <c r="AG9" i="10"/>
  <c r="AF9" i="10"/>
  <c r="AG8" i="10"/>
  <c r="AF8" i="10"/>
  <c r="AG7" i="10"/>
  <c r="AF7" i="10"/>
  <c r="AG6" i="10"/>
  <c r="AF6" i="10"/>
  <c r="AG5" i="10"/>
  <c r="AF5" i="10"/>
  <c r="AE100" i="10"/>
  <c r="AE81" i="10"/>
  <c r="AE62" i="10"/>
  <c r="AE43" i="10"/>
  <c r="AE24" i="10"/>
  <c r="AE5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AG51" i="9"/>
  <c r="AF51" i="9"/>
  <c r="AG50" i="9"/>
  <c r="AF50" i="9"/>
  <c r="AG49" i="9"/>
  <c r="AF49" i="9"/>
  <c r="AG48" i="9"/>
  <c r="AF48" i="9"/>
  <c r="AG47" i="9"/>
  <c r="AF47" i="9"/>
  <c r="AG46" i="9"/>
  <c r="AF46" i="9"/>
  <c r="AG45" i="9"/>
  <c r="AF45" i="9"/>
  <c r="AG44" i="9"/>
  <c r="AF44" i="9"/>
  <c r="AG43" i="9"/>
  <c r="AF43" i="9"/>
  <c r="AG42" i="9"/>
  <c r="AF42" i="9"/>
  <c r="AG41" i="9"/>
  <c r="AF41" i="9"/>
  <c r="AG40" i="9"/>
  <c r="AF40" i="9"/>
  <c r="AG39" i="9"/>
  <c r="AF39" i="9"/>
  <c r="AG38" i="9"/>
  <c r="AF38" i="9"/>
  <c r="AG37" i="9"/>
  <c r="AF37" i="9"/>
  <c r="AG36" i="9"/>
  <c r="AF36" i="9"/>
  <c r="AG35" i="9"/>
  <c r="AF35" i="9"/>
  <c r="AG34" i="9"/>
  <c r="AF34" i="9"/>
  <c r="AG33" i="9"/>
  <c r="AF33" i="9"/>
  <c r="AG32" i="9"/>
  <c r="AF32" i="9"/>
  <c r="AE53" i="9"/>
  <c r="AE51" i="9"/>
  <c r="AE49" i="9"/>
  <c r="AG25" i="9"/>
  <c r="AF25" i="9"/>
  <c r="AG24" i="9"/>
  <c r="AF24" i="9"/>
  <c r="AG23" i="9"/>
  <c r="AF23" i="9"/>
  <c r="AG22" i="9"/>
  <c r="AF22" i="9"/>
  <c r="AG21" i="9"/>
  <c r="AF21" i="9"/>
  <c r="AG20" i="9"/>
  <c r="AF20" i="9"/>
  <c r="AG19" i="9"/>
  <c r="AF19" i="9"/>
  <c r="AG18" i="9"/>
  <c r="AF18" i="9"/>
  <c r="AG17" i="9"/>
  <c r="AF17" i="9"/>
  <c r="AG16" i="9"/>
  <c r="AF16" i="9"/>
  <c r="AG15" i="9"/>
  <c r="AF15" i="9"/>
  <c r="AG14" i="9"/>
  <c r="AF14" i="9"/>
  <c r="AG13" i="9"/>
  <c r="AF13" i="9"/>
  <c r="AG12" i="9"/>
  <c r="AF12" i="9"/>
  <c r="AG11" i="9"/>
  <c r="AF11" i="9"/>
  <c r="AG10" i="9"/>
  <c r="AF10" i="9"/>
  <c r="AG9" i="9"/>
  <c r="AF9" i="9"/>
  <c r="AG8" i="9"/>
  <c r="AF8" i="9"/>
  <c r="AG7" i="9"/>
  <c r="AF7" i="9"/>
  <c r="AG6" i="9"/>
  <c r="AF6" i="9"/>
  <c r="AE27" i="9"/>
  <c r="AE25" i="9"/>
  <c r="AE23" i="9"/>
  <c r="D24" i="8"/>
  <c r="D23" i="8"/>
  <c r="D22" i="8"/>
  <c r="D21" i="8"/>
  <c r="D19" i="8"/>
  <c r="D18" i="8"/>
  <c r="D17" i="8"/>
  <c r="D16" i="8"/>
  <c r="D15" i="8"/>
  <c r="D14" i="8"/>
  <c r="D13" i="8"/>
  <c r="D12" i="8"/>
  <c r="D11" i="8"/>
  <c r="D10" i="8"/>
  <c r="D9" i="8"/>
  <c r="D8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AF44" i="8"/>
  <c r="AG43" i="8"/>
  <c r="AF43" i="8"/>
  <c r="AG42" i="8"/>
  <c r="AF42" i="8"/>
  <c r="AG41" i="8"/>
  <c r="AF41" i="8"/>
  <c r="AG40" i="8"/>
  <c r="AF40" i="8"/>
  <c r="AF39" i="8"/>
  <c r="AG38" i="8"/>
  <c r="AF38" i="8"/>
  <c r="AG37" i="8"/>
  <c r="AF37" i="8"/>
  <c r="AG36" i="8"/>
  <c r="AF36" i="8"/>
  <c r="AG35" i="8"/>
  <c r="AF35" i="8"/>
  <c r="AG34" i="8"/>
  <c r="AF34" i="8"/>
  <c r="AG33" i="8"/>
  <c r="AF33" i="8"/>
  <c r="AG32" i="8"/>
  <c r="AF32" i="8"/>
  <c r="AG31" i="8"/>
  <c r="AF31" i="8"/>
  <c r="AG30" i="8"/>
  <c r="AF30" i="8"/>
  <c r="AG29" i="8"/>
  <c r="AF29" i="8"/>
  <c r="AG28" i="8"/>
  <c r="AF28" i="8"/>
  <c r="AG27" i="8"/>
  <c r="AF27" i="8"/>
  <c r="AE39" i="8"/>
  <c r="AG39" i="8" s="1"/>
  <c r="AE32" i="8"/>
  <c r="AE27" i="8"/>
  <c r="AF21" i="8"/>
  <c r="AG20" i="8"/>
  <c r="AF20" i="8"/>
  <c r="AG19" i="8"/>
  <c r="AF19" i="8"/>
  <c r="AG18" i="8"/>
  <c r="AF18" i="8"/>
  <c r="AG17" i="8"/>
  <c r="AF17" i="8"/>
  <c r="AF16" i="8"/>
  <c r="AG15" i="8"/>
  <c r="AF15" i="8"/>
  <c r="AG14" i="8"/>
  <c r="AF14" i="8"/>
  <c r="AG13" i="8"/>
  <c r="AF13" i="8"/>
  <c r="AG12" i="8"/>
  <c r="AF12" i="8"/>
  <c r="AG11" i="8"/>
  <c r="AF11" i="8"/>
  <c r="AG10" i="8"/>
  <c r="AF10" i="8"/>
  <c r="AG9" i="8"/>
  <c r="AF9" i="8"/>
  <c r="AG8" i="8"/>
  <c r="AF8" i="8"/>
  <c r="AG7" i="8"/>
  <c r="AF7" i="8"/>
  <c r="AG6" i="8"/>
  <c r="AF6" i="8"/>
  <c r="AG5" i="8"/>
  <c r="AF5" i="8"/>
  <c r="AG4" i="8"/>
  <c r="AF4" i="8"/>
  <c r="AE16" i="8"/>
  <c r="AE21" i="8" s="1"/>
  <c r="AE9" i="8"/>
  <c r="AE4" i="8"/>
  <c r="AE44" i="8" l="1"/>
  <c r="D20" i="8"/>
  <c r="AG21" i="8"/>
  <c r="AE23" i="8"/>
  <c r="AG16" i="8"/>
  <c r="C21" i="13"/>
  <c r="D20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D17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I12" i="13"/>
  <c r="H12" i="13"/>
  <c r="G12" i="13"/>
  <c r="F12" i="13"/>
  <c r="E12" i="13"/>
  <c r="G11" i="13"/>
  <c r="D21" i="13" s="1"/>
  <c r="F11" i="13"/>
  <c r="C17" i="13"/>
  <c r="I10" i="13"/>
  <c r="H10" i="13"/>
  <c r="G10" i="13"/>
  <c r="F10" i="13"/>
  <c r="E10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I9" i="13"/>
  <c r="G9" i="13"/>
  <c r="C20" i="13" s="1"/>
  <c r="F9" i="13"/>
  <c r="D16" i="13"/>
  <c r="C15" i="13"/>
  <c r="G8" i="13"/>
  <c r="I8" i="13" s="1"/>
  <c r="F8" i="13"/>
  <c r="E8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I5" i="13"/>
  <c r="H5" i="13"/>
  <c r="G5" i="13"/>
  <c r="F5" i="13"/>
  <c r="E5" i="13"/>
  <c r="F4" i="13"/>
  <c r="E4" i="13"/>
  <c r="D4" i="13"/>
  <c r="C4" i="13"/>
  <c r="C3" i="13"/>
  <c r="AG95" i="14"/>
  <c r="AF95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D39" i="14"/>
  <c r="C39" i="14"/>
  <c r="E37" i="14"/>
  <c r="C33" i="14"/>
  <c r="H36" i="14"/>
  <c r="E36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G35" i="14"/>
  <c r="H35" i="14" s="1"/>
  <c r="F35" i="14"/>
  <c r="E35" i="14"/>
  <c r="H34" i="14"/>
  <c r="G34" i="14"/>
  <c r="G37" i="14" s="1"/>
  <c r="F34" i="14"/>
  <c r="F37" i="14" s="1"/>
  <c r="F33" i="14" s="1"/>
  <c r="E34" i="14"/>
  <c r="E32" i="14"/>
  <c r="G31" i="14"/>
  <c r="H31" i="14" s="1"/>
  <c r="F31" i="14"/>
  <c r="E31" i="14"/>
  <c r="H30" i="14"/>
  <c r="G30" i="14"/>
  <c r="F30" i="14"/>
  <c r="E30" i="14"/>
  <c r="G29" i="14"/>
  <c r="G32" i="14" s="1"/>
  <c r="F29" i="14"/>
  <c r="E29" i="14"/>
  <c r="E27" i="14"/>
  <c r="H26" i="14"/>
  <c r="G26" i="14"/>
  <c r="F26" i="14"/>
  <c r="E26" i="14"/>
  <c r="G25" i="14"/>
  <c r="H25" i="14" s="1"/>
  <c r="F25" i="14"/>
  <c r="F27" i="14" s="1"/>
  <c r="F23" i="14" s="1"/>
  <c r="E25" i="14"/>
  <c r="H24" i="14"/>
  <c r="G24" i="14"/>
  <c r="F24" i="14"/>
  <c r="E24" i="14"/>
  <c r="C23" i="14"/>
  <c r="E22" i="14"/>
  <c r="G21" i="14"/>
  <c r="H21" i="14" s="1"/>
  <c r="F21" i="14"/>
  <c r="E21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G20" i="14"/>
  <c r="H20" i="14" s="1"/>
  <c r="F20" i="14"/>
  <c r="E20" i="14"/>
  <c r="H19" i="14"/>
  <c r="G19" i="14"/>
  <c r="G22" i="14" s="1"/>
  <c r="F19" i="14"/>
  <c r="F22" i="14" s="1"/>
  <c r="F18" i="14" s="1"/>
  <c r="E19" i="14"/>
  <c r="D18" i="14"/>
  <c r="D13" i="14"/>
  <c r="G16" i="14"/>
  <c r="H16" i="14" s="1"/>
  <c r="F16" i="14"/>
  <c r="E16" i="14"/>
  <c r="H15" i="14"/>
  <c r="G15" i="14"/>
  <c r="F15" i="14"/>
  <c r="E15" i="14"/>
  <c r="G14" i="14"/>
  <c r="H14" i="14" s="1"/>
  <c r="F14" i="14"/>
  <c r="F17" i="14" s="1"/>
  <c r="E14" i="14"/>
  <c r="D8" i="14"/>
  <c r="G11" i="14"/>
  <c r="H11" i="14" s="1"/>
  <c r="F11" i="14"/>
  <c r="E11" i="14"/>
  <c r="G10" i="14"/>
  <c r="H10" i="14" s="1"/>
  <c r="F10" i="14"/>
  <c r="E10" i="14"/>
  <c r="G9" i="14"/>
  <c r="G12" i="14" s="1"/>
  <c r="F9" i="14"/>
  <c r="E9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I5" i="14"/>
  <c r="H5" i="14"/>
  <c r="G5" i="14"/>
  <c r="F5" i="14"/>
  <c r="E5" i="14"/>
  <c r="I4" i="14"/>
  <c r="F4" i="14"/>
  <c r="E4" i="14"/>
  <c r="D4" i="14"/>
  <c r="C4" i="14"/>
  <c r="C3" i="14"/>
  <c r="AD100" i="10"/>
  <c r="AC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AD81" i="10"/>
  <c r="AC81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D39" i="10"/>
  <c r="C39" i="10"/>
  <c r="E37" i="10"/>
  <c r="G36" i="10"/>
  <c r="H36" i="10" s="1"/>
  <c r="F36" i="10"/>
  <c r="E36" i="10"/>
  <c r="G35" i="10"/>
  <c r="H35" i="10" s="1"/>
  <c r="F35" i="10"/>
  <c r="E35" i="10"/>
  <c r="G34" i="10"/>
  <c r="H34" i="10" s="1"/>
  <c r="F34" i="10"/>
  <c r="F37" i="10" s="1"/>
  <c r="E34" i="10"/>
  <c r="E32" i="10"/>
  <c r="C28" i="10"/>
  <c r="G31" i="10"/>
  <c r="H31" i="10" s="1"/>
  <c r="F31" i="10"/>
  <c r="E31" i="10"/>
  <c r="G30" i="10"/>
  <c r="H30" i="10" s="1"/>
  <c r="F30" i="10"/>
  <c r="F32" i="10" s="1"/>
  <c r="F28" i="10" s="1"/>
  <c r="E30" i="10"/>
  <c r="G29" i="10"/>
  <c r="G32" i="10" s="1"/>
  <c r="H32" i="10" s="1"/>
  <c r="F29" i="10"/>
  <c r="E29" i="10"/>
  <c r="E27" i="10"/>
  <c r="G26" i="10"/>
  <c r="H26" i="10" s="1"/>
  <c r="F26" i="10"/>
  <c r="E26" i="10"/>
  <c r="G25" i="10"/>
  <c r="H25" i="10" s="1"/>
  <c r="F25" i="10"/>
  <c r="E25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G24" i="10"/>
  <c r="F24" i="10"/>
  <c r="F27" i="10" s="1"/>
  <c r="F23" i="10" s="1"/>
  <c r="E24" i="10"/>
  <c r="G22" i="10"/>
  <c r="C18" i="10"/>
  <c r="H21" i="10"/>
  <c r="E21" i="10"/>
  <c r="H20" i="10"/>
  <c r="E20" i="10"/>
  <c r="G19" i="10"/>
  <c r="H19" i="10" s="1"/>
  <c r="F19" i="10"/>
  <c r="F22" i="10" s="1"/>
  <c r="E19" i="10"/>
  <c r="D18" i="10"/>
  <c r="C13" i="10"/>
  <c r="G16" i="10"/>
  <c r="H16" i="10" s="1"/>
  <c r="F16" i="10"/>
  <c r="E16" i="10"/>
  <c r="G15" i="10"/>
  <c r="H15" i="10" s="1"/>
  <c r="F15" i="10"/>
  <c r="F17" i="10" s="1"/>
  <c r="F13" i="10" s="1"/>
  <c r="E15" i="10"/>
  <c r="G14" i="10"/>
  <c r="G17" i="10" s="1"/>
  <c r="H17" i="10" s="1"/>
  <c r="F14" i="10"/>
  <c r="E14" i="10"/>
  <c r="D13" i="10"/>
  <c r="E12" i="10"/>
  <c r="C8" i="10"/>
  <c r="G11" i="10"/>
  <c r="H11" i="10" s="1"/>
  <c r="F11" i="10"/>
  <c r="E11" i="10"/>
  <c r="G10" i="10"/>
  <c r="H10" i="10" s="1"/>
  <c r="F10" i="10"/>
  <c r="E10" i="10"/>
  <c r="G9" i="10"/>
  <c r="H9" i="10" s="1"/>
  <c r="F9" i="10"/>
  <c r="F12" i="10" s="1"/>
  <c r="E9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I5" i="10"/>
  <c r="H5" i="10"/>
  <c r="G5" i="10"/>
  <c r="F5" i="10"/>
  <c r="E5" i="10"/>
  <c r="I4" i="10"/>
  <c r="F4" i="10"/>
  <c r="E4" i="10"/>
  <c r="D4" i="10"/>
  <c r="C4" i="10"/>
  <c r="C3" i="10"/>
  <c r="AG53" i="9"/>
  <c r="AD53" i="9"/>
  <c r="AC53" i="9"/>
  <c r="AB53" i="9"/>
  <c r="AA53" i="9"/>
  <c r="Z53" i="9"/>
  <c r="Y53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AJ50" i="9"/>
  <c r="AK49" i="9"/>
  <c r="AK50" i="9" s="1"/>
  <c r="AJ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D38" i="9"/>
  <c r="E38" i="9" s="1"/>
  <c r="D31" i="9"/>
  <c r="E31" i="9" s="1"/>
  <c r="D30" i="9"/>
  <c r="AD27" i="9"/>
  <c r="AC27" i="9"/>
  <c r="AB27" i="9"/>
  <c r="AA27" i="9"/>
  <c r="Z27" i="9"/>
  <c r="Y27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G25" i="9"/>
  <c r="H25" i="9" s="1"/>
  <c r="F25" i="9"/>
  <c r="F39" i="14" s="1"/>
  <c r="E25" i="9"/>
  <c r="AJ24" i="9"/>
  <c r="G24" i="9"/>
  <c r="H24" i="9" s="1"/>
  <c r="F24" i="9"/>
  <c r="E24" i="9"/>
  <c r="AK23" i="9"/>
  <c r="AK24" i="9" s="1"/>
  <c r="AJ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I23" i="9"/>
  <c r="G23" i="9"/>
  <c r="H23" i="9" s="1"/>
  <c r="F23" i="9"/>
  <c r="E23" i="9"/>
  <c r="I22" i="9"/>
  <c r="H22" i="9"/>
  <c r="G22" i="9"/>
  <c r="F22" i="9"/>
  <c r="E22" i="9"/>
  <c r="G21" i="9"/>
  <c r="H21" i="9" s="1"/>
  <c r="F21" i="9"/>
  <c r="E21" i="9"/>
  <c r="G20" i="9"/>
  <c r="I20" i="9" s="1"/>
  <c r="F20" i="9"/>
  <c r="E20" i="9"/>
  <c r="I19" i="9"/>
  <c r="G19" i="9"/>
  <c r="D36" i="9" s="1"/>
  <c r="E36" i="9" s="1"/>
  <c r="F19" i="9"/>
  <c r="E19" i="9"/>
  <c r="I18" i="9"/>
  <c r="H18" i="9"/>
  <c r="G18" i="9"/>
  <c r="D32" i="9" s="1"/>
  <c r="E32" i="9" s="1"/>
  <c r="F18" i="9"/>
  <c r="E18" i="9"/>
  <c r="G16" i="9"/>
  <c r="H16" i="9" s="1"/>
  <c r="F16" i="9"/>
  <c r="E16" i="9"/>
  <c r="G15" i="9"/>
  <c r="I15" i="9" s="1"/>
  <c r="F15" i="9"/>
  <c r="E15" i="9"/>
  <c r="I14" i="9"/>
  <c r="G14" i="9"/>
  <c r="H14" i="9" s="1"/>
  <c r="F14" i="9"/>
  <c r="E14" i="9"/>
  <c r="I13" i="9"/>
  <c r="H13" i="9"/>
  <c r="G13" i="9"/>
  <c r="F13" i="9"/>
  <c r="E13" i="9"/>
  <c r="G11" i="9"/>
  <c r="I11" i="9" s="1"/>
  <c r="F11" i="9"/>
  <c r="E11" i="9"/>
  <c r="G10" i="9"/>
  <c r="I10" i="9" s="1"/>
  <c r="F10" i="9"/>
  <c r="E10" i="9"/>
  <c r="I9" i="9"/>
  <c r="G9" i="9"/>
  <c r="G31" i="9" s="1"/>
  <c r="F9" i="9"/>
  <c r="E9" i="9"/>
  <c r="I8" i="9"/>
  <c r="G8" i="9"/>
  <c r="F8" i="9"/>
  <c r="H8" i="9" s="1"/>
  <c r="E8" i="9"/>
  <c r="I5" i="9"/>
  <c r="H5" i="9"/>
  <c r="G5" i="9"/>
  <c r="F5" i="9"/>
  <c r="E5" i="9"/>
  <c r="I4" i="9"/>
  <c r="F4" i="9"/>
  <c r="E4" i="9"/>
  <c r="D4" i="9"/>
  <c r="C4" i="9"/>
  <c r="C3" i="9"/>
  <c r="C72" i="8"/>
  <c r="D66" i="8"/>
  <c r="G24" i="8"/>
  <c r="F24" i="8"/>
  <c r="H24" i="8" s="1"/>
  <c r="F23" i="8"/>
  <c r="AJ41" i="8"/>
  <c r="AJ42" i="8" s="1"/>
  <c r="AI41" i="8"/>
  <c r="AI42" i="8" s="1"/>
  <c r="AD41" i="8"/>
  <c r="E22" i="8" s="1"/>
  <c r="AC41" i="8"/>
  <c r="AB41" i="8"/>
  <c r="AB39" i="8" s="1"/>
  <c r="AA41" i="8"/>
  <c r="Z41" i="8"/>
  <c r="Y41" i="8"/>
  <c r="X41" i="8"/>
  <c r="X39" i="8" s="1"/>
  <c r="W41" i="8"/>
  <c r="W39" i="8" s="1"/>
  <c r="W44" i="8" s="1"/>
  <c r="V41" i="8"/>
  <c r="U41" i="8"/>
  <c r="T41" i="8"/>
  <c r="T39" i="8" s="1"/>
  <c r="S41" i="8"/>
  <c r="S39" i="8" s="1"/>
  <c r="S44" i="8" s="1"/>
  <c r="R41" i="8"/>
  <c r="Q41" i="8"/>
  <c r="P41" i="8"/>
  <c r="P39" i="8" s="1"/>
  <c r="O41" i="8"/>
  <c r="O39" i="8" s="1"/>
  <c r="O44" i="8" s="1"/>
  <c r="N41" i="8"/>
  <c r="M41" i="8"/>
  <c r="G21" i="8"/>
  <c r="F21" i="8"/>
  <c r="AD39" i="8"/>
  <c r="E20" i="8" s="1"/>
  <c r="AC39" i="8"/>
  <c r="Z39" i="8"/>
  <c r="Y39" i="8"/>
  <c r="V39" i="8"/>
  <c r="U39" i="8"/>
  <c r="R39" i="8"/>
  <c r="Q39" i="8"/>
  <c r="N39" i="8"/>
  <c r="M39" i="8"/>
  <c r="D39" i="8"/>
  <c r="C39" i="8"/>
  <c r="G19" i="8"/>
  <c r="F19" i="8"/>
  <c r="F17" i="8"/>
  <c r="F15" i="8"/>
  <c r="AD32" i="8"/>
  <c r="AD44" i="8" s="1"/>
  <c r="AC32" i="8"/>
  <c r="AB32" i="8"/>
  <c r="AA32" i="8"/>
  <c r="G13" i="8" s="1"/>
  <c r="Z32" i="8"/>
  <c r="Z44" i="8" s="1"/>
  <c r="Z46" i="8" s="1"/>
  <c r="Y32" i="8"/>
  <c r="X32" i="8"/>
  <c r="W32" i="8"/>
  <c r="V32" i="8"/>
  <c r="V44" i="8" s="1"/>
  <c r="U32" i="8"/>
  <c r="T32" i="8"/>
  <c r="S32" i="8"/>
  <c r="R32" i="8"/>
  <c r="R44" i="8" s="1"/>
  <c r="Q32" i="8"/>
  <c r="P32" i="8"/>
  <c r="O32" i="8"/>
  <c r="F13" i="8" s="1"/>
  <c r="C31" i="8" s="1"/>
  <c r="N32" i="8"/>
  <c r="N44" i="8" s="1"/>
  <c r="M32" i="8"/>
  <c r="F12" i="8"/>
  <c r="I30" i="8"/>
  <c r="G10" i="8"/>
  <c r="D61" i="8" s="1"/>
  <c r="F10" i="8"/>
  <c r="F9" i="8"/>
  <c r="AD27" i="8"/>
  <c r="AC27" i="8"/>
  <c r="E8" i="8" s="1"/>
  <c r="AB27" i="8"/>
  <c r="AB44" i="8" s="1"/>
  <c r="AB46" i="8" s="1"/>
  <c r="AA27" i="8"/>
  <c r="Z27" i="8"/>
  <c r="Y27" i="8"/>
  <c r="X27" i="8"/>
  <c r="X44" i="8" s="1"/>
  <c r="W27" i="8"/>
  <c r="V27" i="8"/>
  <c r="U27" i="8"/>
  <c r="U44" i="8" s="1"/>
  <c r="U45" i="8" s="1"/>
  <c r="T27" i="8"/>
  <c r="T44" i="8" s="1"/>
  <c r="S27" i="8"/>
  <c r="R27" i="8"/>
  <c r="Q27" i="8"/>
  <c r="P27" i="8"/>
  <c r="P44" i="8" s="1"/>
  <c r="O27" i="8"/>
  <c r="N27" i="8"/>
  <c r="M27" i="8"/>
  <c r="E24" i="8"/>
  <c r="G23" i="8"/>
  <c r="E21" i="8"/>
  <c r="E19" i="8"/>
  <c r="AJ18" i="8"/>
  <c r="AJ19" i="8" s="1"/>
  <c r="AI18" i="8"/>
  <c r="AI19" i="8" s="1"/>
  <c r="AD18" i="8"/>
  <c r="AC18" i="8"/>
  <c r="AC16" i="8" s="1"/>
  <c r="AB18" i="8"/>
  <c r="AA18" i="8"/>
  <c r="Z18" i="8"/>
  <c r="Y18" i="8"/>
  <c r="X18" i="8"/>
  <c r="W18" i="8"/>
  <c r="V18" i="8"/>
  <c r="U18" i="8"/>
  <c r="U16" i="8" s="1"/>
  <c r="T18" i="8"/>
  <c r="S18" i="8"/>
  <c r="R18" i="8"/>
  <c r="Q18" i="8"/>
  <c r="Q16" i="8" s="1"/>
  <c r="P18" i="8"/>
  <c r="O18" i="8"/>
  <c r="N18" i="8"/>
  <c r="M18" i="8"/>
  <c r="G18" i="8"/>
  <c r="D68" i="8" s="1"/>
  <c r="F18" i="8"/>
  <c r="E18" i="8"/>
  <c r="G17" i="8"/>
  <c r="AD16" i="8"/>
  <c r="AB16" i="8"/>
  <c r="AA16" i="8"/>
  <c r="Z16" i="8"/>
  <c r="X16" i="8"/>
  <c r="W16" i="8"/>
  <c r="V16" i="8"/>
  <c r="T16" i="8"/>
  <c r="S16" i="8"/>
  <c r="R16" i="8"/>
  <c r="P16" i="8"/>
  <c r="O16" i="8"/>
  <c r="N16" i="8"/>
  <c r="G16" i="8"/>
  <c r="F16" i="8"/>
  <c r="E16" i="8"/>
  <c r="G15" i="8"/>
  <c r="H14" i="8"/>
  <c r="G14" i="8"/>
  <c r="D64" i="8" s="1"/>
  <c r="F14" i="8"/>
  <c r="E14" i="8"/>
  <c r="E13" i="8"/>
  <c r="G12" i="8"/>
  <c r="E12" i="8"/>
  <c r="G11" i="8"/>
  <c r="F11" i="8"/>
  <c r="E11" i="8"/>
  <c r="E10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G9" i="8"/>
  <c r="D60" i="8" s="1"/>
  <c r="AD4" i="8"/>
  <c r="AC4" i="8"/>
  <c r="AB4" i="8"/>
  <c r="AA4" i="8"/>
  <c r="Z4" i="8"/>
  <c r="Y4" i="8"/>
  <c r="X4" i="8"/>
  <c r="W4" i="8"/>
  <c r="W21" i="8" s="1"/>
  <c r="V4" i="8"/>
  <c r="U4" i="8"/>
  <c r="T4" i="8"/>
  <c r="S4" i="8"/>
  <c r="S21" i="8" s="1"/>
  <c r="R4" i="8"/>
  <c r="Q4" i="8"/>
  <c r="P4" i="8"/>
  <c r="O4" i="8"/>
  <c r="O21" i="8" s="1"/>
  <c r="N4" i="8"/>
  <c r="M4" i="8"/>
  <c r="D25" i="8" l="1"/>
  <c r="AG44" i="8"/>
  <c r="AE46" i="8"/>
  <c r="H9" i="13"/>
  <c r="I11" i="13"/>
  <c r="H11" i="13"/>
  <c r="H8" i="13"/>
  <c r="D15" i="13"/>
  <c r="E11" i="13"/>
  <c r="C16" i="13"/>
  <c r="E9" i="13"/>
  <c r="D33" i="14"/>
  <c r="D40" i="14" s="1"/>
  <c r="D43" i="14" s="1"/>
  <c r="D28" i="14"/>
  <c r="D23" i="14"/>
  <c r="E23" i="14"/>
  <c r="C46" i="14"/>
  <c r="E17" i="14"/>
  <c r="E12" i="14"/>
  <c r="C28" i="14"/>
  <c r="C18" i="14"/>
  <c r="E18" i="14" s="1"/>
  <c r="C13" i="14"/>
  <c r="E13" i="14" s="1"/>
  <c r="C8" i="14"/>
  <c r="F8" i="14"/>
  <c r="F40" i="14" s="1"/>
  <c r="H37" i="14"/>
  <c r="G33" i="14"/>
  <c r="H33" i="14" s="1"/>
  <c r="H32" i="14"/>
  <c r="H22" i="14"/>
  <c r="G18" i="14"/>
  <c r="H18" i="14" s="1"/>
  <c r="F12" i="14"/>
  <c r="H12" i="14" s="1"/>
  <c r="G27" i="14"/>
  <c r="F13" i="14"/>
  <c r="H29" i="14"/>
  <c r="F32" i="14"/>
  <c r="F28" i="14" s="1"/>
  <c r="G8" i="14"/>
  <c r="G17" i="14"/>
  <c r="H17" i="14" s="1"/>
  <c r="G28" i="14"/>
  <c r="H9" i="14"/>
  <c r="D33" i="10"/>
  <c r="D28" i="10"/>
  <c r="D38" i="10" s="1"/>
  <c r="E28" i="10"/>
  <c r="D23" i="10"/>
  <c r="E18" i="10"/>
  <c r="E13" i="10"/>
  <c r="D8" i="10"/>
  <c r="C33" i="10"/>
  <c r="C23" i="10"/>
  <c r="E22" i="10"/>
  <c r="E17" i="10"/>
  <c r="F8" i="10"/>
  <c r="F40" i="10" s="1"/>
  <c r="H22" i="10"/>
  <c r="G23" i="10"/>
  <c r="H23" i="10" s="1"/>
  <c r="G12" i="10"/>
  <c r="H12" i="10" s="1"/>
  <c r="G18" i="10"/>
  <c r="H18" i="10" s="1"/>
  <c r="G37" i="10"/>
  <c r="G8" i="10"/>
  <c r="F18" i="10"/>
  <c r="F33" i="10"/>
  <c r="H14" i="10"/>
  <c r="H24" i="10"/>
  <c r="H29" i="10"/>
  <c r="G27" i="10"/>
  <c r="H27" i="10" s="1"/>
  <c r="G13" i="10"/>
  <c r="H13" i="10" s="1"/>
  <c r="G28" i="10"/>
  <c r="H28" i="10" s="1"/>
  <c r="F38" i="10"/>
  <c r="C47" i="14"/>
  <c r="E39" i="10"/>
  <c r="H10" i="9"/>
  <c r="H15" i="9"/>
  <c r="I16" i="9"/>
  <c r="H20" i="9"/>
  <c r="I21" i="9"/>
  <c r="H9" i="9"/>
  <c r="H19" i="9"/>
  <c r="I24" i="9"/>
  <c r="E30" i="9"/>
  <c r="D34" i="9"/>
  <c r="E34" i="9" s="1"/>
  <c r="G39" i="14"/>
  <c r="D35" i="9"/>
  <c r="E35" i="9" s="1"/>
  <c r="H11" i="9"/>
  <c r="D33" i="9"/>
  <c r="E33" i="9" s="1"/>
  <c r="G39" i="10"/>
  <c r="F39" i="10"/>
  <c r="I31" i="14"/>
  <c r="I35" i="14"/>
  <c r="I37" i="14"/>
  <c r="C44" i="14"/>
  <c r="H39" i="14"/>
  <c r="C45" i="14"/>
  <c r="I10" i="14"/>
  <c r="I14" i="14"/>
  <c r="I18" i="14"/>
  <c r="I24" i="14"/>
  <c r="I32" i="14"/>
  <c r="E39" i="14"/>
  <c r="C48" i="14"/>
  <c r="H9" i="8"/>
  <c r="O45" i="8"/>
  <c r="O46" i="8" s="1"/>
  <c r="S45" i="8"/>
  <c r="S46" i="8" s="1"/>
  <c r="W45" i="8"/>
  <c r="W46" i="8" s="1"/>
  <c r="P45" i="8"/>
  <c r="P46" i="8" s="1"/>
  <c r="G22" i="8"/>
  <c r="AA39" i="8"/>
  <c r="E9" i="8"/>
  <c r="R45" i="8"/>
  <c r="R46" i="8"/>
  <c r="AD46" i="8"/>
  <c r="H21" i="8"/>
  <c r="U46" i="8"/>
  <c r="D70" i="8"/>
  <c r="H10" i="8"/>
  <c r="H11" i="8"/>
  <c r="E15" i="8"/>
  <c r="M16" i="8"/>
  <c r="Y16" i="8"/>
  <c r="D67" i="8"/>
  <c r="H17" i="8"/>
  <c r="E23" i="8"/>
  <c r="H13" i="8"/>
  <c r="D31" i="8"/>
  <c r="F20" i="8"/>
  <c r="C32" i="8" s="1"/>
  <c r="AA44" i="8"/>
  <c r="AA46" i="8" s="1"/>
  <c r="AG22" i="8"/>
  <c r="D63" i="8"/>
  <c r="H12" i="8"/>
  <c r="T45" i="8"/>
  <c r="T46" i="8" s="1"/>
  <c r="X45" i="8"/>
  <c r="X46" i="8" s="1"/>
  <c r="G20" i="8"/>
  <c r="F22" i="8"/>
  <c r="E17" i="8"/>
  <c r="Q44" i="8"/>
  <c r="Y44" i="8"/>
  <c r="N45" i="8"/>
  <c r="N46" i="8"/>
  <c r="V45" i="8"/>
  <c r="V46" i="8"/>
  <c r="D62" i="8"/>
  <c r="N21" i="8"/>
  <c r="R21" i="8"/>
  <c r="V21" i="8"/>
  <c r="V22" i="8" s="1"/>
  <c r="V23" i="8" s="1"/>
  <c r="Z21" i="8"/>
  <c r="Z23" i="8" s="1"/>
  <c r="AD21" i="8"/>
  <c r="AD23" i="8" s="1"/>
  <c r="H15" i="8"/>
  <c r="D65" i="8"/>
  <c r="H23" i="8"/>
  <c r="H19" i="8"/>
  <c r="D69" i="8"/>
  <c r="P21" i="8"/>
  <c r="T21" i="8"/>
  <c r="T22" i="8" s="1"/>
  <c r="T23" i="8" s="1"/>
  <c r="X21" i="8"/>
  <c r="X22" i="8" s="1"/>
  <c r="X23" i="8" s="1"/>
  <c r="AB21" i="8"/>
  <c r="AB23" i="8" s="1"/>
  <c r="H16" i="8"/>
  <c r="H18" i="8"/>
  <c r="M44" i="8"/>
  <c r="AC44" i="8"/>
  <c r="Q21" i="8"/>
  <c r="Q23" i="8" s="1"/>
  <c r="U21" i="8"/>
  <c r="U22" i="8" s="1"/>
  <c r="U23" i="8" s="1"/>
  <c r="Y21" i="8"/>
  <c r="AC21" i="8"/>
  <c r="AC23" i="8" s="1"/>
  <c r="O22" i="8"/>
  <c r="O23" i="8" s="1"/>
  <c r="W22" i="8"/>
  <c r="W23" i="8" s="1"/>
  <c r="P22" i="8"/>
  <c r="P23" i="8" s="1"/>
  <c r="Q22" i="8"/>
  <c r="Y23" i="8"/>
  <c r="N22" i="8"/>
  <c r="N23" i="8" s="1"/>
  <c r="R22" i="8"/>
  <c r="R23" i="8"/>
  <c r="S22" i="8"/>
  <c r="S23" i="8"/>
  <c r="AA21" i="8"/>
  <c r="AA23" i="8" s="1"/>
  <c r="E33" i="14" l="1"/>
  <c r="C49" i="14"/>
  <c r="D38" i="14"/>
  <c r="E28" i="14"/>
  <c r="C40" i="14"/>
  <c r="E40" i="14" s="1"/>
  <c r="C38" i="14"/>
  <c r="E8" i="14"/>
  <c r="H27" i="14"/>
  <c r="G23" i="14"/>
  <c r="H28" i="14"/>
  <c r="I28" i="14"/>
  <c r="F38" i="14"/>
  <c r="I27" i="14"/>
  <c r="H8" i="14"/>
  <c r="G13" i="14"/>
  <c r="H13" i="14" s="1"/>
  <c r="E33" i="10"/>
  <c r="D40" i="10"/>
  <c r="E23" i="10"/>
  <c r="E8" i="10"/>
  <c r="C40" i="10"/>
  <c r="C38" i="10"/>
  <c r="E38" i="10" s="1"/>
  <c r="G40" i="10"/>
  <c r="H40" i="10" s="1"/>
  <c r="G38" i="10"/>
  <c r="H8" i="10"/>
  <c r="H37" i="10"/>
  <c r="G33" i="10"/>
  <c r="H33" i="10" s="1"/>
  <c r="H38" i="10"/>
  <c r="D37" i="9"/>
  <c r="H39" i="10"/>
  <c r="I36" i="10"/>
  <c r="I32" i="10"/>
  <c r="I28" i="10"/>
  <c r="I22" i="10"/>
  <c r="I18" i="10"/>
  <c r="I14" i="10"/>
  <c r="I8" i="10"/>
  <c r="I30" i="10"/>
  <c r="I26" i="10"/>
  <c r="I35" i="10"/>
  <c r="I31" i="10"/>
  <c r="I27" i="10"/>
  <c r="I21" i="10"/>
  <c r="I17" i="10"/>
  <c r="I13" i="10"/>
  <c r="I24" i="10"/>
  <c r="I16" i="10"/>
  <c r="I10" i="10"/>
  <c r="I39" i="10"/>
  <c r="I37" i="10"/>
  <c r="I33" i="10"/>
  <c r="I29" i="10"/>
  <c r="I25" i="10"/>
  <c r="I23" i="10"/>
  <c r="I19" i="10"/>
  <c r="I15" i="10"/>
  <c r="I11" i="10"/>
  <c r="I9" i="10"/>
  <c r="I34" i="10"/>
  <c r="I20" i="10"/>
  <c r="I12" i="10"/>
  <c r="I39" i="14"/>
  <c r="I34" i="14"/>
  <c r="I26" i="14"/>
  <c r="I17" i="14"/>
  <c r="I12" i="14"/>
  <c r="I20" i="14"/>
  <c r="I9" i="14"/>
  <c r="I36" i="14"/>
  <c r="I33" i="14"/>
  <c r="I25" i="14"/>
  <c r="I16" i="14"/>
  <c r="I11" i="14"/>
  <c r="I30" i="14"/>
  <c r="I15" i="14"/>
  <c r="I29" i="14"/>
  <c r="I21" i="14"/>
  <c r="I19" i="14"/>
  <c r="I8" i="14"/>
  <c r="I22" i="14"/>
  <c r="AG23" i="8"/>
  <c r="Y46" i="8"/>
  <c r="D71" i="8"/>
  <c r="H22" i="8"/>
  <c r="Q45" i="8"/>
  <c r="Q46" i="8"/>
  <c r="AF45" i="8"/>
  <c r="F8" i="8"/>
  <c r="C30" i="8" s="1"/>
  <c r="M21" i="8"/>
  <c r="D32" i="8"/>
  <c r="H20" i="8"/>
  <c r="AG45" i="8"/>
  <c r="G8" i="8"/>
  <c r="AF22" i="8"/>
  <c r="E25" i="8"/>
  <c r="AC46" i="8"/>
  <c r="M45" i="8"/>
  <c r="M46" i="8"/>
  <c r="E38" i="14" l="1"/>
  <c r="G38" i="14"/>
  <c r="H38" i="14" s="1"/>
  <c r="I13" i="14"/>
  <c r="G40" i="14"/>
  <c r="H40" i="14" s="1"/>
  <c r="H23" i="14"/>
  <c r="I23" i="14"/>
  <c r="E40" i="10"/>
  <c r="AF23" i="8"/>
  <c r="M22" i="8"/>
  <c r="M23" i="8" s="1"/>
  <c r="D30" i="8"/>
  <c r="H8" i="8"/>
  <c r="AG46" i="8"/>
  <c r="G25" i="8"/>
  <c r="AF46" i="8"/>
  <c r="F25" i="8"/>
  <c r="C33" i="8"/>
  <c r="D33" i="8" l="1"/>
  <c r="F30" i="8"/>
  <c r="E33" i="8"/>
  <c r="E31" i="8"/>
  <c r="E32" i="8"/>
  <c r="E30" i="8"/>
  <c r="H25" i="8"/>
  <c r="D72" i="8"/>
  <c r="I14" i="8"/>
  <c r="I13" i="8"/>
  <c r="I10" i="8"/>
  <c r="I25" i="8"/>
  <c r="I19" i="8"/>
  <c r="I11" i="8"/>
  <c r="I16" i="8"/>
  <c r="I18" i="8"/>
  <c r="I21" i="8"/>
  <c r="I15" i="8"/>
  <c r="I24" i="8"/>
  <c r="I12" i="8"/>
  <c r="I23" i="8"/>
  <c r="I17" i="8"/>
  <c r="I9" i="8"/>
  <c r="I22" i="8"/>
  <c r="I20" i="8"/>
  <c r="I8" i="8"/>
  <c r="F33" i="8" l="1"/>
  <c r="F31" i="8"/>
  <c r="F32" i="8"/>
  <c r="E72" i="8"/>
  <c r="E68" i="8"/>
  <c r="E61" i="8"/>
  <c r="E60" i="8"/>
  <c r="E64" i="8"/>
  <c r="E66" i="8"/>
  <c r="E67" i="8"/>
  <c r="E65" i="8"/>
  <c r="E63" i="8"/>
  <c r="E70" i="8"/>
  <c r="E69" i="8"/>
  <c r="E62" i="8"/>
  <c r="E71" i="8"/>
</calcChain>
</file>

<file path=xl/sharedStrings.xml><?xml version="1.0" encoding="utf-8"?>
<sst xmlns="http://schemas.openxmlformats.org/spreadsheetml/2006/main" count="1136" uniqueCount="191">
  <si>
    <t>Kelompok Komoditi</t>
  </si>
  <si>
    <t>Pertanian</t>
  </si>
  <si>
    <t>Industri</t>
  </si>
  <si>
    <t>Pertambangan</t>
  </si>
  <si>
    <t>1. Migas</t>
  </si>
  <si>
    <t>TOTAL</t>
  </si>
  <si>
    <t>Jumlah</t>
  </si>
  <si>
    <t>Pelabuhan</t>
  </si>
  <si>
    <t>(8)</t>
  </si>
  <si>
    <t>2. Pertambangan Lainnya</t>
  </si>
  <si>
    <t>NILAI (US $)</t>
  </si>
  <si>
    <t>JANUARI</t>
  </si>
  <si>
    <t>FEBRUARI</t>
  </si>
  <si>
    <t>MARET</t>
  </si>
  <si>
    <t>APRIL</t>
  </si>
  <si>
    <t>SEPTEMBER</t>
  </si>
  <si>
    <t xml:space="preserve">    a. Batubara</t>
  </si>
  <si>
    <t xml:space="preserve">    b. Lainnya</t>
  </si>
  <si>
    <t>VOLUME (KG)</t>
  </si>
  <si>
    <t>1. Minyak Nabati</t>
  </si>
  <si>
    <t>3. Kayu Lapis &amp; Olahan Lainnya</t>
  </si>
  <si>
    <t>6. Lainnya</t>
  </si>
  <si>
    <t>Batubara</t>
  </si>
  <si>
    <t>Migas</t>
  </si>
  <si>
    <t>Kayu Lapis</t>
  </si>
  <si>
    <t>Arang</t>
  </si>
  <si>
    <t>Pinang</t>
  </si>
  <si>
    <t>Karet Olahan</t>
  </si>
  <si>
    <t>Pulp dan Kertas</t>
  </si>
  <si>
    <t>Minyak nabati</t>
  </si>
  <si>
    <t>Kopi,Rempah</t>
  </si>
  <si>
    <t>Grand Total</t>
  </si>
  <si>
    <t>Total Ekspor Asal Jambi</t>
  </si>
  <si>
    <t>1. Ikan dan Udang</t>
  </si>
  <si>
    <t>2. Pinang</t>
  </si>
  <si>
    <t>3. Kopi, Teh, rempah-rempah</t>
  </si>
  <si>
    <t>4. Lainnya</t>
  </si>
  <si>
    <t>Ikan dan Udang</t>
  </si>
  <si>
    <t>Industri Lain</t>
  </si>
  <si>
    <t xml:space="preserve">2. Karet &amp; Olahannya </t>
  </si>
  <si>
    <t xml:space="preserve">4. Arang </t>
  </si>
  <si>
    <t>5. Pulp dan Kertas</t>
  </si>
  <si>
    <t>Minyak Nabati</t>
  </si>
  <si>
    <t>Total</t>
  </si>
  <si>
    <t xml:space="preserve">% Perubahan </t>
  </si>
  <si>
    <t>% Peran</t>
  </si>
  <si>
    <t>Pertanian Lain</t>
  </si>
  <si>
    <t>Negara Tujuan Utama</t>
  </si>
  <si>
    <t>Asean</t>
  </si>
  <si>
    <t>1. Singapura</t>
  </si>
  <si>
    <t>2. Malaysia</t>
  </si>
  <si>
    <t>3. Thailand</t>
  </si>
  <si>
    <t>Asean Lainnya</t>
  </si>
  <si>
    <t>Uni Eropa</t>
  </si>
  <si>
    <t>4. Jerman</t>
  </si>
  <si>
    <t>5. Perancis</t>
  </si>
  <si>
    <t>6. Inggris</t>
  </si>
  <si>
    <t>Uni Eropa Lainnya</t>
  </si>
  <si>
    <t>Negara Utama Lain</t>
  </si>
  <si>
    <t>Lainnya</t>
  </si>
  <si>
    <t>Total Ekspor</t>
  </si>
  <si>
    <t>NILAI (US$)</t>
  </si>
  <si>
    <t>7. Cina</t>
  </si>
  <si>
    <t>8. Jepang</t>
  </si>
  <si>
    <t>9. Amerika Serikat</t>
  </si>
  <si>
    <t>10.India</t>
  </si>
  <si>
    <t>11.Australia</t>
  </si>
  <si>
    <t>12.Korea Selatan</t>
  </si>
  <si>
    <t>13.Taiwan</t>
  </si>
  <si>
    <t>Total 13 Negara</t>
  </si>
  <si>
    <t>Singapura</t>
  </si>
  <si>
    <t>1.</t>
  </si>
  <si>
    <t>Malaysia</t>
  </si>
  <si>
    <t>Thailand</t>
  </si>
  <si>
    <t>2.</t>
  </si>
  <si>
    <t>3.</t>
  </si>
  <si>
    <t>4.</t>
  </si>
  <si>
    <t>5.</t>
  </si>
  <si>
    <t>Cina</t>
  </si>
  <si>
    <t>Jepang</t>
  </si>
  <si>
    <t>Amerika Serikat</t>
  </si>
  <si>
    <t>Karet&amp;Olahannya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</si>
  <si>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</si>
  <si>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</si>
  <si>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</si>
  <si>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</si>
  <si>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</si>
  <si>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</si>
  <si>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</si>
  <si>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</si>
  <si>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</si>
  <si>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</si>
  <si>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</si>
  <si>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</si>
  <si>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</si>
  <si>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</si>
  <si>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</si>
  <si>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</si>
  <si>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Lainnya untk di tabel</t>
  </si>
  <si>
    <t>NILAI (US)</t>
  </si>
  <si>
    <t>jml 3 besar</t>
  </si>
  <si>
    <t>6.</t>
  </si>
  <si>
    <t>1. Pelabuhan Jambi</t>
  </si>
  <si>
    <t>2. Pel.Luar Jambi</t>
  </si>
  <si>
    <t>- Komoditi Asal Jambi</t>
  </si>
  <si>
    <t>- Komoditi dari Luar Jambi</t>
  </si>
  <si>
    <t>Amerika</t>
  </si>
  <si>
    <t>Industri lain</t>
  </si>
  <si>
    <t>Komoditi Utama</t>
  </si>
  <si>
    <t>Nilai FOB(US$)</t>
  </si>
  <si>
    <t>Kopi, Teh, rempah-rempah</t>
  </si>
  <si>
    <t>Pertanian Lainnya</t>
  </si>
  <si>
    <t xml:space="preserve">Karet Olahan </t>
  </si>
  <si>
    <t>Kayu Lapis &amp; Olahan Lainnya</t>
  </si>
  <si>
    <t>Kertas/ Pulp</t>
  </si>
  <si>
    <t>Industri Lainnya</t>
  </si>
  <si>
    <t>Total 6 Komoditi</t>
  </si>
  <si>
    <t>Total 6 Negara</t>
  </si>
  <si>
    <t>Row Labels</t>
  </si>
  <si>
    <t>[1]</t>
  </si>
  <si>
    <t>[2]</t>
  </si>
  <si>
    <t>[3]</t>
  </si>
  <si>
    <t>[4]</t>
  </si>
  <si>
    <t>[5]</t>
  </si>
  <si>
    <t>[6]</t>
  </si>
  <si>
    <t>[7]</t>
  </si>
  <si>
    <t>[8]</t>
  </si>
  <si>
    <t>cina</t>
  </si>
  <si>
    <t>jepang</t>
  </si>
  <si>
    <t>asean</t>
  </si>
  <si>
    <t>utama lain</t>
  </si>
  <si>
    <t>Gambar 2. Distribusi Persentase Ekspor Provinsi Jambi mnrt Komoditi</t>
  </si>
  <si>
    <t>Jan - xx 2017</t>
  </si>
  <si>
    <t>catet : 3 besar dari bulan rilis, bulan sebelumnya ngikut. Jadi bln sebelumnya bisa berbeda dgn rilis bln n-1</t>
  </si>
  <si>
    <t>dari olah murni</t>
  </si>
  <si>
    <t>dari olah murni'</t>
  </si>
  <si>
    <t>KUMULATIF S.D BULAN INI</t>
  </si>
  <si>
    <t>Pel Jambi</t>
  </si>
  <si>
    <t>Pel Luar Jambi</t>
  </si>
  <si>
    <t>uni eropa</t>
  </si>
  <si>
    <t>`</t>
  </si>
  <si>
    <t>amerika</t>
  </si>
  <si>
    <t>kum</t>
  </si>
  <si>
    <t>nilai</t>
  </si>
  <si>
    <t>komoditi</t>
  </si>
  <si>
    <t>3 besar komoditi bulan ini</t>
  </si>
  <si>
    <t>Total 3 Komoditi</t>
  </si>
  <si>
    <t>3 besar negara bulan ini</t>
  </si>
  <si>
    <t>utama bulan ini</t>
  </si>
  <si>
    <t>Total 3 Negara</t>
  </si>
  <si>
    <t>persen 3 neg thd total eksor</t>
  </si>
  <si>
    <t>NOVEMBER</t>
  </si>
  <si>
    <t>4. Arang</t>
  </si>
  <si>
    <t>Kopi, Teh, Rempah</t>
  </si>
  <si>
    <t xml:space="preserve"> </t>
  </si>
  <si>
    <t>negara</t>
  </si>
  <si>
    <t>singapura</t>
  </si>
  <si>
    <t>dari olah expa sheet pel'20</t>
  </si>
  <si>
    <t>KUM 2020</t>
  </si>
  <si>
    <t>MAY</t>
  </si>
  <si>
    <t>malaysia</t>
  </si>
  <si>
    <t>JUNE</t>
  </si>
  <si>
    <t>JULY</t>
  </si>
  <si>
    <t>India</t>
  </si>
  <si>
    <t>AUGUST</t>
  </si>
  <si>
    <t>OCTOBER</t>
  </si>
  <si>
    <t>DECEMBER</t>
  </si>
  <si>
    <t>2021</t>
  </si>
  <si>
    <t>KUM 2021</t>
  </si>
  <si>
    <t>% KUM 2021</t>
  </si>
  <si>
    <t>Gambar 1. Struktur Nilai Ekspor Menurut Kelompok Komoditi di Provinsi Jambi Jan - xx 2020 dan Jan - xx 2021</t>
  </si>
  <si>
    <t>2022</t>
  </si>
  <si>
    <t>KUM 2022</t>
  </si>
  <si>
    <t>% KUM 2022</t>
  </si>
  <si>
    <t>v</t>
  </si>
  <si>
    <t>MEI</t>
  </si>
  <si>
    <t>06</t>
  </si>
  <si>
    <t>JUNI</t>
  </si>
  <si>
    <t>Juni 2022</t>
  </si>
  <si>
    <r>
      <t>Tabel 2. Perkembangan Nilai Ekspor Asal Provinsi Jambi Menurut Negara Tujuan Utama,</t>
    </r>
    <r>
      <rPr>
        <b/>
        <sz val="9"/>
        <color rgb="FFFF0000"/>
        <rFont val="Arial"/>
        <family val="2"/>
      </rPr>
      <t xml:space="preserve"> Juni 2022</t>
    </r>
  </si>
  <si>
    <r>
      <t xml:space="preserve">Tabel 1. Perkembangan Nilai Ekspor Asal Provinsi Jambi Menurut Kelompok Komoditi, Juli </t>
    </r>
    <r>
      <rPr>
        <b/>
        <sz val="12"/>
        <color rgb="FFFF0000"/>
        <rFont val="Arial Narrow"/>
        <family val="2"/>
      </rPr>
      <t>2022</t>
    </r>
  </si>
  <si>
    <t>Juli 2022</t>
  </si>
  <si>
    <t>Juli'22 thd Juni'22</t>
  </si>
  <si>
    <t>Januari - Juli</t>
  </si>
  <si>
    <t>JULI</t>
  </si>
  <si>
    <t>07</t>
  </si>
  <si>
    <r>
      <t>Tabel 3. Perkembangan Nilai Ekspor Provinsi Jambi Menurut Komoditi dan Negara Tujuan,</t>
    </r>
    <r>
      <rPr>
        <b/>
        <sz val="9"/>
        <color rgb="FFFF0000"/>
        <rFont val="Calibri"/>
        <family val="2"/>
        <scheme val="minor"/>
      </rPr>
      <t xml:space="preserve"> Juli 2022</t>
    </r>
  </si>
  <si>
    <r>
      <t>Tabel 4. Perkembangan Nilai Ekspor Provinsi Jambi Menurut Negara Tujuan Utama,</t>
    </r>
    <r>
      <rPr>
        <sz val="9"/>
        <color rgb="FFFF0000"/>
        <rFont val="Arial"/>
        <family val="2"/>
      </rPr>
      <t xml:space="preserve"> Juli 2022</t>
    </r>
  </si>
  <si>
    <r>
      <t xml:space="preserve">Tabel 5. Perkembangan Nilai Ekspor Asal Provinsi Jambi Menurut Pelabuhan, </t>
    </r>
    <r>
      <rPr>
        <b/>
        <sz val="10"/>
        <color rgb="FFFF0000"/>
        <rFont val="Arial"/>
        <family val="2"/>
      </rPr>
      <t xml:space="preserve"> Juli 2022</t>
    </r>
  </si>
  <si>
    <t>Juli</t>
  </si>
  <si>
    <t>s.d 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</si>
</sst>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64" formatCode="#,##0.00;[Red]#,##0.00"/>
    <numFmt numFmtId="165" formatCode="0.00_);\(0.00\)"/>
    <numFmt numFmtId="166" formatCode="#,##0.000"/>
    <numFmt numFmtId="167" formatCode="0_);\(0\)"/>
    <numFmt numFmtId="168" formatCode="#,##0.00000"/>
    <numFmt numFmtId="169" formatCode="0.0000_);\(0.0000\)"/>
    <numFmt numFmtId="170" formatCode="0.0000"/>
    <numFmt numFmtId="171" formatCode="#,##0.0000_);\(#,##0.0000\)"/>
    <numFmt numFmtId="172" formatCode="0.0000%"/>
  </numFmts>
  <fonts count="41" x14ac:knownFonts="1">
    <font>
      <sz val="10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 Narrow"/>
      <family val="2"/>
    </font>
    <font>
      <b/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8"/>
      <name val="Arial Narrow"/>
      <family val="2"/>
    </font>
    <font>
      <sz val="10"/>
      <color rgb="FFFF0000"/>
      <name val="Arial"/>
      <family val="2"/>
    </font>
    <font>
      <sz val="7"/>
      <name val="Arial"/>
      <family val="2"/>
    </font>
    <font>
      <b/>
      <sz val="9"/>
      <color theme="0"/>
      <name val="Arial Narrow"/>
      <family val="2"/>
    </font>
    <font>
      <sz val="9"/>
      <color theme="0"/>
      <name val="Arial Narrow"/>
      <family val="2"/>
    </font>
    <font>
      <sz val="12"/>
      <name val="Arial Narrow"/>
      <family val="2"/>
    </font>
    <font>
      <b/>
      <sz val="11"/>
      <color rgb="FFFF0000"/>
      <name val="Calibri"/>
      <family val="2"/>
      <scheme val="minor"/>
    </font>
    <font>
      <b/>
      <sz val="8"/>
      <name val="Arial"/>
      <family val="2"/>
    </font>
    <font>
      <sz val="9"/>
      <color rgb="FFFF0000"/>
      <name val="Arial Narrow"/>
      <family val="2"/>
    </font>
    <font>
      <b/>
      <sz val="10"/>
      <name val="Arial"/>
      <family val="2"/>
    </font>
    <font>
      <b/>
      <sz val="10"/>
      <name val="Arial Narrow"/>
      <family val="2"/>
    </font>
    <font>
      <b/>
      <sz val="12"/>
      <color rgb="FFFF0000"/>
      <name val="Arial Narrow"/>
      <family val="2"/>
    </font>
    <font>
      <b/>
      <sz val="8"/>
      <color rgb="FFFF0000"/>
      <name val="Arial"/>
      <family val="2"/>
    </font>
    <font>
      <b/>
      <sz val="8"/>
      <color theme="3" tint="0.39997558519241921"/>
      <name val="Arial"/>
      <family val="2"/>
    </font>
    <font>
      <sz val="9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b/>
      <sz val="9"/>
      <color theme="1"/>
      <name val="Arial Narrow"/>
      <family val="2"/>
    </font>
    <font>
      <b/>
      <sz val="8"/>
      <name val="Arial Narrow"/>
      <family val="2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</cellStyleXfs>
  <cellXfs count="479">
    <xf numFmtId="0" fontId="0" fillId="0" borderId="0" xfId="0"/>
    <xf numFmtId="3" fontId="0" fillId="0" borderId="0" xfId="0" applyNumberFormat="1"/>
    <xf numFmtId="0" fontId="1" fillId="0" borderId="0" xfId="0" applyFont="1"/>
    <xf numFmtId="1" fontId="0" fillId="0" borderId="0" xfId="0" applyNumberFormat="1"/>
    <xf numFmtId="0" fontId="1" fillId="0" borderId="0" xfId="0" applyFont="1" applyBorder="1"/>
    <xf numFmtId="2" fontId="0" fillId="0" borderId="0" xfId="0" applyNumberFormat="1"/>
    <xf numFmtId="0" fontId="1" fillId="0" borderId="1" xfId="0" applyFont="1" applyBorder="1"/>
    <xf numFmtId="0" fontId="2" fillId="0" borderId="0" xfId="0" applyFont="1" applyBorder="1"/>
    <xf numFmtId="0" fontId="4" fillId="0" borderId="0" xfId="0" applyFont="1"/>
    <xf numFmtId="0" fontId="0" fillId="0" borderId="0" xfId="0" applyBorder="1"/>
    <xf numFmtId="3" fontId="0" fillId="0" borderId="0" xfId="0" applyNumberFormat="1" applyBorder="1"/>
    <xf numFmtId="0" fontId="4" fillId="0" borderId="0" xfId="0" applyFont="1" applyBorder="1"/>
    <xf numFmtId="0" fontId="2" fillId="0" borderId="2" xfId="0" applyFont="1" applyBorder="1" applyAlignment="1">
      <alignment horizontal="center"/>
    </xf>
    <xf numFmtId="3" fontId="1" fillId="0" borderId="0" xfId="0" applyNumberFormat="1" applyFont="1" applyFill="1"/>
    <xf numFmtId="3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Border="1"/>
    <xf numFmtId="0" fontId="1" fillId="0" borderId="2" xfId="0" applyFont="1" applyBorder="1"/>
    <xf numFmtId="0" fontId="2" fillId="2" borderId="0" xfId="0" applyFont="1" applyFill="1" applyBorder="1"/>
    <xf numFmtId="1" fontId="0" fillId="0" borderId="0" xfId="0" applyNumberFormat="1" applyBorder="1"/>
    <xf numFmtId="3" fontId="1" fillId="0" borderId="2" xfId="0" applyNumberFormat="1" applyFont="1" applyBorder="1" applyAlignment="1">
      <alignment horizontal="center"/>
    </xf>
    <xf numFmtId="0" fontId="2" fillId="5" borderId="0" xfId="0" applyFont="1" applyFill="1" applyBorder="1"/>
    <xf numFmtId="0" fontId="0" fillId="0" borderId="0" xfId="0" applyAlignment="1">
      <alignment horizontal="left"/>
    </xf>
    <xf numFmtId="0" fontId="6" fillId="7" borderId="8" xfId="0" applyFont="1" applyFill="1" applyBorder="1" applyAlignment="1">
      <alignment horizontal="left"/>
    </xf>
    <xf numFmtId="2" fontId="1" fillId="0" borderId="0" xfId="0" applyNumberFormat="1" applyFont="1" applyBorder="1"/>
    <xf numFmtId="3" fontId="7" fillId="0" borderId="0" xfId="0" applyNumberFormat="1" applyFont="1"/>
    <xf numFmtId="0" fontId="0" fillId="0" borderId="0" xfId="0" applyNumberFormat="1"/>
    <xf numFmtId="0" fontId="6" fillId="7" borderId="8" xfId="0" applyNumberFormat="1" applyFont="1" applyFill="1" applyBorder="1"/>
    <xf numFmtId="164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6" fillId="7" borderId="9" xfId="0" applyFont="1" applyFill="1" applyBorder="1"/>
    <xf numFmtId="3" fontId="3" fillId="0" borderId="0" xfId="0" applyNumberFormat="1" applyFont="1"/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6" borderId="0" xfId="0" applyFont="1" applyFill="1" applyBorder="1"/>
    <xf numFmtId="0" fontId="2" fillId="6" borderId="0" xfId="0" applyFont="1" applyFill="1" applyBorder="1"/>
    <xf numFmtId="165" fontId="1" fillId="0" borderId="0" xfId="0" applyNumberFormat="1" applyFont="1" applyFill="1" applyBorder="1"/>
    <xf numFmtId="0" fontId="8" fillId="0" borderId="0" xfId="0" applyFont="1" applyFill="1"/>
    <xf numFmtId="3" fontId="8" fillId="0" borderId="0" xfId="0" applyNumberFormat="1" applyFont="1" applyFill="1"/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1" fontId="8" fillId="0" borderId="0" xfId="0" applyNumberFormat="1" applyFont="1"/>
    <xf numFmtId="0" fontId="8" fillId="0" borderId="0" xfId="0" applyFont="1" applyBorder="1"/>
    <xf numFmtId="0" fontId="8" fillId="0" borderId="2" xfId="0" applyFont="1" applyBorder="1"/>
    <xf numFmtId="3" fontId="8" fillId="3" borderId="0" xfId="0" applyNumberFormat="1" applyFont="1" applyFill="1"/>
    <xf numFmtId="0" fontId="1" fillId="0" borderId="0" xfId="0" quotePrefix="1" applyFont="1" applyBorder="1"/>
    <xf numFmtId="3" fontId="1" fillId="0" borderId="0" xfId="0" quotePrefix="1" applyNumberFormat="1" applyFont="1" applyBorder="1" applyAlignment="1">
      <alignment horizontal="right"/>
    </xf>
    <xf numFmtId="3" fontId="2" fillId="0" borderId="0" xfId="0" quotePrefix="1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165" fontId="1" fillId="0" borderId="0" xfId="0" quotePrefix="1" applyNumberFormat="1" applyFont="1" applyBorder="1" applyAlignment="1">
      <alignment horizontal="right"/>
    </xf>
    <xf numFmtId="0" fontId="1" fillId="0" borderId="0" xfId="0" quotePrefix="1" applyFont="1" applyBorder="1" applyAlignment="1"/>
    <xf numFmtId="0" fontId="2" fillId="0" borderId="0" xfId="0" applyFont="1" applyBorder="1" applyAlignment="1">
      <alignment horizontal="left"/>
    </xf>
    <xf numFmtId="3" fontId="8" fillId="0" borderId="0" xfId="0" applyNumberFormat="1" applyFont="1" applyBorder="1"/>
    <xf numFmtId="0" fontId="10" fillId="0" borderId="0" xfId="0" applyFont="1" applyBorder="1"/>
    <xf numFmtId="2" fontId="12" fillId="0" borderId="0" xfId="0" applyNumberFormat="1" applyFont="1" applyBorder="1"/>
    <xf numFmtId="3" fontId="8" fillId="0" borderId="0" xfId="0" applyNumberFormat="1" applyFont="1" applyFill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2" fontId="3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/>
    <xf numFmtId="2" fontId="8" fillId="0" borderId="0" xfId="0" applyNumberFormat="1" applyFont="1"/>
    <xf numFmtId="0" fontId="9" fillId="0" borderId="0" xfId="0" quotePrefix="1" applyFont="1" applyFill="1"/>
    <xf numFmtId="3" fontId="13" fillId="0" borderId="0" xfId="0" applyNumberFormat="1" applyFont="1"/>
    <xf numFmtId="1" fontId="8" fillId="0" borderId="0" xfId="0" applyNumberFormat="1" applyFont="1" applyFill="1" applyBorder="1"/>
    <xf numFmtId="39" fontId="1" fillId="0" borderId="0" xfId="0" quotePrefix="1" applyNumberFormat="1" applyFont="1" applyBorder="1" applyAlignment="1">
      <alignment horizontal="right"/>
    </xf>
    <xf numFmtId="165" fontId="2" fillId="0" borderId="0" xfId="0" quotePrefix="1" applyNumberFormat="1" applyFont="1" applyBorder="1" applyAlignment="1">
      <alignment horizontal="right"/>
    </xf>
    <xf numFmtId="39" fontId="2" fillId="0" borderId="0" xfId="0" quotePrefix="1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3" fontId="12" fillId="0" borderId="0" xfId="0" applyNumberFormat="1" applyFont="1" applyBorder="1"/>
    <xf numFmtId="4" fontId="12" fillId="0" borderId="0" xfId="0" applyNumberFormat="1" applyFont="1" applyBorder="1"/>
    <xf numFmtId="3" fontId="14" fillId="0" borderId="0" xfId="0" applyNumberFormat="1" applyFont="1" applyBorder="1"/>
    <xf numFmtId="4" fontId="14" fillId="0" borderId="0" xfId="0" applyNumberFormat="1" applyFont="1" applyBorder="1"/>
    <xf numFmtId="3" fontId="0" fillId="0" borderId="0" xfId="0" applyNumberFormat="1" applyFill="1" applyBorder="1"/>
    <xf numFmtId="2" fontId="0" fillId="0" borderId="0" xfId="0" applyNumberFormat="1" applyBorder="1"/>
    <xf numFmtId="165" fontId="15" fillId="0" borderId="0" xfId="0" quotePrefix="1" applyNumberFormat="1" applyFont="1" applyBorder="1" applyAlignment="1">
      <alignment horizontal="right"/>
    </xf>
    <xf numFmtId="165" fontId="16" fillId="0" borderId="0" xfId="0" quotePrefix="1" applyNumberFormat="1" applyFont="1" applyBorder="1" applyAlignment="1">
      <alignment horizontal="right"/>
    </xf>
    <xf numFmtId="0" fontId="15" fillId="0" borderId="0" xfId="0" applyFont="1" applyBorder="1" applyAlignment="1"/>
    <xf numFmtId="0" fontId="15" fillId="0" borderId="0" xfId="0" applyFont="1" applyBorder="1" applyAlignment="1">
      <alignment horizontal="center"/>
    </xf>
    <xf numFmtId="165" fontId="15" fillId="0" borderId="0" xfId="0" quotePrefix="1" applyNumberFormat="1" applyFont="1" applyBorder="1" applyAlignment="1">
      <alignment horizontal="center"/>
    </xf>
    <xf numFmtId="166" fontId="1" fillId="0" borderId="0" xfId="0" applyNumberFormat="1" applyFont="1"/>
    <xf numFmtId="165" fontId="1" fillId="0" borderId="0" xfId="0" quotePrefix="1" applyNumberFormat="1" applyFont="1"/>
    <xf numFmtId="167" fontId="1" fillId="0" borderId="0" xfId="0" applyNumberFormat="1" applyFont="1"/>
    <xf numFmtId="0" fontId="2" fillId="0" borderId="2" xfId="0" applyFont="1" applyBorder="1" applyAlignment="1">
      <alignment horizontal="center"/>
    </xf>
    <xf numFmtId="4" fontId="8" fillId="0" borderId="0" xfId="0" applyNumberFormat="1" applyFont="1" applyBorder="1" applyAlignment="1">
      <alignment horizontal="right"/>
    </xf>
    <xf numFmtId="0" fontId="0" fillId="0" borderId="0" xfId="0" applyFill="1"/>
    <xf numFmtId="3" fontId="6" fillId="7" borderId="8" xfId="0" applyNumberFormat="1" applyFont="1" applyFill="1" applyBorder="1"/>
    <xf numFmtId="168" fontId="0" fillId="0" borderId="0" xfId="0" applyNumberFormat="1" applyBorder="1"/>
    <xf numFmtId="37" fontId="1" fillId="0" borderId="0" xfId="0" applyNumberFormat="1" applyFont="1" applyFill="1" applyBorder="1"/>
    <xf numFmtId="4" fontId="0" fillId="0" borderId="0" xfId="0" applyNumberFormat="1" applyBorder="1"/>
    <xf numFmtId="3" fontId="1" fillId="9" borderId="0" xfId="0" applyNumberFormat="1" applyFont="1" applyFill="1"/>
    <xf numFmtId="3" fontId="1" fillId="10" borderId="0" xfId="0" applyNumberFormat="1" applyFont="1" applyFill="1"/>
    <xf numFmtId="165" fontId="1" fillId="0" borderId="0" xfId="0" applyNumberFormat="1" applyFont="1" applyFill="1" applyBorder="1" applyAlignment="1">
      <alignment horizontal="right"/>
    </xf>
    <xf numFmtId="17" fontId="2" fillId="6" borderId="0" xfId="0" quotePrefix="1" applyNumberFormat="1" applyFont="1" applyFill="1" applyAlignment="1">
      <alignment horizontal="center"/>
    </xf>
    <xf numFmtId="0" fontId="2" fillId="6" borderId="2" xfId="0" quotePrefix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3" fontId="2" fillId="6" borderId="6" xfId="0" quotePrefix="1" applyNumberFormat="1" applyFont="1" applyFill="1" applyBorder="1" applyAlignment="1">
      <alignment horizontal="right"/>
    </xf>
    <xf numFmtId="39" fontId="2" fillId="6" borderId="6" xfId="0" quotePrefix="1" applyNumberFormat="1" applyFont="1" applyFill="1" applyBorder="1" applyAlignment="1">
      <alignment horizontal="right"/>
    </xf>
    <xf numFmtId="3" fontId="1" fillId="6" borderId="0" xfId="0" quotePrefix="1" applyNumberFormat="1" applyFont="1" applyFill="1" applyBorder="1" applyAlignment="1">
      <alignment horizontal="right"/>
    </xf>
    <xf numFmtId="3" fontId="2" fillId="6" borderId="0" xfId="0" quotePrefix="1" applyNumberFormat="1" applyFont="1" applyFill="1" applyBorder="1" applyAlignment="1">
      <alignment horizontal="center"/>
    </xf>
    <xf numFmtId="0" fontId="2" fillId="6" borderId="0" xfId="0" quotePrefix="1" applyFont="1" applyFill="1" applyBorder="1" applyAlignment="1">
      <alignment horizontal="center"/>
    </xf>
    <xf numFmtId="165" fontId="1" fillId="6" borderId="0" xfId="0" quotePrefix="1" applyNumberFormat="1" applyFont="1" applyFill="1" applyBorder="1" applyAlignment="1">
      <alignment horizontal="right"/>
    </xf>
    <xf numFmtId="0" fontId="1" fillId="6" borderId="0" xfId="0" quotePrefix="1" applyFont="1" applyFill="1" applyBorder="1"/>
    <xf numFmtId="0" fontId="1" fillId="6" borderId="0" xfId="0" quotePrefix="1" applyFont="1" applyFill="1" applyBorder="1" applyAlignment="1"/>
    <xf numFmtId="165" fontId="1" fillId="6" borderId="1" xfId="0" quotePrefix="1" applyNumberFormat="1" applyFont="1" applyFill="1" applyBorder="1" applyAlignment="1">
      <alignment horizontal="right"/>
    </xf>
    <xf numFmtId="4" fontId="1" fillId="0" borderId="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39" fontId="1" fillId="0" borderId="19" xfId="0" applyNumberFormat="1" applyFont="1" applyBorder="1"/>
    <xf numFmtId="0" fontId="2" fillId="4" borderId="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" fontId="2" fillId="4" borderId="0" xfId="0" quotePrefix="1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8" borderId="11" xfId="0" applyFont="1" applyFill="1" applyBorder="1"/>
    <xf numFmtId="37" fontId="2" fillId="8" borderId="0" xfId="0" applyNumberFormat="1" applyFont="1" applyFill="1" applyBorder="1"/>
    <xf numFmtId="165" fontId="2" fillId="8" borderId="0" xfId="0" applyNumberFormat="1" applyFont="1" applyFill="1" applyBorder="1"/>
    <xf numFmtId="39" fontId="2" fillId="8" borderId="19" xfId="0" applyNumberFormat="1" applyFont="1" applyFill="1" applyBorder="1"/>
    <xf numFmtId="0" fontId="2" fillId="4" borderId="14" xfId="0" applyFont="1" applyFill="1" applyBorder="1" applyAlignment="1">
      <alignment horizontal="center"/>
    </xf>
    <xf numFmtId="37" fontId="2" fillId="4" borderId="6" xfId="0" applyNumberFormat="1" applyFont="1" applyFill="1" applyBorder="1"/>
    <xf numFmtId="165" fontId="2" fillId="4" borderId="6" xfId="0" applyNumberFormat="1" applyFont="1" applyFill="1" applyBorder="1"/>
    <xf numFmtId="0" fontId="2" fillId="11" borderId="13" xfId="0" quotePrefix="1" applyFont="1" applyFill="1" applyBorder="1" applyAlignment="1">
      <alignment horizontal="center"/>
    </xf>
    <xf numFmtId="0" fontId="2" fillId="11" borderId="2" xfId="0" quotePrefix="1" applyFont="1" applyFill="1" applyBorder="1" applyAlignment="1">
      <alignment horizontal="center"/>
    </xf>
    <xf numFmtId="0" fontId="2" fillId="11" borderId="18" xfId="0" quotePrefix="1" applyFont="1" applyFill="1" applyBorder="1" applyAlignment="1">
      <alignment horizontal="center"/>
    </xf>
    <xf numFmtId="0" fontId="6" fillId="0" borderId="0" xfId="0" applyNumberFormat="1" applyFont="1" applyFill="1" applyBorder="1"/>
    <xf numFmtId="0" fontId="6" fillId="0" borderId="0" xfId="0" applyFont="1" applyFill="1" applyBorder="1" applyAlignment="1">
      <alignment horizontal="left"/>
    </xf>
    <xf numFmtId="3" fontId="6" fillId="0" borderId="0" xfId="0" applyNumberFormat="1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0" xfId="0" applyNumberFormat="1" applyFill="1" applyBorder="1"/>
    <xf numFmtId="3" fontId="1" fillId="14" borderId="0" xfId="0" applyNumberFormat="1" applyFont="1" applyFill="1"/>
    <xf numFmtId="3" fontId="1" fillId="0" borderId="0" xfId="0" applyNumberFormat="1" applyFont="1" applyFill="1" applyBorder="1"/>
    <xf numFmtId="3" fontId="18" fillId="0" borderId="0" xfId="0" applyNumberFormat="1" applyFont="1" applyFill="1" applyBorder="1"/>
    <xf numFmtId="0" fontId="2" fillId="4" borderId="1" xfId="0" quotePrefix="1" applyFont="1" applyFill="1" applyBorder="1" applyAlignment="1">
      <alignment horizontal="center"/>
    </xf>
    <xf numFmtId="3" fontId="17" fillId="0" borderId="0" xfId="0" applyNumberFormat="1" applyFont="1" applyFill="1" applyAlignment="1"/>
    <xf numFmtId="3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3" fontId="8" fillId="15" borderId="0" xfId="0" applyNumberFormat="1" applyFont="1" applyFill="1"/>
    <xf numFmtId="3" fontId="6" fillId="7" borderId="8" xfId="0" applyNumberFormat="1" applyFont="1" applyFill="1" applyBorder="1" applyAlignment="1">
      <alignment horizontal="left"/>
    </xf>
    <xf numFmtId="3" fontId="21" fillId="0" borderId="0" xfId="0" quotePrefix="1" applyNumberFormat="1" applyFont="1" applyAlignment="1">
      <alignment horizontal="right"/>
    </xf>
    <xf numFmtId="0" fontId="2" fillId="4" borderId="17" xfId="0" quotePrefix="1" applyFont="1" applyFill="1" applyBorder="1" applyAlignment="1">
      <alignment horizontal="center"/>
    </xf>
    <xf numFmtId="0" fontId="2" fillId="16" borderId="2" xfId="0" quotePrefix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3" fontId="2" fillId="4" borderId="6" xfId="0" quotePrefix="1" applyNumberFormat="1" applyFont="1" applyFill="1" applyBorder="1" applyAlignment="1">
      <alignment horizontal="right"/>
    </xf>
    <xf numFmtId="165" fontId="2" fillId="4" borderId="4" xfId="0" applyNumberFormat="1" applyFont="1" applyFill="1" applyBorder="1" applyAlignment="1">
      <alignment horizontal="right"/>
    </xf>
    <xf numFmtId="3" fontId="8" fillId="0" borderId="0" xfId="0" applyNumberFormat="1" applyFont="1" applyFill="1" applyAlignment="1">
      <alignment horizontal="left"/>
    </xf>
    <xf numFmtId="0" fontId="0" fillId="0" borderId="0" xfId="0" applyFill="1" applyBorder="1"/>
    <xf numFmtId="0" fontId="2" fillId="4" borderId="0" xfId="0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8" fillId="4" borderId="5" xfId="0" applyFont="1" applyFill="1" applyBorder="1"/>
    <xf numFmtId="0" fontId="8" fillId="4" borderId="4" xfId="0" applyFont="1" applyFill="1" applyBorder="1"/>
    <xf numFmtId="1" fontId="3" fillId="0" borderId="0" xfId="0" applyNumberFormat="1" applyFont="1"/>
    <xf numFmtId="0" fontId="3" fillId="0" borderId="0" xfId="0" applyFont="1" applyBorder="1"/>
    <xf numFmtId="0" fontId="24" fillId="0" borderId="0" xfId="0" applyFont="1"/>
    <xf numFmtId="0" fontId="3" fillId="0" borderId="0" xfId="0" applyFont="1"/>
    <xf numFmtId="0" fontId="25" fillId="0" borderId="0" xfId="0" quotePrefix="1" applyFont="1" applyFill="1"/>
    <xf numFmtId="0" fontId="3" fillId="0" borderId="0" xfId="0" quotePrefix="1" applyFont="1" applyBorder="1"/>
    <xf numFmtId="0" fontId="3" fillId="0" borderId="0" xfId="0" quotePrefix="1" applyFont="1" applyBorder="1" applyAlignment="1"/>
    <xf numFmtId="0" fontId="24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2" fontId="3" fillId="0" borderId="0" xfId="0" applyNumberFormat="1" applyFont="1"/>
    <xf numFmtId="4" fontId="12" fillId="0" borderId="0" xfId="0" applyNumberFormat="1" applyFont="1" applyFill="1" applyBorder="1"/>
    <xf numFmtId="3" fontId="3" fillId="0" borderId="0" xfId="0" applyNumberFormat="1" applyFont="1" applyFill="1"/>
    <xf numFmtId="0" fontId="3" fillId="0" borderId="0" xfId="0" applyFont="1" applyFill="1"/>
    <xf numFmtId="4" fontId="3" fillId="0" borderId="0" xfId="0" applyNumberFormat="1" applyFont="1" applyFill="1"/>
    <xf numFmtId="3" fontId="20" fillId="0" borderId="0" xfId="0" applyNumberFormat="1" applyFont="1" applyFill="1"/>
    <xf numFmtId="0" fontId="20" fillId="0" borderId="0" xfId="0" applyFont="1" applyBorder="1"/>
    <xf numFmtId="0" fontId="22" fillId="0" borderId="0" xfId="0" applyFont="1" applyFill="1" applyAlignment="1">
      <alignment horizontal="center"/>
    </xf>
    <xf numFmtId="2" fontId="8" fillId="0" borderId="0" xfId="0" applyNumberFormat="1" applyFont="1" applyFill="1"/>
    <xf numFmtId="1" fontId="4" fillId="0" borderId="0" xfId="0" applyNumberFormat="1" applyFont="1" applyBorder="1"/>
    <xf numFmtId="0" fontId="0" fillId="17" borderId="0" xfId="0" applyFill="1" applyAlignment="1">
      <alignment horizontal="left"/>
    </xf>
    <xf numFmtId="3" fontId="0" fillId="17" borderId="0" xfId="0" applyNumberFormat="1" applyFill="1" applyAlignment="1">
      <alignment horizontal="left"/>
    </xf>
    <xf numFmtId="3" fontId="26" fillId="0" borderId="0" xfId="0" applyNumberFormat="1" applyFont="1"/>
    <xf numFmtId="0" fontId="27" fillId="0" borderId="0" xfId="0" applyFont="1"/>
    <xf numFmtId="3" fontId="27" fillId="0" borderId="0" xfId="0" applyNumberFormat="1" applyFont="1"/>
    <xf numFmtId="3" fontId="2" fillId="12" borderId="0" xfId="0" applyNumberFormat="1" applyFont="1" applyFill="1"/>
    <xf numFmtId="3" fontId="2" fillId="20" borderId="0" xfId="0" applyNumberFormat="1" applyFont="1" applyFill="1"/>
    <xf numFmtId="10" fontId="1" fillId="0" borderId="0" xfId="0" applyNumberFormat="1" applyFont="1"/>
    <xf numFmtId="3" fontId="8" fillId="4" borderId="0" xfId="0" applyNumberFormat="1" applyFont="1" applyFill="1" applyBorder="1" applyAlignment="1">
      <alignment horizontal="right"/>
    </xf>
    <xf numFmtId="4" fontId="1" fillId="4" borderId="0" xfId="0" applyNumberFormat="1" applyFont="1" applyFill="1" applyBorder="1"/>
    <xf numFmtId="0" fontId="6" fillId="7" borderId="9" xfId="0" quotePrefix="1" applyFont="1" applyFill="1" applyBorder="1" applyAlignment="1">
      <alignment horizontal="center"/>
    </xf>
    <xf numFmtId="3" fontId="1" fillId="3" borderId="0" xfId="0" applyNumberFormat="1" applyFont="1" applyFill="1"/>
    <xf numFmtId="3" fontId="1" fillId="15" borderId="0" xfId="0" applyNumberFormat="1" applyFont="1" applyFill="1"/>
    <xf numFmtId="3" fontId="1" fillId="3" borderId="5" xfId="0" applyNumberFormat="1" applyFont="1" applyFill="1" applyBorder="1"/>
    <xf numFmtId="3" fontId="1" fillId="15" borderId="5" xfId="0" applyNumberFormat="1" applyFont="1" applyFill="1" applyBorder="1"/>
    <xf numFmtId="3" fontId="1" fillId="2" borderId="0" xfId="0" applyNumberFormat="1" applyFont="1" applyFill="1"/>
    <xf numFmtId="3" fontId="1" fillId="3" borderId="0" xfId="0" applyNumberFormat="1" applyFont="1" applyFill="1" applyBorder="1"/>
    <xf numFmtId="3" fontId="1" fillId="15" borderId="0" xfId="0" applyNumberFormat="1" applyFont="1" applyFill="1" applyBorder="1"/>
    <xf numFmtId="3" fontId="1" fillId="6" borderId="0" xfId="0" applyNumberFormat="1" applyFont="1" applyFill="1"/>
    <xf numFmtId="3" fontId="1" fillId="21" borderId="0" xfId="0" applyNumberFormat="1" applyFont="1" applyFill="1"/>
    <xf numFmtId="1" fontId="2" fillId="0" borderId="0" xfId="0" applyNumberFormat="1" applyFont="1" applyAlignment="1">
      <alignment horizontal="left"/>
    </xf>
    <xf numFmtId="0" fontId="20" fillId="0" borderId="0" xfId="0" applyFont="1"/>
    <xf numFmtId="3" fontId="20" fillId="19" borderId="0" xfId="0" applyNumberFormat="1" applyFont="1" applyFill="1"/>
    <xf numFmtId="3" fontId="1" fillId="19" borderId="0" xfId="0" applyNumberFormat="1" applyFont="1" applyFill="1"/>
    <xf numFmtId="0" fontId="2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/>
    <xf numFmtId="0" fontId="1" fillId="0" borderId="4" xfId="0" applyFont="1" applyBorder="1"/>
    <xf numFmtId="3" fontId="2" fillId="3" borderId="1" xfId="0" applyNumberFormat="1" applyFont="1" applyFill="1" applyBorder="1"/>
    <xf numFmtId="3" fontId="2" fillId="15" borderId="1" xfId="0" applyNumberFormat="1" applyFont="1" applyFill="1" applyBorder="1"/>
    <xf numFmtId="17" fontId="2" fillId="4" borderId="1" xfId="0" quotePrefix="1" applyNumberFormat="1" applyFont="1" applyFill="1" applyBorder="1" applyAlignment="1">
      <alignment horizontal="center"/>
    </xf>
    <xf numFmtId="17" fontId="2" fillId="4" borderId="0" xfId="0" applyNumberFormat="1" applyFont="1" applyFill="1" applyBorder="1" applyAlignment="1">
      <alignment horizontal="center"/>
    </xf>
    <xf numFmtId="169" fontId="1" fillId="0" borderId="0" xfId="0" applyNumberFormat="1" applyFont="1"/>
    <xf numFmtId="2" fontId="5" fillId="0" borderId="0" xfId="0" applyNumberFormat="1" applyFont="1" applyBorder="1" applyAlignment="1">
      <alignment horizontal="center"/>
    </xf>
    <xf numFmtId="165" fontId="2" fillId="4" borderId="6" xfId="0" quotePrefix="1" applyNumberFormat="1" applyFont="1" applyFill="1" applyBorder="1" applyAlignment="1">
      <alignment horizontal="right"/>
    </xf>
    <xf numFmtId="0" fontId="2" fillId="5" borderId="2" xfId="0" quotePrefix="1" applyFont="1" applyFill="1" applyBorder="1" applyAlignment="1">
      <alignment horizontal="center"/>
    </xf>
    <xf numFmtId="0" fontId="2" fillId="0" borderId="0" xfId="0" applyFont="1" applyBorder="1" applyAlignment="1"/>
    <xf numFmtId="165" fontId="2" fillId="0" borderId="0" xfId="0" quotePrefix="1" applyNumberFormat="1" applyFont="1" applyBorder="1" applyAlignment="1">
      <alignment horizontal="center"/>
    </xf>
    <xf numFmtId="165" fontId="2" fillId="6" borderId="6" xfId="0" quotePrefix="1" applyNumberFormat="1" applyFont="1" applyFill="1" applyBorder="1" applyAlignment="1">
      <alignment horizontal="right"/>
    </xf>
    <xf numFmtId="1" fontId="3" fillId="0" borderId="0" xfId="0" quotePrefix="1" applyNumberFormat="1" applyFont="1" applyBorder="1"/>
    <xf numFmtId="0" fontId="10" fillId="0" borderId="0" xfId="0" applyFont="1" applyFill="1"/>
    <xf numFmtId="1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1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" fontId="0" fillId="0" borderId="0" xfId="0" applyNumberFormat="1"/>
    <xf numFmtId="3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10" fontId="20" fillId="0" borderId="0" xfId="0" applyNumberFormat="1" applyFont="1"/>
    <xf numFmtId="17" fontId="29" fillId="6" borderId="0" xfId="0" applyNumberFormat="1" applyFont="1" applyFill="1" applyBorder="1" applyAlignment="1">
      <alignment horizontal="center"/>
    </xf>
    <xf numFmtId="0" fontId="29" fillId="6" borderId="5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right"/>
    </xf>
    <xf numFmtId="4" fontId="8" fillId="2" borderId="0" xfId="0" applyNumberFormat="1" applyFont="1" applyFill="1" applyBorder="1" applyAlignment="1">
      <alignment horizontal="right"/>
    </xf>
    <xf numFmtId="3" fontId="1" fillId="23" borderId="5" xfId="0" applyNumberFormat="1" applyFont="1" applyFill="1" applyBorder="1"/>
    <xf numFmtId="3" fontId="1" fillId="23" borderId="0" xfId="0" applyNumberFormat="1" applyFont="1" applyFill="1"/>
    <xf numFmtId="3" fontId="28" fillId="23" borderId="1" xfId="0" applyNumberFormat="1" applyFont="1" applyFill="1" applyBorder="1"/>
    <xf numFmtId="3" fontId="7" fillId="23" borderId="1" xfId="0" applyNumberFormat="1" applyFont="1" applyFill="1" applyBorder="1"/>
    <xf numFmtId="0" fontId="19" fillId="0" borderId="0" xfId="0" quotePrefix="1" applyFont="1" applyAlignment="1">
      <alignment horizontal="center"/>
    </xf>
    <xf numFmtId="0" fontId="2" fillId="0" borderId="0" xfId="0" quotePrefix="1" applyFont="1" applyAlignment="1">
      <alignment horizontal="center"/>
    </xf>
    <xf numFmtId="3" fontId="1" fillId="23" borderId="7" xfId="0" applyNumberFormat="1" applyFont="1" applyFill="1" applyBorder="1"/>
    <xf numFmtId="3" fontId="1" fillId="23" borderId="2" xfId="0" applyNumberFormat="1" applyFont="1" applyFill="1" applyBorder="1"/>
    <xf numFmtId="4" fontId="8" fillId="0" borderId="0" xfId="0" applyNumberFormat="1" applyFont="1" applyBorder="1"/>
    <xf numFmtId="4" fontId="3" fillId="0" borderId="0" xfId="0" applyNumberFormat="1" applyFont="1" applyBorder="1"/>
    <xf numFmtId="0" fontId="20" fillId="0" borderId="0" xfId="0" applyFont="1" applyFill="1" applyBorder="1"/>
    <xf numFmtId="165" fontId="5" fillId="0" borderId="5" xfId="0" quotePrefix="1" applyNumberFormat="1" applyFont="1" applyFill="1" applyBorder="1" applyAlignment="1">
      <alignment horizontal="right"/>
    </xf>
    <xf numFmtId="165" fontId="2" fillId="8" borderId="0" xfId="0" applyNumberFormat="1" applyFont="1" applyFill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3" fontId="21" fillId="0" borderId="0" xfId="0" quotePrefix="1" applyNumberFormat="1" applyFont="1" applyAlignment="1">
      <alignment horizontal="left"/>
    </xf>
    <xf numFmtId="3" fontId="1" fillId="13" borderId="5" xfId="0" applyNumberFormat="1" applyFont="1" applyFill="1" applyBorder="1"/>
    <xf numFmtId="3" fontId="1" fillId="13" borderId="0" xfId="0" applyNumberFormat="1" applyFont="1" applyFill="1"/>
    <xf numFmtId="3" fontId="7" fillId="13" borderId="1" xfId="0" applyNumberFormat="1" applyFont="1" applyFill="1" applyBorder="1"/>
    <xf numFmtId="3" fontId="1" fillId="24" borderId="5" xfId="0" applyNumberFormat="1" applyFont="1" applyFill="1" applyBorder="1"/>
    <xf numFmtId="3" fontId="1" fillId="24" borderId="0" xfId="0" applyNumberFormat="1" applyFont="1" applyFill="1"/>
    <xf numFmtId="3" fontId="28" fillId="24" borderId="1" xfId="0" applyNumberFormat="1" applyFont="1" applyFill="1" applyBorder="1"/>
    <xf numFmtId="3" fontId="19" fillId="0" borderId="0" xfId="0" quotePrefix="1" applyNumberFormat="1" applyFont="1" applyAlignment="1">
      <alignment horizontal="left"/>
    </xf>
    <xf numFmtId="0" fontId="19" fillId="0" borderId="0" xfId="0" quotePrefix="1" applyFont="1" applyAlignment="1">
      <alignment horizontal="left"/>
    </xf>
    <xf numFmtId="3" fontId="1" fillId="24" borderId="2" xfId="0" applyNumberFormat="1" applyFont="1" applyFill="1" applyBorder="1"/>
    <xf numFmtId="3" fontId="1" fillId="24" borderId="7" xfId="0" applyNumberFormat="1" applyFont="1" applyFill="1" applyBorder="1"/>
    <xf numFmtId="3" fontId="1" fillId="10" borderId="0" xfId="0" applyNumberFormat="1" applyFont="1" applyFill="1" applyBorder="1"/>
    <xf numFmtId="3" fontId="2" fillId="18" borderId="0" xfId="0" applyNumberFormat="1" applyFont="1" applyFill="1"/>
    <xf numFmtId="3" fontId="1" fillId="25" borderId="0" xfId="0" applyNumberFormat="1" applyFont="1" applyFill="1"/>
    <xf numFmtId="3" fontId="5" fillId="0" borderId="5" xfId="0" applyNumberFormat="1" applyFont="1" applyFill="1" applyBorder="1"/>
    <xf numFmtId="3" fontId="5" fillId="0" borderId="5" xfId="0" applyNumberFormat="1" applyFont="1" applyFill="1" applyBorder="1" applyAlignment="1">
      <alignment horizontal="right"/>
    </xf>
    <xf numFmtId="0" fontId="5" fillId="0" borderId="5" xfId="0" applyFont="1" applyFill="1" applyBorder="1"/>
    <xf numFmtId="2" fontId="5" fillId="0" borderId="4" xfId="0" applyNumberFormat="1" applyFont="1" applyFill="1" applyBorder="1"/>
    <xf numFmtId="1" fontId="3" fillId="0" borderId="0" xfId="0" applyNumberFormat="1" applyFont="1" applyFill="1"/>
    <xf numFmtId="1" fontId="24" fillId="0" borderId="0" xfId="0" applyNumberFormat="1" applyFont="1" applyFill="1" applyAlignment="1">
      <alignment horizontal="right"/>
    </xf>
    <xf numFmtId="3" fontId="1" fillId="4" borderId="2" xfId="0" applyNumberFormat="1" applyFont="1" applyFill="1" applyBorder="1" applyAlignment="1">
      <alignment horizontal="center"/>
    </xf>
    <xf numFmtId="171" fontId="1" fillId="0" borderId="19" xfId="0" applyNumberFormat="1" applyFont="1" applyBorder="1"/>
    <xf numFmtId="165" fontId="5" fillId="0" borderId="0" xfId="0" quotePrefix="1" applyNumberFormat="1" applyFont="1" applyFill="1" applyBorder="1" applyAlignment="1">
      <alignment horizontal="right"/>
    </xf>
    <xf numFmtId="39" fontId="5" fillId="0" borderId="0" xfId="0" quotePrefix="1" applyNumberFormat="1" applyFont="1" applyFill="1" applyBorder="1" applyAlignment="1">
      <alignment horizontal="right"/>
    </xf>
    <xf numFmtId="165" fontId="20" fillId="0" borderId="0" xfId="0" quotePrefix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3" fontId="5" fillId="0" borderId="0" xfId="0" quotePrefix="1" applyNumberFormat="1" applyFont="1" applyFill="1" applyBorder="1" applyAlignment="1">
      <alignment horizontal="center"/>
    </xf>
    <xf numFmtId="3" fontId="30" fillId="0" borderId="0" xfId="0" applyNumberFormat="1" applyFont="1" applyFill="1"/>
    <xf numFmtId="0" fontId="32" fillId="0" borderId="0" xfId="0" applyFont="1"/>
    <xf numFmtId="3" fontId="30" fillId="0" borderId="0" xfId="0" applyNumberFormat="1" applyFont="1" applyAlignment="1">
      <alignment horizontal="right"/>
    </xf>
    <xf numFmtId="3" fontId="30" fillId="0" borderId="0" xfId="0" applyNumberFormat="1" applyFont="1"/>
    <xf numFmtId="0" fontId="30" fillId="0" borderId="0" xfId="0" applyFont="1"/>
    <xf numFmtId="1" fontId="30" fillId="0" borderId="0" xfId="0" applyNumberFormat="1" applyFont="1"/>
    <xf numFmtId="0" fontId="30" fillId="0" borderId="0" xfId="0" applyFont="1" applyBorder="1"/>
    <xf numFmtId="0" fontId="33" fillId="0" borderId="0" xfId="0" applyFont="1"/>
    <xf numFmtId="0" fontId="32" fillId="0" borderId="0" xfId="0" applyFont="1" applyFill="1" applyBorder="1"/>
    <xf numFmtId="0" fontId="32" fillId="0" borderId="0" xfId="0" applyFont="1" applyFill="1"/>
    <xf numFmtId="0" fontId="30" fillId="0" borderId="0" xfId="0" applyFont="1" applyFill="1"/>
    <xf numFmtId="3" fontId="34" fillId="0" borderId="0" xfId="0" quotePrefix="1" applyNumberFormat="1" applyFont="1"/>
    <xf numFmtId="0" fontId="35" fillId="0" borderId="0" xfId="0" applyFont="1"/>
    <xf numFmtId="0" fontId="34" fillId="4" borderId="5" xfId="0" applyFont="1" applyFill="1" applyBorder="1" applyAlignment="1">
      <alignment horizontal="center"/>
    </xf>
    <xf numFmtId="0" fontId="34" fillId="4" borderId="16" xfId="0" applyFont="1" applyFill="1" applyBorder="1" applyAlignment="1">
      <alignment horizontal="center"/>
    </xf>
    <xf numFmtId="0" fontId="30" fillId="0" borderId="2" xfId="0" applyFont="1" applyBorder="1"/>
    <xf numFmtId="3" fontId="30" fillId="0" borderId="2" xfId="0" applyNumberFormat="1" applyFont="1" applyBorder="1" applyAlignment="1">
      <alignment horizontal="center"/>
    </xf>
    <xf numFmtId="3" fontId="34" fillId="4" borderId="0" xfId="0" quotePrefix="1" applyNumberFormat="1" applyFont="1" applyFill="1" applyAlignment="1">
      <alignment horizontal="center"/>
    </xf>
    <xf numFmtId="3" fontId="34" fillId="4" borderId="0" xfId="0" applyNumberFormat="1" applyFont="1" applyFill="1" applyAlignment="1">
      <alignment horizontal="center"/>
    </xf>
    <xf numFmtId="0" fontId="34" fillId="4" borderId="1" xfId="0" applyFont="1" applyFill="1" applyBorder="1" applyAlignment="1">
      <alignment horizontal="center"/>
    </xf>
    <xf numFmtId="17" fontId="34" fillId="4" borderId="0" xfId="0" quotePrefix="1" applyNumberFormat="1" applyFont="1" applyFill="1" applyBorder="1" applyAlignment="1">
      <alignment horizontal="center"/>
    </xf>
    <xf numFmtId="17" fontId="34" fillId="4" borderId="1" xfId="0" quotePrefix="1" applyNumberFormat="1" applyFont="1" applyFill="1" applyBorder="1" applyAlignment="1">
      <alignment horizontal="center"/>
    </xf>
    <xf numFmtId="17" fontId="34" fillId="4" borderId="0" xfId="0" applyNumberFormat="1" applyFont="1" applyFill="1" applyBorder="1" applyAlignment="1">
      <alignment horizontal="center"/>
    </xf>
    <xf numFmtId="0" fontId="34" fillId="4" borderId="17" xfId="0" applyFont="1" applyFill="1" applyBorder="1" applyAlignment="1">
      <alignment horizontal="center"/>
    </xf>
    <xf numFmtId="0" fontId="34" fillId="17" borderId="0" xfId="0" quotePrefix="1" applyFont="1" applyFill="1" applyAlignment="1">
      <alignment horizontal="center"/>
    </xf>
    <xf numFmtId="0" fontId="36" fillId="17" borderId="0" xfId="0" applyFont="1" applyFill="1" applyBorder="1"/>
    <xf numFmtId="3" fontId="30" fillId="23" borderId="0" xfId="0" applyNumberFormat="1" applyFont="1" applyFill="1" applyAlignment="1">
      <alignment vertical="center"/>
    </xf>
    <xf numFmtId="3" fontId="30" fillId="24" borderId="0" xfId="0" applyNumberFormat="1" applyFont="1" applyFill="1" applyAlignment="1">
      <alignment vertical="center"/>
    </xf>
    <xf numFmtId="3" fontId="30" fillId="18" borderId="0" xfId="0" applyNumberFormat="1" applyFont="1" applyFill="1" applyAlignment="1">
      <alignment vertical="center"/>
    </xf>
    <xf numFmtId="3" fontId="30" fillId="12" borderId="0" xfId="0" applyNumberFormat="1" applyFont="1" applyFill="1" applyAlignment="1">
      <alignment vertical="center"/>
    </xf>
    <xf numFmtId="0" fontId="37" fillId="0" borderId="0" xfId="0" applyFont="1" applyFill="1" applyBorder="1"/>
    <xf numFmtId="0" fontId="34" fillId="16" borderId="2" xfId="0" quotePrefix="1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quotePrefix="1" applyFont="1" applyBorder="1"/>
    <xf numFmtId="0" fontId="30" fillId="0" borderId="0" xfId="0" applyFont="1" applyAlignment="1">
      <alignment horizontal="left"/>
    </xf>
    <xf numFmtId="0" fontId="32" fillId="0" borderId="0" xfId="0" applyFont="1" applyFill="1" applyBorder="1" applyAlignment="1">
      <alignment horizontal="left"/>
    </xf>
    <xf numFmtId="0" fontId="32" fillId="0" borderId="0" xfId="0" applyNumberFormat="1" applyFont="1" applyFill="1"/>
    <xf numFmtId="0" fontId="34" fillId="0" borderId="0" xfId="0" quotePrefix="1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3" fontId="34" fillId="0" borderId="0" xfId="0" quotePrefix="1" applyNumberFormat="1" applyFont="1" applyBorder="1" applyAlignment="1">
      <alignment horizontal="center"/>
    </xf>
    <xf numFmtId="165" fontId="30" fillId="0" borderId="0" xfId="0" quotePrefix="1" applyNumberFormat="1" applyFont="1" applyBorder="1" applyAlignment="1">
      <alignment horizontal="right"/>
    </xf>
    <xf numFmtId="39" fontId="34" fillId="0" borderId="0" xfId="0" quotePrefix="1" applyNumberFormat="1" applyFont="1" applyBorder="1" applyAlignment="1">
      <alignment horizontal="right"/>
    </xf>
    <xf numFmtId="165" fontId="34" fillId="0" borderId="0" xfId="0" quotePrefix="1" applyNumberFormat="1" applyFont="1" applyBorder="1" applyAlignment="1">
      <alignment horizontal="right"/>
    </xf>
    <xf numFmtId="3" fontId="30" fillId="0" borderId="0" xfId="0" applyNumberFormat="1" applyFont="1" applyFill="1" applyAlignment="1">
      <alignment vertical="center"/>
    </xf>
    <xf numFmtId="0" fontId="30" fillId="0" borderId="0" xfId="0" quotePrefix="1" applyFont="1" applyBorder="1" applyAlignment="1"/>
    <xf numFmtId="0" fontId="32" fillId="0" borderId="0" xfId="0" applyNumberFormat="1" applyFont="1" applyFill="1" applyBorder="1"/>
    <xf numFmtId="0" fontId="30" fillId="0" borderId="0" xfId="0" quotePrefix="1" applyFont="1" applyFill="1" applyBorder="1"/>
    <xf numFmtId="0" fontId="34" fillId="0" borderId="0" xfId="0" applyFont="1" applyBorder="1" applyAlignment="1">
      <alignment horizontal="lef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left"/>
    </xf>
    <xf numFmtId="3" fontId="34" fillId="15" borderId="0" xfId="0" applyNumberFormat="1" applyFont="1" applyFill="1" applyAlignment="1">
      <alignment vertical="center"/>
    </xf>
    <xf numFmtId="3" fontId="34" fillId="9" borderId="0" xfId="0" applyNumberFormat="1" applyFont="1" applyFill="1" applyAlignment="1">
      <alignment vertical="center"/>
    </xf>
    <xf numFmtId="0" fontId="30" fillId="0" borderId="0" xfId="0" applyFont="1" applyFill="1" applyBorder="1"/>
    <xf numFmtId="0" fontId="30" fillId="0" borderId="0" xfId="0" quotePrefix="1" applyFont="1" applyFill="1" applyBorder="1" applyAlignment="1"/>
    <xf numFmtId="3" fontId="30" fillId="2" borderId="0" xfId="0" applyNumberFormat="1" applyFont="1" applyFill="1" applyAlignment="1">
      <alignment vertical="center"/>
    </xf>
    <xf numFmtId="0" fontId="34" fillId="0" borderId="0" xfId="0" applyFont="1" applyFill="1" applyBorder="1" applyAlignment="1">
      <alignment horizontal="left"/>
    </xf>
    <xf numFmtId="0" fontId="30" fillId="4" borderId="5" xfId="0" applyFont="1" applyFill="1" applyBorder="1"/>
    <xf numFmtId="3" fontId="31" fillId="4" borderId="5" xfId="0" applyNumberFormat="1" applyFont="1" applyFill="1" applyBorder="1"/>
    <xf numFmtId="3" fontId="31" fillId="4" borderId="5" xfId="0" applyNumberFormat="1" applyFont="1" applyFill="1" applyBorder="1" applyAlignment="1">
      <alignment horizontal="right"/>
    </xf>
    <xf numFmtId="165" fontId="31" fillId="4" borderId="5" xfId="0" quotePrefix="1" applyNumberFormat="1" applyFont="1" applyFill="1" applyBorder="1" applyAlignment="1">
      <alignment horizontal="right"/>
    </xf>
    <xf numFmtId="39" fontId="31" fillId="4" borderId="5" xfId="0" quotePrefix="1" applyNumberFormat="1" applyFont="1" applyFill="1" applyBorder="1" applyAlignment="1">
      <alignment horizontal="right"/>
    </xf>
    <xf numFmtId="0" fontId="31" fillId="4" borderId="5" xfId="0" applyFont="1" applyFill="1" applyBorder="1"/>
    <xf numFmtId="0" fontId="30" fillId="4" borderId="4" xfId="0" applyFont="1" applyFill="1" applyBorder="1"/>
    <xf numFmtId="2" fontId="31" fillId="4" borderId="4" xfId="0" applyNumberFormat="1" applyFont="1" applyFill="1" applyBorder="1"/>
    <xf numFmtId="0" fontId="31" fillId="21" borderId="0" xfId="0" applyFont="1" applyFill="1" applyBorder="1"/>
    <xf numFmtId="0" fontId="39" fillId="0" borderId="0" xfId="0" applyFont="1"/>
    <xf numFmtId="3" fontId="30" fillId="0" borderId="0" xfId="0" applyNumberFormat="1" applyFont="1" applyBorder="1" applyAlignment="1">
      <alignment horizontal="right"/>
    </xf>
    <xf numFmtId="3" fontId="30" fillId="0" borderId="0" xfId="0" applyNumberFormat="1" applyFont="1" applyBorder="1"/>
    <xf numFmtId="3" fontId="30" fillId="0" borderId="0" xfId="0" applyNumberFormat="1" applyFont="1" applyFill="1" applyBorder="1"/>
    <xf numFmtId="3" fontId="38" fillId="0" borderId="0" xfId="0" applyNumberFormat="1" applyFont="1" applyFill="1" applyBorder="1"/>
    <xf numFmtId="3" fontId="34" fillId="0" borderId="0" xfId="0" applyNumberFormat="1" applyFont="1" applyBorder="1" applyAlignment="1">
      <alignment horizontal="center"/>
    </xf>
    <xf numFmtId="3" fontId="34" fillId="0" borderId="0" xfId="0" applyNumberFormat="1" applyFont="1" applyFill="1" applyBorder="1" applyAlignment="1">
      <alignment horizontal="center"/>
    </xf>
    <xf numFmtId="0" fontId="36" fillId="17" borderId="0" xfId="0" applyFont="1" applyFill="1" applyBorder="1" applyAlignment="1">
      <alignment horizontal="left"/>
    </xf>
    <xf numFmtId="3" fontId="32" fillId="0" borderId="0" xfId="0" applyNumberFormat="1" applyFont="1"/>
    <xf numFmtId="3" fontId="32" fillId="0" borderId="0" xfId="0" applyNumberFormat="1" applyFont="1" applyFill="1" applyBorder="1" applyAlignment="1">
      <alignment horizontal="left"/>
    </xf>
    <xf numFmtId="3" fontId="32" fillId="0" borderId="0" xfId="0" applyNumberFormat="1" applyFont="1" applyFill="1" applyBorder="1"/>
    <xf numFmtId="3" fontId="32" fillId="0" borderId="0" xfId="0" applyNumberFormat="1" applyFont="1" applyFill="1"/>
    <xf numFmtId="3" fontId="34" fillId="4" borderId="4" xfId="0" applyNumberFormat="1" applyFont="1" applyFill="1" applyBorder="1"/>
    <xf numFmtId="3" fontId="34" fillId="4" borderId="4" xfId="0" applyNumberFormat="1" applyFont="1" applyFill="1" applyBorder="1" applyAlignment="1">
      <alignment horizontal="right"/>
    </xf>
    <xf numFmtId="165" fontId="34" fillId="4" borderId="4" xfId="0" quotePrefix="1" applyNumberFormat="1" applyFont="1" applyFill="1" applyBorder="1" applyAlignment="1">
      <alignment horizontal="right"/>
    </xf>
    <xf numFmtId="39" fontId="34" fillId="4" borderId="4" xfId="0" quotePrefix="1" applyNumberFormat="1" applyFont="1" applyFill="1" applyBorder="1" applyAlignment="1">
      <alignment horizontal="right"/>
    </xf>
    <xf numFmtId="3" fontId="34" fillId="21" borderId="0" xfId="0" applyNumberFormat="1" applyFont="1" applyFill="1" applyBorder="1"/>
    <xf numFmtId="3" fontId="34" fillId="21" borderId="0" xfId="0" applyNumberFormat="1" applyFont="1" applyFill="1" applyBorder="1" applyAlignment="1">
      <alignment horizontal="right"/>
    </xf>
    <xf numFmtId="165" fontId="34" fillId="21" borderId="5" xfId="0" quotePrefix="1" applyNumberFormat="1" applyFont="1" applyFill="1" applyBorder="1" applyAlignment="1">
      <alignment horizontal="right"/>
    </xf>
    <xf numFmtId="39" fontId="34" fillId="21" borderId="5" xfId="0" quotePrefix="1" applyNumberFormat="1" applyFont="1" applyFill="1" applyBorder="1" applyAlignment="1">
      <alignment horizontal="right"/>
    </xf>
    <xf numFmtId="3" fontId="2" fillId="0" borderId="4" xfId="0" applyNumberFormat="1" applyFont="1" applyFill="1" applyBorder="1"/>
    <xf numFmtId="3" fontId="2" fillId="0" borderId="4" xfId="0" applyNumberFormat="1" applyFont="1" applyFill="1" applyBorder="1" applyAlignment="1">
      <alignment horizontal="right"/>
    </xf>
    <xf numFmtId="165" fontId="2" fillId="0" borderId="4" xfId="0" quotePrefix="1" applyNumberFormat="1" applyFont="1" applyFill="1" applyBorder="1" applyAlignment="1">
      <alignment horizontal="right"/>
    </xf>
    <xf numFmtId="3" fontId="2" fillId="0" borderId="0" xfId="0" applyNumberFormat="1" applyFont="1" applyFill="1" applyBorder="1"/>
    <xf numFmtId="3" fontId="1" fillId="0" borderId="0" xfId="0" applyNumberFormat="1" applyFont="1" applyFill="1" applyBorder="1" applyAlignment="1">
      <alignment horizontal="right"/>
    </xf>
    <xf numFmtId="165" fontId="2" fillId="0" borderId="5" xfId="0" quotePrefix="1" applyNumberFormat="1" applyFont="1" applyFill="1" applyBorder="1" applyAlignment="1">
      <alignment horizontal="right"/>
    </xf>
    <xf numFmtId="1" fontId="30" fillId="0" borderId="0" xfId="0" applyNumberFormat="1" applyFont="1" applyFill="1"/>
    <xf numFmtId="165" fontId="2" fillId="4" borderId="6" xfId="0" applyNumberFormat="1" applyFont="1" applyFill="1" applyBorder="1" applyAlignment="1">
      <alignment horizontal="right"/>
    </xf>
    <xf numFmtId="3" fontId="2" fillId="0" borderId="0" xfId="0" quotePrefix="1" applyNumberFormat="1" applyFont="1" applyAlignment="1">
      <alignment horizontal="center"/>
    </xf>
    <xf numFmtId="170" fontId="1" fillId="0" borderId="0" xfId="0" applyNumberFormat="1" applyFont="1" applyBorder="1" applyAlignment="1">
      <alignment horizontal="center"/>
    </xf>
    <xf numFmtId="4" fontId="1" fillId="0" borderId="2" xfId="0" applyNumberFormat="1" applyFont="1" applyBorder="1"/>
    <xf numFmtId="2" fontId="1" fillId="0" borderId="2" xfId="0" applyNumberFormat="1" applyFont="1" applyBorder="1" applyAlignment="1">
      <alignment horizontal="center"/>
    </xf>
    <xf numFmtId="172" fontId="20" fillId="0" borderId="0" xfId="0" applyNumberFormat="1" applyFont="1"/>
    <xf numFmtId="10" fontId="20" fillId="0" borderId="2" xfId="0" applyNumberFormat="1" applyFont="1" applyBorder="1"/>
    <xf numFmtId="0" fontId="34" fillId="0" borderId="0" xfId="0" quotePrefix="1" applyFont="1" applyFill="1"/>
    <xf numFmtId="0" fontId="34" fillId="0" borderId="0" xfId="0" applyFont="1" applyFill="1" applyBorder="1"/>
    <xf numFmtId="3" fontId="34" fillId="0" borderId="0" xfId="0" quotePrefix="1" applyNumberFormat="1" applyFont="1" applyFill="1" applyBorder="1" applyAlignment="1">
      <alignment horizontal="right"/>
    </xf>
    <xf numFmtId="165" fontId="34" fillId="0" borderId="0" xfId="0" quotePrefix="1" applyNumberFormat="1" applyFont="1" applyFill="1" applyBorder="1" applyAlignment="1">
      <alignment horizontal="right"/>
    </xf>
    <xf numFmtId="39" fontId="34" fillId="0" borderId="0" xfId="0" quotePrefix="1" applyNumberFormat="1" applyFont="1" applyFill="1" applyBorder="1" applyAlignment="1">
      <alignment horizontal="right"/>
    </xf>
    <xf numFmtId="4" fontId="34" fillId="0" borderId="0" xfId="0" quotePrefix="1" applyNumberFormat="1" applyFont="1" applyFill="1" applyBorder="1" applyAlignment="1">
      <alignment horizontal="right"/>
    </xf>
    <xf numFmtId="3" fontId="30" fillId="0" borderId="0" xfId="0" quotePrefix="1" applyNumberFormat="1" applyFont="1" applyFill="1" applyBorder="1" applyAlignment="1">
      <alignment horizontal="right"/>
    </xf>
    <xf numFmtId="165" fontId="30" fillId="0" borderId="0" xfId="0" quotePrefix="1" applyNumberFormat="1" applyFont="1" applyFill="1" applyBorder="1" applyAlignment="1">
      <alignment horizontal="right"/>
    </xf>
    <xf numFmtId="39" fontId="30" fillId="0" borderId="0" xfId="0" quotePrefix="1" applyNumberFormat="1" applyFont="1" applyFill="1" applyBorder="1" applyAlignment="1">
      <alignment horizontal="right"/>
    </xf>
    <xf numFmtId="4" fontId="30" fillId="0" borderId="0" xfId="0" quotePrefix="1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1" fontId="30" fillId="0" borderId="0" xfId="0" applyNumberFormat="1" applyFont="1" applyFill="1" applyBorder="1"/>
    <xf numFmtId="3" fontId="1" fillId="8" borderId="0" xfId="0" applyNumberFormat="1" applyFont="1" applyFill="1"/>
    <xf numFmtId="3" fontId="1" fillId="8" borderId="0" xfId="0" applyNumberFormat="1" applyFont="1" applyFill="1" applyBorder="1"/>
    <xf numFmtId="43" fontId="1" fillId="0" borderId="0" xfId="1" applyNumberFormat="1" applyFont="1"/>
    <xf numFmtId="43" fontId="22" fillId="0" borderId="0" xfId="1" quotePrefix="1" applyNumberFormat="1" applyFont="1" applyAlignment="1">
      <alignment horizontal="left"/>
    </xf>
    <xf numFmtId="43" fontId="1" fillId="4" borderId="2" xfId="1" applyNumberFormat="1" applyFont="1" applyFill="1" applyBorder="1" applyAlignment="1">
      <alignment horizontal="center"/>
    </xf>
    <xf numFmtId="43" fontId="2" fillId="13" borderId="0" xfId="1" applyNumberFormat="1" applyFont="1" applyFill="1" applyBorder="1"/>
    <xf numFmtId="43" fontId="8" fillId="0" borderId="0" xfId="1" applyNumberFormat="1" applyFont="1"/>
    <xf numFmtId="43" fontId="2" fillId="13" borderId="2" xfId="1" applyNumberFormat="1" applyFont="1" applyFill="1" applyBorder="1"/>
    <xf numFmtId="4" fontId="1" fillId="0" borderId="0" xfId="1" applyNumberFormat="1" applyFont="1"/>
    <xf numFmtId="4" fontId="0" fillId="0" borderId="0" xfId="1" applyNumberFormat="1" applyFont="1"/>
    <xf numFmtId="39" fontId="0" fillId="0" borderId="0" xfId="1" applyNumberFormat="1" applyFont="1"/>
    <xf numFmtId="3" fontId="2" fillId="24" borderId="0" xfId="1" applyNumberFormat="1" applyFont="1" applyFill="1" applyBorder="1"/>
    <xf numFmtId="3" fontId="2" fillId="24" borderId="2" xfId="1" applyNumberFormat="1" applyFont="1" applyFill="1" applyBorder="1"/>
    <xf numFmtId="0" fontId="2" fillId="21" borderId="0" xfId="0" applyFont="1" applyFill="1" applyBorder="1"/>
    <xf numFmtId="3" fontId="2" fillId="21" borderId="0" xfId="0" quotePrefix="1" applyNumberFormat="1" applyFont="1" applyFill="1" applyBorder="1" applyAlignment="1">
      <alignment horizontal="right"/>
    </xf>
    <xf numFmtId="165" fontId="2" fillId="21" borderId="0" xfId="0" quotePrefix="1" applyNumberFormat="1" applyFont="1" applyFill="1" applyBorder="1" applyAlignment="1">
      <alignment horizontal="right"/>
    </xf>
    <xf numFmtId="4" fontId="2" fillId="21" borderId="0" xfId="0" quotePrefix="1" applyNumberFormat="1" applyFont="1" applyFill="1" applyBorder="1" applyAlignment="1">
      <alignment horizontal="right"/>
    </xf>
    <xf numFmtId="0" fontId="1" fillId="21" borderId="0" xfId="0" applyFont="1" applyFill="1" applyBorder="1"/>
    <xf numFmtId="3" fontId="1" fillId="21" borderId="0" xfId="0" quotePrefix="1" applyNumberFormat="1" applyFont="1" applyFill="1" applyBorder="1" applyAlignment="1">
      <alignment horizontal="right"/>
    </xf>
    <xf numFmtId="165" fontId="1" fillId="21" borderId="0" xfId="0" applyNumberFormat="1" applyFont="1" applyFill="1" applyBorder="1" applyAlignment="1">
      <alignment horizontal="right"/>
    </xf>
    <xf numFmtId="165" fontId="1" fillId="21" borderId="0" xfId="0" quotePrefix="1" applyNumberFormat="1" applyFont="1" applyFill="1" applyBorder="1" applyAlignment="1">
      <alignment horizontal="right"/>
    </xf>
    <xf numFmtId="4" fontId="1" fillId="21" borderId="0" xfId="0" quotePrefix="1" applyNumberFormat="1" applyFont="1" applyFill="1" applyBorder="1" applyAlignment="1">
      <alignment horizontal="right"/>
    </xf>
    <xf numFmtId="0" fontId="2" fillId="0" borderId="0" xfId="0" applyFont="1" applyFill="1" applyBorder="1"/>
    <xf numFmtId="3" fontId="2" fillId="0" borderId="0" xfId="0" quotePrefix="1" applyNumberFormat="1" applyFont="1" applyFill="1" applyBorder="1" applyAlignment="1">
      <alignment horizontal="right"/>
    </xf>
    <xf numFmtId="165" fontId="2" fillId="0" borderId="0" xfId="0" quotePrefix="1" applyNumberFormat="1" applyFont="1" applyFill="1" applyBorder="1" applyAlignment="1">
      <alignment horizontal="right"/>
    </xf>
    <xf numFmtId="4" fontId="2" fillId="0" borderId="0" xfId="0" quotePrefix="1" applyNumberFormat="1" applyFont="1" applyFill="1" applyBorder="1" applyAlignment="1">
      <alignment horizontal="right"/>
    </xf>
    <xf numFmtId="3" fontId="1" fillId="0" borderId="0" xfId="0" quotePrefix="1" applyNumberFormat="1" applyFont="1" applyFill="1" applyBorder="1" applyAlignment="1">
      <alignment horizontal="right"/>
    </xf>
    <xf numFmtId="165" fontId="1" fillId="0" borderId="0" xfId="0" quotePrefix="1" applyNumberFormat="1" applyFont="1" applyFill="1" applyBorder="1" applyAlignment="1">
      <alignment horizontal="right"/>
    </xf>
    <xf numFmtId="4" fontId="1" fillId="0" borderId="0" xfId="0" quotePrefix="1" applyNumberFormat="1" applyFont="1" applyFill="1" applyBorder="1" applyAlignment="1">
      <alignment horizontal="right"/>
    </xf>
    <xf numFmtId="0" fontId="1" fillId="0" borderId="0" xfId="0" applyFont="1" applyFill="1" applyBorder="1" applyAlignment="1"/>
    <xf numFmtId="0" fontId="34" fillId="16" borderId="0" xfId="0" quotePrefix="1" applyFont="1" applyFill="1"/>
    <xf numFmtId="0" fontId="34" fillId="16" borderId="0" xfId="0" applyFont="1" applyFill="1" applyBorder="1"/>
    <xf numFmtId="3" fontId="34" fillId="16" borderId="0" xfId="0" quotePrefix="1" applyNumberFormat="1" applyFont="1" applyFill="1" applyBorder="1" applyAlignment="1">
      <alignment horizontal="right"/>
    </xf>
    <xf numFmtId="165" fontId="34" fillId="16" borderId="0" xfId="0" quotePrefix="1" applyNumberFormat="1" applyFont="1" applyFill="1" applyBorder="1" applyAlignment="1">
      <alignment horizontal="right"/>
    </xf>
    <xf numFmtId="39" fontId="34" fillId="16" borderId="0" xfId="0" quotePrefix="1" applyNumberFormat="1" applyFont="1" applyFill="1" applyBorder="1" applyAlignment="1">
      <alignment horizontal="right"/>
    </xf>
    <xf numFmtId="4" fontId="34" fillId="16" borderId="0" xfId="0" quotePrefix="1" applyNumberFormat="1" applyFont="1" applyFill="1" applyBorder="1" applyAlignment="1">
      <alignment horizontal="right"/>
    </xf>
    <xf numFmtId="0" fontId="30" fillId="16" borderId="0" xfId="0" applyFont="1" applyFill="1"/>
    <xf numFmtId="0" fontId="30" fillId="16" borderId="0" xfId="0" applyFont="1" applyFill="1" applyBorder="1"/>
    <xf numFmtId="3" fontId="30" fillId="16" borderId="0" xfId="0" quotePrefix="1" applyNumberFormat="1" applyFont="1" applyFill="1" applyBorder="1" applyAlignment="1">
      <alignment horizontal="right"/>
    </xf>
    <xf numFmtId="165" fontId="30" fillId="16" borderId="0" xfId="0" quotePrefix="1" applyNumberFormat="1" applyFont="1" applyFill="1" applyBorder="1" applyAlignment="1">
      <alignment horizontal="right"/>
    </xf>
    <xf numFmtId="39" fontId="30" fillId="16" borderId="0" xfId="0" applyNumberFormat="1" applyFont="1" applyFill="1" applyBorder="1" applyAlignment="1">
      <alignment horizontal="right"/>
    </xf>
    <xf numFmtId="4" fontId="30" fillId="16" borderId="0" xfId="0" quotePrefix="1" applyNumberFormat="1" applyFont="1" applyFill="1" applyBorder="1" applyAlignment="1">
      <alignment horizontal="right"/>
    </xf>
    <xf numFmtId="0" fontId="32" fillId="16" borderId="0" xfId="0" applyFont="1" applyFill="1"/>
    <xf numFmtId="39" fontId="30" fillId="16" borderId="0" xfId="0" quotePrefix="1" applyNumberFormat="1" applyFont="1" applyFill="1" applyBorder="1" applyAlignment="1">
      <alignment horizontal="right"/>
    </xf>
    <xf numFmtId="3" fontId="2" fillId="22" borderId="0" xfId="0" applyNumberFormat="1" applyFont="1" applyFill="1"/>
    <xf numFmtId="39" fontId="1" fillId="0" borderId="0" xfId="1" applyNumberFormat="1" applyFont="1"/>
    <xf numFmtId="43" fontId="0" fillId="0" borderId="0" xfId="2" applyNumberFormat="1" applyFont="1"/>
    <xf numFmtId="3" fontId="2" fillId="26" borderId="0" xfId="1" applyNumberFormat="1" applyFont="1" applyFill="1" applyBorder="1"/>
    <xf numFmtId="3" fontId="2" fillId="26" borderId="2" xfId="1" applyNumberFormat="1" applyFont="1" applyFill="1" applyBorder="1"/>
    <xf numFmtId="43" fontId="2" fillId="22" borderId="0" xfId="1" applyNumberFormat="1" applyFont="1" applyFill="1" applyBorder="1"/>
    <xf numFmtId="43" fontId="2" fillId="22" borderId="2" xfId="1" applyNumberFormat="1" applyFont="1" applyFill="1" applyBorder="1"/>
    <xf numFmtId="43" fontId="1" fillId="0" borderId="0" xfId="2" applyFont="1" applyFill="1" applyBorder="1"/>
    <xf numFmtId="43" fontId="6" fillId="7" borderId="8" xfId="0" applyNumberFormat="1" applyFont="1" applyFill="1" applyBorder="1"/>
    <xf numFmtId="3" fontId="30" fillId="27" borderId="0" xfId="0" applyNumberFormat="1" applyFont="1" applyFill="1" applyAlignment="1">
      <alignment vertical="center"/>
    </xf>
    <xf numFmtId="3" fontId="30" fillId="16" borderId="0" xfId="0" applyNumberFormat="1" applyFont="1" applyFill="1" applyAlignment="1">
      <alignment vertical="center"/>
    </xf>
    <xf numFmtId="0" fontId="6" fillId="7" borderId="0" xfId="0" applyNumberFormat="1" applyFont="1" applyFill="1" applyBorder="1"/>
    <xf numFmtId="1" fontId="1" fillId="21" borderId="0" xfId="0" applyNumberFormat="1" applyFont="1" applyFill="1" applyBorder="1"/>
    <xf numFmtId="3" fontId="0" fillId="0" borderId="0" xfId="0" applyNumberFormat="1" applyFill="1"/>
    <xf numFmtId="43" fontId="0" fillId="0" borderId="0" xfId="0" applyNumberFormat="1"/>
    <xf numFmtId="3" fontId="10" fillId="0" borderId="0" xfId="0" applyNumberFormat="1" applyFont="1" applyBorder="1"/>
    <xf numFmtId="0" fontId="30" fillId="16" borderId="0" xfId="0" applyFont="1" applyFill="1" applyBorder="1" applyAlignment="1"/>
    <xf numFmtId="1" fontId="1" fillId="0" borderId="0" xfId="0" applyNumberFormat="1" applyFont="1" applyFill="1" applyBorder="1"/>
    <xf numFmtId="165" fontId="2" fillId="4" borderId="20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0" xfId="0" quotePrefix="1" applyFont="1" applyFill="1" applyBorder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2" xfId="0" quotePrefix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" fontId="2" fillId="4" borderId="0" xfId="0" quotePrefix="1" applyNumberFormat="1" applyFont="1" applyFill="1" applyBorder="1" applyAlignment="1">
      <alignment horizontal="center" vertical="center"/>
    </xf>
    <xf numFmtId="0" fontId="34" fillId="16" borderId="2" xfId="0" quotePrefix="1" applyFont="1" applyFill="1" applyBorder="1" applyAlignment="1">
      <alignment horizontal="center"/>
    </xf>
    <xf numFmtId="0" fontId="34" fillId="4" borderId="7" xfId="0" applyFont="1" applyFill="1" applyBorder="1" applyAlignment="1">
      <alignment horizontal="center"/>
    </xf>
    <xf numFmtId="0" fontId="34" fillId="4" borderId="15" xfId="0" applyFont="1" applyFill="1" applyBorder="1" applyAlignment="1">
      <alignment horizontal="center"/>
    </xf>
    <xf numFmtId="17" fontId="34" fillId="4" borderId="0" xfId="0" quotePrefix="1" applyNumberFormat="1" applyFont="1" applyFill="1" applyBorder="1" applyAlignment="1">
      <alignment horizontal="center" vertical="center"/>
    </xf>
    <xf numFmtId="0" fontId="34" fillId="4" borderId="1" xfId="0" quotePrefix="1" applyFont="1" applyFill="1" applyBorder="1" applyAlignment="1">
      <alignment horizontal="center" vertical="center"/>
    </xf>
    <xf numFmtId="0" fontId="34" fillId="4" borderId="0" xfId="0" quotePrefix="1" applyFont="1" applyFill="1" applyBorder="1" applyAlignment="1">
      <alignment horizontal="center" vertical="center"/>
    </xf>
    <xf numFmtId="0" fontId="34" fillId="4" borderId="2" xfId="0" quotePrefix="1" applyFont="1" applyFill="1" applyBorder="1" applyAlignment="1">
      <alignment horizontal="center"/>
    </xf>
    <xf numFmtId="0" fontId="34" fillId="4" borderId="2" xfId="0" applyFont="1" applyFill="1" applyBorder="1" applyAlignment="1">
      <alignment horizontal="center"/>
    </xf>
    <xf numFmtId="0" fontId="34" fillId="4" borderId="3" xfId="0" applyFont="1" applyFill="1" applyBorder="1" applyAlignment="1">
      <alignment horizontal="center" vertical="center"/>
    </xf>
    <xf numFmtId="0" fontId="34" fillId="4" borderId="0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2" fillId="5" borderId="2" xfId="0" quotePrefix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" fontId="2" fillId="6" borderId="0" xfId="0" quotePrefix="1" applyNumberFormat="1" applyFont="1" applyFill="1" applyBorder="1" applyAlignment="1">
      <alignment horizontal="center" vertical="center"/>
    </xf>
    <xf numFmtId="0" fontId="2" fillId="6" borderId="1" xfId="0" quotePrefix="1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6" borderId="2" xfId="0" quotePrefix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'1.hs expa '!$B$40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'1.hs expa '!$A$41:$A$53</c:f>
              <c:numCache>
                <c:formatCode>General</c:formatCode>
                <c:ptCount val="13"/>
              </c:numCache>
            </c:numRef>
          </c:cat>
          <c:val>
            <c:numRef>
              <c:f>'1.hs expa '!$B$41:$B$53</c:f>
              <c:numCache>
                <c:formatCode>#,##0</c:formatCode>
                <c:ptCount val="13"/>
              </c:numCache>
            </c:numRef>
          </c:val>
        </c:ser>
        <c:ser>
          <c:idx val="1"/>
          <c:order val="1"/>
          <c:tx>
            <c:strRef>
              <c:f>'1.hs expa '!$C$40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'1.hs expa '!$A$41:$A$53</c:f>
              <c:numCache>
                <c:formatCode>General</c:formatCode>
                <c:ptCount val="13"/>
              </c:numCache>
            </c:numRef>
          </c:cat>
          <c:val>
            <c:numRef>
              <c:f>'1.hs expa '!$C$41:$C$53</c:f>
              <c:numCache>
                <c:formatCode>#,##0.00</c:formatCode>
                <c:ptCount val="13"/>
              </c:numCache>
            </c:numRef>
          </c:val>
        </c:ser>
        <c:ser>
          <c:idx val="2"/>
          <c:order val="2"/>
          <c:tx>
            <c:strRef>
              <c:f>'1.hs expa '!$D$40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'1.hs expa '!$A$41:$A$53</c:f>
              <c:numCache>
                <c:formatCode>General</c:formatCode>
                <c:ptCount val="13"/>
              </c:numCache>
            </c:numRef>
          </c:cat>
          <c:val>
            <c:numRef>
              <c:f>'1.hs expa '!$D$41:$D$53</c:f>
              <c:numCache>
                <c:formatCode>#,##0</c:formatCode>
                <c:ptCount val="13"/>
              </c:numCache>
            </c:numRef>
          </c:val>
        </c:ser>
        <c:ser>
          <c:idx val="3"/>
          <c:order val="3"/>
          <c:tx>
            <c:strRef>
              <c:f>'1.hs expa '!$E$40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'1.hs expa '!$A$41:$A$53</c:f>
              <c:numCache>
                <c:formatCode>General</c:formatCode>
                <c:ptCount val="13"/>
              </c:numCache>
            </c:numRef>
          </c:cat>
          <c:val>
            <c:numRef>
              <c:f>'1.hs expa '!$E$41:$E$53</c:f>
              <c:numCache>
                <c:formatCode>#,##0</c:formatCode>
                <c:ptCount val="13"/>
              </c:numCache>
            </c:numRef>
          </c:val>
        </c:ser>
        <c:ser>
          <c:idx val="4"/>
          <c:order val="4"/>
          <c:tx>
            <c:strRef>
              <c:f>'1.hs expa '!$F$40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'1.hs expa '!$A$41:$A$53</c:f>
              <c:numCache>
                <c:formatCode>General</c:formatCode>
                <c:ptCount val="13"/>
              </c:numCache>
            </c:numRef>
          </c:cat>
          <c:val>
            <c:numRef>
              <c:f>'1.hs expa '!$F$41:$F$53</c:f>
              <c:numCache>
                <c:formatCode>#,##0</c:formatCode>
                <c:ptCount val="13"/>
              </c:numCache>
            </c:numRef>
          </c:val>
        </c:ser>
        <c:ser>
          <c:idx val="5"/>
          <c:order val="5"/>
          <c:tx>
            <c:strRef>
              <c:f>'1.hs expa '!$G$40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'1.hs expa '!$A$41:$A$53</c:f>
              <c:numCache>
                <c:formatCode>General</c:formatCode>
                <c:ptCount val="13"/>
              </c:numCache>
            </c:numRef>
          </c:cat>
          <c:val>
            <c:numRef>
              <c:f>'1.hs expa '!$G$41:$G$53</c:f>
              <c:numCache>
                <c:formatCode>0.00_);\(0.00\)</c:formatCode>
                <c:ptCount val="13"/>
              </c:numCache>
            </c:numRef>
          </c:val>
        </c:ser>
        <c:ser>
          <c:idx val="6"/>
          <c:order val="6"/>
          <c:tx>
            <c:strRef>
              <c:f>'1.hs expa '!$H$40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'1.hs expa '!$A$41:$A$53</c:f>
              <c:numCache>
                <c:formatCode>General</c:formatCode>
                <c:ptCount val="13"/>
              </c:numCache>
            </c:numRef>
          </c:cat>
          <c:val>
            <c:numRef>
              <c:f>'1.hs expa '!$H$41:$H$53</c:f>
              <c:numCache>
                <c:formatCode>0.00_);\(0.00\)</c:formatCode>
                <c:ptCount val="13"/>
              </c:numCache>
            </c:numRef>
          </c:val>
        </c:ser>
        <c:ser>
          <c:idx val="7"/>
          <c:order val="7"/>
          <c:tx>
            <c:strRef>
              <c:f>'1.hs expa '!$I$40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'1.hs expa '!$A$41:$A$53</c:f>
              <c:numCache>
                <c:formatCode>General</c:formatCode>
                <c:ptCount val="13"/>
              </c:numCache>
            </c:numRef>
          </c:cat>
          <c:val>
            <c:numRef>
              <c:f>'1.hs expa '!$I$41:$I$53</c:f>
              <c:numCache>
                <c:formatCode>0.00_);\(0.00\)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56752"/>
        <c:axId val="178257312"/>
      </c:barChart>
      <c:catAx>
        <c:axId val="1782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257312"/>
        <c:crosses val="autoZero"/>
        <c:auto val="1"/>
        <c:lblAlgn val="ctr"/>
        <c:lblOffset val="100"/>
        <c:noMultiLvlLbl val="0"/>
      </c:catAx>
      <c:valAx>
        <c:axId val="178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2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200"/>
              <a:t>Januari - Juli 20</a:t>
            </a:r>
            <a:r>
              <a:rPr lang="en-US" sz="1200"/>
              <a:t>2</a:t>
            </a:r>
            <a:r>
              <a:rPr lang="id-ID" sz="1200"/>
              <a:t>1</a:t>
            </a:r>
            <a:endParaRPr lang="en-US" sz="1200"/>
          </a:p>
        </c:rich>
      </c:tx>
      <c:layout>
        <c:manualLayout>
          <c:xMode val="edge"/>
          <c:yMode val="edge"/>
          <c:x val="0.29155301848705706"/>
          <c:y val="1.862749804672149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026226304676802E-2"/>
          <c:y val="0.11207466403873112"/>
          <c:w val="0.8629960453011527"/>
          <c:h val="0.88792533596126832"/>
        </c:manualLayout>
      </c:layout>
      <c:pie3DChart>
        <c:varyColors val="1"/>
        <c:ser>
          <c:idx val="0"/>
          <c:order val="0"/>
          <c:tx>
            <c:strRef>
              <c:f>'1.hs expa '!$C$35</c:f>
              <c:strCache>
                <c:ptCount val="1"/>
                <c:pt idx="0">
                  <c:v>% KUM 2021</c:v>
                </c:pt>
              </c:strCache>
            </c:strRef>
          </c:tx>
          <c:dPt>
            <c:idx val="0"/>
            <c:bubble3D val="0"/>
            <c:explosion val="3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0"/>
              <c:layout>
                <c:manualLayout>
                  <c:x val="7.1232595071321222E-2"/>
                  <c:y val="5.7460943661696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4913453216214154"/>
                  <c:y val="-0.132380514225061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'1.hs expa '!$B$36:$B$38</c:f>
              <c:strCache>
                <c:ptCount val="3"/>
                <c:pt idx="0">
                  <c:v>Pertanian</c:v>
                </c:pt>
                <c:pt idx="1">
                  <c:v>Industri</c:v>
                </c:pt>
                <c:pt idx="2">
                  <c:v>Pertambangan</c:v>
                </c:pt>
              </c:strCache>
            </c:strRef>
          </c:cat>
          <c:val>
            <c:numRef>
              <c:f>'1.hs expa '!$C$36:$C$38</c:f>
              <c:numCache>
                <c:formatCode>0.00%</c:formatCode>
                <c:ptCount val="3"/>
                <c:pt idx="0">
                  <c:v>9.4E-2</c:v>
                </c:pt>
                <c:pt idx="1">
                  <c:v>0.34799999999999998</c:v>
                </c:pt>
                <c:pt idx="2">
                  <c:v>0.55800000000000005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600" b="1"/>
              <a:t>Jan</a:t>
            </a:r>
            <a:r>
              <a:rPr lang="en-US" sz="1600" b="1"/>
              <a:t>uari</a:t>
            </a:r>
            <a:r>
              <a:rPr lang="id-ID" sz="1600" b="1"/>
              <a:t> - Juli 2022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50"/>
      <c:rotY val="6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513959487225527E-2"/>
          <c:y val="0.13359017872653778"/>
          <c:w val="0.53191886551930823"/>
          <c:h val="0.86640986272313725"/>
        </c:manualLayout>
      </c:layout>
      <c:pie3DChart>
        <c:varyColors val="1"/>
        <c:ser>
          <c:idx val="0"/>
          <c:order val="0"/>
          <c:tx>
            <c:strRef>
              <c:f>'1.hs expa '!$C$59</c:f>
              <c:strCache>
                <c:ptCount val="1"/>
                <c:pt idx="0">
                  <c:v>% KUM 2022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1.6150062935410131E-2"/>
                  <c:y val="-3.4235608922584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846575623567463E-2"/>
                  <c:y val="-3.4896790804645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4603335745234865E-3"/>
                  <c:y val="-4.8027847167513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256429987587995E-3"/>
                  <c:y val="1.80334117244401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10711071400288956"/>
                  <c:y val="7.59837349257013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id-ID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9775991469366336E-2"/>
                  <c:y val="-5.1795821849079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'1.hs expa '!$B$60:$B$71</c:f>
              <c:strCache>
                <c:ptCount val="12"/>
                <c:pt idx="0">
                  <c:v>Ikan dan Udang</c:v>
                </c:pt>
                <c:pt idx="1">
                  <c:v>Pinang</c:v>
                </c:pt>
                <c:pt idx="2">
                  <c:v>Kopi, Teh, rempah-rempah</c:v>
                </c:pt>
                <c:pt idx="3">
                  <c:v>Pertanian Lainnya</c:v>
                </c:pt>
                <c:pt idx="4">
                  <c:v>Minyak Nabati</c:v>
                </c:pt>
                <c:pt idx="5">
                  <c:v>Karet Olahan </c:v>
                </c:pt>
                <c:pt idx="6">
                  <c:v>Kayu Lapis &amp; Olahan Lainnya</c:v>
                </c:pt>
                <c:pt idx="7">
                  <c:v>Kertas/ Pulp</c:v>
                </c:pt>
                <c:pt idx="8">
                  <c:v>Arang</c:v>
                </c:pt>
                <c:pt idx="9">
                  <c:v>Industri Lainnya</c:v>
                </c:pt>
                <c:pt idx="10">
                  <c:v>Migas</c:v>
                </c:pt>
                <c:pt idx="11">
                  <c:v>Batubara</c:v>
                </c:pt>
              </c:strCache>
            </c:strRef>
          </c:cat>
          <c:val>
            <c:numRef>
              <c:f>'1.hs expa '!$C$60:$C$71</c:f>
              <c:numCache>
                <c:formatCode>0.00%</c:formatCode>
                <c:ptCount val="12"/>
                <c:pt idx="0" formatCode="0.0000%">
                  <c:v>0</c:v>
                </c:pt>
                <c:pt idx="1">
                  <c:v>5.0472000000000003E-2</c:v>
                </c:pt>
                <c:pt idx="2">
                  <c:v>9.7800000000000005E-3</c:v>
                </c:pt>
                <c:pt idx="3">
                  <c:v>3.2520000000000001E-3</c:v>
                </c:pt>
                <c:pt idx="4">
                  <c:v>0.11063099999999999</c:v>
                </c:pt>
                <c:pt idx="5">
                  <c:v>0.17344899999999999</c:v>
                </c:pt>
                <c:pt idx="6">
                  <c:v>1.5779999999999999E-2</c:v>
                </c:pt>
                <c:pt idx="7">
                  <c:v>1.5999999999999999E-5</c:v>
                </c:pt>
                <c:pt idx="8">
                  <c:v>9.9539999999999993E-3</c:v>
                </c:pt>
                <c:pt idx="9">
                  <c:v>5.1599999999999997E-4</c:v>
                </c:pt>
                <c:pt idx="10">
                  <c:v>0.50985499999999995</c:v>
                </c:pt>
                <c:pt idx="11">
                  <c:v>0.116295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967957304877518"/>
          <c:y val="0.12665158827896894"/>
          <c:w val="0.37528456042483438"/>
          <c:h val="0.82436983543976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200"/>
              <a:t>Januari -</a:t>
            </a:r>
            <a:r>
              <a:rPr lang="id-ID" sz="1200" baseline="0"/>
              <a:t> Juli </a:t>
            </a:r>
            <a:r>
              <a:rPr lang="id-ID" sz="1200"/>
              <a:t>2022</a:t>
            </a:r>
            <a:endParaRPr lang="en-US" sz="1200"/>
          </a:p>
        </c:rich>
      </c:tx>
      <c:layout>
        <c:manualLayout>
          <c:xMode val="edge"/>
          <c:yMode val="edge"/>
          <c:x val="0.29155301848705706"/>
          <c:y val="1.8627498046721497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026226304676802E-2"/>
          <c:y val="0.11207466403873112"/>
          <c:w val="0.8629960453011527"/>
          <c:h val="0.8879253359612681"/>
        </c:manualLayout>
      </c:layout>
      <c:pie3DChart>
        <c:varyColors val="1"/>
        <c:ser>
          <c:idx val="0"/>
          <c:order val="0"/>
          <c:tx>
            <c:strRef>
              <c:f>'1.hs expa '!$D$35</c:f>
              <c:strCache>
                <c:ptCount val="1"/>
                <c:pt idx="0">
                  <c:v>% KUM 2022</c:v>
                </c:pt>
              </c:strCache>
            </c:strRef>
          </c:tx>
          <c:dPt>
            <c:idx val="0"/>
            <c:bubble3D val="0"/>
            <c:explosion val="3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0"/>
              <c:layout>
                <c:manualLayout>
                  <c:x val="7.1232595071321222E-2"/>
                  <c:y val="5.7460943661696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4913453216214159"/>
                  <c:y val="-0.132380514225061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'1.hs expa '!$B$36:$B$38</c:f>
              <c:strCache>
                <c:ptCount val="3"/>
                <c:pt idx="0">
                  <c:v>Pertanian</c:v>
                </c:pt>
                <c:pt idx="1">
                  <c:v>Industri</c:v>
                </c:pt>
                <c:pt idx="2">
                  <c:v>Pertambangan</c:v>
                </c:pt>
              </c:strCache>
            </c:strRef>
          </c:cat>
          <c:val>
            <c:numRef>
              <c:f>'1.hs expa '!$D$36:$D$38</c:f>
              <c:numCache>
                <c:formatCode>0.00%</c:formatCode>
                <c:ptCount val="3"/>
                <c:pt idx="0">
                  <c:v>6.3500000000000001E-2</c:v>
                </c:pt>
                <c:pt idx="1">
                  <c:v>0.31030000000000002</c:v>
                </c:pt>
                <c:pt idx="2">
                  <c:v>0.62609999999999999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99572</xdr:colOff>
      <xdr:row>39</xdr:row>
      <xdr:rowOff>188932</xdr:rowOff>
    </xdr:from>
    <xdr:to>
      <xdr:col>4</xdr:col>
      <xdr:colOff>78516</xdr:colOff>
      <xdr:row>52</xdr:row>
      <xdr:rowOff>4082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104627</xdr:colOff>
      <xdr:row>54</xdr:row>
      <xdr:rowOff>137345</xdr:rowOff>
    </xdr:from>
    <xdr:to>
      <xdr:col>11</xdr:col>
      <xdr:colOff>1152378</xdr:colOff>
      <xdr:row>72</xdr:row>
      <xdr:rowOff>25051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8</xdr:col>
      <xdr:colOff>667466</xdr:colOff>
      <xdr:row>52</xdr:row>
      <xdr:rowOff>5650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1:AY72"/>
  <sheetViews>
    <sheetView tabSelected="1" topLeftCell="A10" zoomScaleNormal="100" workbookViewId="0">
      <selection activeCell="G35" sqref="G35"/>
    </sheetView>
  </sheetViews>
  <sheetFormatPr defaultRowHeight="13.5" x14ac:dyDescent="0.25"/>
  <cols>
    <col min="1" max="1" width="2.5703125" style="2" customWidth="1"/>
    <col min="2" max="2" width="21.5703125" style="13" customWidth="1"/>
    <col min="3" max="3" width="14.42578125" style="14" customWidth="1"/>
    <col min="4" max="4" width="14.85546875" style="14" customWidth="1"/>
    <col min="5" max="5" width="15.5703125" style="14" bestFit="1" customWidth="1"/>
    <col min="6" max="6" width="17" style="14" customWidth="1"/>
    <col min="7" max="7" width="17" style="15" customWidth="1"/>
    <col min="8" max="8" width="9.42578125" style="15" customWidth="1"/>
    <col min="9" max="9" width="11.7109375" style="15" customWidth="1"/>
    <col min="10" max="10" width="1.140625" style="16" customWidth="1"/>
    <col min="11" max="11" width="1.85546875" style="16" customWidth="1"/>
    <col min="12" max="12" width="21.85546875" style="17" customWidth="1"/>
    <col min="13" max="18" width="18.42578125" style="14" bestFit="1" customWidth="1"/>
    <col min="19" max="19" width="18.85546875" style="14" bestFit="1" customWidth="1"/>
    <col min="20" max="21" width="18.42578125" style="14" bestFit="1" customWidth="1"/>
    <col min="22" max="22" width="18.85546875" style="14" bestFit="1" customWidth="1"/>
    <col min="23" max="23" width="18.42578125" style="14" bestFit="1" customWidth="1"/>
    <col min="24" max="24" width="18.85546875" style="14" bestFit="1" customWidth="1"/>
    <col min="25" max="25" width="18.42578125" style="384" bestFit="1" customWidth="1"/>
    <col min="26" max="31" width="18.42578125" style="384" customWidth="1"/>
    <col min="32" max="33" width="17.140625" style="2" customWidth="1"/>
    <col min="34" max="34" width="14.5703125" style="2" customWidth="1"/>
    <col min="35" max="36" width="17.7109375" style="2" bestFit="1" customWidth="1"/>
    <col min="37" max="37" width="9.140625" style="2"/>
    <col min="38" max="38" width="11.7109375" style="2" customWidth="1"/>
    <col min="39" max="39" width="13" style="2" customWidth="1"/>
    <col min="40" max="40" width="13.140625" style="2" customWidth="1"/>
    <col min="41" max="41" width="16" style="2" customWidth="1"/>
    <col min="42" max="44" width="9.140625" style="2"/>
    <col min="45" max="45" width="13" style="2" customWidth="1"/>
    <col min="46" max="16384" width="9.140625" style="2"/>
  </cols>
  <sheetData>
    <row r="1" spans="2:51" ht="15.75" x14ac:dyDescent="0.25">
      <c r="B1" s="137" t="s">
        <v>180</v>
      </c>
      <c r="C1" s="137"/>
      <c r="D1" s="137"/>
      <c r="E1" s="137"/>
      <c r="F1" s="137"/>
      <c r="G1" s="137"/>
      <c r="H1" s="137"/>
      <c r="I1" s="137"/>
      <c r="L1" s="8" t="s">
        <v>18</v>
      </c>
    </row>
    <row r="2" spans="2:51" ht="14.1" customHeight="1" x14ac:dyDescent="0.25">
      <c r="M2" s="385" t="s">
        <v>167</v>
      </c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 t="s">
        <v>171</v>
      </c>
      <c r="Z2" s="385"/>
      <c r="AA2" s="385"/>
      <c r="AB2" s="385"/>
      <c r="AC2" s="385"/>
      <c r="AD2" s="385"/>
      <c r="AE2" s="385"/>
      <c r="AF2" s="157" t="s">
        <v>136</v>
      </c>
    </row>
    <row r="3" spans="2:51" ht="14.1" customHeight="1" thickBot="1" x14ac:dyDescent="0.3">
      <c r="L3" s="18"/>
      <c r="M3" s="386" t="s">
        <v>11</v>
      </c>
      <c r="N3" s="386" t="s">
        <v>12</v>
      </c>
      <c r="O3" s="386" t="s">
        <v>13</v>
      </c>
      <c r="P3" s="386" t="s">
        <v>14</v>
      </c>
      <c r="Q3" s="386" t="s">
        <v>159</v>
      </c>
      <c r="R3" s="386" t="s">
        <v>161</v>
      </c>
      <c r="S3" s="386" t="s">
        <v>162</v>
      </c>
      <c r="T3" s="386" t="s">
        <v>164</v>
      </c>
      <c r="U3" s="386" t="s">
        <v>15</v>
      </c>
      <c r="V3" s="386" t="s">
        <v>165</v>
      </c>
      <c r="W3" s="386" t="s">
        <v>151</v>
      </c>
      <c r="X3" s="386" t="s">
        <v>166</v>
      </c>
      <c r="Y3" s="386" t="s">
        <v>11</v>
      </c>
      <c r="Z3" s="386" t="s">
        <v>12</v>
      </c>
      <c r="AA3" s="386" t="s">
        <v>13</v>
      </c>
      <c r="AB3" s="386" t="s">
        <v>14</v>
      </c>
      <c r="AC3" s="386" t="s">
        <v>175</v>
      </c>
      <c r="AD3" s="386" t="s">
        <v>177</v>
      </c>
      <c r="AE3" s="386" t="s">
        <v>184</v>
      </c>
      <c r="AF3" s="151" t="s">
        <v>168</v>
      </c>
      <c r="AG3" s="151" t="s">
        <v>172</v>
      </c>
      <c r="AH3" s="27"/>
    </row>
    <row r="4" spans="2:51" ht="14.1" customHeight="1" thickTop="1" x14ac:dyDescent="0.25">
      <c r="B4" s="445" t="s">
        <v>0</v>
      </c>
      <c r="C4" s="450" t="s">
        <v>109</v>
      </c>
      <c r="D4" s="450"/>
      <c r="E4" s="450"/>
      <c r="F4" s="450"/>
      <c r="G4" s="450"/>
      <c r="H4" s="450"/>
      <c r="I4" s="451"/>
      <c r="L4" s="19" t="s">
        <v>1</v>
      </c>
      <c r="M4" s="393">
        <f t="shared" ref="M4:X4" si="0">SUM(M5:M8)</f>
        <v>10442282.85</v>
      </c>
      <c r="N4" s="393">
        <f t="shared" si="0"/>
        <v>11363325</v>
      </c>
      <c r="O4" s="393">
        <f t="shared" si="0"/>
        <v>13070424</v>
      </c>
      <c r="P4" s="393">
        <f t="shared" si="0"/>
        <v>11783179.560000001</v>
      </c>
      <c r="Q4" s="393">
        <f t="shared" si="0"/>
        <v>8842683.6469999999</v>
      </c>
      <c r="R4" s="393">
        <f t="shared" si="0"/>
        <v>9725555</v>
      </c>
      <c r="S4" s="393">
        <f t="shared" si="0"/>
        <v>8409967.5700000003</v>
      </c>
      <c r="T4" s="393">
        <f t="shared" si="0"/>
        <v>9732976.2349999994</v>
      </c>
      <c r="U4" s="393">
        <f t="shared" si="0"/>
        <v>12373535</v>
      </c>
      <c r="V4" s="393">
        <f t="shared" si="0"/>
        <v>9918303</v>
      </c>
      <c r="W4" s="393">
        <f t="shared" si="0"/>
        <v>8671020.3300000001</v>
      </c>
      <c r="X4" s="393">
        <f t="shared" si="0"/>
        <v>11940536.09</v>
      </c>
      <c r="Y4" s="429">
        <f t="shared" ref="Y4:AE4" si="1">SUM(Y5:Y8)</f>
        <v>10190876</v>
      </c>
      <c r="Z4" s="429">
        <f t="shared" si="1"/>
        <v>12875447.391000001</v>
      </c>
      <c r="AA4" s="429">
        <f t="shared" si="1"/>
        <v>15171641</v>
      </c>
      <c r="AB4" s="429">
        <f t="shared" si="1"/>
        <v>11905333.185000001</v>
      </c>
      <c r="AC4" s="429">
        <f t="shared" si="1"/>
        <v>7176342.4299999997</v>
      </c>
      <c r="AD4" s="429">
        <f t="shared" si="1"/>
        <v>9910896.5</v>
      </c>
      <c r="AE4" s="429">
        <f t="shared" si="1"/>
        <v>0</v>
      </c>
      <c r="AF4" s="179">
        <f>SUM(M4:S4)</f>
        <v>73637417.627000004</v>
      </c>
      <c r="AG4" s="180">
        <f>SUM(Y4:AE4)</f>
        <v>67230536.506000012</v>
      </c>
      <c r="AH4" s="31" t="s">
        <v>118</v>
      </c>
      <c r="AI4" s="184" t="s">
        <v>176</v>
      </c>
      <c r="AJ4" s="184" t="s">
        <v>176</v>
      </c>
      <c r="AK4" s="27"/>
      <c r="AL4" s="27"/>
      <c r="AM4" s="27"/>
      <c r="AN4" s="27"/>
      <c r="AO4" s="27"/>
      <c r="AP4" s="27"/>
      <c r="AQ4" s="27"/>
      <c r="AR4" s="27"/>
      <c r="AS4" s="27"/>
    </row>
    <row r="5" spans="2:51" ht="15" x14ac:dyDescent="0.25">
      <c r="B5" s="446"/>
      <c r="C5" s="448" t="s">
        <v>178</v>
      </c>
      <c r="D5" s="448" t="s">
        <v>181</v>
      </c>
      <c r="E5" s="111" t="s">
        <v>44</v>
      </c>
      <c r="F5" s="452" t="s">
        <v>183</v>
      </c>
      <c r="G5" s="453"/>
      <c r="H5" s="453"/>
      <c r="I5" s="112" t="s">
        <v>45</v>
      </c>
      <c r="L5" s="4" t="s">
        <v>33</v>
      </c>
      <c r="M5" s="390">
        <v>0</v>
      </c>
      <c r="N5" s="390">
        <v>0</v>
      </c>
      <c r="O5" s="390">
        <v>0</v>
      </c>
      <c r="P5" s="390">
        <v>0</v>
      </c>
      <c r="Q5" s="390">
        <v>0</v>
      </c>
      <c r="R5" s="390">
        <v>0</v>
      </c>
      <c r="S5" s="390">
        <v>0</v>
      </c>
      <c r="T5" s="390">
        <v>0</v>
      </c>
      <c r="U5" s="390">
        <v>0</v>
      </c>
      <c r="V5" s="390">
        <v>0</v>
      </c>
      <c r="W5" s="390">
        <v>0</v>
      </c>
      <c r="X5" s="390">
        <v>0</v>
      </c>
      <c r="Y5" s="390">
        <v>0</v>
      </c>
      <c r="Z5" s="390">
        <v>0</v>
      </c>
      <c r="AA5" s="390">
        <v>0</v>
      </c>
      <c r="AB5" s="390">
        <v>0</v>
      </c>
      <c r="AC5" s="390">
        <v>0</v>
      </c>
      <c r="AD5" s="390">
        <v>0</v>
      </c>
      <c r="AE5" s="390"/>
      <c r="AF5" s="92">
        <f t="shared" ref="AF5:AF21" si="2">SUM(M5:S5)</f>
        <v>0</v>
      </c>
      <c r="AG5" s="133">
        <f t="shared" ref="AG5:AG21" si="3">SUM(Y5:AE5)</f>
        <v>0</v>
      </c>
      <c r="AH5" s="23" t="s">
        <v>25</v>
      </c>
      <c r="AI5" s="27">
        <v>0</v>
      </c>
      <c r="AJ5" s="27"/>
      <c r="AK5" s="131"/>
      <c r="AL5" s="131"/>
      <c r="AM5" s="390"/>
      <c r="AN5" s="131"/>
      <c r="AO5" s="132"/>
      <c r="AP5" s="132"/>
      <c r="AQ5" s="132"/>
      <c r="AR5" s="132"/>
      <c r="AS5" s="132"/>
    </row>
    <row r="6" spans="2:51" x14ac:dyDescent="0.25">
      <c r="B6" s="447"/>
      <c r="C6" s="449"/>
      <c r="D6" s="449"/>
      <c r="E6" s="113" t="s">
        <v>182</v>
      </c>
      <c r="F6" s="114" t="s">
        <v>167</v>
      </c>
      <c r="G6" s="136" t="s">
        <v>171</v>
      </c>
      <c r="H6" s="115" t="s">
        <v>44</v>
      </c>
      <c r="I6" s="116">
        <v>2022</v>
      </c>
      <c r="L6" s="4" t="s">
        <v>34</v>
      </c>
      <c r="M6" s="391">
        <v>8664430</v>
      </c>
      <c r="N6" s="391">
        <v>9030260</v>
      </c>
      <c r="O6" s="391">
        <v>9706480</v>
      </c>
      <c r="P6" s="391">
        <v>9285060</v>
      </c>
      <c r="Q6" s="391">
        <v>6805324.7999999998</v>
      </c>
      <c r="R6" s="391">
        <v>7257575</v>
      </c>
      <c r="S6" s="391">
        <v>6152320</v>
      </c>
      <c r="T6" s="391">
        <v>5839360</v>
      </c>
      <c r="U6" s="390">
        <v>7268575</v>
      </c>
      <c r="V6" s="390">
        <v>2721529</v>
      </c>
      <c r="W6" s="390">
        <v>3717470</v>
      </c>
      <c r="X6" s="390">
        <v>4650125</v>
      </c>
      <c r="Y6" s="390">
        <v>6209220</v>
      </c>
      <c r="Z6" s="390">
        <v>8335610</v>
      </c>
      <c r="AA6" s="390">
        <v>10649545</v>
      </c>
      <c r="AB6" s="390">
        <v>8587639.4000000004</v>
      </c>
      <c r="AC6" s="390">
        <v>4790965</v>
      </c>
      <c r="AD6" s="390">
        <v>7388535</v>
      </c>
      <c r="AE6" s="390"/>
      <c r="AF6" s="92">
        <f t="shared" si="2"/>
        <v>56901449.799999997</v>
      </c>
      <c r="AG6" s="133">
        <f t="shared" si="3"/>
        <v>45961514.399999999</v>
      </c>
      <c r="AH6" s="23" t="s">
        <v>22</v>
      </c>
      <c r="AI6" s="27">
        <v>642817798</v>
      </c>
      <c r="AJ6" s="27"/>
      <c r="AK6" s="132"/>
      <c r="AL6" s="132"/>
      <c r="AM6" s="390"/>
      <c r="AN6" s="132"/>
      <c r="AO6" s="132"/>
      <c r="AP6" s="132"/>
      <c r="AQ6" s="132"/>
      <c r="AR6" s="132"/>
      <c r="AS6" s="132"/>
    </row>
    <row r="7" spans="2:51" x14ac:dyDescent="0.25">
      <c r="B7" s="124" t="s">
        <v>119</v>
      </c>
      <c r="C7" s="125" t="s">
        <v>120</v>
      </c>
      <c r="D7" s="125" t="s">
        <v>121</v>
      </c>
      <c r="E7" s="125" t="s">
        <v>122</v>
      </c>
      <c r="F7" s="125" t="s">
        <v>123</v>
      </c>
      <c r="G7" s="125" t="s">
        <v>124</v>
      </c>
      <c r="H7" s="125" t="s">
        <v>125</v>
      </c>
      <c r="I7" s="126" t="s">
        <v>126</v>
      </c>
      <c r="L7" s="4" t="s">
        <v>35</v>
      </c>
      <c r="M7" s="221">
        <v>864022.85</v>
      </c>
      <c r="N7" s="221">
        <v>755895</v>
      </c>
      <c r="O7" s="221">
        <v>930255</v>
      </c>
      <c r="P7" s="221">
        <v>549628.56000000006</v>
      </c>
      <c r="Q7" s="221">
        <v>270862.84700000001</v>
      </c>
      <c r="R7" s="221">
        <v>697770</v>
      </c>
      <c r="S7" s="221">
        <v>485671.57</v>
      </c>
      <c r="T7" s="221">
        <v>531208.23499999999</v>
      </c>
      <c r="U7" s="16">
        <v>675465</v>
      </c>
      <c r="V7" s="16">
        <v>800434</v>
      </c>
      <c r="W7" s="16">
        <v>925130.33000000007</v>
      </c>
      <c r="X7" s="16">
        <v>897711.09000000008</v>
      </c>
      <c r="Y7" s="16">
        <v>640856</v>
      </c>
      <c r="Z7" s="16">
        <v>544345.39099999995</v>
      </c>
      <c r="AA7" s="16">
        <v>569166</v>
      </c>
      <c r="AB7" s="16">
        <v>555555</v>
      </c>
      <c r="AC7" s="16">
        <v>492177.43</v>
      </c>
      <c r="AD7" s="16">
        <v>652974</v>
      </c>
      <c r="AE7" s="16"/>
      <c r="AF7" s="92">
        <f t="shared" si="2"/>
        <v>4554105.8270000005</v>
      </c>
      <c r="AG7" s="133">
        <f t="shared" si="3"/>
        <v>3455073.821</v>
      </c>
      <c r="AH7" s="23" t="s">
        <v>37</v>
      </c>
      <c r="AI7" s="132">
        <v>0</v>
      </c>
      <c r="AJ7" s="132"/>
      <c r="AK7" s="132"/>
      <c r="AL7" s="132"/>
      <c r="AM7" s="16"/>
      <c r="AN7" s="132"/>
      <c r="AO7" s="132"/>
      <c r="AP7" s="132"/>
      <c r="AQ7" s="132"/>
      <c r="AR7" s="132"/>
      <c r="AS7" s="132"/>
    </row>
    <row r="8" spans="2:51" x14ac:dyDescent="0.25">
      <c r="B8" s="117" t="s">
        <v>1</v>
      </c>
      <c r="C8" s="118">
        <f>AD27</f>
        <v>13086314.965</v>
      </c>
      <c r="D8" s="118">
        <f>AE27</f>
        <v>0</v>
      </c>
      <c r="E8" s="119">
        <f>(D8-C8)/C8*100</f>
        <v>-100</v>
      </c>
      <c r="F8" s="118">
        <f>AF27</f>
        <v>115269767.52299999</v>
      </c>
      <c r="G8" s="118">
        <f>AG27</f>
        <v>91058110.599000022</v>
      </c>
      <c r="H8" s="242">
        <f>(G8-F8)/F8*100</f>
        <v>-21.004342634046665</v>
      </c>
      <c r="I8" s="120">
        <f>G8/$G$25*100</f>
        <v>6.3504211079103268</v>
      </c>
      <c r="L8" s="4" t="s">
        <v>36</v>
      </c>
      <c r="M8" s="392">
        <v>913830</v>
      </c>
      <c r="N8" s="392">
        <v>1577170</v>
      </c>
      <c r="O8" s="392">
        <v>2433689</v>
      </c>
      <c r="P8" s="392">
        <v>1948491</v>
      </c>
      <c r="Q8" s="392">
        <v>1766496</v>
      </c>
      <c r="R8" s="392">
        <v>1770210</v>
      </c>
      <c r="S8" s="392">
        <v>1771976</v>
      </c>
      <c r="T8" s="392">
        <v>3362408</v>
      </c>
      <c r="U8" s="427">
        <v>4429495</v>
      </c>
      <c r="V8" s="427">
        <v>6396340</v>
      </c>
      <c r="W8" s="427">
        <v>4028420</v>
      </c>
      <c r="X8" s="427">
        <v>6392700</v>
      </c>
      <c r="Y8" s="427">
        <v>3340800</v>
      </c>
      <c r="Z8" s="427">
        <v>3995492</v>
      </c>
      <c r="AA8" s="427">
        <v>3952930</v>
      </c>
      <c r="AB8" s="427">
        <v>2762138.7850000001</v>
      </c>
      <c r="AC8" s="427">
        <v>1893200</v>
      </c>
      <c r="AD8" s="427">
        <v>1869387.5</v>
      </c>
      <c r="AE8" s="427"/>
      <c r="AF8" s="92">
        <f t="shared" si="2"/>
        <v>12181862</v>
      </c>
      <c r="AG8" s="133">
        <f t="shared" si="3"/>
        <v>17813948.285</v>
      </c>
      <c r="AH8" s="23" t="s">
        <v>38</v>
      </c>
      <c r="AI8" s="27">
        <v>269859.18300000014</v>
      </c>
      <c r="AJ8" s="27"/>
      <c r="AK8" s="132"/>
      <c r="AL8" s="132"/>
      <c r="AM8" s="427"/>
      <c r="AN8" s="132"/>
      <c r="AO8" s="132"/>
      <c r="AP8" s="132"/>
      <c r="AQ8" s="132"/>
      <c r="AR8" s="132"/>
      <c r="AS8" s="132"/>
    </row>
    <row r="9" spans="2:51" x14ac:dyDescent="0.25">
      <c r="B9" s="108" t="s">
        <v>33</v>
      </c>
      <c r="C9" s="90">
        <f t="shared" ref="C9:C25" si="4">AD28</f>
        <v>0</v>
      </c>
      <c r="D9" s="90">
        <f t="shared" ref="D9:D25" si="5">AE28</f>
        <v>0</v>
      </c>
      <c r="E9" s="94" t="e">
        <f>(D9-C9)/C9*100</f>
        <v>#DIV/0!</v>
      </c>
      <c r="F9" s="90">
        <f t="shared" ref="F9:G25" si="6">AF28</f>
        <v>0</v>
      </c>
      <c r="G9" s="90">
        <f>AG28</f>
        <v>0</v>
      </c>
      <c r="H9" s="243" t="e">
        <f>(G9-F9)/F9*100</f>
        <v>#DIV/0!</v>
      </c>
      <c r="I9" s="265">
        <f>G9/$G$25*100</f>
        <v>0</v>
      </c>
      <c r="L9" s="19" t="s">
        <v>2</v>
      </c>
      <c r="M9" s="393">
        <f t="shared" ref="M9:X9" si="7">SUM(M10:M15)</f>
        <v>183917863.384</v>
      </c>
      <c r="N9" s="393">
        <f t="shared" si="7"/>
        <v>131821193.425</v>
      </c>
      <c r="O9" s="393">
        <f t="shared" si="7"/>
        <v>194013411.18300003</v>
      </c>
      <c r="P9" s="393">
        <f t="shared" si="7"/>
        <v>82541374.594999999</v>
      </c>
      <c r="Q9" s="393">
        <f t="shared" si="7"/>
        <v>146101965.13299999</v>
      </c>
      <c r="R9" s="393">
        <f t="shared" si="7"/>
        <v>101369454.02599999</v>
      </c>
      <c r="S9" s="393">
        <f t="shared" si="7"/>
        <v>181981748.088</v>
      </c>
      <c r="T9" s="393">
        <f t="shared" si="7"/>
        <v>210491888.18900001</v>
      </c>
      <c r="U9" s="393">
        <f t="shared" si="7"/>
        <v>203462053.38799998</v>
      </c>
      <c r="V9" s="393">
        <f t="shared" si="7"/>
        <v>169653938.62399998</v>
      </c>
      <c r="W9" s="393">
        <f t="shared" si="7"/>
        <v>147386976.19899997</v>
      </c>
      <c r="X9" s="393">
        <f t="shared" si="7"/>
        <v>220444150.123</v>
      </c>
      <c r="Y9" s="429">
        <f t="shared" ref="Y9:AE9" si="8">SUM(Y10:Y15)</f>
        <v>160271575.53999999</v>
      </c>
      <c r="Z9" s="429">
        <f t="shared" si="8"/>
        <v>97376427.75500001</v>
      </c>
      <c r="AA9" s="429">
        <f t="shared" si="8"/>
        <v>172720013.097</v>
      </c>
      <c r="AB9" s="429">
        <f t="shared" si="8"/>
        <v>113687152.40700001</v>
      </c>
      <c r="AC9" s="429">
        <f t="shared" si="8"/>
        <v>150810270.78299999</v>
      </c>
      <c r="AD9" s="429">
        <f t="shared" si="8"/>
        <v>148651246.06299999</v>
      </c>
      <c r="AE9" s="429">
        <f t="shared" si="8"/>
        <v>0</v>
      </c>
      <c r="AF9" s="179">
        <f t="shared" si="2"/>
        <v>1021747009.8340001</v>
      </c>
      <c r="AG9" s="180">
        <f t="shared" si="3"/>
        <v>843516685.64499998</v>
      </c>
      <c r="AH9" s="23" t="s">
        <v>27</v>
      </c>
      <c r="AI9" s="27">
        <v>26047700</v>
      </c>
      <c r="AJ9" s="27"/>
      <c r="AK9" s="132"/>
      <c r="AL9" s="132"/>
      <c r="AM9" s="132"/>
      <c r="AN9" s="132"/>
      <c r="AO9" s="132"/>
      <c r="AP9" s="132"/>
      <c r="AQ9" s="132"/>
      <c r="AR9" s="132"/>
      <c r="AS9" s="132"/>
    </row>
    <row r="10" spans="2:51" x14ac:dyDescent="0.25">
      <c r="B10" s="108" t="s">
        <v>34</v>
      </c>
      <c r="C10" s="90">
        <f t="shared" si="4"/>
        <v>10191595.867000001</v>
      </c>
      <c r="D10" s="90">
        <f t="shared" si="5"/>
        <v>0</v>
      </c>
      <c r="E10" s="37">
        <f t="shared" ref="E10:E22" si="9">(D10-C10)/C10*100</f>
        <v>-100</v>
      </c>
      <c r="F10" s="90">
        <f t="shared" si="6"/>
        <v>93262614.403000012</v>
      </c>
      <c r="G10" s="90">
        <f t="shared" si="6"/>
        <v>72371872.363000005</v>
      </c>
      <c r="H10" s="243">
        <f>(G10-F10)/F10*100</f>
        <v>-22.399910375371171</v>
      </c>
      <c r="I10" s="110">
        <f t="shared" ref="I10:I23" si="10">G10/$G$25*100</f>
        <v>5.0472370099675059</v>
      </c>
      <c r="L10" s="4" t="s">
        <v>19</v>
      </c>
      <c r="M10" s="390">
        <v>148225998</v>
      </c>
      <c r="N10" s="390">
        <v>94406857</v>
      </c>
      <c r="O10" s="390">
        <v>154390052</v>
      </c>
      <c r="P10" s="390">
        <v>46329655</v>
      </c>
      <c r="Q10" s="390">
        <v>125487888</v>
      </c>
      <c r="R10" s="390">
        <v>66841411</v>
      </c>
      <c r="S10" s="390">
        <v>141227690</v>
      </c>
      <c r="T10" s="390">
        <v>179809949</v>
      </c>
      <c r="U10" s="390">
        <v>142405158</v>
      </c>
      <c r="V10" s="390">
        <v>140984986</v>
      </c>
      <c r="W10" s="390">
        <v>121519391</v>
      </c>
      <c r="X10" s="390">
        <v>164548458</v>
      </c>
      <c r="Y10" s="390">
        <v>128032008</v>
      </c>
      <c r="Z10" s="390">
        <v>73999929</v>
      </c>
      <c r="AA10" s="390">
        <v>140721520</v>
      </c>
      <c r="AB10" s="390">
        <v>83344343</v>
      </c>
      <c r="AC10" s="390">
        <v>107003382</v>
      </c>
      <c r="AD10" s="390">
        <v>112976861</v>
      </c>
      <c r="AE10" s="390"/>
      <c r="AF10" s="92">
        <f t="shared" si="2"/>
        <v>776909551</v>
      </c>
      <c r="AG10" s="133">
        <f t="shared" si="3"/>
        <v>646078043</v>
      </c>
      <c r="AH10" s="23" t="s">
        <v>24</v>
      </c>
      <c r="AI10" s="27">
        <v>6345941.8800000008</v>
      </c>
      <c r="AJ10" s="27"/>
      <c r="AK10" s="132"/>
      <c r="AL10" s="132"/>
      <c r="AM10" s="390"/>
      <c r="AN10" s="132"/>
      <c r="AO10" s="132"/>
      <c r="AP10" s="132"/>
      <c r="AQ10" s="132"/>
      <c r="AR10" s="132"/>
      <c r="AS10" s="132"/>
    </row>
    <row r="11" spans="2:51" x14ac:dyDescent="0.25">
      <c r="B11" s="108" t="s">
        <v>35</v>
      </c>
      <c r="C11" s="90">
        <f t="shared" si="4"/>
        <v>2465747.0609999998</v>
      </c>
      <c r="D11" s="90">
        <f t="shared" si="5"/>
        <v>0</v>
      </c>
      <c r="E11" s="94">
        <f t="shared" si="9"/>
        <v>-100</v>
      </c>
      <c r="F11" s="90">
        <f t="shared" si="6"/>
        <v>18835169.874000002</v>
      </c>
      <c r="G11" s="90">
        <f t="shared" si="6"/>
        <v>14023238.813999999</v>
      </c>
      <c r="H11" s="243">
        <f>(G11-F11)/F11*100</f>
        <v>-25.547585140935595</v>
      </c>
      <c r="I11" s="110">
        <f>G11/$G$25*100</f>
        <v>0.97798506008833164</v>
      </c>
      <c r="L11" s="4" t="s">
        <v>39</v>
      </c>
      <c r="M11" s="390">
        <v>25242140</v>
      </c>
      <c r="N11" s="390">
        <v>25373040</v>
      </c>
      <c r="O11" s="390">
        <v>29624106</v>
      </c>
      <c r="P11" s="390">
        <v>26904572.5</v>
      </c>
      <c r="Q11" s="390">
        <v>14545860</v>
      </c>
      <c r="R11" s="390">
        <v>25273084</v>
      </c>
      <c r="S11" s="390">
        <v>31550540</v>
      </c>
      <c r="T11" s="390">
        <v>22062252</v>
      </c>
      <c r="U11" s="390">
        <v>24415966</v>
      </c>
      <c r="V11" s="390">
        <v>19476100</v>
      </c>
      <c r="W11" s="390">
        <v>19494860</v>
      </c>
      <c r="X11" s="390">
        <v>21709872</v>
      </c>
      <c r="Y11" s="390">
        <v>25973886</v>
      </c>
      <c r="Z11" s="390">
        <v>17007270</v>
      </c>
      <c r="AA11" s="390">
        <v>21081760</v>
      </c>
      <c r="AB11" s="390">
        <v>24752980</v>
      </c>
      <c r="AC11" s="390">
        <v>21033740</v>
      </c>
      <c r="AD11" s="390">
        <v>26047700</v>
      </c>
      <c r="AE11" s="390"/>
      <c r="AF11" s="92">
        <f t="shared" si="2"/>
        <v>178513342.5</v>
      </c>
      <c r="AG11" s="133">
        <f t="shared" si="3"/>
        <v>135897336</v>
      </c>
      <c r="AH11" s="23" t="s">
        <v>30</v>
      </c>
      <c r="AI11" s="27">
        <v>652974</v>
      </c>
      <c r="AJ11" s="27"/>
      <c r="AK11" s="132"/>
      <c r="AL11" s="132"/>
      <c r="AM11" s="390"/>
      <c r="AN11" s="132"/>
      <c r="AO11" s="132"/>
      <c r="AP11" s="132"/>
      <c r="AQ11" s="132"/>
      <c r="AR11" s="132"/>
      <c r="AS11" s="132"/>
    </row>
    <row r="12" spans="2:51" x14ac:dyDescent="0.25">
      <c r="B12" s="108" t="s">
        <v>36</v>
      </c>
      <c r="C12" s="90">
        <f t="shared" si="4"/>
        <v>428972.03700000001</v>
      </c>
      <c r="D12" s="90">
        <f t="shared" si="5"/>
        <v>0</v>
      </c>
      <c r="E12" s="94">
        <f t="shared" si="9"/>
        <v>-100</v>
      </c>
      <c r="F12" s="90">
        <f t="shared" si="6"/>
        <v>3171983.2460000003</v>
      </c>
      <c r="G12" s="90">
        <f t="shared" si="6"/>
        <v>4662999.4220000003</v>
      </c>
      <c r="H12" s="243">
        <f>(G12-F12)/F12*100</f>
        <v>47.005802375540036</v>
      </c>
      <c r="I12" s="110">
        <f>G12/$G$25*100</f>
        <v>0.32519903785448906</v>
      </c>
      <c r="L12" s="4" t="s">
        <v>20</v>
      </c>
      <c r="M12" s="390">
        <v>3619209.4000000004</v>
      </c>
      <c r="N12" s="390">
        <v>5580908.1399999997</v>
      </c>
      <c r="O12" s="390">
        <v>4552555.1100000003</v>
      </c>
      <c r="P12" s="390">
        <v>4018318.6399999997</v>
      </c>
      <c r="Q12" s="390">
        <v>3022340</v>
      </c>
      <c r="R12" s="390">
        <v>4360217.49</v>
      </c>
      <c r="S12" s="390">
        <v>4549945.09</v>
      </c>
      <c r="T12" s="390">
        <v>4285223.21</v>
      </c>
      <c r="U12" s="390">
        <v>5764914.1000000006</v>
      </c>
      <c r="V12" s="390">
        <v>5899953.5999999996</v>
      </c>
      <c r="W12" s="390">
        <v>5213692.0399999991</v>
      </c>
      <c r="X12" s="390">
        <v>6176912.7699999996</v>
      </c>
      <c r="Y12" s="390">
        <v>6090718.7300000004</v>
      </c>
      <c r="Z12" s="390">
        <v>6257550.6799999997</v>
      </c>
      <c r="AA12" s="390">
        <v>7907576.2400000002</v>
      </c>
      <c r="AB12" s="390">
        <v>5516365.5800000001</v>
      </c>
      <c r="AC12" s="390">
        <v>3994465.7600000007</v>
      </c>
      <c r="AD12" s="390">
        <v>6345941.8800000008</v>
      </c>
      <c r="AE12" s="390"/>
      <c r="AF12" s="92">
        <f t="shared" si="2"/>
        <v>29703493.870000001</v>
      </c>
      <c r="AG12" s="133">
        <f t="shared" si="3"/>
        <v>36112618.869999997</v>
      </c>
      <c r="AH12" s="23" t="s">
        <v>23</v>
      </c>
      <c r="AI12" s="27">
        <v>193945977</v>
      </c>
      <c r="AJ12" s="27"/>
      <c r="AK12" s="132"/>
      <c r="AL12" s="132"/>
      <c r="AM12" s="390"/>
      <c r="AN12" s="132"/>
      <c r="AO12" s="132"/>
      <c r="AP12" s="132"/>
      <c r="AQ12" s="132"/>
      <c r="AR12" s="132"/>
      <c r="AS12" s="132"/>
    </row>
    <row r="13" spans="2:51" x14ac:dyDescent="0.25">
      <c r="B13" s="117" t="s">
        <v>2</v>
      </c>
      <c r="C13" s="118">
        <f t="shared" si="4"/>
        <v>91706980.15200001</v>
      </c>
      <c r="D13" s="118">
        <f t="shared" si="5"/>
        <v>0</v>
      </c>
      <c r="E13" s="119">
        <f t="shared" si="9"/>
        <v>-100</v>
      </c>
      <c r="F13" s="118">
        <f t="shared" si="6"/>
        <v>469078482.90199995</v>
      </c>
      <c r="G13" s="118">
        <f t="shared" si="6"/>
        <v>445002455.55900002</v>
      </c>
      <c r="H13" s="242">
        <f t="shared" ref="H13:H25" si="11">(G13-F13)/F13*100</f>
        <v>-5.1326224119365351</v>
      </c>
      <c r="I13" s="120">
        <f t="shared" si="10"/>
        <v>31.034610407179201</v>
      </c>
      <c r="L13" s="4" t="s">
        <v>152</v>
      </c>
      <c r="M13" s="390">
        <v>90030</v>
      </c>
      <c r="N13" s="390">
        <v>50290</v>
      </c>
      <c r="O13" s="390">
        <v>25380</v>
      </c>
      <c r="P13" s="390">
        <v>99210</v>
      </c>
      <c r="Q13" s="390">
        <v>50080</v>
      </c>
      <c r="R13" s="390"/>
      <c r="S13" s="390"/>
      <c r="T13" s="390">
        <v>76140</v>
      </c>
      <c r="U13" s="390"/>
      <c r="V13" s="390"/>
      <c r="W13" s="390"/>
      <c r="X13" s="390">
        <v>101520</v>
      </c>
      <c r="Y13" s="390">
        <v>0</v>
      </c>
      <c r="Z13" s="390">
        <v>0</v>
      </c>
      <c r="AA13" s="390">
        <v>44669</v>
      </c>
      <c r="AB13" s="390">
        <v>0</v>
      </c>
      <c r="AC13" s="390">
        <v>0</v>
      </c>
      <c r="AD13" s="390">
        <v>0</v>
      </c>
      <c r="AE13" s="390"/>
      <c r="AF13" s="92">
        <f t="shared" si="2"/>
        <v>314990</v>
      </c>
      <c r="AG13" s="133">
        <f t="shared" si="3"/>
        <v>44669</v>
      </c>
      <c r="AH13" s="23" t="s">
        <v>29</v>
      </c>
      <c r="AI13" s="27">
        <v>112976861</v>
      </c>
      <c r="AJ13" s="27"/>
      <c r="AK13" s="132"/>
      <c r="AL13" s="132"/>
      <c r="AM13" s="390"/>
      <c r="AN13" s="132"/>
      <c r="AO13" s="132"/>
      <c r="AP13" s="132"/>
      <c r="AQ13" s="132"/>
      <c r="AR13" s="132"/>
      <c r="AS13" s="132"/>
    </row>
    <row r="14" spans="2:51" x14ac:dyDescent="0.25">
      <c r="B14" s="108" t="s">
        <v>19</v>
      </c>
      <c r="C14" s="90">
        <f t="shared" si="4"/>
        <v>38426550.473999999</v>
      </c>
      <c r="D14" s="90">
        <f t="shared" si="5"/>
        <v>0</v>
      </c>
      <c r="E14" s="37">
        <f t="shared" si="9"/>
        <v>-100</v>
      </c>
      <c r="F14" s="90">
        <f t="shared" si="6"/>
        <v>124544099.14500001</v>
      </c>
      <c r="G14" s="90">
        <f t="shared" si="6"/>
        <v>158632650.93300003</v>
      </c>
      <c r="H14" s="243">
        <f t="shared" si="11"/>
        <v>27.370667917644614</v>
      </c>
      <c r="I14" s="110">
        <f t="shared" si="10"/>
        <v>11.063090682004081</v>
      </c>
      <c r="L14" s="4" t="s">
        <v>41</v>
      </c>
      <c r="M14" s="390">
        <v>6564750</v>
      </c>
      <c r="N14" s="390">
        <v>6143852</v>
      </c>
      <c r="O14" s="390">
        <v>4804676</v>
      </c>
      <c r="P14" s="390">
        <v>4593673</v>
      </c>
      <c r="Q14" s="390">
        <v>2756600</v>
      </c>
      <c r="R14" s="390">
        <v>4675304</v>
      </c>
      <c r="S14" s="390">
        <v>4156091</v>
      </c>
      <c r="T14" s="390">
        <v>3664412</v>
      </c>
      <c r="U14" s="390">
        <v>30735677</v>
      </c>
      <c r="V14" s="390">
        <v>3036044</v>
      </c>
      <c r="W14" s="390">
        <v>863008.6</v>
      </c>
      <c r="X14" s="390">
        <v>27706313</v>
      </c>
      <c r="Y14" s="390">
        <v>0</v>
      </c>
      <c r="Z14" s="390">
        <v>0</v>
      </c>
      <c r="AA14" s="390">
        <v>2612172</v>
      </c>
      <c r="AB14" s="390">
        <v>0</v>
      </c>
      <c r="AC14" s="390">
        <v>18778139</v>
      </c>
      <c r="AD14" s="390">
        <v>3010884</v>
      </c>
      <c r="AE14" s="390"/>
      <c r="AF14" s="92">
        <f t="shared" si="2"/>
        <v>33694946</v>
      </c>
      <c r="AG14" s="133">
        <f t="shared" si="3"/>
        <v>24401195</v>
      </c>
      <c r="AH14" s="23" t="s">
        <v>46</v>
      </c>
      <c r="AI14" s="27">
        <v>1869387.5</v>
      </c>
      <c r="AJ14" s="27"/>
      <c r="AK14" s="132"/>
      <c r="AL14" s="4"/>
      <c r="AM14" s="390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2:51" x14ac:dyDescent="0.25">
      <c r="B15" s="108" t="s">
        <v>39</v>
      </c>
      <c r="C15" s="90">
        <f t="shared" si="4"/>
        <v>47301436.189999998</v>
      </c>
      <c r="D15" s="90">
        <f t="shared" si="5"/>
        <v>0</v>
      </c>
      <c r="E15" s="37">
        <f t="shared" si="9"/>
        <v>-100</v>
      </c>
      <c r="F15" s="90">
        <f t="shared" si="6"/>
        <v>297363144.847</v>
      </c>
      <c r="G15" s="90">
        <f t="shared" si="6"/>
        <v>248706589.79499999</v>
      </c>
      <c r="H15" s="243">
        <f t="shared" si="11"/>
        <v>-16.36267166767923</v>
      </c>
      <c r="I15" s="110">
        <f>G15/$G$25*100</f>
        <v>17.344875345216177</v>
      </c>
      <c r="L15" s="4" t="s">
        <v>21</v>
      </c>
      <c r="M15" s="390">
        <v>175735.984</v>
      </c>
      <c r="N15" s="390">
        <v>266246.28500000003</v>
      </c>
      <c r="O15" s="390">
        <v>616642.07300000009</v>
      </c>
      <c r="P15" s="390">
        <v>595945.45499999984</v>
      </c>
      <c r="Q15" s="390">
        <v>239197.133</v>
      </c>
      <c r="R15" s="390">
        <v>219437.53599999999</v>
      </c>
      <c r="S15" s="390">
        <v>497481.99800000002</v>
      </c>
      <c r="T15" s="390">
        <v>593911.97900000005</v>
      </c>
      <c r="U15" s="390">
        <v>140338.288</v>
      </c>
      <c r="V15" s="390">
        <v>256855.024</v>
      </c>
      <c r="W15" s="390">
        <v>296024.55899999995</v>
      </c>
      <c r="X15" s="390">
        <v>201074.353</v>
      </c>
      <c r="Y15" s="390">
        <v>174962.81000000003</v>
      </c>
      <c r="Z15" s="390">
        <v>111678.07500000003</v>
      </c>
      <c r="AA15" s="390">
        <v>352315.85700000002</v>
      </c>
      <c r="AB15" s="390">
        <v>73463.827000000019</v>
      </c>
      <c r="AC15" s="390">
        <v>544.02300000000002</v>
      </c>
      <c r="AD15" s="390">
        <v>269859.18300000014</v>
      </c>
      <c r="AE15" s="390"/>
      <c r="AF15" s="92">
        <f t="shared" si="2"/>
        <v>2610686.4640000002</v>
      </c>
      <c r="AG15" s="133">
        <f t="shared" si="3"/>
        <v>982823.77500000037</v>
      </c>
      <c r="AH15" s="23" t="s">
        <v>26</v>
      </c>
      <c r="AI15" s="27">
        <v>7388535</v>
      </c>
      <c r="AJ15" s="27"/>
      <c r="AK15" s="132"/>
      <c r="AL15" s="132"/>
      <c r="AM15" s="390"/>
      <c r="AN15" s="132"/>
      <c r="AO15" s="132"/>
      <c r="AP15" s="132"/>
      <c r="AQ15" s="132"/>
      <c r="AR15" s="132"/>
      <c r="AS15" s="132"/>
    </row>
    <row r="16" spans="2:51" ht="15" x14ac:dyDescent="0.25">
      <c r="B16" s="108" t="s">
        <v>20</v>
      </c>
      <c r="C16" s="90">
        <f t="shared" si="4"/>
        <v>3914286.02</v>
      </c>
      <c r="D16" s="90">
        <f t="shared" si="5"/>
        <v>0</v>
      </c>
      <c r="E16" s="94">
        <f t="shared" si="9"/>
        <v>-100</v>
      </c>
      <c r="F16" s="90">
        <f t="shared" si="6"/>
        <v>19315701.93</v>
      </c>
      <c r="G16" s="90">
        <f t="shared" si="6"/>
        <v>22626768.18</v>
      </c>
      <c r="H16" s="243">
        <f t="shared" si="11"/>
        <v>17.141837568208945</v>
      </c>
      <c r="I16" s="110">
        <f t="shared" si="10"/>
        <v>1.5779978884785217</v>
      </c>
      <c r="L16" s="19" t="s">
        <v>3</v>
      </c>
      <c r="M16" s="393">
        <f t="shared" ref="M16:X16" si="12">M17+M18</f>
        <v>333315150</v>
      </c>
      <c r="N16" s="393">
        <f t="shared" si="12"/>
        <v>343115449</v>
      </c>
      <c r="O16" s="393">
        <f t="shared" si="12"/>
        <v>284939293</v>
      </c>
      <c r="P16" s="393">
        <f t="shared" si="12"/>
        <v>235313128</v>
      </c>
      <c r="Q16" s="393">
        <f t="shared" si="12"/>
        <v>358015788</v>
      </c>
      <c r="R16" s="393">
        <f t="shared" si="12"/>
        <v>379738510</v>
      </c>
      <c r="S16" s="393">
        <f t="shared" si="12"/>
        <v>388364265</v>
      </c>
      <c r="T16" s="393">
        <f t="shared" si="12"/>
        <v>518617436</v>
      </c>
      <c r="U16" s="393">
        <f t="shared" si="12"/>
        <v>631408786</v>
      </c>
      <c r="V16" s="393">
        <f t="shared" si="12"/>
        <v>708259258</v>
      </c>
      <c r="W16" s="393">
        <f t="shared" si="12"/>
        <v>594386129</v>
      </c>
      <c r="X16" s="393">
        <f t="shared" si="12"/>
        <v>389799461</v>
      </c>
      <c r="Y16" s="429">
        <f t="shared" ref="Y16:AE16" si="13">Y17+Y18</f>
        <v>181913660</v>
      </c>
      <c r="Z16" s="429">
        <f t="shared" si="13"/>
        <v>388001755</v>
      </c>
      <c r="AA16" s="429">
        <f t="shared" si="13"/>
        <v>1067361468</v>
      </c>
      <c r="AB16" s="429">
        <f t="shared" si="13"/>
        <v>716668065</v>
      </c>
      <c r="AC16" s="429">
        <f t="shared" si="13"/>
        <v>785409515</v>
      </c>
      <c r="AD16" s="429">
        <f t="shared" si="13"/>
        <v>836763775</v>
      </c>
      <c r="AE16" s="429">
        <f t="shared" si="13"/>
        <v>0</v>
      </c>
      <c r="AF16" s="179">
        <f t="shared" si="2"/>
        <v>2322801583</v>
      </c>
      <c r="AG16" s="180">
        <f t="shared" si="3"/>
        <v>3976118238</v>
      </c>
      <c r="AH16" s="23" t="s">
        <v>28</v>
      </c>
      <c r="AI16" s="27">
        <v>3010884</v>
      </c>
      <c r="AJ16" s="27"/>
      <c r="AK16" s="132"/>
      <c r="AL16" s="132"/>
      <c r="AM16" s="132"/>
      <c r="AN16" s="132"/>
      <c r="AO16" s="127"/>
      <c r="AP16" s="127"/>
      <c r="AQ16" s="127"/>
      <c r="AR16" s="127"/>
      <c r="AS16" s="127"/>
    </row>
    <row r="17" spans="2:45" ht="15" x14ac:dyDescent="0.25">
      <c r="B17" s="108" t="s">
        <v>40</v>
      </c>
      <c r="C17" s="90">
        <f t="shared" si="4"/>
        <v>0</v>
      </c>
      <c r="D17" s="90">
        <f t="shared" si="5"/>
        <v>0</v>
      </c>
      <c r="E17" s="94" t="e">
        <f t="shared" si="9"/>
        <v>#DIV/0!</v>
      </c>
      <c r="F17" s="90">
        <f t="shared" si="6"/>
        <v>141940.49</v>
      </c>
      <c r="G17" s="90">
        <f t="shared" si="6"/>
        <v>22922.240000000002</v>
      </c>
      <c r="H17" s="243">
        <f t="shared" si="11"/>
        <v>-83.850809589286328</v>
      </c>
      <c r="I17" s="110">
        <f t="shared" si="10"/>
        <v>1.5986041856021664E-3</v>
      </c>
      <c r="L17" s="4" t="s">
        <v>4</v>
      </c>
      <c r="M17" s="390">
        <v>239242500</v>
      </c>
      <c r="N17" s="390">
        <v>216090000</v>
      </c>
      <c r="O17" s="390">
        <v>243676650</v>
      </c>
      <c r="P17" s="390">
        <v>210054264</v>
      </c>
      <c r="Q17" s="390">
        <v>218438136</v>
      </c>
      <c r="R17" s="390">
        <v>231114240</v>
      </c>
      <c r="S17" s="390">
        <v>250991328</v>
      </c>
      <c r="T17" s="390">
        <v>242088000</v>
      </c>
      <c r="U17" s="390">
        <v>241493952</v>
      </c>
      <c r="V17" s="390">
        <v>264849312</v>
      </c>
      <c r="W17" s="390">
        <v>252545664</v>
      </c>
      <c r="X17" s="390">
        <v>262847424</v>
      </c>
      <c r="Y17" s="390">
        <v>173817000</v>
      </c>
      <c r="Z17" s="390">
        <v>156996000</v>
      </c>
      <c r="AA17" s="390">
        <v>203064000</v>
      </c>
      <c r="AB17" s="390">
        <v>168210000</v>
      </c>
      <c r="AC17" s="390">
        <v>157930878</v>
      </c>
      <c r="AD17" s="390">
        <v>193945977</v>
      </c>
      <c r="AE17" s="390"/>
      <c r="AF17" s="92">
        <f t="shared" si="2"/>
        <v>1609607118</v>
      </c>
      <c r="AG17" s="133">
        <f t="shared" si="3"/>
        <v>1053963855</v>
      </c>
      <c r="AH17" s="24" t="s">
        <v>31</v>
      </c>
      <c r="AI17" s="28">
        <v>995325917.56299996</v>
      </c>
      <c r="AJ17" s="28"/>
      <c r="AK17" s="132"/>
      <c r="AL17" s="132"/>
      <c r="AM17" s="390"/>
      <c r="AN17" s="132"/>
      <c r="AO17" s="130"/>
      <c r="AP17" s="130"/>
      <c r="AQ17" s="130"/>
      <c r="AR17" s="130"/>
      <c r="AS17" s="130"/>
    </row>
    <row r="18" spans="2:45" ht="15" x14ac:dyDescent="0.25">
      <c r="B18" s="108" t="s">
        <v>41</v>
      </c>
      <c r="C18" s="90">
        <f t="shared" si="4"/>
        <v>1730205.79</v>
      </c>
      <c r="D18" s="90">
        <f t="shared" si="5"/>
        <v>0</v>
      </c>
      <c r="E18" s="94">
        <f t="shared" si="9"/>
        <v>-100</v>
      </c>
      <c r="F18" s="90">
        <f t="shared" si="6"/>
        <v>26052214.025999997</v>
      </c>
      <c r="G18" s="90">
        <f t="shared" si="6"/>
        <v>14273285.390000001</v>
      </c>
      <c r="H18" s="243">
        <f t="shared" si="11"/>
        <v>-45.212773947905831</v>
      </c>
      <c r="I18" s="110">
        <f t="shared" si="10"/>
        <v>0.99542338649051088</v>
      </c>
      <c r="L18" s="4" t="s">
        <v>9</v>
      </c>
      <c r="M18" s="107">
        <f t="shared" ref="M18:AE18" si="14">M19+M20</f>
        <v>94072650</v>
      </c>
      <c r="N18" s="107">
        <f t="shared" si="14"/>
        <v>127025449</v>
      </c>
      <c r="O18" s="107">
        <f t="shared" si="14"/>
        <v>41262643</v>
      </c>
      <c r="P18" s="107">
        <f t="shared" si="14"/>
        <v>25258864</v>
      </c>
      <c r="Q18" s="107">
        <f t="shared" si="14"/>
        <v>139577652</v>
      </c>
      <c r="R18" s="107">
        <f t="shared" si="14"/>
        <v>148624270</v>
      </c>
      <c r="S18" s="107">
        <f t="shared" si="14"/>
        <v>137372937</v>
      </c>
      <c r="T18" s="107">
        <f t="shared" si="14"/>
        <v>276529436</v>
      </c>
      <c r="U18" s="107">
        <f t="shared" si="14"/>
        <v>389914834</v>
      </c>
      <c r="V18" s="107">
        <f t="shared" si="14"/>
        <v>443409946</v>
      </c>
      <c r="W18" s="107">
        <f t="shared" si="14"/>
        <v>341840465</v>
      </c>
      <c r="X18" s="107">
        <f t="shared" si="14"/>
        <v>126952037</v>
      </c>
      <c r="Y18" s="107">
        <f t="shared" si="14"/>
        <v>8096660</v>
      </c>
      <c r="Z18" s="107">
        <f t="shared" si="14"/>
        <v>231005755</v>
      </c>
      <c r="AA18" s="107">
        <f t="shared" si="14"/>
        <v>864297468</v>
      </c>
      <c r="AB18" s="107">
        <f t="shared" si="14"/>
        <v>548458065</v>
      </c>
      <c r="AC18" s="107">
        <f t="shared" si="14"/>
        <v>627478637</v>
      </c>
      <c r="AD18" s="107">
        <f t="shared" si="14"/>
        <v>642817798</v>
      </c>
      <c r="AE18" s="107">
        <f t="shared" si="14"/>
        <v>0</v>
      </c>
      <c r="AF18" s="92">
        <f t="shared" si="2"/>
        <v>713194465</v>
      </c>
      <c r="AG18" s="133">
        <f t="shared" si="3"/>
        <v>2922154383</v>
      </c>
      <c r="AH18" s="128"/>
      <c r="AI18" s="135">
        <f>SUM(AI5:AI16)</f>
        <v>995325917.56299996</v>
      </c>
      <c r="AJ18" s="135">
        <f>SUM(AJ5:AJ16)</f>
        <v>0</v>
      </c>
      <c r="AK18" s="127"/>
      <c r="AL18" s="127"/>
      <c r="AM18" s="107"/>
      <c r="AN18" s="127"/>
      <c r="AO18" s="130"/>
      <c r="AP18" s="130"/>
      <c r="AQ18" s="130"/>
      <c r="AR18" s="130"/>
      <c r="AS18" s="130"/>
    </row>
    <row r="19" spans="2:45" ht="15" x14ac:dyDescent="0.25">
      <c r="B19" s="108" t="s">
        <v>21</v>
      </c>
      <c r="C19" s="90">
        <f t="shared" si="4"/>
        <v>334501.67800000007</v>
      </c>
      <c r="D19" s="90">
        <f t="shared" si="5"/>
        <v>0</v>
      </c>
      <c r="E19" s="94">
        <f>(D19-C19)/C19*100</f>
        <v>-100</v>
      </c>
      <c r="F19" s="90">
        <f t="shared" si="6"/>
        <v>1661382.4640000002</v>
      </c>
      <c r="G19" s="90">
        <f t="shared" si="6"/>
        <v>740239.02100000007</v>
      </c>
      <c r="H19" s="243">
        <f t="shared" si="11"/>
        <v>-55.444394229503558</v>
      </c>
      <c r="I19" s="110">
        <f t="shared" si="10"/>
        <v>5.1624500804312759E-2</v>
      </c>
      <c r="L19" s="4" t="s">
        <v>16</v>
      </c>
      <c r="M19" s="390">
        <v>94072650</v>
      </c>
      <c r="N19" s="390">
        <v>127025449</v>
      </c>
      <c r="O19" s="390">
        <v>41262643</v>
      </c>
      <c r="P19" s="390">
        <v>25258864</v>
      </c>
      <c r="Q19" s="390">
        <v>139577652</v>
      </c>
      <c r="R19" s="390">
        <v>148624270</v>
      </c>
      <c r="S19" s="390">
        <v>137372937</v>
      </c>
      <c r="T19" s="390">
        <v>276529436</v>
      </c>
      <c r="U19" s="390">
        <v>389914834</v>
      </c>
      <c r="V19" s="390">
        <v>443409946</v>
      </c>
      <c r="W19" s="390">
        <v>341840465</v>
      </c>
      <c r="X19" s="390">
        <v>126952037</v>
      </c>
      <c r="Y19" s="390">
        <v>8096660</v>
      </c>
      <c r="Z19" s="390">
        <v>231005755</v>
      </c>
      <c r="AA19" s="390">
        <v>864297468</v>
      </c>
      <c r="AB19" s="390">
        <v>548458065</v>
      </c>
      <c r="AC19" s="390">
        <v>627478637</v>
      </c>
      <c r="AD19" s="390">
        <v>642817798</v>
      </c>
      <c r="AE19" s="390"/>
      <c r="AF19" s="92">
        <f t="shared" si="2"/>
        <v>713194465</v>
      </c>
      <c r="AG19" s="133">
        <f t="shared" si="3"/>
        <v>2922154383</v>
      </c>
      <c r="AH19" s="128"/>
      <c r="AI19" s="129">
        <f>AI17-AI18</f>
        <v>0</v>
      </c>
      <c r="AJ19" s="129">
        <f>AJ17-AJ18</f>
        <v>0</v>
      </c>
      <c r="AK19" s="130"/>
      <c r="AL19" s="130"/>
      <c r="AM19" s="390"/>
      <c r="AN19" s="130"/>
      <c r="AO19" s="130"/>
      <c r="AP19" s="130"/>
      <c r="AQ19" s="130"/>
      <c r="AR19" s="130"/>
      <c r="AS19" s="130"/>
    </row>
    <row r="20" spans="2:45" x14ac:dyDescent="0.25">
      <c r="B20" s="117" t="s">
        <v>3</v>
      </c>
      <c r="C20" s="118">
        <f t="shared" si="4"/>
        <v>203660125.81999999</v>
      </c>
      <c r="D20" s="118">
        <f t="shared" si="5"/>
        <v>0</v>
      </c>
      <c r="E20" s="119">
        <f t="shared" si="9"/>
        <v>-100</v>
      </c>
      <c r="F20" s="118">
        <f t="shared" si="6"/>
        <v>750310246.00699997</v>
      </c>
      <c r="G20" s="118">
        <f t="shared" si="6"/>
        <v>897830337.32200003</v>
      </c>
      <c r="H20" s="242">
        <f t="shared" si="11"/>
        <v>19.661212425136437</v>
      </c>
      <c r="I20" s="120">
        <f>G20/$G$25*100</f>
        <v>62.61496848491047</v>
      </c>
      <c r="L20" s="6" t="s">
        <v>17</v>
      </c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90"/>
      <c r="AA20" s="390"/>
      <c r="AB20" s="390"/>
      <c r="AC20" s="390"/>
      <c r="AD20" s="390">
        <v>0</v>
      </c>
      <c r="AE20" s="390"/>
      <c r="AF20" s="92">
        <f t="shared" si="2"/>
        <v>0</v>
      </c>
      <c r="AG20" s="133">
        <f t="shared" si="3"/>
        <v>0</v>
      </c>
      <c r="AK20" s="130"/>
      <c r="AL20" s="130"/>
      <c r="AM20" s="130"/>
      <c r="AN20" s="130"/>
      <c r="AO20" s="130"/>
      <c r="AP20" s="130"/>
      <c r="AQ20" s="130"/>
      <c r="AR20" s="130"/>
      <c r="AS20" s="130"/>
    </row>
    <row r="21" spans="2:45" x14ac:dyDescent="0.25">
      <c r="B21" s="108" t="s">
        <v>4</v>
      </c>
      <c r="C21" s="90">
        <f t="shared" si="4"/>
        <v>166564855.37</v>
      </c>
      <c r="D21" s="90">
        <f t="shared" si="5"/>
        <v>0</v>
      </c>
      <c r="E21" s="37">
        <f t="shared" si="9"/>
        <v>-100</v>
      </c>
      <c r="F21" s="90">
        <f t="shared" si="6"/>
        <v>719236564.38999999</v>
      </c>
      <c r="G21" s="90">
        <f t="shared" si="6"/>
        <v>731075974.75</v>
      </c>
      <c r="H21" s="243">
        <f t="shared" si="11"/>
        <v>1.6461079631068636</v>
      </c>
      <c r="I21" s="110">
        <f t="shared" si="10"/>
        <v>50.985467093466163</v>
      </c>
      <c r="L21" s="85" t="s">
        <v>5</v>
      </c>
      <c r="M21" s="394">
        <f t="shared" ref="M21:X21" si="15">M4+M9+M16</f>
        <v>527675296.23399997</v>
      </c>
      <c r="N21" s="394">
        <f t="shared" si="15"/>
        <v>486299967.42500001</v>
      </c>
      <c r="O21" s="394">
        <f t="shared" si="15"/>
        <v>492023128.18300003</v>
      </c>
      <c r="P21" s="394">
        <f t="shared" si="15"/>
        <v>329637682.15499997</v>
      </c>
      <c r="Q21" s="394">
        <f t="shared" si="15"/>
        <v>512960436.77999997</v>
      </c>
      <c r="R21" s="394">
        <f t="shared" si="15"/>
        <v>490833519.02600002</v>
      </c>
      <c r="S21" s="394">
        <f t="shared" si="15"/>
        <v>578755980.65799999</v>
      </c>
      <c r="T21" s="394">
        <f t="shared" si="15"/>
        <v>738842300.42400002</v>
      </c>
      <c r="U21" s="394">
        <f t="shared" si="15"/>
        <v>847244374.38800001</v>
      </c>
      <c r="V21" s="394">
        <f t="shared" si="15"/>
        <v>887831499.62399995</v>
      </c>
      <c r="W21" s="394">
        <f t="shared" si="15"/>
        <v>750444125.52900004</v>
      </c>
      <c r="X21" s="394">
        <f t="shared" si="15"/>
        <v>622184147.21300006</v>
      </c>
      <c r="Y21" s="430">
        <f t="shared" ref="Y21:AD21" si="16">Y4+Y9+Y16</f>
        <v>352376111.53999996</v>
      </c>
      <c r="Z21" s="430">
        <f t="shared" si="16"/>
        <v>498253630.14600003</v>
      </c>
      <c r="AA21" s="430">
        <f t="shared" si="16"/>
        <v>1255253122.0970001</v>
      </c>
      <c r="AB21" s="430">
        <f t="shared" si="16"/>
        <v>842260550.59200001</v>
      </c>
      <c r="AC21" s="430">
        <f t="shared" si="16"/>
        <v>943396128.21300006</v>
      </c>
      <c r="AD21" s="430">
        <f>AD4+AD9+AD16</f>
        <v>995325917.56299996</v>
      </c>
      <c r="AE21" s="430">
        <f>AE4+AE9+AE16</f>
        <v>0</v>
      </c>
      <c r="AF21" s="179">
        <f t="shared" si="2"/>
        <v>3418186010.461</v>
      </c>
      <c r="AG21" s="180">
        <f t="shared" si="3"/>
        <v>4886865460.151</v>
      </c>
      <c r="AH21" s="130"/>
      <c r="AI21" s="130"/>
      <c r="AJ21" s="130"/>
    </row>
    <row r="22" spans="2:45" x14ac:dyDescent="0.25">
      <c r="B22" s="108" t="s">
        <v>9</v>
      </c>
      <c r="C22" s="90">
        <f t="shared" si="4"/>
        <v>37095270.449999996</v>
      </c>
      <c r="D22" s="90">
        <f t="shared" si="5"/>
        <v>0</v>
      </c>
      <c r="E22" s="37">
        <f t="shared" si="9"/>
        <v>-100</v>
      </c>
      <c r="F22" s="90">
        <f t="shared" si="6"/>
        <v>31073681.617000002</v>
      </c>
      <c r="G22" s="90">
        <f t="shared" si="6"/>
        <v>166754362.572</v>
      </c>
      <c r="H22" s="243">
        <f t="shared" si="11"/>
        <v>436.64179425965051</v>
      </c>
      <c r="I22" s="110">
        <f t="shared" si="10"/>
        <v>11.629501391444311</v>
      </c>
      <c r="L22" s="4"/>
      <c r="M22" s="384">
        <f>M21</f>
        <v>527675296.23399997</v>
      </c>
      <c r="N22" s="384">
        <f t="shared" ref="N22:X22" si="17">N21</f>
        <v>486299967.42500001</v>
      </c>
      <c r="O22" s="384">
        <f t="shared" si="17"/>
        <v>492023128.18300003</v>
      </c>
      <c r="P22" s="384">
        <f t="shared" si="17"/>
        <v>329637682.15499997</v>
      </c>
      <c r="Q22" s="384">
        <f t="shared" si="17"/>
        <v>512960436.77999997</v>
      </c>
      <c r="R22" s="384">
        <f t="shared" si="17"/>
        <v>490833519.02600002</v>
      </c>
      <c r="S22" s="384">
        <f t="shared" si="17"/>
        <v>578755980.65799999</v>
      </c>
      <c r="T22" s="384">
        <f t="shared" si="17"/>
        <v>738842300.42400002</v>
      </c>
      <c r="U22" s="384">
        <f t="shared" si="17"/>
        <v>847244374.38800001</v>
      </c>
      <c r="V22" s="384">
        <f t="shared" si="17"/>
        <v>887831499.62399995</v>
      </c>
      <c r="W22" s="384">
        <f t="shared" si="17"/>
        <v>750444125.52900004</v>
      </c>
      <c r="X22" s="384">
        <f t="shared" si="17"/>
        <v>622184147.21300006</v>
      </c>
      <c r="Y22" s="384">
        <v>352376111.54000002</v>
      </c>
      <c r="Z22" s="384">
        <v>498253630.14600003</v>
      </c>
      <c r="AA22" s="384">
        <v>1255253122.0970001</v>
      </c>
      <c r="AB22" s="384">
        <v>842260550.59200001</v>
      </c>
      <c r="AC22" s="384">
        <v>943396128.21299994</v>
      </c>
      <c r="AD22" s="384">
        <v>995325917.56299996</v>
      </c>
      <c r="AF22" s="14">
        <f>AF4+AF9+AF16</f>
        <v>3418186010.4610004</v>
      </c>
      <c r="AG22" s="14">
        <f>AG4+AG9+AG16</f>
        <v>4886865460.151</v>
      </c>
      <c r="AI22" s="2" t="s">
        <v>140</v>
      </c>
    </row>
    <row r="23" spans="2:45" x14ac:dyDescent="0.25">
      <c r="B23" s="108" t="s">
        <v>16</v>
      </c>
      <c r="C23" s="90">
        <f t="shared" si="4"/>
        <v>37095270.449999996</v>
      </c>
      <c r="D23" s="90">
        <f t="shared" si="5"/>
        <v>0</v>
      </c>
      <c r="E23" s="37">
        <f>(D23-C23)/C23*100</f>
        <v>-100</v>
      </c>
      <c r="F23" s="90">
        <f t="shared" si="6"/>
        <v>31073681.617000002</v>
      </c>
      <c r="G23" s="90">
        <f t="shared" si="6"/>
        <v>166754362.572</v>
      </c>
      <c r="H23" s="243">
        <f t="shared" si="11"/>
        <v>436.64179425965051</v>
      </c>
      <c r="I23" s="110">
        <f t="shared" si="10"/>
        <v>11.629501391444311</v>
      </c>
      <c r="M23" s="384">
        <f t="shared" ref="M23:X23" si="18">M21-M22</f>
        <v>0</v>
      </c>
      <c r="N23" s="384">
        <f t="shared" si="18"/>
        <v>0</v>
      </c>
      <c r="O23" s="384">
        <f t="shared" si="18"/>
        <v>0</v>
      </c>
      <c r="P23" s="384">
        <f t="shared" si="18"/>
        <v>0</v>
      </c>
      <c r="Q23" s="384">
        <f t="shared" si="18"/>
        <v>0</v>
      </c>
      <c r="R23" s="384">
        <f t="shared" si="18"/>
        <v>0</v>
      </c>
      <c r="S23" s="384">
        <f t="shared" si="18"/>
        <v>0</v>
      </c>
      <c r="T23" s="384">
        <f t="shared" si="18"/>
        <v>0</v>
      </c>
      <c r="U23" s="384">
        <f t="shared" si="18"/>
        <v>0</v>
      </c>
      <c r="V23" s="384">
        <f t="shared" si="18"/>
        <v>0</v>
      </c>
      <c r="W23" s="384">
        <f t="shared" si="18"/>
        <v>0</v>
      </c>
      <c r="X23" s="384">
        <f t="shared" si="18"/>
        <v>0</v>
      </c>
      <c r="Y23" s="384">
        <f t="shared" ref="Y23:AD23" si="19">Y21-Y22</f>
        <v>0</v>
      </c>
      <c r="Z23" s="384">
        <f t="shared" si="19"/>
        <v>0</v>
      </c>
      <c r="AA23" s="384">
        <f t="shared" si="19"/>
        <v>0</v>
      </c>
      <c r="AB23" s="384">
        <f t="shared" si="19"/>
        <v>0</v>
      </c>
      <c r="AC23" s="384">
        <f t="shared" si="19"/>
        <v>0</v>
      </c>
      <c r="AD23" s="384">
        <f>AD21-AD22</f>
        <v>0</v>
      </c>
      <c r="AE23" s="384">
        <f>AE21-AE22</f>
        <v>0</v>
      </c>
      <c r="AF23" s="16">
        <f>AF21-AF22</f>
        <v>0</v>
      </c>
      <c r="AG23" s="16">
        <f>AG21-AG22</f>
        <v>0</v>
      </c>
    </row>
    <row r="24" spans="2:45" x14ac:dyDescent="0.25">
      <c r="B24" s="109" t="s">
        <v>17</v>
      </c>
      <c r="C24" s="90">
        <f t="shared" si="4"/>
        <v>0</v>
      </c>
      <c r="D24" s="90">
        <f t="shared" si="5"/>
        <v>0</v>
      </c>
      <c r="E24" s="94" t="e">
        <f>(D24-C24)/C24*100</f>
        <v>#DIV/0!</v>
      </c>
      <c r="F24" s="90">
        <f t="shared" si="6"/>
        <v>0</v>
      </c>
      <c r="G24" s="90">
        <f t="shared" si="6"/>
        <v>0</v>
      </c>
      <c r="H24" s="243" t="e">
        <f>(G24-F24)/F24*100</f>
        <v>#DIV/0!</v>
      </c>
      <c r="I24" s="110">
        <f>G24/$G$25*100</f>
        <v>0</v>
      </c>
      <c r="L24" s="11" t="s">
        <v>10</v>
      </c>
    </row>
    <row r="25" spans="2:45" ht="14.25" thickBot="1" x14ac:dyDescent="0.3">
      <c r="B25" s="121" t="s">
        <v>32</v>
      </c>
      <c r="C25" s="122">
        <f t="shared" si="4"/>
        <v>308453420.93700004</v>
      </c>
      <c r="D25" s="122">
        <f t="shared" si="5"/>
        <v>0</v>
      </c>
      <c r="E25" s="123">
        <f>(D25-C25)/C25*100</f>
        <v>-100</v>
      </c>
      <c r="F25" s="122">
        <f>AF44</f>
        <v>1334658496.4319999</v>
      </c>
      <c r="G25" s="122">
        <f t="shared" si="6"/>
        <v>1433890903.48</v>
      </c>
      <c r="H25" s="363">
        <f t="shared" si="11"/>
        <v>7.4350410470755151</v>
      </c>
      <c r="I25" s="444">
        <f>G25/$G$25*100</f>
        <v>100</v>
      </c>
      <c r="L25" s="4"/>
      <c r="M25" s="385" t="s">
        <v>167</v>
      </c>
      <c r="N25" s="385"/>
      <c r="O25" s="385"/>
      <c r="P25" s="385"/>
      <c r="Q25" s="385"/>
      <c r="R25" s="385"/>
      <c r="S25" s="385"/>
      <c r="T25" s="385"/>
      <c r="U25" s="385"/>
      <c r="V25" s="385"/>
      <c r="W25" s="385"/>
      <c r="X25" s="385"/>
      <c r="Y25" s="385" t="s">
        <v>171</v>
      </c>
      <c r="Z25" s="385"/>
      <c r="AA25" s="385"/>
      <c r="AB25" s="385"/>
      <c r="AC25" s="385"/>
      <c r="AD25" s="385"/>
      <c r="AE25" s="385"/>
      <c r="AF25" s="157" t="s">
        <v>136</v>
      </c>
      <c r="AK25" s="130"/>
      <c r="AL25" s="130"/>
      <c r="AM25" s="130"/>
      <c r="AN25" s="130"/>
      <c r="AO25" s="130"/>
    </row>
    <row r="26" spans="2:45" ht="14.25" thickTop="1" x14ac:dyDescent="0.25">
      <c r="L26" s="18"/>
      <c r="M26" s="386" t="s">
        <v>11</v>
      </c>
      <c r="N26" s="386" t="s">
        <v>12</v>
      </c>
      <c r="O26" s="386" t="s">
        <v>13</v>
      </c>
      <c r="P26" s="386" t="s">
        <v>14</v>
      </c>
      <c r="Q26" s="386" t="s">
        <v>159</v>
      </c>
      <c r="R26" s="386" t="s">
        <v>161</v>
      </c>
      <c r="S26" s="386" t="s">
        <v>162</v>
      </c>
      <c r="T26" s="386" t="s">
        <v>164</v>
      </c>
      <c r="U26" s="386" t="s">
        <v>15</v>
      </c>
      <c r="V26" s="386" t="s">
        <v>165</v>
      </c>
      <c r="W26" s="386" t="s">
        <v>151</v>
      </c>
      <c r="X26" s="386" t="s">
        <v>166</v>
      </c>
      <c r="Y26" s="386" t="s">
        <v>11</v>
      </c>
      <c r="Z26" s="386" t="s">
        <v>12</v>
      </c>
      <c r="AA26" s="386" t="s">
        <v>13</v>
      </c>
      <c r="AB26" s="386" t="s">
        <v>14</v>
      </c>
      <c r="AC26" s="386" t="s">
        <v>175</v>
      </c>
      <c r="AD26" s="386" t="s">
        <v>177</v>
      </c>
      <c r="AE26" s="386" t="s">
        <v>184</v>
      </c>
      <c r="AF26" s="151" t="s">
        <v>168</v>
      </c>
      <c r="AG26" s="151" t="s">
        <v>172</v>
      </c>
      <c r="AJ26" s="130"/>
      <c r="AK26" s="130"/>
      <c r="AL26" s="130"/>
      <c r="AM26" s="130"/>
      <c r="AN26" s="130"/>
      <c r="AO26" s="130"/>
    </row>
    <row r="27" spans="2:45" ht="15" x14ac:dyDescent="0.25">
      <c r="G27" s="83"/>
      <c r="H27" s="208"/>
      <c r="L27" s="22" t="s">
        <v>1</v>
      </c>
      <c r="M27" s="387">
        <f t="shared" ref="M27:X27" si="20">SUM(M28:M31)</f>
        <v>16030439.875</v>
      </c>
      <c r="N27" s="387">
        <f t="shared" si="20"/>
        <v>18323822.544</v>
      </c>
      <c r="O27" s="387">
        <f t="shared" si="20"/>
        <v>21556020.153999999</v>
      </c>
      <c r="P27" s="387">
        <f t="shared" si="20"/>
        <v>18383588.574000001</v>
      </c>
      <c r="Q27" s="387">
        <f t="shared" si="20"/>
        <v>11815502.325999998</v>
      </c>
      <c r="R27" s="387">
        <f t="shared" si="20"/>
        <v>17207698.978999998</v>
      </c>
      <c r="S27" s="387">
        <f t="shared" si="20"/>
        <v>11952695.070999999</v>
      </c>
      <c r="T27" s="387">
        <f t="shared" si="20"/>
        <v>14302463.687999999</v>
      </c>
      <c r="U27" s="387">
        <f t="shared" si="20"/>
        <v>18661139.899999995</v>
      </c>
      <c r="V27" s="387">
        <f t="shared" si="20"/>
        <v>10414249.318</v>
      </c>
      <c r="W27" s="387">
        <f t="shared" si="20"/>
        <v>12613868.410000002</v>
      </c>
      <c r="X27" s="387">
        <f t="shared" si="20"/>
        <v>14098699.302999999</v>
      </c>
      <c r="Y27" s="431">
        <f t="shared" ref="Y27:AE27" si="21">SUM(Y28:Y31)</f>
        <v>14275715.170000002</v>
      </c>
      <c r="Z27" s="431">
        <f t="shared" si="21"/>
        <v>17447265.741</v>
      </c>
      <c r="AA27" s="431">
        <f t="shared" si="21"/>
        <v>20185374.958999999</v>
      </c>
      <c r="AB27" s="431">
        <f t="shared" si="21"/>
        <v>16210045.916000001</v>
      </c>
      <c r="AC27" s="431">
        <f t="shared" si="21"/>
        <v>9853393.8479999993</v>
      </c>
      <c r="AD27" s="431">
        <f t="shared" si="21"/>
        <v>13086314.965</v>
      </c>
      <c r="AE27" s="431">
        <f t="shared" si="21"/>
        <v>0</v>
      </c>
      <c r="AF27" s="179">
        <f>SUM(M27:S27)</f>
        <v>115269767.52299999</v>
      </c>
      <c r="AG27" s="180">
        <f>SUM(Y27:AE27)</f>
        <v>91058110.599000022</v>
      </c>
      <c r="AH27" s="31" t="s">
        <v>118</v>
      </c>
      <c r="AI27" s="184" t="s">
        <v>176</v>
      </c>
      <c r="AJ27" s="184" t="s">
        <v>185</v>
      </c>
      <c r="AK27" s="131"/>
      <c r="AL27" s="131"/>
      <c r="AM27" s="131"/>
      <c r="AN27" s="131"/>
      <c r="AO27" s="130"/>
    </row>
    <row r="28" spans="2:45" x14ac:dyDescent="0.25">
      <c r="B28" s="169" t="s">
        <v>170</v>
      </c>
      <c r="G28" s="84"/>
      <c r="L28" s="35" t="s">
        <v>33</v>
      </c>
      <c r="M28" s="384">
        <v>0</v>
      </c>
      <c r="N28" s="384">
        <v>0</v>
      </c>
      <c r="O28" s="384">
        <v>0</v>
      </c>
      <c r="P28" s="384">
        <v>0</v>
      </c>
      <c r="Q28" s="384">
        <v>0</v>
      </c>
      <c r="R28" s="384">
        <v>0</v>
      </c>
      <c r="S28" s="384">
        <v>0</v>
      </c>
      <c r="T28" s="384">
        <v>0</v>
      </c>
      <c r="U28" s="384">
        <v>0</v>
      </c>
      <c r="V28" s="384">
        <v>0</v>
      </c>
      <c r="W28" s="384">
        <v>0</v>
      </c>
      <c r="X28" s="384">
        <v>0</v>
      </c>
      <c r="Y28" s="384">
        <v>0</v>
      </c>
      <c r="Z28" s="384">
        <v>0</v>
      </c>
      <c r="AA28" s="384">
        <v>0</v>
      </c>
      <c r="AB28" s="384">
        <v>0</v>
      </c>
      <c r="AC28" s="384">
        <v>0</v>
      </c>
      <c r="AD28" s="384">
        <v>0</v>
      </c>
      <c r="AF28" s="93">
        <f t="shared" ref="AF28:AF44" si="22">SUM(M28:S28)</f>
        <v>0</v>
      </c>
      <c r="AG28" s="133">
        <f t="shared" ref="AG28:AG44" si="23">SUM(Y28:AE28)</f>
        <v>0</v>
      </c>
      <c r="AH28" s="23" t="s">
        <v>25</v>
      </c>
      <c r="AI28" s="27">
        <v>0</v>
      </c>
      <c r="AJ28" s="27"/>
      <c r="AK28" s="132"/>
      <c r="AL28" s="132"/>
      <c r="AM28" s="132"/>
      <c r="AN28" s="132"/>
      <c r="AO28" s="132"/>
      <c r="AP28" s="27"/>
      <c r="AQ28" s="27"/>
      <c r="AR28" s="27"/>
      <c r="AS28" s="27"/>
    </row>
    <row r="29" spans="2:45" x14ac:dyDescent="0.25">
      <c r="C29" s="138" t="s">
        <v>168</v>
      </c>
      <c r="D29" s="138" t="s">
        <v>172</v>
      </c>
      <c r="E29" s="139" t="s">
        <v>169</v>
      </c>
      <c r="F29" s="139" t="s">
        <v>173</v>
      </c>
      <c r="G29" s="84"/>
      <c r="H29" s="208"/>
      <c r="I29" s="15">
        <v>89</v>
      </c>
      <c r="L29" s="35" t="s">
        <v>34</v>
      </c>
      <c r="M29" s="384">
        <v>12197870.059</v>
      </c>
      <c r="N29" s="384">
        <v>14853638.287</v>
      </c>
      <c r="O29" s="384">
        <v>16886309.546</v>
      </c>
      <c r="P29" s="384">
        <v>15609972.945</v>
      </c>
      <c r="Q29" s="384">
        <v>10341226.719999999</v>
      </c>
      <c r="R29" s="384">
        <v>13762709.219999999</v>
      </c>
      <c r="S29" s="384">
        <v>9610887.6260000002</v>
      </c>
      <c r="T29" s="384">
        <v>11271938.055</v>
      </c>
      <c r="U29" s="384">
        <v>14967949.362999998</v>
      </c>
      <c r="V29" s="384">
        <v>5671604.182</v>
      </c>
      <c r="W29" s="384">
        <v>7843411.8940000003</v>
      </c>
      <c r="X29" s="384">
        <v>8769836.8680000007</v>
      </c>
      <c r="Y29" s="384">
        <v>10867165.25</v>
      </c>
      <c r="Z29" s="384">
        <v>13894072.843</v>
      </c>
      <c r="AA29" s="384">
        <v>16987600.539999999</v>
      </c>
      <c r="AB29" s="384">
        <v>12962168.944</v>
      </c>
      <c r="AC29" s="384">
        <v>7469268.9189999998</v>
      </c>
      <c r="AD29" s="384">
        <v>10191595.867000001</v>
      </c>
      <c r="AF29" s="93">
        <f t="shared" si="22"/>
        <v>93262614.403000012</v>
      </c>
      <c r="AG29" s="133">
        <f t="shared" si="23"/>
        <v>72371872.363000005</v>
      </c>
      <c r="AH29" s="23" t="s">
        <v>22</v>
      </c>
      <c r="AI29" s="27">
        <v>37095270.449999996</v>
      </c>
      <c r="AJ29" s="27"/>
      <c r="AK29" s="132"/>
      <c r="AL29" s="132"/>
      <c r="AM29" s="132"/>
      <c r="AN29" s="132"/>
      <c r="AO29" s="132"/>
      <c r="AP29" s="27"/>
      <c r="AQ29" s="27"/>
      <c r="AR29" s="27"/>
      <c r="AS29" s="27"/>
    </row>
    <row r="30" spans="2:45" x14ac:dyDescent="0.25">
      <c r="B30" s="13" t="s">
        <v>1</v>
      </c>
      <c r="C30" s="14">
        <f>F8</f>
        <v>115269767.52299999</v>
      </c>
      <c r="D30" s="14">
        <f>G8</f>
        <v>91058110.599000022</v>
      </c>
      <c r="E30" s="181">
        <f>C30/$C$33</f>
        <v>8.6366488379728309E-2</v>
      </c>
      <c r="F30" s="181">
        <f>D30/$D$33</f>
        <v>6.350421107910327E-2</v>
      </c>
      <c r="G30" s="84"/>
      <c r="I30" s="15">
        <f>I29/8</f>
        <v>11.125</v>
      </c>
      <c r="L30" s="4" t="s">
        <v>35</v>
      </c>
      <c r="M30" s="384">
        <v>3587925.5879999995</v>
      </c>
      <c r="N30" s="384">
        <v>3066225.3029999998</v>
      </c>
      <c r="O30" s="384">
        <v>4039697.8219999997</v>
      </c>
      <c r="P30" s="384">
        <v>2229567.5</v>
      </c>
      <c r="Q30" s="384">
        <v>996499.72399999993</v>
      </c>
      <c r="R30" s="384">
        <v>3010200.9180000001</v>
      </c>
      <c r="S30" s="384">
        <v>1905053.0190000001</v>
      </c>
      <c r="T30" s="384">
        <v>2262261.9560000002</v>
      </c>
      <c r="U30" s="384">
        <v>2733116.15</v>
      </c>
      <c r="V30" s="384">
        <v>3233105.75</v>
      </c>
      <c r="W30" s="384">
        <v>3771383.1140000001</v>
      </c>
      <c r="X30" s="384">
        <v>3865088.9640000002</v>
      </c>
      <c r="Y30" s="384">
        <v>2545078.87</v>
      </c>
      <c r="Z30" s="384">
        <v>2363911.6740000001</v>
      </c>
      <c r="AA30" s="384">
        <v>2175747.8790000002</v>
      </c>
      <c r="AB30" s="384">
        <v>2548050.378</v>
      </c>
      <c r="AC30" s="384">
        <v>1924702.9519999998</v>
      </c>
      <c r="AD30" s="384">
        <v>2465747.0609999998</v>
      </c>
      <c r="AF30" s="93">
        <f t="shared" si="22"/>
        <v>18835169.874000002</v>
      </c>
      <c r="AG30" s="133">
        <f t="shared" si="23"/>
        <v>14023238.813999999</v>
      </c>
      <c r="AH30" s="23" t="s">
        <v>37</v>
      </c>
      <c r="AI30" s="132">
        <v>0</v>
      </c>
      <c r="AJ30" s="132"/>
      <c r="AK30" s="132"/>
      <c r="AL30" s="132"/>
      <c r="AM30" s="132"/>
      <c r="AN30" s="132"/>
      <c r="AO30" s="132"/>
      <c r="AP30" s="27"/>
      <c r="AQ30" s="27"/>
      <c r="AR30" s="27"/>
      <c r="AS30" s="27"/>
    </row>
    <row r="31" spans="2:45" x14ac:dyDescent="0.25">
      <c r="B31" s="13" t="s">
        <v>2</v>
      </c>
      <c r="C31" s="14">
        <f>F13</f>
        <v>469078482.90199995</v>
      </c>
      <c r="D31" s="14">
        <f>G13</f>
        <v>445002455.55900002</v>
      </c>
      <c r="E31" s="181">
        <f>C31/$C$33</f>
        <v>0.35145955625053726</v>
      </c>
      <c r="F31" s="181">
        <f>D31/$D$33</f>
        <v>0.31034610407179203</v>
      </c>
      <c r="G31" s="84"/>
      <c r="L31" s="4" t="s">
        <v>36</v>
      </c>
      <c r="M31" s="384">
        <v>244644.228</v>
      </c>
      <c r="N31" s="384">
        <v>403958.95400000003</v>
      </c>
      <c r="O31" s="384">
        <v>630012.78600000008</v>
      </c>
      <c r="P31" s="384">
        <v>544048.12899999996</v>
      </c>
      <c r="Q31" s="384">
        <v>477775.88199999998</v>
      </c>
      <c r="R31" s="384">
        <v>434788.84100000001</v>
      </c>
      <c r="S31" s="384">
        <v>436754.42599999998</v>
      </c>
      <c r="T31" s="384">
        <v>768263.67699999991</v>
      </c>
      <c r="U31" s="384">
        <v>960074.38699999999</v>
      </c>
      <c r="V31" s="384">
        <v>1509539.3859999999</v>
      </c>
      <c r="W31" s="384">
        <v>999073.402</v>
      </c>
      <c r="X31" s="384">
        <v>1463773.4709999999</v>
      </c>
      <c r="Y31" s="384">
        <v>863471.05</v>
      </c>
      <c r="Z31" s="384">
        <v>1189281.2239999999</v>
      </c>
      <c r="AA31" s="384">
        <v>1022026.54</v>
      </c>
      <c r="AB31" s="384">
        <v>699826.59399999992</v>
      </c>
      <c r="AC31" s="384">
        <v>459421.97699999996</v>
      </c>
      <c r="AD31" s="384">
        <v>428972.03700000001</v>
      </c>
      <c r="AF31" s="93">
        <f t="shared" si="22"/>
        <v>3171983.2460000003</v>
      </c>
      <c r="AG31" s="133">
        <f t="shared" si="23"/>
        <v>4662999.4220000003</v>
      </c>
      <c r="AH31" s="23" t="s">
        <v>38</v>
      </c>
      <c r="AI31" s="132">
        <v>334501.67800000007</v>
      </c>
      <c r="AJ31" s="132"/>
      <c r="AK31" s="132"/>
      <c r="AL31" s="132"/>
      <c r="AM31" s="132"/>
      <c r="AN31" s="132"/>
      <c r="AO31" s="132"/>
      <c r="AP31" s="27"/>
      <c r="AQ31" s="27"/>
      <c r="AR31" s="27"/>
      <c r="AS31" s="27"/>
    </row>
    <row r="32" spans="2:45" x14ac:dyDescent="0.25">
      <c r="B32" s="13" t="s">
        <v>3</v>
      </c>
      <c r="C32" s="14">
        <f>F20</f>
        <v>750310246.00699997</v>
      </c>
      <c r="D32" s="14">
        <f>G20</f>
        <v>897830337.32200003</v>
      </c>
      <c r="E32" s="181">
        <f>C32/$C$33</f>
        <v>0.56217395536973447</v>
      </c>
      <c r="F32" s="181">
        <f>D32/$D$33</f>
        <v>0.62614968484910472</v>
      </c>
      <c r="G32" s="84"/>
      <c r="L32" s="22" t="s">
        <v>2</v>
      </c>
      <c r="M32" s="387">
        <f t="shared" ref="M32:X32" si="24">SUM(M33:M38)</f>
        <v>65592453.846999988</v>
      </c>
      <c r="N32" s="387">
        <f t="shared" si="24"/>
        <v>58280262.064000003</v>
      </c>
      <c r="O32" s="387">
        <f t="shared" si="24"/>
        <v>75620413.744000003</v>
      </c>
      <c r="P32" s="387">
        <f t="shared" si="24"/>
        <v>61611339.769999996</v>
      </c>
      <c r="Q32" s="387">
        <f t="shared" si="24"/>
        <v>57244547.502000004</v>
      </c>
      <c r="R32" s="387">
        <f t="shared" si="24"/>
        <v>64237440.699000008</v>
      </c>
      <c r="S32" s="387">
        <f t="shared" si="24"/>
        <v>86492025.276000008</v>
      </c>
      <c r="T32" s="387">
        <f t="shared" si="24"/>
        <v>98962019.542999983</v>
      </c>
      <c r="U32" s="387">
        <f t="shared" si="24"/>
        <v>89997504.645000011</v>
      </c>
      <c r="V32" s="387">
        <f t="shared" si="24"/>
        <v>69150584.612999991</v>
      </c>
      <c r="W32" s="387">
        <f t="shared" si="24"/>
        <v>61267117.181000002</v>
      </c>
      <c r="X32" s="387">
        <f t="shared" si="24"/>
        <v>87100286.055000022</v>
      </c>
      <c r="Y32" s="431">
        <f t="shared" ref="Y32:AE32" si="25">SUM(Y33:Y38)</f>
        <v>68808163.209000006</v>
      </c>
      <c r="Z32" s="431">
        <f t="shared" si="25"/>
        <v>53290162.86500001</v>
      </c>
      <c r="AA32" s="431">
        <f t="shared" si="25"/>
        <v>81375203.856000021</v>
      </c>
      <c r="AB32" s="431">
        <f t="shared" si="25"/>
        <v>81914023.227999985</v>
      </c>
      <c r="AC32" s="431">
        <f t="shared" si="25"/>
        <v>67907922.248999998</v>
      </c>
      <c r="AD32" s="431">
        <f t="shared" si="25"/>
        <v>91706980.15200001</v>
      </c>
      <c r="AE32" s="431">
        <f t="shared" si="25"/>
        <v>0</v>
      </c>
      <c r="AF32" s="179">
        <f t="shared" si="22"/>
        <v>469078482.90199995</v>
      </c>
      <c r="AG32" s="180">
        <f t="shared" si="23"/>
        <v>445002455.55900002</v>
      </c>
      <c r="AH32" s="23" t="s">
        <v>27</v>
      </c>
      <c r="AI32" s="132">
        <v>47301436.189999998</v>
      </c>
      <c r="AJ32" s="132"/>
      <c r="AK32" s="27"/>
      <c r="AL32" s="27"/>
      <c r="AM32" s="27"/>
      <c r="AN32" s="27"/>
      <c r="AO32" s="27"/>
      <c r="AP32" s="27"/>
      <c r="AQ32" s="27"/>
      <c r="AR32" s="27"/>
      <c r="AS32" s="27"/>
    </row>
    <row r="33" spans="2:45" x14ac:dyDescent="0.25">
      <c r="C33" s="14">
        <f>SUM(C30:C32)</f>
        <v>1334658496.4319999</v>
      </c>
      <c r="D33" s="14">
        <f>SUM(D30:D32)</f>
        <v>1433890903.48</v>
      </c>
      <c r="E33" s="181">
        <f>C33/$C$33</f>
        <v>1</v>
      </c>
      <c r="F33" s="181">
        <f>D33/$D$33</f>
        <v>1</v>
      </c>
      <c r="G33" s="84"/>
      <c r="L33" s="4" t="s">
        <v>19</v>
      </c>
      <c r="M33" s="384">
        <v>19076116.827</v>
      </c>
      <c r="N33" s="384">
        <v>9564735.5280000009</v>
      </c>
      <c r="O33" s="384">
        <v>19438165.541000001</v>
      </c>
      <c r="P33" s="384">
        <v>8778310.1090000011</v>
      </c>
      <c r="Q33" s="384">
        <v>28136212.340000004</v>
      </c>
      <c r="R33" s="384">
        <v>13824933.48</v>
      </c>
      <c r="S33" s="384">
        <v>25725625.32</v>
      </c>
      <c r="T33" s="384">
        <v>55261221.401999995</v>
      </c>
      <c r="U33" s="384">
        <v>25811447.152999997</v>
      </c>
      <c r="V33" s="384">
        <v>29441538.001000002</v>
      </c>
      <c r="W33" s="384">
        <v>22313197.84</v>
      </c>
      <c r="X33" s="384">
        <v>28629568.439999998</v>
      </c>
      <c r="Y33" s="384">
        <v>17888754.984000001</v>
      </c>
      <c r="Z33" s="384">
        <v>17631953.982999999</v>
      </c>
      <c r="AA33" s="384">
        <v>36041270.964000009</v>
      </c>
      <c r="AB33" s="384">
        <v>32933126.218000002</v>
      </c>
      <c r="AC33" s="384">
        <v>15710994.309999999</v>
      </c>
      <c r="AD33" s="384">
        <v>38426550.473999999</v>
      </c>
      <c r="AF33" s="93">
        <f t="shared" si="22"/>
        <v>124544099.14500001</v>
      </c>
      <c r="AG33" s="133">
        <f t="shared" si="23"/>
        <v>158632650.93300003</v>
      </c>
      <c r="AH33" s="23" t="s">
        <v>24</v>
      </c>
      <c r="AI33" s="27">
        <v>3914286.02</v>
      </c>
      <c r="AJ33" s="27"/>
      <c r="AK33" s="27"/>
      <c r="AL33" s="27"/>
      <c r="AM33" s="27"/>
      <c r="AN33" s="27"/>
      <c r="AO33" s="27"/>
      <c r="AP33" s="27"/>
      <c r="AQ33" s="27"/>
      <c r="AR33" s="27"/>
      <c r="AS33" s="27"/>
    </row>
    <row r="34" spans="2:45" x14ac:dyDescent="0.25">
      <c r="G34" s="84"/>
      <c r="L34" s="4" t="s">
        <v>39</v>
      </c>
      <c r="M34" s="384">
        <v>39137343.419999994</v>
      </c>
      <c r="N34" s="384">
        <v>40699225.039999999</v>
      </c>
      <c r="O34" s="384">
        <v>48462583.809999995</v>
      </c>
      <c r="P34" s="384">
        <v>45726062.226999998</v>
      </c>
      <c r="Q34" s="384">
        <v>25026811.399999999</v>
      </c>
      <c r="R34" s="384">
        <v>43795398.700000003</v>
      </c>
      <c r="S34" s="384">
        <v>54515720.250000007</v>
      </c>
      <c r="T34" s="384">
        <v>37930434.649999999</v>
      </c>
      <c r="U34" s="384">
        <v>42290564.391000003</v>
      </c>
      <c r="V34" s="384">
        <v>33802287.799999997</v>
      </c>
      <c r="W34" s="384">
        <v>34586220.644999996</v>
      </c>
      <c r="X34" s="384">
        <v>38930356.230000012</v>
      </c>
      <c r="Y34" s="384">
        <v>47221834.945000008</v>
      </c>
      <c r="Z34" s="384">
        <v>31191401.710000001</v>
      </c>
      <c r="AA34" s="384">
        <v>38985509.900000006</v>
      </c>
      <c r="AB34" s="384">
        <v>45356924.389999993</v>
      </c>
      <c r="AC34" s="384">
        <v>38649482.659999996</v>
      </c>
      <c r="AD34" s="384">
        <v>47301436.189999998</v>
      </c>
      <c r="AF34" s="93">
        <f t="shared" si="22"/>
        <v>297363144.847</v>
      </c>
      <c r="AG34" s="133">
        <f t="shared" si="23"/>
        <v>248706589.79499999</v>
      </c>
      <c r="AH34" s="23" t="s">
        <v>30</v>
      </c>
      <c r="AI34" s="27">
        <v>2465747.0609999998</v>
      </c>
      <c r="AJ34" s="27"/>
      <c r="AK34" s="27"/>
      <c r="AL34" s="27"/>
      <c r="AM34" s="27"/>
      <c r="AN34" s="27"/>
      <c r="AO34" s="27"/>
      <c r="AP34" s="27"/>
      <c r="AQ34" s="27"/>
      <c r="AR34" s="27"/>
      <c r="AS34" s="27"/>
    </row>
    <row r="35" spans="2:45" x14ac:dyDescent="0.25">
      <c r="C35" s="139" t="s">
        <v>169</v>
      </c>
      <c r="D35" s="139" t="s">
        <v>173</v>
      </c>
      <c r="F35" s="4"/>
      <c r="G35" s="84"/>
      <c r="L35" s="4" t="s">
        <v>20</v>
      </c>
      <c r="M35" s="384">
        <v>2350750.2299999995</v>
      </c>
      <c r="N35" s="384">
        <v>3280152.0000000005</v>
      </c>
      <c r="O35" s="384">
        <v>3036095.9499999993</v>
      </c>
      <c r="P35" s="384">
        <v>2626207.87</v>
      </c>
      <c r="Q35" s="384">
        <v>1882413.7799999998</v>
      </c>
      <c r="R35" s="384">
        <v>2987804.8800000004</v>
      </c>
      <c r="S35" s="384">
        <v>3152277.2199999993</v>
      </c>
      <c r="T35" s="384">
        <v>2930782.6100000003</v>
      </c>
      <c r="U35" s="384">
        <v>3926803.6700000004</v>
      </c>
      <c r="V35" s="384">
        <v>3868340.1900000004</v>
      </c>
      <c r="W35" s="384">
        <v>3601733.8099999996</v>
      </c>
      <c r="X35" s="384">
        <v>4515411.7599999988</v>
      </c>
      <c r="Y35" s="384">
        <v>3618469.0100000007</v>
      </c>
      <c r="Z35" s="384">
        <v>4423921.45</v>
      </c>
      <c r="AA35" s="384">
        <v>4757243.53</v>
      </c>
      <c r="AB35" s="384">
        <v>3588259.4599999995</v>
      </c>
      <c r="AC35" s="384">
        <v>2324588.7100000004</v>
      </c>
      <c r="AD35" s="384">
        <v>3914286.02</v>
      </c>
      <c r="AF35" s="93">
        <f t="shared" si="22"/>
        <v>19315701.93</v>
      </c>
      <c r="AG35" s="133">
        <f t="shared" si="23"/>
        <v>22626768.18</v>
      </c>
      <c r="AH35" s="23" t="s">
        <v>23</v>
      </c>
      <c r="AI35" s="27">
        <v>166564855.37</v>
      </c>
      <c r="AJ35" s="27"/>
      <c r="AK35" s="27"/>
      <c r="AL35" s="27"/>
      <c r="AM35" s="27"/>
      <c r="AN35" s="27"/>
      <c r="AO35" s="27"/>
      <c r="AP35" s="27"/>
      <c r="AQ35" s="27"/>
      <c r="AR35" s="27"/>
      <c r="AS35" s="27"/>
    </row>
    <row r="36" spans="2:45" x14ac:dyDescent="0.25">
      <c r="B36" s="13" t="s">
        <v>1</v>
      </c>
      <c r="C36" s="224">
        <v>9.4E-2</v>
      </c>
      <c r="D36" s="224">
        <v>6.3500000000000001E-2</v>
      </c>
      <c r="F36" s="4"/>
      <c r="G36" s="84"/>
      <c r="L36" s="4" t="s">
        <v>40</v>
      </c>
      <c r="M36" s="384">
        <v>35583.47</v>
      </c>
      <c r="N36" s="384">
        <v>20001</v>
      </c>
      <c r="O36" s="384">
        <v>10022</v>
      </c>
      <c r="P36" s="384">
        <v>45384.02</v>
      </c>
      <c r="Q36" s="384">
        <v>30950</v>
      </c>
      <c r="R36" s="384"/>
      <c r="S36" s="384"/>
      <c r="T36" s="384">
        <v>48691</v>
      </c>
      <c r="U36" s="384"/>
      <c r="V36" s="384"/>
      <c r="W36" s="384"/>
      <c r="X36" s="384">
        <v>40837</v>
      </c>
      <c r="Y36" s="384">
        <v>0</v>
      </c>
      <c r="Z36" s="384">
        <v>0</v>
      </c>
      <c r="AA36" s="384">
        <v>22922.240000000002</v>
      </c>
      <c r="AB36" s="384">
        <v>0</v>
      </c>
      <c r="AC36" s="384">
        <v>0</v>
      </c>
      <c r="AD36" s="384">
        <v>0</v>
      </c>
      <c r="AF36" s="93">
        <f t="shared" si="22"/>
        <v>141940.49</v>
      </c>
      <c r="AG36" s="133">
        <f t="shared" si="23"/>
        <v>22922.240000000002</v>
      </c>
      <c r="AH36" s="23" t="s">
        <v>29</v>
      </c>
      <c r="AI36" s="27">
        <v>38426550.473999999</v>
      </c>
      <c r="AJ36" s="27"/>
      <c r="AK36" s="27"/>
      <c r="AL36" s="27"/>
      <c r="AM36" s="27"/>
      <c r="AN36" s="27"/>
      <c r="AO36" s="27"/>
      <c r="AP36" s="27"/>
      <c r="AQ36" s="27"/>
      <c r="AR36" s="27"/>
      <c r="AS36" s="27"/>
    </row>
    <row r="37" spans="2:45" x14ac:dyDescent="0.25">
      <c r="B37" s="13" t="s">
        <v>2</v>
      </c>
      <c r="C37" s="224">
        <v>0.34799999999999998</v>
      </c>
      <c r="D37" s="224">
        <v>0.31030000000000002</v>
      </c>
      <c r="F37" s="4"/>
      <c r="G37" s="84"/>
      <c r="L37" s="4" t="s">
        <v>41</v>
      </c>
      <c r="M37" s="384">
        <v>4879404.1119999997</v>
      </c>
      <c r="N37" s="384">
        <v>4545040.6080000009</v>
      </c>
      <c r="O37" s="384">
        <v>4288392.817999999</v>
      </c>
      <c r="P37" s="384">
        <v>3984944.4300000006</v>
      </c>
      <c r="Q37" s="384">
        <v>2038443.4999999998</v>
      </c>
      <c r="R37" s="384">
        <v>3524557.61</v>
      </c>
      <c r="S37" s="384">
        <v>2791430.9479999999</v>
      </c>
      <c r="T37" s="384">
        <v>2398879.7910000002</v>
      </c>
      <c r="U37" s="384">
        <v>17882406.949999999</v>
      </c>
      <c r="V37" s="384">
        <v>1913261.14</v>
      </c>
      <c r="W37" s="384">
        <v>567036.88</v>
      </c>
      <c r="X37" s="384">
        <v>14846618.4</v>
      </c>
      <c r="Y37" s="384">
        <v>0</v>
      </c>
      <c r="Z37" s="384">
        <v>0</v>
      </c>
      <c r="AA37" s="384">
        <v>1324552.7</v>
      </c>
      <c r="AB37" s="384">
        <v>0</v>
      </c>
      <c r="AC37" s="384">
        <v>11218526.9</v>
      </c>
      <c r="AD37" s="384">
        <v>1730205.79</v>
      </c>
      <c r="AF37" s="93">
        <f t="shared" si="22"/>
        <v>26052214.025999997</v>
      </c>
      <c r="AG37" s="133">
        <f t="shared" si="23"/>
        <v>14273285.390000001</v>
      </c>
      <c r="AH37" s="23" t="s">
        <v>46</v>
      </c>
      <c r="AI37" s="27">
        <v>428972.03700000001</v>
      </c>
      <c r="AJ37" s="27"/>
      <c r="AK37" s="27"/>
      <c r="AL37" s="27"/>
      <c r="AM37" s="27"/>
      <c r="AN37" s="27"/>
      <c r="AO37" s="27"/>
      <c r="AP37" s="27"/>
      <c r="AQ37" s="27"/>
      <c r="AR37" s="27"/>
      <c r="AS37" s="27"/>
    </row>
    <row r="38" spans="2:45" x14ac:dyDescent="0.25">
      <c r="B38" s="13" t="s">
        <v>3</v>
      </c>
      <c r="C38" s="224">
        <v>0.55800000000000005</v>
      </c>
      <c r="D38" s="224">
        <v>0.62609999999999999</v>
      </c>
      <c r="F38" s="4"/>
      <c r="G38" s="84"/>
      <c r="L38" s="4" t="s">
        <v>21</v>
      </c>
      <c r="M38" s="433">
        <v>113255.788</v>
      </c>
      <c r="N38" s="433">
        <v>171107.88799999998</v>
      </c>
      <c r="O38" s="433">
        <v>385153.62499999994</v>
      </c>
      <c r="P38" s="433">
        <v>450431.114</v>
      </c>
      <c r="Q38" s="433">
        <v>129716.48199999997</v>
      </c>
      <c r="R38" s="433">
        <v>104746.02900000001</v>
      </c>
      <c r="S38" s="433">
        <v>306971.538</v>
      </c>
      <c r="T38" s="433">
        <v>392010.09</v>
      </c>
      <c r="U38" s="433">
        <v>86282.481000000014</v>
      </c>
      <c r="V38" s="433">
        <v>125157.48199999999</v>
      </c>
      <c r="W38" s="433">
        <v>198928.00599999999</v>
      </c>
      <c r="X38" s="433">
        <v>137494.22499999998</v>
      </c>
      <c r="Y38" s="433">
        <v>79104.26999999996</v>
      </c>
      <c r="Z38" s="433">
        <v>42885.722000000009</v>
      </c>
      <c r="AA38" s="433">
        <v>243704.52200000003</v>
      </c>
      <c r="AB38" s="433">
        <v>35713.160000000003</v>
      </c>
      <c r="AC38" s="433">
        <v>4329.6690000000008</v>
      </c>
      <c r="AD38" s="433">
        <v>334501.67800000007</v>
      </c>
      <c r="AE38" s="433"/>
      <c r="AF38" s="93">
        <f t="shared" si="22"/>
        <v>1661382.4640000002</v>
      </c>
      <c r="AG38" s="133">
        <f t="shared" si="23"/>
        <v>740239.02100000007</v>
      </c>
      <c r="AH38" s="23" t="s">
        <v>26</v>
      </c>
      <c r="AI38" s="27">
        <v>10191595.867000001</v>
      </c>
      <c r="AJ38" s="27"/>
      <c r="AK38" s="27"/>
      <c r="AL38" s="27"/>
      <c r="AM38" s="27"/>
      <c r="AN38" s="27"/>
      <c r="AO38" s="27"/>
      <c r="AP38" s="27"/>
      <c r="AQ38" s="27"/>
      <c r="AR38" s="27"/>
      <c r="AS38" s="27"/>
    </row>
    <row r="39" spans="2:45" x14ac:dyDescent="0.25">
      <c r="C39" s="82">
        <f>SUM(C36:C38)</f>
        <v>1</v>
      </c>
      <c r="D39" s="82">
        <f>SUM(D36:D38)</f>
        <v>0.99990000000000001</v>
      </c>
      <c r="F39" s="4"/>
      <c r="G39" s="84"/>
      <c r="L39" s="22" t="s">
        <v>3</v>
      </c>
      <c r="M39" s="387">
        <f t="shared" ref="M39:X39" si="26">M40+M41</f>
        <v>88007632.739999995</v>
      </c>
      <c r="N39" s="387">
        <f t="shared" si="26"/>
        <v>81470276.379999995</v>
      </c>
      <c r="O39" s="387">
        <f t="shared" si="26"/>
        <v>114037196.12699999</v>
      </c>
      <c r="P39" s="387">
        <f t="shared" si="26"/>
        <v>103210131.25</v>
      </c>
      <c r="Q39" s="387">
        <f t="shared" si="26"/>
        <v>109742321.17999999</v>
      </c>
      <c r="R39" s="387">
        <f t="shared" si="26"/>
        <v>117060494.55</v>
      </c>
      <c r="S39" s="387">
        <f t="shared" si="26"/>
        <v>136782193.78</v>
      </c>
      <c r="T39" s="387">
        <f t="shared" si="26"/>
        <v>141915989.419</v>
      </c>
      <c r="U39" s="387">
        <f t="shared" si="26"/>
        <v>147402692.44</v>
      </c>
      <c r="V39" s="387">
        <f t="shared" si="26"/>
        <v>180515746.28</v>
      </c>
      <c r="W39" s="387">
        <f t="shared" si="26"/>
        <v>181761075.62</v>
      </c>
      <c r="X39" s="387">
        <f t="shared" si="26"/>
        <v>155639204.24000001</v>
      </c>
      <c r="Y39" s="431">
        <f t="shared" ref="Y39:AE39" si="27">Y40+Y41</f>
        <v>103762373.88</v>
      </c>
      <c r="Z39" s="431">
        <f t="shared" si="27"/>
        <v>103293322.2</v>
      </c>
      <c r="AA39" s="431">
        <f t="shared" si="27"/>
        <v>174015816.44999999</v>
      </c>
      <c r="AB39" s="431">
        <f t="shared" si="27"/>
        <v>135397719.40200001</v>
      </c>
      <c r="AC39" s="431">
        <f t="shared" si="27"/>
        <v>177700979.56999999</v>
      </c>
      <c r="AD39" s="431">
        <f t="shared" si="27"/>
        <v>203660125.81999999</v>
      </c>
      <c r="AE39" s="431">
        <f t="shared" si="27"/>
        <v>0</v>
      </c>
      <c r="AF39" s="179">
        <f t="shared" si="22"/>
        <v>750310246.00699997</v>
      </c>
      <c r="AG39" s="180">
        <f t="shared" si="23"/>
        <v>897830337.32200003</v>
      </c>
      <c r="AH39" s="23" t="s">
        <v>28</v>
      </c>
      <c r="AI39" s="27">
        <v>1730205.79</v>
      </c>
      <c r="AJ39" s="27"/>
      <c r="AK39" s="27"/>
      <c r="AL39" s="27"/>
      <c r="AM39" s="27"/>
      <c r="AN39" s="27"/>
      <c r="AO39" s="27"/>
      <c r="AP39" s="27"/>
      <c r="AQ39" s="27"/>
      <c r="AR39" s="27"/>
      <c r="AS39" s="27"/>
    </row>
    <row r="40" spans="2:45" ht="15" x14ac:dyDescent="0.25">
      <c r="F40" s="4"/>
      <c r="G40" s="84"/>
      <c r="L40" s="4" t="s">
        <v>4</v>
      </c>
      <c r="M40" s="384">
        <v>84350070</v>
      </c>
      <c r="N40" s="384">
        <v>76187160</v>
      </c>
      <c r="O40" s="384">
        <v>112369746.59999999</v>
      </c>
      <c r="P40" s="384">
        <v>102224407.95999999</v>
      </c>
      <c r="Q40" s="384">
        <v>103251546.16</v>
      </c>
      <c r="R40" s="384">
        <v>110604672</v>
      </c>
      <c r="S40" s="384">
        <v>130248961.67</v>
      </c>
      <c r="T40" s="384">
        <v>128583312</v>
      </c>
      <c r="U40" s="384">
        <v>126263387.84999999</v>
      </c>
      <c r="V40" s="384">
        <v>156384690.43000001</v>
      </c>
      <c r="W40" s="384">
        <v>157481660.18000001</v>
      </c>
      <c r="X40" s="384">
        <v>150089105.87</v>
      </c>
      <c r="Y40" s="384">
        <v>103414217.5</v>
      </c>
      <c r="Z40" s="384">
        <v>93406390</v>
      </c>
      <c r="AA40" s="384">
        <v>126010491.58</v>
      </c>
      <c r="AB40" s="384">
        <v>100078275</v>
      </c>
      <c r="AC40" s="384">
        <v>141601745.30000001</v>
      </c>
      <c r="AD40" s="384">
        <v>166564855.37</v>
      </c>
      <c r="AF40" s="93">
        <f t="shared" si="22"/>
        <v>719236564.38999999</v>
      </c>
      <c r="AG40" s="133">
        <f t="shared" si="23"/>
        <v>731075974.75</v>
      </c>
      <c r="AH40" s="24" t="s">
        <v>31</v>
      </c>
      <c r="AI40" s="28">
        <v>308453420.93699998</v>
      </c>
      <c r="AJ40" s="28"/>
      <c r="AK40" s="127"/>
      <c r="AL40" s="127"/>
      <c r="AM40" s="127"/>
      <c r="AN40" s="127"/>
      <c r="AO40" s="127"/>
      <c r="AP40" s="127"/>
      <c r="AQ40" s="127"/>
      <c r="AR40" s="127"/>
      <c r="AS40" s="127"/>
    </row>
    <row r="41" spans="2:45" ht="15" x14ac:dyDescent="0.25">
      <c r="F41" s="17"/>
      <c r="L41" s="4" t="s">
        <v>9</v>
      </c>
      <c r="M41" s="26">
        <f t="shared" ref="M41:AE41" si="28">M42+M43</f>
        <v>3657562.74</v>
      </c>
      <c r="N41" s="26">
        <f t="shared" si="28"/>
        <v>5283116.38</v>
      </c>
      <c r="O41" s="26">
        <f t="shared" si="28"/>
        <v>1667449.527</v>
      </c>
      <c r="P41" s="26">
        <f t="shared" si="28"/>
        <v>985723.29</v>
      </c>
      <c r="Q41" s="26">
        <f t="shared" si="28"/>
        <v>6490775.0199999996</v>
      </c>
      <c r="R41" s="26">
        <f t="shared" si="28"/>
        <v>6455822.5499999998</v>
      </c>
      <c r="S41" s="26">
        <f t="shared" si="28"/>
        <v>6533232.1099999994</v>
      </c>
      <c r="T41" s="26">
        <f t="shared" si="28"/>
        <v>13332677.419</v>
      </c>
      <c r="U41" s="26">
        <f t="shared" si="28"/>
        <v>21139304.59</v>
      </c>
      <c r="V41" s="26">
        <f t="shared" si="28"/>
        <v>24131055.850000001</v>
      </c>
      <c r="W41" s="26">
        <f t="shared" si="28"/>
        <v>24279415.439999998</v>
      </c>
      <c r="X41" s="26">
        <f t="shared" si="28"/>
        <v>5550098.3700000001</v>
      </c>
      <c r="Y41" s="26">
        <f t="shared" si="28"/>
        <v>348156.38</v>
      </c>
      <c r="Z41" s="26">
        <f t="shared" si="28"/>
        <v>9886932.1999999993</v>
      </c>
      <c r="AA41" s="26">
        <f t="shared" si="28"/>
        <v>48005324.870000005</v>
      </c>
      <c r="AB41" s="26">
        <f t="shared" si="28"/>
        <v>35319444.401999995</v>
      </c>
      <c r="AC41" s="26">
        <f t="shared" si="28"/>
        <v>36099234.269999996</v>
      </c>
      <c r="AD41" s="26">
        <f t="shared" si="28"/>
        <v>37095270.449999996</v>
      </c>
      <c r="AE41" s="26">
        <f t="shared" si="28"/>
        <v>0</v>
      </c>
      <c r="AF41" s="93">
        <f t="shared" si="22"/>
        <v>31073681.617000002</v>
      </c>
      <c r="AG41" s="133">
        <f t="shared" si="23"/>
        <v>166754362.572</v>
      </c>
      <c r="AH41" s="128"/>
      <c r="AI41" s="135">
        <f>SUM(AI28:AI39)</f>
        <v>308453420.93699998</v>
      </c>
      <c r="AJ41" s="135">
        <f>SUM(AJ28:AJ39)</f>
        <v>0</v>
      </c>
      <c r="AK41" s="130"/>
      <c r="AL41" s="130"/>
      <c r="AM41" s="130"/>
      <c r="AN41" s="130"/>
      <c r="AO41" s="130"/>
      <c r="AP41" s="130"/>
      <c r="AQ41" s="130"/>
      <c r="AR41" s="130"/>
      <c r="AS41" s="130"/>
    </row>
    <row r="42" spans="2:45" x14ac:dyDescent="0.25">
      <c r="C42" s="16"/>
      <c r="L42" s="4" t="s">
        <v>16</v>
      </c>
      <c r="M42" s="384">
        <v>3657562.74</v>
      </c>
      <c r="N42" s="384">
        <v>5283116.38</v>
      </c>
      <c r="O42" s="384">
        <v>1667449.527</v>
      </c>
      <c r="P42" s="384">
        <v>985723.29</v>
      </c>
      <c r="Q42" s="384">
        <v>6490775.0199999996</v>
      </c>
      <c r="R42" s="384">
        <v>6455822.5499999998</v>
      </c>
      <c r="S42" s="384">
        <v>6533232.1099999994</v>
      </c>
      <c r="T42" s="384">
        <v>13332677.419</v>
      </c>
      <c r="U42" s="384">
        <v>21139304.59</v>
      </c>
      <c r="V42" s="384">
        <v>24131055.850000001</v>
      </c>
      <c r="W42" s="384">
        <v>24279415.439999998</v>
      </c>
      <c r="X42" s="384">
        <v>5550098.3700000001</v>
      </c>
      <c r="Y42" s="384">
        <v>348156.38</v>
      </c>
      <c r="Z42" s="384">
        <v>9886932.1999999993</v>
      </c>
      <c r="AA42" s="384">
        <v>48005324.870000005</v>
      </c>
      <c r="AB42" s="384">
        <v>35319444.401999995</v>
      </c>
      <c r="AC42" s="384">
        <v>36099234.269999996</v>
      </c>
      <c r="AD42" s="384">
        <v>37095270.449999996</v>
      </c>
      <c r="AF42" s="93">
        <f t="shared" si="22"/>
        <v>31073681.617000002</v>
      </c>
      <c r="AG42" s="133">
        <f t="shared" si="23"/>
        <v>166754362.572</v>
      </c>
      <c r="AH42" s="130"/>
      <c r="AI42" s="134">
        <f>AI41-AI40</f>
        <v>0</v>
      </c>
      <c r="AJ42" s="134">
        <f>AJ41-AJ40</f>
        <v>0</v>
      </c>
      <c r="AK42" s="130"/>
      <c r="AL42" s="130"/>
      <c r="AM42" s="130"/>
      <c r="AN42" s="130"/>
      <c r="AO42" s="130"/>
      <c r="AP42" s="130"/>
      <c r="AQ42" s="130"/>
      <c r="AR42" s="130"/>
      <c r="AS42" s="130"/>
    </row>
    <row r="43" spans="2:45" x14ac:dyDescent="0.25">
      <c r="C43" s="16"/>
      <c r="L43" s="6" t="s">
        <v>17</v>
      </c>
      <c r="M43" s="388"/>
      <c r="N43" s="388"/>
      <c r="O43" s="388"/>
      <c r="P43" s="388"/>
      <c r="Q43" s="388"/>
      <c r="R43" s="388"/>
      <c r="S43" s="388"/>
      <c r="T43" s="388"/>
      <c r="U43" s="388"/>
      <c r="V43" s="388"/>
      <c r="W43" s="388"/>
      <c r="X43" s="388"/>
      <c r="Y43" s="388"/>
      <c r="Z43" s="388"/>
      <c r="AA43" s="388"/>
      <c r="AB43" s="388"/>
      <c r="AC43" s="388"/>
      <c r="AD43" s="388">
        <v>0</v>
      </c>
      <c r="AE43" s="388"/>
      <c r="AF43" s="93">
        <f t="shared" si="22"/>
        <v>0</v>
      </c>
      <c r="AG43" s="133">
        <f t="shared" si="23"/>
        <v>0</v>
      </c>
      <c r="AK43" s="130"/>
      <c r="AL43" s="130"/>
      <c r="AM43" s="130"/>
      <c r="AN43" s="130"/>
      <c r="AO43" s="130"/>
      <c r="AP43" s="130"/>
      <c r="AQ43" s="130"/>
      <c r="AR43" s="130"/>
      <c r="AS43" s="130"/>
    </row>
    <row r="44" spans="2:45" x14ac:dyDescent="0.25">
      <c r="C44" s="16"/>
      <c r="L44" s="12" t="s">
        <v>5</v>
      </c>
      <c r="M44" s="389">
        <f t="shared" ref="M44:X44" si="29">M27+M32+M39</f>
        <v>169630526.46199998</v>
      </c>
      <c r="N44" s="389">
        <f t="shared" si="29"/>
        <v>158074360.98800001</v>
      </c>
      <c r="O44" s="389">
        <f t="shared" si="29"/>
        <v>211213630.02499998</v>
      </c>
      <c r="P44" s="389">
        <f t="shared" si="29"/>
        <v>183205059.59399998</v>
      </c>
      <c r="Q44" s="389">
        <f t="shared" si="29"/>
        <v>178802371.00800002</v>
      </c>
      <c r="R44" s="389">
        <f t="shared" si="29"/>
        <v>198505634.22799999</v>
      </c>
      <c r="S44" s="389">
        <f t="shared" si="29"/>
        <v>235226914.127</v>
      </c>
      <c r="T44" s="389">
        <f t="shared" si="29"/>
        <v>255180472.64999998</v>
      </c>
      <c r="U44" s="389">
        <f t="shared" si="29"/>
        <v>256061336.98500001</v>
      </c>
      <c r="V44" s="389">
        <f t="shared" si="29"/>
        <v>260080580.211</v>
      </c>
      <c r="W44" s="389">
        <f t="shared" si="29"/>
        <v>255642061.21100003</v>
      </c>
      <c r="X44" s="389">
        <f t="shared" si="29"/>
        <v>256838189.59800005</v>
      </c>
      <c r="Y44" s="432">
        <f t="shared" ref="Y44:AE44" si="30">Y27+Y32+Y39</f>
        <v>186846252.259</v>
      </c>
      <c r="Z44" s="432">
        <f t="shared" si="30"/>
        <v>174030750.80599999</v>
      </c>
      <c r="AA44" s="432">
        <f t="shared" si="30"/>
        <v>275576395.26499999</v>
      </c>
      <c r="AB44" s="432">
        <f t="shared" si="30"/>
        <v>233521788.546</v>
      </c>
      <c r="AC44" s="432">
        <f t="shared" si="30"/>
        <v>255462295.667</v>
      </c>
      <c r="AD44" s="432">
        <f t="shared" si="30"/>
        <v>308453420.93700004</v>
      </c>
      <c r="AE44" s="432">
        <f t="shared" si="30"/>
        <v>0</v>
      </c>
      <c r="AF44" s="179">
        <f t="shared" si="22"/>
        <v>1334658496.4319999</v>
      </c>
      <c r="AG44" s="180">
        <f t="shared" si="23"/>
        <v>1433890903.48</v>
      </c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</row>
    <row r="45" spans="2:45" ht="15" x14ac:dyDescent="0.25">
      <c r="C45" s="16"/>
      <c r="L45" s="4"/>
      <c r="M45" s="434">
        <f>M44</f>
        <v>169630526.46199998</v>
      </c>
      <c r="N45" s="434">
        <f t="shared" ref="N45:X45" si="31">N44</f>
        <v>158074360.98800001</v>
      </c>
      <c r="O45" s="434">
        <f t="shared" si="31"/>
        <v>211213630.02499998</v>
      </c>
      <c r="P45" s="434">
        <f t="shared" si="31"/>
        <v>183205059.59399998</v>
      </c>
      <c r="Q45" s="434">
        <f t="shared" si="31"/>
        <v>178802371.00800002</v>
      </c>
      <c r="R45" s="434">
        <f t="shared" si="31"/>
        <v>198505634.22799999</v>
      </c>
      <c r="S45" s="434">
        <f t="shared" si="31"/>
        <v>235226914.127</v>
      </c>
      <c r="T45" s="434">
        <f t="shared" si="31"/>
        <v>255180472.64999998</v>
      </c>
      <c r="U45" s="434">
        <f t="shared" si="31"/>
        <v>256061336.98500001</v>
      </c>
      <c r="V45" s="434">
        <f t="shared" si="31"/>
        <v>260080580.211</v>
      </c>
      <c r="W45" s="434">
        <f t="shared" si="31"/>
        <v>255642061.21100003</v>
      </c>
      <c r="X45" s="434">
        <f t="shared" si="31"/>
        <v>256838189.59800005</v>
      </c>
      <c r="Y45" s="28">
        <v>186846252.259</v>
      </c>
      <c r="Z45" s="437">
        <v>174030750.80600002</v>
      </c>
      <c r="AA45" s="437">
        <v>275576395.26499999</v>
      </c>
      <c r="AB45" s="437">
        <v>233521788.546</v>
      </c>
      <c r="AC45" s="437">
        <v>255462295.667</v>
      </c>
      <c r="AD45" s="437">
        <v>308453420.93699998</v>
      </c>
      <c r="AE45" s="437"/>
      <c r="AF45" s="14">
        <f>AF27+AF32+AF39</f>
        <v>1334658496.4319999</v>
      </c>
      <c r="AG45" s="14">
        <f>AG27+AG32+AG39</f>
        <v>1433890903.48</v>
      </c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</row>
    <row r="46" spans="2:45" s="14" customFormat="1" x14ac:dyDescent="0.25">
      <c r="B46" s="13"/>
      <c r="C46" s="16"/>
      <c r="G46" s="15"/>
      <c r="H46" s="15"/>
      <c r="I46" s="15"/>
      <c r="J46" s="16"/>
      <c r="K46" s="16"/>
      <c r="L46" s="440"/>
      <c r="M46" s="384">
        <f>M44-M45</f>
        <v>0</v>
      </c>
      <c r="N46" s="384">
        <f t="shared" ref="N46:X46" si="32">N44-N45</f>
        <v>0</v>
      </c>
      <c r="O46" s="384">
        <f t="shared" si="32"/>
        <v>0</v>
      </c>
      <c r="P46" s="384">
        <f t="shared" si="32"/>
        <v>0</v>
      </c>
      <c r="Q46" s="384">
        <f t="shared" si="32"/>
        <v>0</v>
      </c>
      <c r="R46" s="384">
        <f t="shared" si="32"/>
        <v>0</v>
      </c>
      <c r="S46" s="384">
        <f t="shared" si="32"/>
        <v>0</v>
      </c>
      <c r="T46" s="384">
        <f t="shared" si="32"/>
        <v>0</v>
      </c>
      <c r="U46" s="384">
        <f t="shared" si="32"/>
        <v>0</v>
      </c>
      <c r="V46" s="384">
        <f t="shared" si="32"/>
        <v>0</v>
      </c>
      <c r="W46" s="384">
        <f t="shared" si="32"/>
        <v>0</v>
      </c>
      <c r="X46" s="384">
        <f t="shared" si="32"/>
        <v>0</v>
      </c>
      <c r="Y46" s="384">
        <f t="shared" ref="Y46:AE46" si="33">Y44-Y45</f>
        <v>0</v>
      </c>
      <c r="Z46" s="384">
        <f t="shared" si="33"/>
        <v>0</v>
      </c>
      <c r="AA46" s="384">
        <f t="shared" si="33"/>
        <v>0</v>
      </c>
      <c r="AB46" s="384">
        <f t="shared" si="33"/>
        <v>0</v>
      </c>
      <c r="AC46" s="384">
        <f t="shared" si="33"/>
        <v>0</v>
      </c>
      <c r="AD46" s="384">
        <f t="shared" si="33"/>
        <v>0</v>
      </c>
      <c r="AE46" s="384">
        <f t="shared" si="33"/>
        <v>0</v>
      </c>
      <c r="AF46" s="14">
        <f>AF44-AF45</f>
        <v>0</v>
      </c>
      <c r="AG46" s="14">
        <f>AG44-AG45</f>
        <v>0</v>
      </c>
      <c r="AH46" s="130"/>
      <c r="AI46" s="134"/>
      <c r="AJ46" s="130"/>
      <c r="AK46" s="134"/>
      <c r="AL46" s="134"/>
      <c r="AM46" s="134"/>
      <c r="AN46" s="134"/>
      <c r="AO46" s="134"/>
      <c r="AP46" s="134"/>
      <c r="AQ46" s="134"/>
      <c r="AR46" s="134"/>
    </row>
    <row r="47" spans="2:45" s="14" customFormat="1" x14ac:dyDescent="0.25">
      <c r="B47" s="13"/>
      <c r="G47" s="15"/>
      <c r="H47" s="15"/>
      <c r="I47" s="15"/>
      <c r="J47" s="16"/>
      <c r="K47" s="16"/>
      <c r="L47" s="44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84"/>
      <c r="Z47" s="384"/>
      <c r="AA47" s="384"/>
      <c r="AB47" s="384"/>
      <c r="AC47" s="384"/>
      <c r="AD47" s="384"/>
      <c r="AE47" s="384"/>
      <c r="AF47" s="2"/>
      <c r="AG47" s="2"/>
      <c r="AH47" s="130"/>
      <c r="AI47" s="134"/>
      <c r="AJ47" s="130"/>
    </row>
    <row r="48" spans="2:45" s="14" customFormat="1" x14ac:dyDescent="0.25">
      <c r="B48" s="13"/>
      <c r="C48" s="16"/>
      <c r="G48" s="15"/>
      <c r="H48" s="15"/>
      <c r="I48" s="15"/>
      <c r="J48" s="16"/>
      <c r="K48" s="16"/>
      <c r="L48" s="27"/>
      <c r="Y48" s="384"/>
      <c r="Z48" s="384"/>
      <c r="AA48" s="384"/>
      <c r="AB48" s="384"/>
      <c r="AC48" s="384"/>
      <c r="AD48" s="384"/>
      <c r="AE48" s="384"/>
      <c r="AF48" s="2"/>
      <c r="AG48" s="2"/>
      <c r="AH48" s="134"/>
      <c r="AI48" s="134"/>
      <c r="AJ48" s="134"/>
    </row>
    <row r="49" spans="2:36" s="14" customFormat="1" x14ac:dyDescent="0.25">
      <c r="B49" s="13"/>
      <c r="C49" s="16"/>
      <c r="G49" s="15"/>
      <c r="H49" s="15"/>
      <c r="I49" s="15"/>
      <c r="J49" s="16"/>
      <c r="K49" s="16"/>
      <c r="L49" s="27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84"/>
      <c r="Z49" s="384"/>
      <c r="AA49" s="384"/>
      <c r="AB49" s="384"/>
      <c r="AC49" s="384"/>
      <c r="AD49" s="384"/>
      <c r="AE49" s="384"/>
      <c r="AF49" s="2"/>
      <c r="AG49" s="2"/>
    </row>
    <row r="50" spans="2:36" s="14" customFormat="1" x14ac:dyDescent="0.25">
      <c r="B50" s="13"/>
      <c r="C50" s="16"/>
      <c r="G50" s="15"/>
      <c r="H50" s="15"/>
      <c r="I50" s="15"/>
      <c r="J50" s="16"/>
      <c r="K50" s="16"/>
      <c r="L50" s="27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84"/>
      <c r="Z50" s="384"/>
      <c r="AA50" s="384"/>
      <c r="AB50" s="384"/>
      <c r="AC50" s="384"/>
      <c r="AD50" s="384"/>
      <c r="AE50" s="384"/>
      <c r="AF50" s="2"/>
      <c r="AG50" s="2"/>
    </row>
    <row r="51" spans="2:36" s="14" customFormat="1" x14ac:dyDescent="0.25">
      <c r="B51" s="13"/>
      <c r="C51" s="16"/>
      <c r="G51" s="15"/>
      <c r="H51" s="15"/>
      <c r="I51" s="15"/>
      <c r="J51" s="16"/>
      <c r="K51" s="16"/>
      <c r="L51" s="27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84"/>
      <c r="Z51" s="384"/>
      <c r="AA51" s="384"/>
      <c r="AB51" s="384"/>
      <c r="AC51" s="384"/>
      <c r="AD51" s="384"/>
      <c r="AE51" s="384"/>
      <c r="AF51" s="2"/>
      <c r="AG51" s="2"/>
    </row>
    <row r="52" spans="2:36" x14ac:dyDescent="0.25">
      <c r="L52" s="27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AI52" s="14"/>
      <c r="AJ52" s="14"/>
    </row>
    <row r="53" spans="2:36" x14ac:dyDescent="0.25">
      <c r="L53" s="27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AI53" s="14"/>
      <c r="AJ53" s="14"/>
    </row>
    <row r="54" spans="2:36" x14ac:dyDescent="0.25">
      <c r="L54" s="13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36" s="14" customFormat="1" x14ac:dyDescent="0.25">
      <c r="B55" s="4"/>
      <c r="D55" s="25"/>
      <c r="G55" s="15"/>
      <c r="H55" s="15"/>
      <c r="I55" s="15"/>
      <c r="J55" s="16"/>
      <c r="K55" s="16"/>
      <c r="L55" s="13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84"/>
      <c r="Z55" s="384"/>
      <c r="AA55" s="384"/>
      <c r="AB55" s="384"/>
      <c r="AC55" s="384"/>
      <c r="AD55" s="384"/>
      <c r="AE55" s="384"/>
      <c r="AF55" s="2"/>
      <c r="AG55" s="2"/>
      <c r="AI55" s="2"/>
      <c r="AJ55" s="2"/>
    </row>
    <row r="56" spans="2:36" s="14" customFormat="1" x14ac:dyDescent="0.25">
      <c r="B56" s="4"/>
      <c r="D56" s="25"/>
      <c r="G56" s="15"/>
      <c r="H56" s="15"/>
      <c r="I56" s="15"/>
      <c r="J56" s="16"/>
      <c r="K56" s="16"/>
      <c r="L56" s="13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84"/>
      <c r="Z56" s="384"/>
      <c r="AA56" s="384"/>
      <c r="AB56" s="384"/>
      <c r="AC56" s="384"/>
      <c r="AD56" s="384"/>
      <c r="AE56" s="384"/>
      <c r="AF56" s="2"/>
      <c r="AG56" s="2"/>
      <c r="AI56" s="2"/>
      <c r="AJ56" s="2"/>
    </row>
    <row r="57" spans="2:36" s="14" customFormat="1" x14ac:dyDescent="0.25">
      <c r="B57" s="170" t="s">
        <v>131</v>
      </c>
      <c r="D57" s="25"/>
      <c r="G57" s="15"/>
      <c r="H57" s="15"/>
      <c r="I57" s="15"/>
      <c r="J57" s="16"/>
      <c r="K57" s="16"/>
      <c r="L57" s="13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84"/>
      <c r="Z57" s="384"/>
      <c r="AA57" s="384"/>
      <c r="AB57" s="384"/>
      <c r="AC57" s="384"/>
      <c r="AD57" s="384"/>
      <c r="AE57" s="384"/>
      <c r="AF57" s="2"/>
      <c r="AG57" s="2"/>
    </row>
    <row r="58" spans="2:36" s="14" customFormat="1" ht="15" x14ac:dyDescent="0.25">
      <c r="B58" s="4" t="s">
        <v>132</v>
      </c>
      <c r="D58" s="25"/>
      <c r="G58" s="15"/>
      <c r="H58" s="15"/>
      <c r="I58" s="15"/>
      <c r="J58" s="16"/>
      <c r="K58" s="16"/>
      <c r="L58" s="127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84"/>
      <c r="Z58" s="384"/>
      <c r="AA58" s="384"/>
      <c r="AB58" s="384"/>
      <c r="AC58" s="384"/>
      <c r="AD58" s="384"/>
      <c r="AE58" s="384"/>
      <c r="AF58" s="2"/>
      <c r="AG58" s="2"/>
    </row>
    <row r="59" spans="2:36" s="14" customFormat="1" x14ac:dyDescent="0.25">
      <c r="B59" s="4"/>
      <c r="C59" s="209" t="s">
        <v>173</v>
      </c>
      <c r="D59" s="364" t="s">
        <v>172</v>
      </c>
      <c r="E59" s="140" t="s">
        <v>173</v>
      </c>
      <c r="G59" s="15"/>
      <c r="H59" s="15"/>
      <c r="I59" s="15"/>
      <c r="J59" s="16"/>
      <c r="K59" s="16"/>
      <c r="L59" s="13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84"/>
      <c r="Z59" s="384"/>
      <c r="AA59" s="384"/>
      <c r="AB59" s="384"/>
      <c r="AC59" s="384"/>
      <c r="AD59" s="384"/>
      <c r="AE59" s="384"/>
      <c r="AF59" s="2"/>
      <c r="AG59" s="2"/>
    </row>
    <row r="60" spans="2:36" s="14" customFormat="1" x14ac:dyDescent="0.25">
      <c r="B60" s="14" t="s">
        <v>37</v>
      </c>
      <c r="C60" s="368">
        <v>0</v>
      </c>
      <c r="D60" s="16">
        <f>G9</f>
        <v>0</v>
      </c>
      <c r="E60" s="365">
        <f>D60/$D$72*100</f>
        <v>0</v>
      </c>
      <c r="G60" s="15"/>
      <c r="H60" s="15"/>
      <c r="I60" s="15"/>
      <c r="J60" s="16"/>
      <c r="K60" s="16"/>
      <c r="L60" s="13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84"/>
      <c r="Z60" s="384"/>
      <c r="AA60" s="384"/>
      <c r="AB60" s="384"/>
      <c r="AC60" s="384"/>
      <c r="AD60" s="384"/>
      <c r="AE60" s="384"/>
      <c r="AF60" s="2"/>
      <c r="AG60" s="2"/>
    </row>
    <row r="61" spans="2:36" s="14" customFormat="1" x14ac:dyDescent="0.25">
      <c r="B61" s="4" t="s">
        <v>26</v>
      </c>
      <c r="C61" s="224">
        <v>5.0472000000000003E-2</v>
      </c>
      <c r="D61" s="16">
        <f>G10</f>
        <v>72371872.363000005</v>
      </c>
      <c r="E61" s="365">
        <f t="shared" ref="E61:E70" si="34">D61/$D$72*100</f>
        <v>5.0472370099675059</v>
      </c>
      <c r="G61" s="15"/>
      <c r="H61" s="15"/>
      <c r="I61" s="15"/>
      <c r="J61" s="16"/>
      <c r="K61" s="16"/>
      <c r="L61" s="13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84"/>
      <c r="Z61" s="384"/>
      <c r="AA61" s="384"/>
      <c r="AB61" s="384"/>
      <c r="AC61" s="384"/>
      <c r="AD61" s="384"/>
      <c r="AE61" s="384"/>
      <c r="AF61" s="2"/>
      <c r="AG61" s="2"/>
    </row>
    <row r="62" spans="2:36" s="15" customFormat="1" x14ac:dyDescent="0.25">
      <c r="B62" s="4" t="s">
        <v>110</v>
      </c>
      <c r="C62" s="224">
        <v>9.7800000000000005E-3</v>
      </c>
      <c r="D62" s="16">
        <f>G11</f>
        <v>14023238.813999999</v>
      </c>
      <c r="E62" s="365">
        <f t="shared" si="34"/>
        <v>0.97798506008833164</v>
      </c>
      <c r="F62" s="14"/>
      <c r="J62" s="16"/>
      <c r="K62" s="16"/>
      <c r="L62" s="1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84"/>
      <c r="Z62" s="384"/>
      <c r="AA62" s="384"/>
      <c r="AB62" s="384"/>
      <c r="AC62" s="384"/>
      <c r="AD62" s="384"/>
      <c r="AE62" s="384"/>
      <c r="AF62" s="2"/>
      <c r="AG62" s="2"/>
      <c r="AI62" s="14"/>
      <c r="AJ62" s="14"/>
    </row>
    <row r="63" spans="2:36" s="15" customFormat="1" x14ac:dyDescent="0.25">
      <c r="B63" s="4" t="s">
        <v>111</v>
      </c>
      <c r="C63" s="224">
        <v>3.2520000000000001E-3</v>
      </c>
      <c r="D63" s="16">
        <f>G12</f>
        <v>4662999.4220000003</v>
      </c>
      <c r="E63" s="365">
        <f t="shared" si="34"/>
        <v>0.32519903785448906</v>
      </c>
      <c r="F63" s="16"/>
      <c r="J63" s="16"/>
      <c r="K63" s="16"/>
      <c r="L63" s="17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384"/>
      <c r="Z63" s="384"/>
      <c r="AA63" s="384"/>
      <c r="AB63" s="384"/>
      <c r="AC63" s="384"/>
      <c r="AD63" s="384"/>
      <c r="AE63" s="384"/>
      <c r="AF63" s="2"/>
      <c r="AG63" s="2"/>
      <c r="AI63" s="14"/>
      <c r="AJ63" s="14"/>
    </row>
    <row r="64" spans="2:36" s="15" customFormat="1" x14ac:dyDescent="0.25">
      <c r="B64" s="4" t="s">
        <v>42</v>
      </c>
      <c r="C64" s="224">
        <v>0.11063099999999999</v>
      </c>
      <c r="D64" s="16">
        <f t="shared" ref="D64:D69" si="35">G14</f>
        <v>158632650.93300003</v>
      </c>
      <c r="E64" s="365">
        <f t="shared" si="34"/>
        <v>11.063090682004081</v>
      </c>
      <c r="F64" s="16"/>
      <c r="J64" s="16"/>
      <c r="K64" s="16"/>
      <c r="L64" s="17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384"/>
      <c r="Z64" s="384"/>
      <c r="AA64" s="384"/>
      <c r="AB64" s="384"/>
      <c r="AC64" s="384"/>
      <c r="AD64" s="384"/>
      <c r="AE64" s="384"/>
      <c r="AF64" s="2"/>
      <c r="AG64" s="2"/>
    </row>
    <row r="65" spans="2:36" s="15" customFormat="1" x14ac:dyDescent="0.25">
      <c r="B65" s="4" t="s">
        <v>112</v>
      </c>
      <c r="C65" s="224">
        <v>0.17344899999999999</v>
      </c>
      <c r="D65" s="16">
        <f t="shared" si="35"/>
        <v>248706589.79499999</v>
      </c>
      <c r="E65" s="365">
        <f t="shared" si="34"/>
        <v>17.344875345216177</v>
      </c>
      <c r="F65" s="16"/>
      <c r="J65" s="16"/>
      <c r="K65" s="16"/>
      <c r="L65" s="17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384"/>
      <c r="Z65" s="384"/>
      <c r="AA65" s="384"/>
      <c r="AB65" s="384"/>
      <c r="AC65" s="384"/>
      <c r="AD65" s="384"/>
      <c r="AE65" s="384"/>
      <c r="AF65" s="2"/>
      <c r="AG65" s="2"/>
      <c r="AH65" s="2"/>
    </row>
    <row r="66" spans="2:36" s="15" customFormat="1" x14ac:dyDescent="0.25">
      <c r="B66" s="4" t="s">
        <v>113</v>
      </c>
      <c r="C66" s="224">
        <v>1.5779999999999999E-2</v>
      </c>
      <c r="D66" s="16">
        <f t="shared" si="35"/>
        <v>22626768.18</v>
      </c>
      <c r="E66" s="365">
        <f t="shared" si="34"/>
        <v>1.5779978884785217</v>
      </c>
      <c r="F66" s="16"/>
      <c r="J66" s="16"/>
      <c r="K66" s="16"/>
      <c r="L66" s="17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384"/>
      <c r="Z66" s="384"/>
      <c r="AA66" s="384"/>
      <c r="AB66" s="384"/>
      <c r="AC66" s="384"/>
      <c r="AD66" s="384"/>
      <c r="AE66" s="384"/>
      <c r="AF66" s="2"/>
      <c r="AG66" s="2"/>
      <c r="AH66" s="2"/>
    </row>
    <row r="67" spans="2:36" s="15" customFormat="1" x14ac:dyDescent="0.25">
      <c r="B67" s="4" t="s">
        <v>114</v>
      </c>
      <c r="C67" s="224">
        <v>1.5999999999999999E-5</v>
      </c>
      <c r="D67" s="16">
        <f t="shared" si="35"/>
        <v>22922.240000000002</v>
      </c>
      <c r="E67" s="365">
        <f t="shared" si="34"/>
        <v>1.5986041856021664E-3</v>
      </c>
      <c r="F67" s="16"/>
      <c r="J67" s="16"/>
      <c r="K67" s="16"/>
      <c r="L67" s="1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384"/>
      <c r="Z67" s="384"/>
      <c r="AA67" s="384"/>
      <c r="AB67" s="384"/>
      <c r="AC67" s="384"/>
      <c r="AD67" s="384"/>
      <c r="AE67" s="384"/>
      <c r="AF67" s="2"/>
      <c r="AG67" s="2"/>
      <c r="AH67" s="2"/>
    </row>
    <row r="68" spans="2:36" s="15" customFormat="1" x14ac:dyDescent="0.25">
      <c r="B68" s="4" t="s">
        <v>25</v>
      </c>
      <c r="C68" s="224">
        <v>9.9539999999999993E-3</v>
      </c>
      <c r="D68" s="16">
        <f t="shared" si="35"/>
        <v>14273285.390000001</v>
      </c>
      <c r="E68" s="365">
        <f t="shared" si="34"/>
        <v>0.99542338649051088</v>
      </c>
      <c r="F68" s="16"/>
      <c r="J68" s="16"/>
      <c r="K68" s="16"/>
      <c r="L68" s="17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384"/>
      <c r="Z68" s="384"/>
      <c r="AA68" s="384"/>
      <c r="AB68" s="384"/>
      <c r="AC68" s="384"/>
      <c r="AD68" s="384"/>
      <c r="AE68" s="384"/>
      <c r="AF68" s="2"/>
      <c r="AG68" s="2"/>
      <c r="AH68" s="2"/>
    </row>
    <row r="69" spans="2:36" s="15" customFormat="1" x14ac:dyDescent="0.25">
      <c r="B69" s="4" t="s">
        <v>115</v>
      </c>
      <c r="C69" s="224">
        <v>5.1599999999999997E-4</v>
      </c>
      <c r="D69" s="16">
        <f t="shared" si="35"/>
        <v>740239.02100000007</v>
      </c>
      <c r="E69" s="365">
        <f t="shared" si="34"/>
        <v>5.1624500804312759E-2</v>
      </c>
      <c r="F69" s="14"/>
      <c r="J69" s="16"/>
      <c r="K69" s="16"/>
      <c r="L69" s="17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384"/>
      <c r="Z69" s="384"/>
      <c r="AA69" s="384"/>
      <c r="AB69" s="384"/>
      <c r="AC69" s="384"/>
      <c r="AD69" s="384"/>
      <c r="AE69" s="384"/>
      <c r="AF69" s="2"/>
      <c r="AG69" s="2"/>
      <c r="AH69" s="2"/>
    </row>
    <row r="70" spans="2:36" x14ac:dyDescent="0.25">
      <c r="B70" s="4" t="s">
        <v>23</v>
      </c>
      <c r="C70" s="224">
        <v>0.50985499999999995</v>
      </c>
      <c r="D70" s="16">
        <f>G21</f>
        <v>731075974.75</v>
      </c>
      <c r="E70" s="365">
        <f t="shared" si="34"/>
        <v>50.985467093466163</v>
      </c>
      <c r="AJ70" s="15"/>
    </row>
    <row r="71" spans="2:36" x14ac:dyDescent="0.25">
      <c r="B71" s="4" t="s">
        <v>22</v>
      </c>
      <c r="C71" s="224">
        <v>0.116295</v>
      </c>
      <c r="D71" s="16">
        <f>G22</f>
        <v>166754362.572</v>
      </c>
      <c r="E71" s="365">
        <f>D71/$D$72*100</f>
        <v>11.629501391444311</v>
      </c>
      <c r="AJ71" s="15"/>
    </row>
    <row r="72" spans="2:36" x14ac:dyDescent="0.25">
      <c r="B72" s="18" t="s">
        <v>43</v>
      </c>
      <c r="C72" s="369">
        <f>SUM(C60:C71)</f>
        <v>1</v>
      </c>
      <c r="D72" s="366">
        <f>G25</f>
        <v>1433890903.48</v>
      </c>
      <c r="E72" s="367">
        <f>D72/$D$72*100</f>
        <v>100</v>
      </c>
    </row>
  </sheetData>
  <mergeCells count="5">
    <mergeCell ref="B4:B6"/>
    <mergeCell ref="C5:C6"/>
    <mergeCell ref="D5:D6"/>
    <mergeCell ref="C4:I4"/>
    <mergeCell ref="F5:H5"/>
  </mergeCells>
  <printOptions horizontalCentered="1"/>
  <pageMargins left="0.35433070866141736" right="0.35433070866141736" top="0.98425196850393704" bottom="0.98425196850393704" header="0.51181102362204722" footer="0.51181102362204722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B1:AK54"/>
  <sheetViews>
    <sheetView topLeftCell="A16" zoomScale="90" zoomScaleNormal="90" workbookViewId="0">
      <selection activeCell="E25" sqref="E25"/>
    </sheetView>
  </sheetViews>
  <sheetFormatPr defaultRowHeight="12.75" x14ac:dyDescent="0.2"/>
  <cols>
    <col min="1" max="1" width="4.140625" customWidth="1"/>
    <col min="2" max="2" width="16.85546875" customWidth="1"/>
    <col min="3" max="3" width="16.7109375" bestFit="1" customWidth="1"/>
    <col min="4" max="4" width="14.42578125" bestFit="1" customWidth="1"/>
    <col min="5" max="5" width="14.28515625" bestFit="1" customWidth="1"/>
    <col min="6" max="7" width="15.7109375" customWidth="1"/>
    <col min="8" max="8" width="10.140625" customWidth="1"/>
    <col min="11" max="11" width="3.28515625" customWidth="1"/>
    <col min="12" max="12" width="14.28515625" bestFit="1" customWidth="1"/>
    <col min="13" max="23" width="13.5703125" customWidth="1"/>
    <col min="24" max="24" width="15.28515625" bestFit="1" customWidth="1"/>
    <col min="25" max="31" width="15.28515625" customWidth="1"/>
    <col min="32" max="32" width="15.7109375" customWidth="1"/>
    <col min="33" max="33" width="15.7109375" bestFit="1" customWidth="1"/>
    <col min="34" max="34" width="6.28515625" style="87" customWidth="1"/>
    <col min="35" max="35" width="9.140625" customWidth="1"/>
    <col min="36" max="37" width="17.7109375" bestFit="1" customWidth="1"/>
    <col min="39" max="39" width="13.28515625" bestFit="1" customWidth="1"/>
    <col min="41" max="41" width="13.28515625" bestFit="1" customWidth="1"/>
  </cols>
  <sheetData>
    <row r="1" spans="2:37" x14ac:dyDescent="0.2">
      <c r="B1" s="149" t="s">
        <v>179</v>
      </c>
      <c r="C1" s="40"/>
      <c r="D1" s="40"/>
      <c r="E1" s="41"/>
      <c r="F1" s="41"/>
      <c r="G1" s="41"/>
      <c r="H1" s="42"/>
      <c r="I1" s="41"/>
      <c r="J1" s="43"/>
      <c r="K1" s="44"/>
      <c r="L1" s="8" t="s">
        <v>18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39"/>
    </row>
    <row r="2" spans="2:37" ht="13.5" thickBot="1" x14ac:dyDescent="0.25">
      <c r="B2" s="39"/>
      <c r="C2" s="40"/>
      <c r="D2" s="40"/>
      <c r="E2" s="41"/>
      <c r="F2" s="41"/>
      <c r="G2" s="41"/>
      <c r="H2" s="42"/>
      <c r="I2" s="41"/>
      <c r="J2" s="43"/>
      <c r="K2" s="44"/>
      <c r="L2" s="44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39"/>
    </row>
    <row r="3" spans="2:37" ht="14.25" thickTop="1" x14ac:dyDescent="0.25">
      <c r="B3" s="454" t="s">
        <v>47</v>
      </c>
      <c r="C3" s="450" t="str">
        <f>'1.hs expa '!C4</f>
        <v>Nilai FOB(US$)</v>
      </c>
      <c r="D3" s="450"/>
      <c r="E3" s="450"/>
      <c r="F3" s="450"/>
      <c r="G3" s="450"/>
      <c r="H3" s="450"/>
      <c r="I3" s="451"/>
      <c r="J3" s="43"/>
      <c r="K3" s="44"/>
      <c r="L3" s="44"/>
      <c r="M3" s="143" t="s">
        <v>167</v>
      </c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244" t="s">
        <v>171</v>
      </c>
      <c r="Z3" s="244"/>
      <c r="AA3" s="244"/>
      <c r="AB3" s="244"/>
      <c r="AC3" s="244"/>
      <c r="AD3" s="244"/>
      <c r="AE3" s="244"/>
      <c r="AF3" s="157" t="s">
        <v>136</v>
      </c>
      <c r="AG3" s="41"/>
      <c r="AH3" s="39"/>
    </row>
    <row r="4" spans="2:37" ht="13.5" x14ac:dyDescent="0.25">
      <c r="B4" s="455"/>
      <c r="C4" s="457" t="str">
        <f>'1.hs expa '!C5</f>
        <v>Juni 2022</v>
      </c>
      <c r="D4" s="457" t="str">
        <f>'1.hs expa '!D5</f>
        <v>Juli 2022</v>
      </c>
      <c r="E4" s="111" t="str">
        <f>'1.hs expa '!E5</f>
        <v xml:space="preserve">% Perubahan </v>
      </c>
      <c r="F4" s="453" t="str">
        <f>'1.hs expa '!$F$5</f>
        <v>Januari - Juli</v>
      </c>
      <c r="G4" s="453"/>
      <c r="H4" s="453"/>
      <c r="I4" s="112" t="str">
        <f>'1.hs expa '!I5</f>
        <v>% Peran</v>
      </c>
      <c r="J4" s="43"/>
      <c r="K4" s="44"/>
      <c r="L4" s="45"/>
      <c r="M4" s="21" t="s">
        <v>11</v>
      </c>
      <c r="N4" s="21" t="s">
        <v>12</v>
      </c>
      <c r="O4" s="21" t="s">
        <v>13</v>
      </c>
      <c r="P4" s="21" t="s">
        <v>14</v>
      </c>
      <c r="Q4" s="21" t="s">
        <v>159</v>
      </c>
      <c r="R4" s="21" t="s">
        <v>161</v>
      </c>
      <c r="S4" s="21" t="s">
        <v>162</v>
      </c>
      <c r="T4" s="21" t="s">
        <v>164</v>
      </c>
      <c r="U4" s="21" t="s">
        <v>15</v>
      </c>
      <c r="V4" s="21" t="s">
        <v>165</v>
      </c>
      <c r="W4" s="21" t="s">
        <v>151</v>
      </c>
      <c r="X4" s="21" t="s">
        <v>166</v>
      </c>
      <c r="Y4" s="264" t="s">
        <v>11</v>
      </c>
      <c r="Z4" s="264" t="s">
        <v>12</v>
      </c>
      <c r="AA4" s="264" t="s">
        <v>13</v>
      </c>
      <c r="AB4" s="264" t="s">
        <v>14</v>
      </c>
      <c r="AC4" s="264" t="s">
        <v>175</v>
      </c>
      <c r="AD4" s="264" t="s">
        <v>177</v>
      </c>
      <c r="AE4" s="264" t="s">
        <v>184</v>
      </c>
      <c r="AF4" s="152" t="s">
        <v>158</v>
      </c>
      <c r="AG4" s="152" t="s">
        <v>168</v>
      </c>
      <c r="AH4" s="39"/>
    </row>
    <row r="5" spans="2:37" ht="15" x14ac:dyDescent="0.25">
      <c r="B5" s="456"/>
      <c r="C5" s="449"/>
      <c r="D5" s="449"/>
      <c r="E5" s="113" t="str">
        <f>'1.hs expa '!E6</f>
        <v>Juli'22 thd Juni'22</v>
      </c>
      <c r="F5" s="114" t="str">
        <f>'1.hs expa '!F6</f>
        <v>2021</v>
      </c>
      <c r="G5" s="206" t="str">
        <f>'1.hs expa '!G6</f>
        <v>2022</v>
      </c>
      <c r="H5" s="207" t="str">
        <f>'1.hs expa '!H6</f>
        <v xml:space="preserve">% Perubahan </v>
      </c>
      <c r="I5" s="144">
        <f>'1.hs expa '!I6</f>
        <v>2022</v>
      </c>
      <c r="J5" s="43"/>
      <c r="K5" s="44"/>
      <c r="L5" s="7" t="s">
        <v>48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6"/>
      <c r="AG5" s="141"/>
      <c r="AH5" s="171"/>
      <c r="AI5" s="31" t="s">
        <v>118</v>
      </c>
      <c r="AJ5" s="184" t="s">
        <v>176</v>
      </c>
      <c r="AK5" s="184" t="s">
        <v>185</v>
      </c>
    </row>
    <row r="6" spans="2:37" ht="13.5" x14ac:dyDescent="0.25">
      <c r="B6" s="145" t="s">
        <v>119</v>
      </c>
      <c r="C6" s="145" t="s">
        <v>120</v>
      </c>
      <c r="D6" s="145" t="s">
        <v>121</v>
      </c>
      <c r="E6" s="145" t="s">
        <v>122</v>
      </c>
      <c r="F6" s="145" t="s">
        <v>123</v>
      </c>
      <c r="G6" s="145" t="s">
        <v>124</v>
      </c>
      <c r="H6" s="145" t="s">
        <v>125</v>
      </c>
      <c r="I6" s="145" t="s">
        <v>126</v>
      </c>
      <c r="J6" s="43"/>
      <c r="K6" t="s">
        <v>82</v>
      </c>
      <c r="L6" s="47" t="s">
        <v>49</v>
      </c>
      <c r="M6" s="14">
        <v>239436805.995</v>
      </c>
      <c r="N6" s="14">
        <v>216691016.07800001</v>
      </c>
      <c r="O6" s="14">
        <v>244374098.31400001</v>
      </c>
      <c r="P6" s="14">
        <v>210281409.53</v>
      </c>
      <c r="Q6" s="14">
        <v>218524298.759</v>
      </c>
      <c r="R6" s="14">
        <v>231802661.09999999</v>
      </c>
      <c r="S6" s="14">
        <v>251863112.38999999</v>
      </c>
      <c r="T6" s="14">
        <v>242345412.822</v>
      </c>
      <c r="U6" s="14">
        <v>241676266.38</v>
      </c>
      <c r="V6" s="14">
        <v>264992384.706</v>
      </c>
      <c r="W6" s="14">
        <v>252581066.44499999</v>
      </c>
      <c r="X6" s="14">
        <v>263065250.44</v>
      </c>
      <c r="Y6" s="14">
        <v>173865929.74599999</v>
      </c>
      <c r="Z6" s="14">
        <v>157257900.69100001</v>
      </c>
      <c r="AA6" s="14">
        <v>174189561.40799999</v>
      </c>
      <c r="AB6" s="14">
        <v>168906938.14999998</v>
      </c>
      <c r="AC6" s="14">
        <v>158168878.25</v>
      </c>
      <c r="AD6" s="14">
        <v>165634667.29000002</v>
      </c>
      <c r="AE6" s="14"/>
      <c r="AF6" s="185">
        <f>SUM(M6:S6)</f>
        <v>1612973402.1659999</v>
      </c>
      <c r="AG6" s="186">
        <f>SUM(Y6:AE6)</f>
        <v>998023875.53500009</v>
      </c>
      <c r="AH6" t="s">
        <v>82</v>
      </c>
      <c r="AI6" s="174" t="s">
        <v>82</v>
      </c>
      <c r="AJ6">
        <v>165634667.29000002</v>
      </c>
    </row>
    <row r="7" spans="2:37" ht="13.5" x14ac:dyDescent="0.25">
      <c r="B7" s="36" t="s">
        <v>48</v>
      </c>
      <c r="C7" s="100"/>
      <c r="D7" s="100"/>
      <c r="E7" s="101"/>
      <c r="F7" s="101"/>
      <c r="G7" s="102"/>
      <c r="H7" s="102"/>
      <c r="I7" s="102"/>
      <c r="J7" s="43"/>
      <c r="K7" t="s">
        <v>83</v>
      </c>
      <c r="L7" s="47" t="s">
        <v>50</v>
      </c>
      <c r="M7" s="14">
        <v>20737379.581999999</v>
      </c>
      <c r="N7" s="14">
        <v>12305541.314999999</v>
      </c>
      <c r="O7" s="14">
        <v>46024984.855999999</v>
      </c>
      <c r="P7" s="14">
        <v>21699526.118999999</v>
      </c>
      <c r="Q7" s="14">
        <v>36558015.428999998</v>
      </c>
      <c r="R7" s="14">
        <v>13248084.659</v>
      </c>
      <c r="S7" s="14">
        <v>16824725.322000001</v>
      </c>
      <c r="T7" s="14">
        <v>43471545.895000003</v>
      </c>
      <c r="U7" s="14">
        <v>16672249.42</v>
      </c>
      <c r="V7" s="14">
        <v>26529011.614</v>
      </c>
      <c r="W7" s="14">
        <v>8912556.7430000007</v>
      </c>
      <c r="X7" s="14">
        <v>17334038.845000003</v>
      </c>
      <c r="Y7" s="14">
        <v>5615367.7360000005</v>
      </c>
      <c r="Z7" s="14">
        <v>21794780.804000001</v>
      </c>
      <c r="AA7" s="14">
        <v>52611777.552000001</v>
      </c>
      <c r="AB7" s="14">
        <v>20444992.907000002</v>
      </c>
      <c r="AC7" s="14">
        <v>10292124.733000001</v>
      </c>
      <c r="AD7" s="14">
        <v>14534744.016000001</v>
      </c>
      <c r="AE7" s="14"/>
      <c r="AF7" s="185">
        <f t="shared" ref="AF7:AF25" si="0">SUM(M7:S7)</f>
        <v>167398257.28200001</v>
      </c>
      <c r="AG7" s="186">
        <f t="shared" ref="AG7:AG25" si="1">SUM(Y7:AE7)</f>
        <v>125293787.74800001</v>
      </c>
      <c r="AH7" t="s">
        <v>83</v>
      </c>
      <c r="AI7" s="174" t="s">
        <v>83</v>
      </c>
      <c r="AJ7">
        <v>14534744.016000001</v>
      </c>
    </row>
    <row r="8" spans="2:37" ht="13.5" x14ac:dyDescent="0.25">
      <c r="B8" s="104" t="s">
        <v>49</v>
      </c>
      <c r="C8" s="100">
        <f>AD32</f>
        <v>139645625.00000003</v>
      </c>
      <c r="D8" s="100">
        <f>AE32</f>
        <v>0</v>
      </c>
      <c r="E8" s="103">
        <f>(D8-C8)/C8*100</f>
        <v>-100</v>
      </c>
      <c r="F8" s="100">
        <f>AF32</f>
        <v>723665031.64699996</v>
      </c>
      <c r="G8" s="100">
        <f>AG32</f>
        <v>683901892.84000003</v>
      </c>
      <c r="H8" s="103">
        <f>(G8-F8)/F8*100</f>
        <v>-5.4946884356844503</v>
      </c>
      <c r="I8" s="103">
        <f>G8/$G$25*100</f>
        <v>47.695531869279272</v>
      </c>
      <c r="J8" s="43" t="s">
        <v>174</v>
      </c>
      <c r="K8" t="s">
        <v>84</v>
      </c>
      <c r="L8" s="47" t="s">
        <v>51</v>
      </c>
      <c r="M8" s="14">
        <v>97634486</v>
      </c>
      <c r="N8" s="14">
        <v>132467098.765</v>
      </c>
      <c r="O8" s="14">
        <v>40993385</v>
      </c>
      <c r="P8" s="14">
        <v>6473977.9819999998</v>
      </c>
      <c r="Q8" s="14">
        <v>21695036.800000001</v>
      </c>
      <c r="R8" s="14">
        <v>82114979.549999997</v>
      </c>
      <c r="S8" s="14">
        <v>34637157</v>
      </c>
      <c r="T8" s="14">
        <v>88522361</v>
      </c>
      <c r="U8" s="14">
        <v>89759194</v>
      </c>
      <c r="V8" s="14">
        <v>31398120</v>
      </c>
      <c r="W8" s="14">
        <v>49504184</v>
      </c>
      <c r="X8" s="14">
        <v>65846722</v>
      </c>
      <c r="Y8" s="14">
        <v>32549415</v>
      </c>
      <c r="Z8" s="14">
        <v>43931673</v>
      </c>
      <c r="AA8" s="14">
        <v>52997992</v>
      </c>
      <c r="AB8" s="14">
        <v>17161160.162</v>
      </c>
      <c r="AC8" s="14">
        <v>32092424</v>
      </c>
      <c r="AD8" s="14">
        <v>121001855.67200001</v>
      </c>
      <c r="AE8" s="14"/>
      <c r="AF8" s="185">
        <f t="shared" si="0"/>
        <v>416016121.097</v>
      </c>
      <c r="AG8" s="186">
        <f t="shared" si="1"/>
        <v>299734519.83399999</v>
      </c>
      <c r="AH8" t="s">
        <v>84</v>
      </c>
      <c r="AI8" s="174" t="s">
        <v>84</v>
      </c>
      <c r="AJ8">
        <v>121001855.67200001</v>
      </c>
    </row>
    <row r="9" spans="2:37" ht="13.5" x14ac:dyDescent="0.25">
      <c r="B9" s="104" t="s">
        <v>50</v>
      </c>
      <c r="C9" s="100">
        <f t="shared" ref="C9:C24" si="2">AD33</f>
        <v>21938217.276000001</v>
      </c>
      <c r="D9" s="100">
        <f t="shared" ref="D9:D24" si="3">AE33</f>
        <v>0</v>
      </c>
      <c r="E9" s="103">
        <f t="shared" ref="E9:E23" si="4">(D9-C9)/C9*100</f>
        <v>-100</v>
      </c>
      <c r="F9" s="100">
        <f t="shared" ref="F9:G11" si="5">AF33</f>
        <v>57297569.082000002</v>
      </c>
      <c r="G9" s="100">
        <f t="shared" si="5"/>
        <v>101470122.18900001</v>
      </c>
      <c r="H9" s="103">
        <f t="shared" ref="H9:H23" si="6">(G9-F9)/F9*100</f>
        <v>77.093241152663126</v>
      </c>
      <c r="I9" s="103">
        <f>G9/$G$25*100</f>
        <v>7.0765580521318441</v>
      </c>
      <c r="J9" s="43" t="s">
        <v>174</v>
      </c>
      <c r="K9" t="s">
        <v>85</v>
      </c>
      <c r="L9" s="4" t="s">
        <v>52</v>
      </c>
      <c r="M9" s="14">
        <v>25549362</v>
      </c>
      <c r="N9" s="14">
        <v>8477197</v>
      </c>
      <c r="O9" s="14">
        <v>1604140</v>
      </c>
      <c r="P9" s="14">
        <v>9820258</v>
      </c>
      <c r="Q9" s="14">
        <v>16618185</v>
      </c>
      <c r="R9" s="14">
        <v>32625903</v>
      </c>
      <c r="S9" s="14">
        <v>16915331</v>
      </c>
      <c r="T9" s="14">
        <v>52790231</v>
      </c>
      <c r="U9" s="14">
        <v>63719987</v>
      </c>
      <c r="V9" s="14">
        <v>96460418</v>
      </c>
      <c r="W9" s="14">
        <v>69701579</v>
      </c>
      <c r="X9" s="14">
        <v>34419840</v>
      </c>
      <c r="Y9" s="14">
        <v>8421812</v>
      </c>
      <c r="Z9" s="14">
        <v>31470041</v>
      </c>
      <c r="AA9" s="14">
        <v>73773442</v>
      </c>
      <c r="AB9" s="14">
        <v>78350021</v>
      </c>
      <c r="AC9" s="14">
        <v>64093918.479999997</v>
      </c>
      <c r="AD9" s="14">
        <v>133446360.76000001</v>
      </c>
      <c r="AE9" s="14"/>
      <c r="AF9" s="185">
        <f t="shared" si="0"/>
        <v>111610376</v>
      </c>
      <c r="AG9" s="186">
        <f t="shared" si="1"/>
        <v>389555595.24000001</v>
      </c>
      <c r="AH9" t="s">
        <v>85</v>
      </c>
      <c r="AI9" s="174" t="s">
        <v>85</v>
      </c>
      <c r="AJ9">
        <v>133446360.76000001</v>
      </c>
    </row>
    <row r="10" spans="2:37" ht="13.5" x14ac:dyDescent="0.25">
      <c r="B10" s="104" t="s">
        <v>51</v>
      </c>
      <c r="C10" s="100">
        <f t="shared" si="2"/>
        <v>39845001.886000007</v>
      </c>
      <c r="D10" s="100">
        <f t="shared" si="3"/>
        <v>0</v>
      </c>
      <c r="E10" s="103">
        <f t="shared" si="4"/>
        <v>-100</v>
      </c>
      <c r="F10" s="100">
        <f t="shared" si="5"/>
        <v>93199063.082999989</v>
      </c>
      <c r="G10" s="100">
        <f t="shared" si="5"/>
        <v>86095011.863000005</v>
      </c>
      <c r="H10" s="103">
        <f t="shared" si="6"/>
        <v>-7.6224491802812988</v>
      </c>
      <c r="I10" s="103">
        <f>G10/$G$25*100</f>
        <v>6.0042930500535707</v>
      </c>
      <c r="J10" s="43"/>
      <c r="L10" s="7" t="s">
        <v>53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85">
        <f t="shared" si="0"/>
        <v>0</v>
      </c>
      <c r="AG10" s="186">
        <f t="shared" si="1"/>
        <v>0</v>
      </c>
      <c r="AH10"/>
      <c r="AI10" s="174" t="s">
        <v>86</v>
      </c>
      <c r="AJ10">
        <v>356577</v>
      </c>
    </row>
    <row r="11" spans="2:37" ht="13.5" x14ac:dyDescent="0.25">
      <c r="B11" s="35" t="s">
        <v>52</v>
      </c>
      <c r="C11" s="100">
        <f t="shared" si="2"/>
        <v>6819207.8200000003</v>
      </c>
      <c r="D11" s="100">
        <f t="shared" si="3"/>
        <v>0</v>
      </c>
      <c r="E11" s="103">
        <f t="shared" si="4"/>
        <v>-100</v>
      </c>
      <c r="F11" s="100">
        <f t="shared" si="5"/>
        <v>13789779.039999999</v>
      </c>
      <c r="G11" s="100">
        <f t="shared" si="5"/>
        <v>23933324.991999999</v>
      </c>
      <c r="H11" s="103">
        <f t="shared" si="6"/>
        <v>73.558437177105048</v>
      </c>
      <c r="I11" s="103">
        <f>G11/$G$25*100</f>
        <v>1.6691175691201265</v>
      </c>
      <c r="J11" s="43"/>
      <c r="K11" t="s">
        <v>86</v>
      </c>
      <c r="L11" s="47" t="s">
        <v>54</v>
      </c>
      <c r="M11" s="14">
        <v>610202</v>
      </c>
      <c r="N11" s="14">
        <v>352528</v>
      </c>
      <c r="O11" s="14">
        <v>357113</v>
      </c>
      <c r="P11" s="14">
        <v>451732</v>
      </c>
      <c r="Q11" s="14">
        <v>366719</v>
      </c>
      <c r="R11" s="14">
        <v>584640</v>
      </c>
      <c r="S11" s="14">
        <v>292440</v>
      </c>
      <c r="T11" s="14">
        <v>407738</v>
      </c>
      <c r="U11" s="14">
        <v>578732</v>
      </c>
      <c r="V11" s="14">
        <v>418378</v>
      </c>
      <c r="W11" s="14">
        <v>270600</v>
      </c>
      <c r="X11" s="14">
        <v>64986</v>
      </c>
      <c r="Y11" s="14">
        <v>170181</v>
      </c>
      <c r="Z11" s="14">
        <v>68662</v>
      </c>
      <c r="AA11" s="14">
        <v>122584.992</v>
      </c>
      <c r="AB11" s="14">
        <v>439961</v>
      </c>
      <c r="AC11" s="14">
        <v>244740.86199999999</v>
      </c>
      <c r="AD11" s="14">
        <v>356577</v>
      </c>
      <c r="AE11" s="14"/>
      <c r="AF11" s="185">
        <f t="shared" si="0"/>
        <v>3015374</v>
      </c>
      <c r="AG11" s="186">
        <f t="shared" si="1"/>
        <v>1402706.8539999998</v>
      </c>
      <c r="AH11" t="s">
        <v>86</v>
      </c>
      <c r="AI11" s="174" t="s">
        <v>87</v>
      </c>
      <c r="AJ11">
        <v>0</v>
      </c>
    </row>
    <row r="12" spans="2:37" ht="13.5" x14ac:dyDescent="0.25">
      <c r="B12" s="36" t="s">
        <v>53</v>
      </c>
      <c r="C12" s="100">
        <f t="shared" si="2"/>
        <v>0</v>
      </c>
      <c r="D12" s="100">
        <f t="shared" si="3"/>
        <v>0</v>
      </c>
      <c r="E12" s="103"/>
      <c r="F12" s="100"/>
      <c r="G12" s="100"/>
      <c r="H12" s="103"/>
      <c r="I12" s="103"/>
      <c r="J12" s="43"/>
      <c r="K12" t="s">
        <v>87</v>
      </c>
      <c r="L12" s="47" t="s">
        <v>55</v>
      </c>
      <c r="M12" s="14"/>
      <c r="N12" s="14"/>
      <c r="O12" s="14"/>
      <c r="P12" s="14"/>
      <c r="Q12" s="14"/>
      <c r="R12" s="14">
        <v>0.05</v>
      </c>
      <c r="S12" s="14"/>
      <c r="T12" s="14">
        <v>113400</v>
      </c>
      <c r="U12" s="14"/>
      <c r="V12" s="14"/>
      <c r="W12" s="14"/>
      <c r="X12" s="14"/>
      <c r="Y12" s="14">
        <v>0</v>
      </c>
      <c r="Z12" s="14">
        <v>113400</v>
      </c>
      <c r="AA12" s="14">
        <v>0</v>
      </c>
      <c r="AB12" s="14">
        <v>113400</v>
      </c>
      <c r="AC12" s="14">
        <v>0</v>
      </c>
      <c r="AD12" s="14">
        <v>0</v>
      </c>
      <c r="AE12" s="14"/>
      <c r="AF12" s="185">
        <f t="shared" si="0"/>
        <v>0.05</v>
      </c>
      <c r="AG12" s="186">
        <f t="shared" si="1"/>
        <v>226800</v>
      </c>
      <c r="AH12" t="s">
        <v>87</v>
      </c>
      <c r="AI12" s="174" t="s">
        <v>88</v>
      </c>
      <c r="AJ12">
        <v>0</v>
      </c>
    </row>
    <row r="13" spans="2:37" ht="13.5" x14ac:dyDescent="0.25">
      <c r="B13" s="104" t="s">
        <v>54</v>
      </c>
      <c r="C13" s="100">
        <f t="shared" si="2"/>
        <v>815110.41099999996</v>
      </c>
      <c r="D13" s="100">
        <f t="shared" si="3"/>
        <v>0</v>
      </c>
      <c r="E13" s="103">
        <f t="shared" si="4"/>
        <v>-100</v>
      </c>
      <c r="F13" s="100">
        <f t="shared" ref="F13:G16" si="7">AF37</f>
        <v>5947611.8130000001</v>
      </c>
      <c r="G13" s="100">
        <f t="shared" si="7"/>
        <v>3335588.2050000001</v>
      </c>
      <c r="H13" s="103">
        <f t="shared" si="6"/>
        <v>-43.917183739039025</v>
      </c>
      <c r="I13" s="103">
        <f>G13/$G$25*100</f>
        <v>0.23262496448681352</v>
      </c>
      <c r="J13" s="43"/>
      <c r="K13" t="s">
        <v>88</v>
      </c>
      <c r="L13" s="47" t="s">
        <v>56</v>
      </c>
      <c r="M13" s="14">
        <v>50084</v>
      </c>
      <c r="N13" s="14">
        <v>30070</v>
      </c>
      <c r="O13" s="14">
        <v>95962</v>
      </c>
      <c r="P13" s="14"/>
      <c r="Q13" s="14"/>
      <c r="R13" s="14">
        <v>3.6869999999999998</v>
      </c>
      <c r="S13" s="14">
        <v>217362</v>
      </c>
      <c r="T13" s="14">
        <v>14273</v>
      </c>
      <c r="U13" s="14"/>
      <c r="V13" s="14">
        <v>2.87</v>
      </c>
      <c r="W13" s="14">
        <v>11400</v>
      </c>
      <c r="X13" s="14"/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/>
      <c r="AF13" s="185">
        <f t="shared" si="0"/>
        <v>393481.68700000003</v>
      </c>
      <c r="AG13" s="186">
        <f t="shared" si="1"/>
        <v>0</v>
      </c>
      <c r="AH13" t="s">
        <v>88</v>
      </c>
      <c r="AI13" s="174" t="s">
        <v>89</v>
      </c>
      <c r="AJ13">
        <v>962511.8</v>
      </c>
    </row>
    <row r="14" spans="2:37" ht="13.5" x14ac:dyDescent="0.25">
      <c r="B14" s="104" t="s">
        <v>55</v>
      </c>
      <c r="C14" s="100">
        <f t="shared" si="2"/>
        <v>0</v>
      </c>
      <c r="D14" s="100">
        <f t="shared" si="3"/>
        <v>0</v>
      </c>
      <c r="E14" s="103" t="e">
        <f>(D14-C14)/C14*100</f>
        <v>#DIV/0!</v>
      </c>
      <c r="F14" s="100">
        <f t="shared" si="7"/>
        <v>3.01</v>
      </c>
      <c r="G14" s="100">
        <f t="shared" si="7"/>
        <v>386694</v>
      </c>
      <c r="H14" s="103">
        <f t="shared" si="6"/>
        <v>12846876.744186047</v>
      </c>
      <c r="I14" s="103">
        <f>G14/$G$25*100</f>
        <v>2.6968160482886666E-2</v>
      </c>
      <c r="J14" s="43"/>
      <c r="K14" t="s">
        <v>89</v>
      </c>
      <c r="L14" s="4" t="s">
        <v>57</v>
      </c>
      <c r="M14" s="14">
        <v>1859502</v>
      </c>
      <c r="N14" s="14">
        <v>1409995</v>
      </c>
      <c r="O14" s="14">
        <v>2359324</v>
      </c>
      <c r="P14" s="14">
        <v>1780855</v>
      </c>
      <c r="Q14" s="14">
        <v>362533</v>
      </c>
      <c r="R14" s="14">
        <v>2222716.6800000002</v>
      </c>
      <c r="S14" s="14">
        <v>980986</v>
      </c>
      <c r="T14" s="14">
        <v>1198247</v>
      </c>
      <c r="U14" s="14">
        <v>1484053</v>
      </c>
      <c r="V14" s="14">
        <v>2574763</v>
      </c>
      <c r="W14" s="14">
        <v>1087822</v>
      </c>
      <c r="X14" s="14">
        <v>682800</v>
      </c>
      <c r="Y14" s="14">
        <v>1479299.17</v>
      </c>
      <c r="Z14" s="14">
        <v>893836</v>
      </c>
      <c r="AA14" s="14">
        <v>523453</v>
      </c>
      <c r="AB14" s="14">
        <v>1721375</v>
      </c>
      <c r="AC14" s="14">
        <v>551357</v>
      </c>
      <c r="AD14" s="14">
        <v>962511.8</v>
      </c>
      <c r="AE14" s="14"/>
      <c r="AF14" s="185">
        <f t="shared" si="0"/>
        <v>10975911.68</v>
      </c>
      <c r="AG14" s="186">
        <f t="shared" si="1"/>
        <v>6131831.9699999997</v>
      </c>
      <c r="AH14" t="s">
        <v>89</v>
      </c>
      <c r="AI14" s="174" t="s">
        <v>90</v>
      </c>
      <c r="AJ14">
        <v>144647178.05199999</v>
      </c>
    </row>
    <row r="15" spans="2:37" ht="13.5" x14ac:dyDescent="0.25">
      <c r="B15" s="104" t="s">
        <v>56</v>
      </c>
      <c r="C15" s="100">
        <f t="shared" si="2"/>
        <v>0</v>
      </c>
      <c r="D15" s="100">
        <f t="shared" si="3"/>
        <v>0</v>
      </c>
      <c r="E15" s="103" t="e">
        <f>(D15-C15)/C15*100</f>
        <v>#DIV/0!</v>
      </c>
      <c r="F15" s="100">
        <f t="shared" si="7"/>
        <v>305849.326</v>
      </c>
      <c r="G15" s="100">
        <f t="shared" si="7"/>
        <v>0</v>
      </c>
      <c r="H15" s="103">
        <f t="shared" si="6"/>
        <v>-100</v>
      </c>
      <c r="I15" s="103">
        <f>G15/$G$25*100</f>
        <v>0</v>
      </c>
      <c r="J15" s="43"/>
      <c r="L15" s="7" t="s">
        <v>58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85">
        <f t="shared" si="0"/>
        <v>0</v>
      </c>
      <c r="AG15" s="186">
        <f t="shared" si="1"/>
        <v>0</v>
      </c>
      <c r="AH15"/>
      <c r="AI15" s="174" t="s">
        <v>91</v>
      </c>
      <c r="AJ15">
        <v>77499759.245999992</v>
      </c>
    </row>
    <row r="16" spans="2:37" ht="13.5" x14ac:dyDescent="0.25">
      <c r="B16" s="35" t="s">
        <v>57</v>
      </c>
      <c r="C16" s="100">
        <f t="shared" si="2"/>
        <v>1753111.65</v>
      </c>
      <c r="D16" s="100">
        <f t="shared" si="3"/>
        <v>0</v>
      </c>
      <c r="E16" s="103">
        <f t="shared" si="4"/>
        <v>-100</v>
      </c>
      <c r="F16" s="100">
        <f t="shared" si="7"/>
        <v>18526612.574000001</v>
      </c>
      <c r="G16" s="100">
        <f t="shared" si="7"/>
        <v>11570300.629000001</v>
      </c>
      <c r="H16" s="103">
        <f t="shared" si="6"/>
        <v>-37.547673203693996</v>
      </c>
      <c r="I16" s="103">
        <f>G16/$G$25*100</f>
        <v>0.80691638400936272</v>
      </c>
      <c r="J16" s="43"/>
      <c r="K16" t="s">
        <v>90</v>
      </c>
      <c r="L16" s="47" t="s">
        <v>62</v>
      </c>
      <c r="M16" s="14">
        <v>2192673.7289999998</v>
      </c>
      <c r="N16" s="14">
        <v>4986472.3650000002</v>
      </c>
      <c r="O16" s="14">
        <v>3463693.108</v>
      </c>
      <c r="P16" s="14">
        <v>5753981.6270000003</v>
      </c>
      <c r="Q16" s="14">
        <v>48284031.450000003</v>
      </c>
      <c r="R16" s="14">
        <v>47210308.450000003</v>
      </c>
      <c r="S16" s="14">
        <v>51607864</v>
      </c>
      <c r="T16" s="14">
        <v>142262548</v>
      </c>
      <c r="U16" s="14">
        <v>125108580</v>
      </c>
      <c r="V16" s="14">
        <v>218695514</v>
      </c>
      <c r="W16" s="14">
        <v>93826876.900000006</v>
      </c>
      <c r="X16" s="14">
        <v>26770052</v>
      </c>
      <c r="Y16" s="14">
        <v>4018447.3119999999</v>
      </c>
      <c r="Z16" s="14">
        <v>50175258</v>
      </c>
      <c r="AA16" s="14">
        <v>270416050</v>
      </c>
      <c r="AB16" s="14">
        <v>188660950</v>
      </c>
      <c r="AC16" s="14">
        <v>104107323</v>
      </c>
      <c r="AD16" s="14">
        <v>144647178.05199999</v>
      </c>
      <c r="AE16" s="14"/>
      <c r="AF16" s="185">
        <f t="shared" si="0"/>
        <v>163499024.729</v>
      </c>
      <c r="AG16" s="186">
        <f t="shared" si="1"/>
        <v>762025206.36400008</v>
      </c>
      <c r="AH16" t="s">
        <v>90</v>
      </c>
      <c r="AI16" s="174" t="s">
        <v>92</v>
      </c>
      <c r="AJ16">
        <v>11671631.862</v>
      </c>
    </row>
    <row r="17" spans="2:37" ht="13.5" x14ac:dyDescent="0.25">
      <c r="B17" s="36" t="s">
        <v>58</v>
      </c>
      <c r="C17" s="100">
        <f t="shared" si="2"/>
        <v>0</v>
      </c>
      <c r="D17" s="100">
        <f t="shared" si="3"/>
        <v>0</v>
      </c>
      <c r="E17" s="103"/>
      <c r="F17" s="100"/>
      <c r="G17" s="100"/>
      <c r="H17" s="103"/>
      <c r="I17" s="103"/>
      <c r="J17" s="43"/>
      <c r="K17" t="s">
        <v>91</v>
      </c>
      <c r="L17" s="47" t="s">
        <v>63</v>
      </c>
      <c r="M17" s="14">
        <v>118073146.07000001</v>
      </c>
      <c r="N17" s="14">
        <v>88009166.048000008</v>
      </c>
      <c r="O17" s="14">
        <v>126808904.45500001</v>
      </c>
      <c r="P17" s="14">
        <v>50642053.566999994</v>
      </c>
      <c r="Q17" s="14">
        <v>101385861.25</v>
      </c>
      <c r="R17" s="14">
        <v>58753979.184</v>
      </c>
      <c r="S17" s="14">
        <v>119417011.77</v>
      </c>
      <c r="T17" s="14">
        <v>115776405.47</v>
      </c>
      <c r="U17" s="14">
        <v>121722975.18099999</v>
      </c>
      <c r="V17" s="14">
        <v>88858044.291000009</v>
      </c>
      <c r="W17" s="14">
        <v>82666561.350000009</v>
      </c>
      <c r="X17" s="14">
        <v>132090055.478</v>
      </c>
      <c r="Y17" s="14">
        <v>100879043.573</v>
      </c>
      <c r="Z17" s="14">
        <v>57365617.199999996</v>
      </c>
      <c r="AA17" s="14">
        <v>126856888.87999998</v>
      </c>
      <c r="AB17" s="14">
        <v>60080537.012999997</v>
      </c>
      <c r="AC17" s="14">
        <v>55951426.82</v>
      </c>
      <c r="AD17" s="14">
        <v>77499759.245999992</v>
      </c>
      <c r="AE17" s="14"/>
      <c r="AF17" s="185">
        <f t="shared" si="0"/>
        <v>663090122.34399998</v>
      </c>
      <c r="AG17" s="186">
        <f t="shared" si="1"/>
        <v>478633272.73199999</v>
      </c>
      <c r="AH17" t="s">
        <v>91</v>
      </c>
      <c r="AI17" s="174" t="s">
        <v>93</v>
      </c>
      <c r="AJ17">
        <v>298758388.04799998</v>
      </c>
    </row>
    <row r="18" spans="2:37" ht="13.5" x14ac:dyDescent="0.25">
      <c r="B18" s="104" t="s">
        <v>62</v>
      </c>
      <c r="C18" s="100">
        <f t="shared" si="2"/>
        <v>8799860.7329999991</v>
      </c>
      <c r="D18" s="100">
        <f t="shared" si="3"/>
        <v>0</v>
      </c>
      <c r="E18" s="103">
        <f t="shared" si="4"/>
        <v>-100</v>
      </c>
      <c r="F18" s="100">
        <f t="shared" ref="F18:G24" si="8">AF42</f>
        <v>31866877.674000002</v>
      </c>
      <c r="G18" s="100">
        <f t="shared" si="8"/>
        <v>67141550.431000009</v>
      </c>
      <c r="H18" s="103">
        <f t="shared" si="6"/>
        <v>110.69384681443204</v>
      </c>
      <c r="I18" s="103">
        <f t="shared" ref="I18:I24" si="9">G18/$G$25*100</f>
        <v>4.6824727228584786</v>
      </c>
      <c r="J18" s="43"/>
      <c r="K18" t="s">
        <v>92</v>
      </c>
      <c r="L18" s="52" t="s">
        <v>64</v>
      </c>
      <c r="M18" s="14">
        <v>10733438.449999999</v>
      </c>
      <c r="N18" s="14">
        <v>6964601.6339999996</v>
      </c>
      <c r="O18" s="14">
        <v>10248312.895</v>
      </c>
      <c r="P18" s="14">
        <v>5173604.9000000004</v>
      </c>
      <c r="Q18" s="14">
        <v>2044738.3420000002</v>
      </c>
      <c r="R18" s="14">
        <v>7322400.2699999996</v>
      </c>
      <c r="S18" s="14">
        <v>15415509.521</v>
      </c>
      <c r="T18" s="14">
        <v>8265596.6349999998</v>
      </c>
      <c r="U18" s="14">
        <v>8690211.7699999996</v>
      </c>
      <c r="V18" s="14">
        <v>7915028.5</v>
      </c>
      <c r="W18" s="14">
        <v>6857584.0109999999</v>
      </c>
      <c r="X18" s="14">
        <v>10914987.59</v>
      </c>
      <c r="Y18" s="14">
        <v>11748954.323999999</v>
      </c>
      <c r="Z18" s="14">
        <v>6792970.334999999</v>
      </c>
      <c r="AA18" s="14">
        <v>7102124.6170000006</v>
      </c>
      <c r="AB18" s="14">
        <v>7971079.7509999992</v>
      </c>
      <c r="AC18" s="14">
        <v>9496394.6809999999</v>
      </c>
      <c r="AD18" s="14">
        <v>11671631.862</v>
      </c>
      <c r="AE18" s="14"/>
      <c r="AF18" s="185">
        <f t="shared" si="0"/>
        <v>57902606.011999995</v>
      </c>
      <c r="AG18" s="186">
        <f t="shared" si="1"/>
        <v>54783155.570000008</v>
      </c>
      <c r="AH18" t="s">
        <v>92</v>
      </c>
      <c r="AI18" s="174" t="s">
        <v>94</v>
      </c>
      <c r="AJ18">
        <v>17</v>
      </c>
    </row>
    <row r="19" spans="2:37" ht="13.5" x14ac:dyDescent="0.25">
      <c r="B19" s="104" t="s">
        <v>63</v>
      </c>
      <c r="C19" s="100">
        <f t="shared" si="2"/>
        <v>20029083.318000004</v>
      </c>
      <c r="D19" s="100">
        <f t="shared" si="3"/>
        <v>0</v>
      </c>
      <c r="E19" s="103">
        <f t="shared" si="4"/>
        <v>-100</v>
      </c>
      <c r="F19" s="100">
        <f t="shared" si="8"/>
        <v>140920303.69800001</v>
      </c>
      <c r="G19" s="100">
        <f t="shared" si="8"/>
        <v>117401217.583</v>
      </c>
      <c r="H19" s="103">
        <f t="shared" si="6"/>
        <v>-16.689636268030412</v>
      </c>
      <c r="I19" s="103">
        <f t="shared" si="9"/>
        <v>8.1875976267142487</v>
      </c>
      <c r="J19" s="43" t="s">
        <v>174</v>
      </c>
      <c r="K19" t="s">
        <v>93</v>
      </c>
      <c r="L19" s="47" t="s">
        <v>65</v>
      </c>
      <c r="M19" s="14">
        <v>2742800</v>
      </c>
      <c r="N19" s="14">
        <v>5541220</v>
      </c>
      <c r="O19" s="14">
        <v>4748330</v>
      </c>
      <c r="P19" s="14">
        <v>8701600</v>
      </c>
      <c r="Q19" s="14">
        <v>61843840</v>
      </c>
      <c r="R19" s="14">
        <v>5124735</v>
      </c>
      <c r="S19" s="14">
        <v>59173140</v>
      </c>
      <c r="T19" s="14">
        <v>33049820</v>
      </c>
      <c r="U19" s="14">
        <v>158979980</v>
      </c>
      <c r="V19" s="14">
        <v>112879720</v>
      </c>
      <c r="W19" s="14">
        <v>123969809</v>
      </c>
      <c r="X19" s="14">
        <v>5764165</v>
      </c>
      <c r="Y19" s="14">
        <v>3124190</v>
      </c>
      <c r="Z19" s="14">
        <v>2082200</v>
      </c>
      <c r="AA19" s="14">
        <v>483752550</v>
      </c>
      <c r="AB19" s="14">
        <v>117399500</v>
      </c>
      <c r="AC19" s="14">
        <v>416141306</v>
      </c>
      <c r="AD19" s="14">
        <v>298758388.04799998</v>
      </c>
      <c r="AE19" s="14"/>
      <c r="AF19" s="185">
        <f t="shared" si="0"/>
        <v>147875665</v>
      </c>
      <c r="AG19" s="186">
        <f t="shared" si="1"/>
        <v>1321258134.0479999</v>
      </c>
      <c r="AH19" t="s">
        <v>93</v>
      </c>
      <c r="AI19" s="174" t="s">
        <v>95</v>
      </c>
      <c r="AJ19">
        <v>14539052.77</v>
      </c>
    </row>
    <row r="20" spans="2:37" ht="13.5" x14ac:dyDescent="0.25">
      <c r="B20" s="105" t="s">
        <v>64</v>
      </c>
      <c r="C20" s="100">
        <f t="shared" si="2"/>
        <v>22356360.649</v>
      </c>
      <c r="D20" s="100">
        <f t="shared" si="3"/>
        <v>0</v>
      </c>
      <c r="E20" s="103">
        <f t="shared" si="4"/>
        <v>-100</v>
      </c>
      <c r="F20" s="100">
        <f t="shared" si="8"/>
        <v>101129682.811</v>
      </c>
      <c r="G20" s="100">
        <f t="shared" si="8"/>
        <v>103023352.83400001</v>
      </c>
      <c r="H20" s="103">
        <f t="shared" si="6"/>
        <v>1.8725165256763023</v>
      </c>
      <c r="I20" s="103">
        <f t="shared" si="9"/>
        <v>7.1848808430241187</v>
      </c>
      <c r="J20" s="43" t="s">
        <v>174</v>
      </c>
      <c r="K20" t="s">
        <v>94</v>
      </c>
      <c r="L20" s="47" t="s">
        <v>66</v>
      </c>
      <c r="M20" s="14">
        <v>192133</v>
      </c>
      <c r="N20" s="14">
        <v>315535</v>
      </c>
      <c r="O20" s="14">
        <v>215791</v>
      </c>
      <c r="P20" s="14">
        <v>229949</v>
      </c>
      <c r="Q20" s="14">
        <v>243772</v>
      </c>
      <c r="R20" s="14">
        <v>196586.228</v>
      </c>
      <c r="S20" s="14">
        <v>20103.334999999999</v>
      </c>
      <c r="T20" s="14">
        <v>12.162000000000001</v>
      </c>
      <c r="U20" s="14">
        <v>6.3250000000000002</v>
      </c>
      <c r="V20" s="14">
        <v>6</v>
      </c>
      <c r="W20" s="14">
        <v>19146.187000000002</v>
      </c>
      <c r="X20" s="14"/>
      <c r="Y20" s="14">
        <v>2.1389999999999998</v>
      </c>
      <c r="Z20" s="14">
        <v>0.26900000000000002</v>
      </c>
      <c r="AA20" s="14">
        <v>0</v>
      </c>
      <c r="AB20" s="14">
        <v>2.839</v>
      </c>
      <c r="AC20" s="14">
        <v>6.5750000000000002</v>
      </c>
      <c r="AD20" s="14">
        <v>17</v>
      </c>
      <c r="AE20" s="14"/>
      <c r="AF20" s="185">
        <f t="shared" si="0"/>
        <v>1413869.5630000001</v>
      </c>
      <c r="AG20" s="186">
        <f t="shared" si="1"/>
        <v>28.821999999999999</v>
      </c>
      <c r="AH20" t="s">
        <v>94</v>
      </c>
      <c r="AI20" s="174" t="s">
        <v>96</v>
      </c>
      <c r="AJ20">
        <v>293360</v>
      </c>
    </row>
    <row r="21" spans="2:37" ht="13.5" x14ac:dyDescent="0.25">
      <c r="B21" s="104" t="s">
        <v>65</v>
      </c>
      <c r="C21" s="100">
        <f t="shared" si="2"/>
        <v>22583290.644000001</v>
      </c>
      <c r="D21" s="100">
        <f t="shared" si="3"/>
        <v>0</v>
      </c>
      <c r="E21" s="103">
        <f t="shared" si="4"/>
        <v>-100</v>
      </c>
      <c r="F21" s="100">
        <f t="shared" si="8"/>
        <v>64384377.294999994</v>
      </c>
      <c r="G21" s="100">
        <f t="shared" si="8"/>
        <v>122061675.669</v>
      </c>
      <c r="H21" s="103">
        <f t="shared" si="6"/>
        <v>89.582754073602175</v>
      </c>
      <c r="I21" s="103">
        <f t="shared" si="9"/>
        <v>8.5126194310013972</v>
      </c>
      <c r="J21" s="43" t="s">
        <v>174</v>
      </c>
      <c r="K21" t="s">
        <v>95</v>
      </c>
      <c r="L21" s="47" t="s">
        <v>67</v>
      </c>
      <c r="M21" s="14">
        <v>2031013.4080000001</v>
      </c>
      <c r="N21" s="14">
        <v>3140092.2199999997</v>
      </c>
      <c r="O21" s="14">
        <v>3231737.5550000002</v>
      </c>
      <c r="P21" s="14">
        <v>2604252.4300000002</v>
      </c>
      <c r="Q21" s="14">
        <v>1300784.05</v>
      </c>
      <c r="R21" s="14">
        <v>3695843</v>
      </c>
      <c r="S21" s="14">
        <v>3894778.3200000003</v>
      </c>
      <c r="T21" s="14">
        <v>3879089.44</v>
      </c>
      <c r="U21" s="14">
        <v>3352812.3960000002</v>
      </c>
      <c r="V21" s="14">
        <v>31674568.059999999</v>
      </c>
      <c r="W21" s="14">
        <v>2119125.8930000002</v>
      </c>
      <c r="X21" s="14">
        <v>3359609.86</v>
      </c>
      <c r="Y21" s="14">
        <v>3932715.54</v>
      </c>
      <c r="Z21" s="14">
        <v>2735518.2459999998</v>
      </c>
      <c r="AA21" s="14">
        <v>3881847.2390000001</v>
      </c>
      <c r="AB21" s="14">
        <v>3198297.37</v>
      </c>
      <c r="AC21" s="14">
        <v>32248268.859999999</v>
      </c>
      <c r="AD21" s="14">
        <v>14539052.77</v>
      </c>
      <c r="AE21" s="14"/>
      <c r="AF21" s="185">
        <f t="shared" si="0"/>
        <v>19898500.983000003</v>
      </c>
      <c r="AG21" s="186">
        <f t="shared" si="1"/>
        <v>60535700.024999991</v>
      </c>
      <c r="AH21" t="s">
        <v>95</v>
      </c>
      <c r="AI21" s="174" t="s">
        <v>97</v>
      </c>
      <c r="AJ21">
        <v>11979814.047</v>
      </c>
    </row>
    <row r="22" spans="2:37" ht="15" x14ac:dyDescent="0.25">
      <c r="B22" s="104" t="s">
        <v>66</v>
      </c>
      <c r="C22" s="100">
        <f t="shared" si="2"/>
        <v>108.10299999999999</v>
      </c>
      <c r="D22" s="100">
        <f t="shared" si="3"/>
        <v>0</v>
      </c>
      <c r="E22" s="103">
        <f t="shared" si="4"/>
        <v>-100</v>
      </c>
      <c r="F22" s="100">
        <f t="shared" si="8"/>
        <v>1250246.9230000002</v>
      </c>
      <c r="G22" s="100">
        <f t="shared" si="8"/>
        <v>624.76599999999996</v>
      </c>
      <c r="H22" s="103">
        <f t="shared" si="6"/>
        <v>-99.950028591272115</v>
      </c>
      <c r="I22" s="103">
        <f t="shared" si="9"/>
        <v>4.3571376210262297E-5</v>
      </c>
      <c r="J22" s="43"/>
      <c r="K22" t="s">
        <v>96</v>
      </c>
      <c r="L22" s="47" t="s">
        <v>68</v>
      </c>
      <c r="M22" s="14">
        <v>57288</v>
      </c>
      <c r="N22" s="14">
        <v>128299</v>
      </c>
      <c r="O22" s="14">
        <v>20400</v>
      </c>
      <c r="P22" s="14">
        <v>85468</v>
      </c>
      <c r="Q22" s="14">
        <v>111918.7</v>
      </c>
      <c r="R22" s="14">
        <v>112584</v>
      </c>
      <c r="S22" s="14">
        <v>91760</v>
      </c>
      <c r="T22" s="14">
        <v>118266</v>
      </c>
      <c r="U22" s="14">
        <v>117212</v>
      </c>
      <c r="V22" s="14">
        <v>163520</v>
      </c>
      <c r="W22" s="14">
        <v>118775</v>
      </c>
      <c r="X22" s="14">
        <v>94580</v>
      </c>
      <c r="Y22" s="14">
        <v>822812</v>
      </c>
      <c r="Z22" s="14">
        <v>494646.00099999999</v>
      </c>
      <c r="AA22" s="14">
        <v>544018.19999999995</v>
      </c>
      <c r="AB22" s="14">
        <v>68820</v>
      </c>
      <c r="AC22" s="14">
        <v>94353.75</v>
      </c>
      <c r="AD22" s="14">
        <v>293360</v>
      </c>
      <c r="AE22" s="14"/>
      <c r="AF22" s="185">
        <f t="shared" si="0"/>
        <v>607717.69999999995</v>
      </c>
      <c r="AG22" s="186">
        <f t="shared" si="1"/>
        <v>2318009.9509999999</v>
      </c>
      <c r="AH22" t="s">
        <v>96</v>
      </c>
      <c r="AI22" s="24" t="s">
        <v>31</v>
      </c>
      <c r="AJ22" s="88">
        <v>995325917.56299996</v>
      </c>
      <c r="AK22" s="88"/>
    </row>
    <row r="23" spans="2:37" ht="13.5" x14ac:dyDescent="0.25">
      <c r="B23" s="104" t="s">
        <v>67</v>
      </c>
      <c r="C23" s="100">
        <f t="shared" si="2"/>
        <v>5175599.7399999993</v>
      </c>
      <c r="D23" s="100">
        <f t="shared" si="3"/>
        <v>0</v>
      </c>
      <c r="E23" s="103">
        <f t="shared" si="4"/>
        <v>-100</v>
      </c>
      <c r="F23" s="100">
        <f>AF47</f>
        <v>23088898.458999995</v>
      </c>
      <c r="G23" s="100">
        <f t="shared" si="8"/>
        <v>19284604.82</v>
      </c>
      <c r="H23" s="103">
        <f t="shared" si="6"/>
        <v>-16.47672211714843</v>
      </c>
      <c r="I23" s="103">
        <f t="shared" si="9"/>
        <v>1.3449143706258948</v>
      </c>
      <c r="J23" s="43"/>
      <c r="L23" s="33" t="s">
        <v>69</v>
      </c>
      <c r="M23" s="230">
        <f t="shared" ref="M23:V23" si="10">M6+M7+M8+M11+M12+M13+M16+M17+M18+M19+M20+M21+M22</f>
        <v>494491450.23399997</v>
      </c>
      <c r="N23" s="230">
        <f t="shared" si="10"/>
        <v>470931640.42500001</v>
      </c>
      <c r="O23" s="230">
        <f t="shared" si="10"/>
        <v>480582712.18300003</v>
      </c>
      <c r="P23" s="230">
        <f t="shared" si="10"/>
        <v>312097555.15499997</v>
      </c>
      <c r="Q23" s="230">
        <f t="shared" si="10"/>
        <v>492359015.77999997</v>
      </c>
      <c r="R23" s="230">
        <f t="shared" si="10"/>
        <v>450166805.17799997</v>
      </c>
      <c r="S23" s="230">
        <f t="shared" si="10"/>
        <v>553454963.65800011</v>
      </c>
      <c r="T23" s="230">
        <f t="shared" si="10"/>
        <v>678226468.42400002</v>
      </c>
      <c r="U23" s="230">
        <f t="shared" si="10"/>
        <v>766658219.472</v>
      </c>
      <c r="V23" s="230">
        <f t="shared" si="10"/>
        <v>783524298.04100001</v>
      </c>
      <c r="W23" s="230">
        <f>W6+W7+W8+W11+W12+W13+W16+W17+W18+W19+W20+W21+W22</f>
        <v>620857685.52899992</v>
      </c>
      <c r="X23" s="230">
        <f>X6+X7+X8+X11+X12+X13+X16+X17+X18+X19+X20+X21+X22</f>
        <v>525304447.213</v>
      </c>
      <c r="Y23" s="248">
        <f t="shared" ref="Y23:AE23" si="11">Y6+Y7+Y8+Y11+Y12+Y13+Y16+Y17+Y18+Y19+Y20+Y21+Y22</f>
        <v>336727058.37</v>
      </c>
      <c r="Z23" s="248">
        <f t="shared" si="11"/>
        <v>342812626.54599994</v>
      </c>
      <c r="AA23" s="248">
        <f t="shared" si="11"/>
        <v>1172475394.888</v>
      </c>
      <c r="AB23" s="248">
        <f t="shared" si="11"/>
        <v>584445639.19200003</v>
      </c>
      <c r="AC23" s="248">
        <f t="shared" si="11"/>
        <v>818837247.53100002</v>
      </c>
      <c r="AD23" s="248">
        <f t="shared" si="11"/>
        <v>848937230.95599997</v>
      </c>
      <c r="AE23" s="248">
        <f t="shared" si="11"/>
        <v>0</v>
      </c>
      <c r="AF23" s="187">
        <f t="shared" si="0"/>
        <v>3254084142.6129999</v>
      </c>
      <c r="AG23" s="188">
        <f t="shared" si="1"/>
        <v>4104235197.4829998</v>
      </c>
      <c r="AH23"/>
      <c r="AJ23" s="65">
        <f>SUM(AJ6:AJ21)</f>
        <v>995325917.56299996</v>
      </c>
      <c r="AK23" s="65">
        <f>SUM(AK6:AK21)</f>
        <v>0</v>
      </c>
    </row>
    <row r="24" spans="2:37" ht="15" x14ac:dyDescent="0.25">
      <c r="B24" s="104" t="s">
        <v>68</v>
      </c>
      <c r="C24" s="100">
        <f t="shared" si="2"/>
        <v>438520.2</v>
      </c>
      <c r="D24" s="100">
        <f t="shared" si="3"/>
        <v>0</v>
      </c>
      <c r="E24" s="106">
        <f>(D24-C24)/C24*100</f>
        <v>-100</v>
      </c>
      <c r="F24" s="100">
        <f>AF48</f>
        <v>520607.98199999996</v>
      </c>
      <c r="G24" s="100">
        <f t="shared" si="8"/>
        <v>3592600.4389999998</v>
      </c>
      <c r="H24" s="106">
        <f>(G24-F24)/F24*100</f>
        <v>590.07786342392274</v>
      </c>
      <c r="I24" s="106">
        <f t="shared" si="9"/>
        <v>0.25054907805614018</v>
      </c>
      <c r="J24" s="43"/>
      <c r="K24" t="s">
        <v>97</v>
      </c>
      <c r="L24" s="53" t="s">
        <v>59</v>
      </c>
      <c r="M24" s="231">
        <v>5774982</v>
      </c>
      <c r="N24" s="231">
        <v>5481135</v>
      </c>
      <c r="O24" s="231">
        <v>7476952</v>
      </c>
      <c r="P24" s="231">
        <v>5939014</v>
      </c>
      <c r="Q24" s="231">
        <v>3620703</v>
      </c>
      <c r="R24" s="231">
        <v>5818094.1679999996</v>
      </c>
      <c r="S24" s="231">
        <v>7404700</v>
      </c>
      <c r="T24" s="231">
        <v>6627354</v>
      </c>
      <c r="U24" s="231">
        <v>15382114.915999999</v>
      </c>
      <c r="V24" s="231">
        <v>5272020.5829999996</v>
      </c>
      <c r="W24" s="231">
        <v>58797039</v>
      </c>
      <c r="X24" s="231">
        <v>61777060</v>
      </c>
      <c r="Y24" s="249">
        <v>5747942</v>
      </c>
      <c r="Z24" s="249">
        <v>123077126.59999999</v>
      </c>
      <c r="AA24" s="249">
        <v>8480832.2090000007</v>
      </c>
      <c r="AB24" s="249">
        <v>177743515.40000001</v>
      </c>
      <c r="AC24" s="249">
        <v>59913605.202</v>
      </c>
      <c r="AD24" s="249">
        <v>11979814.047</v>
      </c>
      <c r="AE24" s="249"/>
      <c r="AF24" s="190">
        <f t="shared" si="0"/>
        <v>41515580.167999998</v>
      </c>
      <c r="AG24" s="191">
        <f t="shared" si="1"/>
        <v>386942835.458</v>
      </c>
      <c r="AH24" t="s">
        <v>97</v>
      </c>
      <c r="AJ24" s="129">
        <f>AJ23-AJ22</f>
        <v>0</v>
      </c>
      <c r="AK24" s="129">
        <f>AK23-AK22</f>
        <v>0</v>
      </c>
    </row>
    <row r="25" spans="2:37" ht="14.25" thickBot="1" x14ac:dyDescent="0.3">
      <c r="B25" s="146" t="s">
        <v>32</v>
      </c>
      <c r="C25" s="147">
        <f>AD51</f>
        <v>308453420.93700004</v>
      </c>
      <c r="D25" s="147">
        <f>AE51</f>
        <v>0</v>
      </c>
      <c r="E25" s="210">
        <f>(D25-C25)/C25*100</f>
        <v>-100</v>
      </c>
      <c r="F25" s="147">
        <f>AF51</f>
        <v>1334658496.4320002</v>
      </c>
      <c r="G25" s="147">
        <f>AG51</f>
        <v>1433890903.4800003</v>
      </c>
      <c r="H25" s="210">
        <f>(G25-F25)/F25*100</f>
        <v>7.4350410470755133</v>
      </c>
      <c r="I25" s="148">
        <v>100</v>
      </c>
      <c r="J25" s="43"/>
      <c r="K25" s="44"/>
      <c r="L25" s="34" t="s">
        <v>60</v>
      </c>
      <c r="M25" s="232">
        <f t="shared" ref="M25:X25" si="12">SUM(M6:M9,M11:M14,M16:M22,M24)</f>
        <v>527675296.23399997</v>
      </c>
      <c r="N25" s="232">
        <f t="shared" si="12"/>
        <v>486299967.42500001</v>
      </c>
      <c r="O25" s="232">
        <f t="shared" si="12"/>
        <v>492023128.18300003</v>
      </c>
      <c r="P25" s="232">
        <f t="shared" si="12"/>
        <v>329637682.15499997</v>
      </c>
      <c r="Q25" s="232">
        <f t="shared" si="12"/>
        <v>512960436.77999997</v>
      </c>
      <c r="R25" s="232">
        <f t="shared" si="12"/>
        <v>490833519.02599996</v>
      </c>
      <c r="S25" s="232">
        <f t="shared" si="12"/>
        <v>578755980.65800011</v>
      </c>
      <c r="T25" s="232">
        <f t="shared" si="12"/>
        <v>738842300.42400002</v>
      </c>
      <c r="U25" s="232">
        <f t="shared" si="12"/>
        <v>847244374.38800001</v>
      </c>
      <c r="V25" s="232">
        <f t="shared" si="12"/>
        <v>887831499.62399995</v>
      </c>
      <c r="W25" s="232">
        <f t="shared" si="12"/>
        <v>750444125.52900004</v>
      </c>
      <c r="X25" s="232">
        <f t="shared" si="12"/>
        <v>622184147.21300006</v>
      </c>
      <c r="Y25" s="250">
        <f t="shared" ref="Y25:AE25" si="13">SUM(Y6:Y9,Y11:Y14,Y16:Y22,Y24)</f>
        <v>352376111.54000002</v>
      </c>
      <c r="Z25" s="250">
        <f t="shared" si="13"/>
        <v>498253630.14599991</v>
      </c>
      <c r="AA25" s="250">
        <f t="shared" si="13"/>
        <v>1255253122.0970001</v>
      </c>
      <c r="AB25" s="250">
        <f t="shared" si="13"/>
        <v>842260550.59200001</v>
      </c>
      <c r="AC25" s="250">
        <f t="shared" si="13"/>
        <v>943396128.21300006</v>
      </c>
      <c r="AD25" s="250">
        <f t="shared" si="13"/>
        <v>995325917.56299996</v>
      </c>
      <c r="AE25" s="250">
        <f t="shared" si="13"/>
        <v>0</v>
      </c>
      <c r="AF25" s="204">
        <f t="shared" si="0"/>
        <v>3418186010.461</v>
      </c>
      <c r="AG25" s="205">
        <f t="shared" si="1"/>
        <v>4886865460.151</v>
      </c>
      <c r="AH25" s="44"/>
    </row>
    <row r="26" spans="2:37" ht="14.25" thickTop="1" x14ac:dyDescent="0.25">
      <c r="B26" s="57"/>
      <c r="C26" s="58"/>
      <c r="D26" s="58"/>
      <c r="E26" s="59"/>
      <c r="F26" s="59"/>
      <c r="G26" s="60"/>
      <c r="H26" s="60"/>
      <c r="I26" s="56"/>
      <c r="J26" s="43"/>
      <c r="K26" s="44"/>
      <c r="L26" s="55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>
        <v>352376111.54000002</v>
      </c>
      <c r="Z26" s="176">
        <v>498253630.14599991</v>
      </c>
      <c r="AA26" s="176">
        <v>1255253122.0970001</v>
      </c>
      <c r="AB26" s="176">
        <v>842260550.59200001</v>
      </c>
      <c r="AC26" s="176">
        <v>943396128.21300006</v>
      </c>
      <c r="AD26" s="176">
        <v>995325917.56299996</v>
      </c>
      <c r="AE26" s="176"/>
      <c r="AF26" s="41"/>
      <c r="AG26" s="41"/>
      <c r="AH26" s="57"/>
    </row>
    <row r="27" spans="2:37" ht="13.5" x14ac:dyDescent="0.25">
      <c r="H27" s="54"/>
      <c r="I27" s="4"/>
      <c r="J27" s="43"/>
      <c r="K27" s="44"/>
      <c r="L27" s="441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>
        <f t="shared" ref="Y27:AE27" si="14">Y25-Y26</f>
        <v>0</v>
      </c>
      <c r="Z27" s="176">
        <f t="shared" si="14"/>
        <v>0</v>
      </c>
      <c r="AA27" s="176">
        <f t="shared" si="14"/>
        <v>0</v>
      </c>
      <c r="AB27" s="176">
        <f t="shared" si="14"/>
        <v>0</v>
      </c>
      <c r="AC27" s="176">
        <f t="shared" si="14"/>
        <v>0</v>
      </c>
      <c r="AD27" s="176">
        <f t="shared" si="14"/>
        <v>0</v>
      </c>
      <c r="AE27" s="176">
        <f t="shared" si="14"/>
        <v>0</v>
      </c>
      <c r="AF27" s="41"/>
      <c r="AG27" s="41"/>
      <c r="AH27" s="57"/>
    </row>
    <row r="28" spans="2:37" ht="13.5" x14ac:dyDescent="0.25">
      <c r="G28" s="1"/>
      <c r="H28" s="54"/>
      <c r="I28" s="4"/>
      <c r="J28" s="43"/>
      <c r="K28" s="44"/>
      <c r="L28" s="173" t="s">
        <v>61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57"/>
    </row>
    <row r="29" spans="2:37" ht="13.5" x14ac:dyDescent="0.25">
      <c r="B29" s="57"/>
      <c r="C29" s="61"/>
      <c r="D29" s="86" t="s">
        <v>142</v>
      </c>
      <c r="E29" s="54"/>
      <c r="F29" s="54"/>
      <c r="G29" s="54"/>
      <c r="H29" s="54"/>
      <c r="I29" s="4"/>
      <c r="J29" s="43"/>
      <c r="K29" s="44"/>
      <c r="M29" s="143" t="s">
        <v>167</v>
      </c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244" t="s">
        <v>171</v>
      </c>
      <c r="Z29" s="244"/>
      <c r="AA29" s="244"/>
      <c r="AB29" s="244"/>
      <c r="AC29" s="244"/>
      <c r="AD29" s="244"/>
      <c r="AE29" s="244"/>
      <c r="AF29" s="157" t="s">
        <v>136</v>
      </c>
      <c r="AG29" s="42"/>
      <c r="AH29" s="39"/>
    </row>
    <row r="30" spans="2:37" ht="13.5" x14ac:dyDescent="0.25">
      <c r="B30" s="57" t="s">
        <v>156</v>
      </c>
      <c r="C30" s="61"/>
      <c r="D30" s="61">
        <f>G8</f>
        <v>683901892.84000003</v>
      </c>
      <c r="E30" s="107">
        <f>D30/$G$25*100</f>
        <v>47.695531869279272</v>
      </c>
      <c r="F30" s="54"/>
      <c r="G30" s="54"/>
      <c r="H30" s="54"/>
      <c r="I30" s="4"/>
      <c r="J30" s="43"/>
      <c r="K30" s="44"/>
      <c r="L30" s="45"/>
      <c r="M30" s="21" t="s">
        <v>11</v>
      </c>
      <c r="N30" s="21" t="s">
        <v>12</v>
      </c>
      <c r="O30" s="21" t="s">
        <v>13</v>
      </c>
      <c r="P30" s="21" t="s">
        <v>14</v>
      </c>
      <c r="Q30" s="21" t="s">
        <v>159</v>
      </c>
      <c r="R30" s="21" t="s">
        <v>161</v>
      </c>
      <c r="S30" s="21" t="s">
        <v>162</v>
      </c>
      <c r="T30" s="21" t="s">
        <v>164</v>
      </c>
      <c r="U30" s="21" t="s">
        <v>15</v>
      </c>
      <c r="V30" s="21" t="s">
        <v>165</v>
      </c>
      <c r="W30" s="21" t="s">
        <v>151</v>
      </c>
      <c r="X30" s="21" t="s">
        <v>166</v>
      </c>
      <c r="Y30" s="264" t="s">
        <v>11</v>
      </c>
      <c r="Z30" s="264" t="s">
        <v>12</v>
      </c>
      <c r="AA30" s="264" t="s">
        <v>13</v>
      </c>
      <c r="AB30" s="264" t="s">
        <v>14</v>
      </c>
      <c r="AC30" s="264" t="s">
        <v>175</v>
      </c>
      <c r="AD30" s="264" t="s">
        <v>177</v>
      </c>
      <c r="AE30" s="264" t="s">
        <v>184</v>
      </c>
      <c r="AF30" s="152" t="s">
        <v>158</v>
      </c>
      <c r="AG30" s="152" t="s">
        <v>168</v>
      </c>
      <c r="AH30" s="38"/>
      <c r="AJ30" s="27"/>
    </row>
    <row r="31" spans="2:37" ht="15" x14ac:dyDescent="0.25">
      <c r="B31" s="57" t="s">
        <v>141</v>
      </c>
      <c r="C31" s="61"/>
      <c r="D31" s="61">
        <f>G20</f>
        <v>103023352.83400001</v>
      </c>
      <c r="E31" s="107">
        <f t="shared" ref="E31:E36" si="15">D31/$G$25*100</f>
        <v>7.1848808430241187</v>
      </c>
      <c r="F31" s="54"/>
      <c r="G31" s="54">
        <f>SUM(G8:G24)</f>
        <v>1343198561.26</v>
      </c>
      <c r="H31" s="54"/>
      <c r="I31" s="4"/>
      <c r="J31" s="43"/>
      <c r="K31" s="44"/>
      <c r="L31" s="7" t="s">
        <v>48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6"/>
      <c r="AG31" s="141"/>
      <c r="AH31" s="39"/>
      <c r="AI31" s="31" t="s">
        <v>118</v>
      </c>
      <c r="AJ31" s="184" t="s">
        <v>176</v>
      </c>
      <c r="AK31" s="184" t="s">
        <v>185</v>
      </c>
    </row>
    <row r="32" spans="2:37" ht="13.5" x14ac:dyDescent="0.25">
      <c r="B32" s="57" t="s">
        <v>127</v>
      </c>
      <c r="C32" s="61"/>
      <c r="D32" s="61">
        <f>G18</f>
        <v>67141550.431000009</v>
      </c>
      <c r="E32" s="107">
        <f>D32/$G$25*100</f>
        <v>4.6824727228584786</v>
      </c>
      <c r="F32" s="54"/>
      <c r="G32" s="54"/>
      <c r="H32" s="54"/>
      <c r="I32" s="4"/>
      <c r="J32" s="43"/>
      <c r="K32" t="s">
        <v>82</v>
      </c>
      <c r="L32" s="47" t="s">
        <v>49</v>
      </c>
      <c r="M32" s="14">
        <v>84514508.726999998</v>
      </c>
      <c r="N32" s="14">
        <v>76950100.572999999</v>
      </c>
      <c r="O32" s="14">
        <v>113021518.15099999</v>
      </c>
      <c r="P32" s="14">
        <v>102600795.98799999</v>
      </c>
      <c r="Q32" s="14">
        <v>103332231.963</v>
      </c>
      <c r="R32" s="14">
        <v>111438918.52</v>
      </c>
      <c r="S32" s="14">
        <v>131806957.72500001</v>
      </c>
      <c r="T32" s="14">
        <v>128951756.531</v>
      </c>
      <c r="U32" s="14">
        <v>126684497.82999998</v>
      </c>
      <c r="V32" s="14">
        <v>156599467.01899999</v>
      </c>
      <c r="W32" s="14">
        <v>157550434.972</v>
      </c>
      <c r="X32" s="14">
        <v>150591525.22799999</v>
      </c>
      <c r="Y32" s="14">
        <v>103441922.67900001</v>
      </c>
      <c r="Z32" s="14">
        <v>93795765.807999998</v>
      </c>
      <c r="AA32" s="14">
        <v>103947699.273</v>
      </c>
      <c r="AB32" s="14">
        <v>101128277.69999999</v>
      </c>
      <c r="AC32" s="14">
        <v>141942602.38000003</v>
      </c>
      <c r="AD32" s="14">
        <v>139645625.00000003</v>
      </c>
      <c r="AE32" s="14"/>
      <c r="AF32" s="185">
        <f>SUM(M32:S32)</f>
        <v>723665031.64699996</v>
      </c>
      <c r="AG32" s="186">
        <f>SUM(Y32:AE32)</f>
        <v>683901892.84000003</v>
      </c>
      <c r="AH32" t="s">
        <v>82</v>
      </c>
      <c r="AI32" s="175" t="s">
        <v>82</v>
      </c>
      <c r="AJ32">
        <v>139645625.00000003</v>
      </c>
    </row>
    <row r="33" spans="2:37" ht="13.5" x14ac:dyDescent="0.25">
      <c r="B33" s="57" t="s">
        <v>128</v>
      </c>
      <c r="C33" s="61"/>
      <c r="D33" s="61">
        <f>G19</f>
        <v>117401217.583</v>
      </c>
      <c r="E33" s="107">
        <f t="shared" si="15"/>
        <v>8.1875976267142487</v>
      </c>
      <c r="F33" s="54"/>
      <c r="G33" s="54"/>
      <c r="H33" s="54"/>
      <c r="I33" s="4"/>
      <c r="J33" s="43"/>
      <c r="K33" t="s">
        <v>83</v>
      </c>
      <c r="L33" s="47" t="s">
        <v>50</v>
      </c>
      <c r="M33" s="14">
        <v>6128631.5929999994</v>
      </c>
      <c r="N33" s="14">
        <v>1098383.524</v>
      </c>
      <c r="O33" s="14">
        <v>6342438.7740000002</v>
      </c>
      <c r="P33" s="14">
        <v>4911840.8939999994</v>
      </c>
      <c r="Q33" s="14">
        <v>17706310.994000003</v>
      </c>
      <c r="R33" s="14">
        <v>7939299.6050000004</v>
      </c>
      <c r="S33" s="14">
        <v>13170663.698000003</v>
      </c>
      <c r="T33" s="14">
        <v>41365734.016000003</v>
      </c>
      <c r="U33" s="14">
        <v>4149616.6370000001</v>
      </c>
      <c r="V33" s="14">
        <v>17030375.333999999</v>
      </c>
      <c r="W33" s="14">
        <v>10752305.947999999</v>
      </c>
      <c r="X33" s="14">
        <v>13139255.094000001</v>
      </c>
      <c r="Y33" s="14">
        <v>6474705.3029999994</v>
      </c>
      <c r="Z33" s="14">
        <v>12081046.767999999</v>
      </c>
      <c r="AA33" s="14">
        <v>27725757.211999994</v>
      </c>
      <c r="AB33" s="14">
        <v>26765066.701000001</v>
      </c>
      <c r="AC33" s="14">
        <v>6485328.9289999995</v>
      </c>
      <c r="AD33" s="14">
        <v>21938217.276000001</v>
      </c>
      <c r="AE33" s="14"/>
      <c r="AF33" s="185">
        <f t="shared" ref="AF33:AF51" si="16">SUM(M33:S33)</f>
        <v>57297569.082000002</v>
      </c>
      <c r="AG33" s="186">
        <f t="shared" ref="AG33:AG51" si="17">SUM(Y33:AE33)</f>
        <v>101470122.18900001</v>
      </c>
      <c r="AH33" t="s">
        <v>83</v>
      </c>
      <c r="AI33" s="175" t="s">
        <v>83</v>
      </c>
      <c r="AJ33">
        <v>21938217.276000001</v>
      </c>
    </row>
    <row r="34" spans="2:37" ht="13.5" x14ac:dyDescent="0.25">
      <c r="B34" s="57" t="s">
        <v>129</v>
      </c>
      <c r="C34" s="61"/>
      <c r="D34" s="182">
        <f>SUM(G8:G11)</f>
        <v>895400351.88400006</v>
      </c>
      <c r="E34" s="183">
        <f>D34/$G$25*100</f>
        <v>62.445500540584817</v>
      </c>
      <c r="F34" s="54"/>
      <c r="G34" s="54"/>
      <c r="H34" s="54"/>
      <c r="I34" s="4"/>
      <c r="J34" s="43"/>
      <c r="K34" t="s">
        <v>84</v>
      </c>
      <c r="L34" s="47" t="s">
        <v>51</v>
      </c>
      <c r="M34" s="14">
        <v>17230639.220000003</v>
      </c>
      <c r="N34" s="14">
        <v>19455148.309999999</v>
      </c>
      <c r="O34" s="14">
        <v>16349899.25</v>
      </c>
      <c r="P34" s="14">
        <v>11179789.51</v>
      </c>
      <c r="Q34" s="14">
        <v>10314597.471999999</v>
      </c>
      <c r="R34" s="14">
        <v>13743457.901000001</v>
      </c>
      <c r="S34" s="14">
        <v>4925531.42</v>
      </c>
      <c r="T34" s="14">
        <v>10735503.189999999</v>
      </c>
      <c r="U34" s="14">
        <v>14388635.73</v>
      </c>
      <c r="V34" s="14">
        <v>4512395.8600000003</v>
      </c>
      <c r="W34" s="14">
        <v>10294042.140000001</v>
      </c>
      <c r="X34" s="14">
        <v>8911777.4699999988</v>
      </c>
      <c r="Y34" s="14">
        <v>5807324.8300000001</v>
      </c>
      <c r="Z34" s="14">
        <v>5644169.6799999997</v>
      </c>
      <c r="AA34" s="14">
        <v>26751008.259999998</v>
      </c>
      <c r="AB34" s="14">
        <v>3497364.085</v>
      </c>
      <c r="AC34" s="14">
        <v>4550143.1219999995</v>
      </c>
      <c r="AD34" s="14">
        <v>39845001.886000007</v>
      </c>
      <c r="AE34" s="14"/>
      <c r="AF34" s="185">
        <f t="shared" si="16"/>
        <v>93199063.082999989</v>
      </c>
      <c r="AG34" s="186">
        <f t="shared" si="17"/>
        <v>86095011.863000005</v>
      </c>
      <c r="AH34" t="s">
        <v>84</v>
      </c>
      <c r="AI34" s="175" t="s">
        <v>84</v>
      </c>
      <c r="AJ34">
        <v>39845001.886000007</v>
      </c>
    </row>
    <row r="35" spans="2:37" ht="13.5" x14ac:dyDescent="0.25">
      <c r="B35" s="57" t="s">
        <v>139</v>
      </c>
      <c r="C35" s="61"/>
      <c r="D35" s="182">
        <f>SUM(G13:G16)</f>
        <v>15292582.834000001</v>
      </c>
      <c r="E35" s="183">
        <f t="shared" si="15"/>
        <v>1.0665095089790628</v>
      </c>
      <c r="F35" s="54"/>
      <c r="G35" s="54"/>
      <c r="H35" s="54"/>
      <c r="I35" s="4"/>
      <c r="J35" s="43"/>
      <c r="K35" t="s">
        <v>85</v>
      </c>
      <c r="L35" s="4" t="s">
        <v>52</v>
      </c>
      <c r="M35" s="14">
        <v>2714333.07</v>
      </c>
      <c r="N35" s="14">
        <v>1413681.1400000001</v>
      </c>
      <c r="O35" s="14">
        <v>1714801.41</v>
      </c>
      <c r="P35" s="14">
        <v>2681044.8499999996</v>
      </c>
      <c r="Q35" s="14">
        <v>1693563.89</v>
      </c>
      <c r="R35" s="14">
        <v>2602912.8200000003</v>
      </c>
      <c r="S35" s="14">
        <v>969441.86</v>
      </c>
      <c r="T35" s="14">
        <v>2305560.4699999997</v>
      </c>
      <c r="U35" s="14">
        <v>3022225.56</v>
      </c>
      <c r="V35" s="14">
        <v>5243418.2600000007</v>
      </c>
      <c r="W35" s="14">
        <v>3407375.1300000004</v>
      </c>
      <c r="X35" s="14">
        <v>2917075.9699999997</v>
      </c>
      <c r="Y35" s="14">
        <v>1220803.68</v>
      </c>
      <c r="Z35" s="14">
        <v>2508691.71</v>
      </c>
      <c r="AA35" s="14">
        <v>5696591.9699999997</v>
      </c>
      <c r="AB35" s="14">
        <v>4357511.5820000004</v>
      </c>
      <c r="AC35" s="14">
        <v>3330518.23</v>
      </c>
      <c r="AD35" s="14">
        <v>6819207.8200000003</v>
      </c>
      <c r="AE35" s="14"/>
      <c r="AF35" s="185">
        <f t="shared" si="16"/>
        <v>13789779.039999999</v>
      </c>
      <c r="AG35" s="186">
        <f t="shared" si="17"/>
        <v>23933324.991999999</v>
      </c>
      <c r="AH35" t="s">
        <v>85</v>
      </c>
      <c r="AI35" s="175" t="s">
        <v>85</v>
      </c>
      <c r="AJ35">
        <v>6819207.8200000003</v>
      </c>
    </row>
    <row r="36" spans="2:37" ht="13.5" x14ac:dyDescent="0.25">
      <c r="B36" s="57" t="s">
        <v>130</v>
      </c>
      <c r="C36" s="61"/>
      <c r="D36" s="61">
        <f>SUM(G18:G24)</f>
        <v>432505626.54199994</v>
      </c>
      <c r="E36" s="107">
        <f t="shared" si="15"/>
        <v>30.163077643656482</v>
      </c>
      <c r="F36" s="54"/>
      <c r="G36" s="54"/>
      <c r="H36" s="54"/>
      <c r="I36" s="4"/>
      <c r="J36" s="43"/>
      <c r="L36" s="7" t="s">
        <v>53</v>
      </c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85">
        <f t="shared" si="16"/>
        <v>0</v>
      </c>
      <c r="AG36" s="186">
        <f t="shared" si="17"/>
        <v>0</v>
      </c>
      <c r="AH36"/>
      <c r="AI36" s="175" t="s">
        <v>86</v>
      </c>
      <c r="AJ36">
        <v>815110.41099999996</v>
      </c>
    </row>
    <row r="37" spans="2:37" ht="13.5" x14ac:dyDescent="0.25">
      <c r="B37" s="57"/>
      <c r="C37" s="61" t="s">
        <v>140</v>
      </c>
      <c r="D37" s="61">
        <f>SUM(D34:D36)</f>
        <v>1343198561.26</v>
      </c>
      <c r="E37" s="54"/>
      <c r="F37" s="54"/>
      <c r="G37" s="54"/>
      <c r="H37" s="54"/>
      <c r="I37" s="4"/>
      <c r="J37" s="43"/>
      <c r="K37" t="s">
        <v>86</v>
      </c>
      <c r="L37" s="47" t="s">
        <v>54</v>
      </c>
      <c r="M37" s="14">
        <v>1026442.0599999998</v>
      </c>
      <c r="N37" s="14">
        <v>670833.6</v>
      </c>
      <c r="O37" s="14">
        <v>813382.34199999995</v>
      </c>
      <c r="P37" s="14">
        <v>901872.47499999998</v>
      </c>
      <c r="Q37" s="14">
        <v>675469.8</v>
      </c>
      <c r="R37" s="14">
        <v>1028992.12</v>
      </c>
      <c r="S37" s="14">
        <v>830619.41599999997</v>
      </c>
      <c r="T37" s="14">
        <v>737669.5</v>
      </c>
      <c r="U37" s="14">
        <v>1169390.52</v>
      </c>
      <c r="V37" s="14">
        <v>970477.35</v>
      </c>
      <c r="W37" s="14">
        <v>648801.34</v>
      </c>
      <c r="X37" s="14">
        <v>175596.76</v>
      </c>
      <c r="Y37" s="14">
        <v>459751</v>
      </c>
      <c r="Z37" s="14">
        <v>274884.31</v>
      </c>
      <c r="AA37" s="14">
        <v>239680.32699999999</v>
      </c>
      <c r="AB37" s="14">
        <v>1061782.0660000001</v>
      </c>
      <c r="AC37" s="14">
        <v>484380.09100000001</v>
      </c>
      <c r="AD37" s="14">
        <v>815110.41099999996</v>
      </c>
      <c r="AE37" s="14"/>
      <c r="AF37" s="185">
        <f t="shared" si="16"/>
        <v>5947611.8130000001</v>
      </c>
      <c r="AG37" s="186">
        <f t="shared" si="17"/>
        <v>3335588.2050000001</v>
      </c>
      <c r="AH37" t="s">
        <v>86</v>
      </c>
      <c r="AI37" s="175" t="s">
        <v>87</v>
      </c>
      <c r="AJ37">
        <v>0</v>
      </c>
    </row>
    <row r="38" spans="2:37" ht="13.5" x14ac:dyDescent="0.25">
      <c r="B38" s="57" t="s">
        <v>160</v>
      </c>
      <c r="D38" s="1">
        <f>G9</f>
        <v>101470122.18900001</v>
      </c>
      <c r="E38" s="107">
        <f>D38/$G$25*100</f>
        <v>7.0765580521318441</v>
      </c>
      <c r="J38" s="43"/>
      <c r="K38" t="s">
        <v>87</v>
      </c>
      <c r="L38" s="47" t="s">
        <v>55</v>
      </c>
      <c r="M38" s="14"/>
      <c r="N38" s="14"/>
      <c r="O38" s="14"/>
      <c r="P38" s="14"/>
      <c r="Q38" s="14"/>
      <c r="R38" s="14">
        <v>3.01</v>
      </c>
      <c r="S38" s="14"/>
      <c r="T38" s="14">
        <v>183141</v>
      </c>
      <c r="U38" s="14"/>
      <c r="V38" s="14"/>
      <c r="W38" s="14"/>
      <c r="X38" s="14"/>
      <c r="Y38" s="14">
        <v>0</v>
      </c>
      <c r="Z38" s="14">
        <v>192780</v>
      </c>
      <c r="AA38" s="14">
        <v>0</v>
      </c>
      <c r="AB38" s="14">
        <v>193914</v>
      </c>
      <c r="AC38" s="14">
        <v>0</v>
      </c>
      <c r="AD38" s="14">
        <v>0</v>
      </c>
      <c r="AE38" s="14"/>
      <c r="AF38" s="185">
        <f t="shared" si="16"/>
        <v>3.01</v>
      </c>
      <c r="AG38" s="186">
        <f t="shared" si="17"/>
        <v>386694</v>
      </c>
      <c r="AH38" t="s">
        <v>87</v>
      </c>
      <c r="AI38" s="175" t="s">
        <v>88</v>
      </c>
      <c r="AJ38">
        <v>0</v>
      </c>
    </row>
    <row r="39" spans="2:37" ht="13.5" x14ac:dyDescent="0.25">
      <c r="J39" s="43"/>
      <c r="K39" t="s">
        <v>88</v>
      </c>
      <c r="L39" s="47" t="s">
        <v>56</v>
      </c>
      <c r="M39" s="14">
        <v>41009.991000000002</v>
      </c>
      <c r="N39" s="14">
        <v>25209.988000000001</v>
      </c>
      <c r="O39" s="14">
        <v>67833.898000000001</v>
      </c>
      <c r="P39" s="14"/>
      <c r="Q39" s="14"/>
      <c r="R39" s="14">
        <v>1E-3</v>
      </c>
      <c r="S39" s="14">
        <v>171795.448</v>
      </c>
      <c r="T39" s="14">
        <v>11890.040999999999</v>
      </c>
      <c r="U39" s="14"/>
      <c r="V39" s="14">
        <v>29.27</v>
      </c>
      <c r="W39" s="14">
        <v>66420</v>
      </c>
      <c r="X39" s="14"/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/>
      <c r="AF39" s="185">
        <f t="shared" si="16"/>
        <v>305849.326</v>
      </c>
      <c r="AG39" s="186">
        <f t="shared" si="17"/>
        <v>0</v>
      </c>
      <c r="AH39" t="s">
        <v>88</v>
      </c>
      <c r="AI39" s="175" t="s">
        <v>89</v>
      </c>
      <c r="AJ39">
        <v>1753111.65</v>
      </c>
    </row>
    <row r="40" spans="2:37" ht="13.5" x14ac:dyDescent="0.25">
      <c r="J40" s="43"/>
      <c r="K40" t="s">
        <v>89</v>
      </c>
      <c r="L40" s="4" t="s">
        <v>57</v>
      </c>
      <c r="M40" s="14">
        <v>2519719.7990000006</v>
      </c>
      <c r="N40" s="14">
        <v>2308416.4330000002</v>
      </c>
      <c r="O40" s="14">
        <v>3864215.0499999993</v>
      </c>
      <c r="P40" s="14">
        <v>3178583.7570000002</v>
      </c>
      <c r="Q40" s="14">
        <v>748429.19400000002</v>
      </c>
      <c r="R40" s="14">
        <v>4169974.148</v>
      </c>
      <c r="S40" s="14">
        <v>1737274.193</v>
      </c>
      <c r="T40" s="14">
        <v>2499561.196</v>
      </c>
      <c r="U40" s="14">
        <v>2607345.98</v>
      </c>
      <c r="V40" s="14">
        <v>4448166.4000000004</v>
      </c>
      <c r="W40" s="14">
        <v>2243297.514</v>
      </c>
      <c r="X40" s="14">
        <v>1452453.274</v>
      </c>
      <c r="Y40" s="14">
        <v>2829736.6769999997</v>
      </c>
      <c r="Z40" s="14">
        <v>1711867.304</v>
      </c>
      <c r="AA40" s="14">
        <v>962236.08400000003</v>
      </c>
      <c r="AB40" s="14">
        <v>3234153.662</v>
      </c>
      <c r="AC40" s="14">
        <v>1079195.2520000001</v>
      </c>
      <c r="AD40" s="14">
        <v>1753111.65</v>
      </c>
      <c r="AE40" s="14"/>
      <c r="AF40" s="185">
        <f t="shared" si="16"/>
        <v>18526612.574000001</v>
      </c>
      <c r="AG40" s="186">
        <f t="shared" si="17"/>
        <v>11570300.629000001</v>
      </c>
      <c r="AH40" t="s">
        <v>89</v>
      </c>
      <c r="AI40" s="175" t="s">
        <v>90</v>
      </c>
      <c r="AJ40">
        <v>8799860.7329999991</v>
      </c>
    </row>
    <row r="41" spans="2:37" ht="13.5" x14ac:dyDescent="0.25">
      <c r="J41" s="43"/>
      <c r="L41" s="7" t="s">
        <v>58</v>
      </c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85">
        <f t="shared" si="16"/>
        <v>0</v>
      </c>
      <c r="AG41" s="186">
        <f t="shared" si="17"/>
        <v>0</v>
      </c>
      <c r="AH41"/>
      <c r="AI41" s="175" t="s">
        <v>91</v>
      </c>
      <c r="AJ41">
        <v>20029083.318000004</v>
      </c>
    </row>
    <row r="42" spans="2:37" ht="13.5" x14ac:dyDescent="0.25">
      <c r="C42" s="104" t="s">
        <v>49</v>
      </c>
      <c r="D42" s="100">
        <v>139645625.00000003</v>
      </c>
      <c r="J42" s="43"/>
      <c r="K42" t="s">
        <v>90</v>
      </c>
      <c r="L42" s="47" t="s">
        <v>62</v>
      </c>
      <c r="M42" s="14">
        <v>2012523.08</v>
      </c>
      <c r="N42" s="14">
        <v>3920630.2609999999</v>
      </c>
      <c r="O42" s="14">
        <v>3099565.9040000001</v>
      </c>
      <c r="P42" s="14">
        <v>5573538.6900000004</v>
      </c>
      <c r="Q42" s="14">
        <v>5705426.3399999999</v>
      </c>
      <c r="R42" s="14">
        <v>4671088.9129999997</v>
      </c>
      <c r="S42" s="14">
        <v>6884104.4860000005</v>
      </c>
      <c r="T42" s="14">
        <v>10993222.785</v>
      </c>
      <c r="U42" s="14">
        <v>26813191.153000001</v>
      </c>
      <c r="V42" s="14">
        <v>16765206.681999998</v>
      </c>
      <c r="W42" s="14">
        <v>10859174.569999998</v>
      </c>
      <c r="X42" s="14">
        <v>14626775.578000002</v>
      </c>
      <c r="Y42" s="14">
        <v>4423071.2630000003</v>
      </c>
      <c r="Z42" s="14">
        <v>6046552.0630000001</v>
      </c>
      <c r="AA42" s="14">
        <v>19526657.427999999</v>
      </c>
      <c r="AB42" s="14">
        <v>16063503.145</v>
      </c>
      <c r="AC42" s="14">
        <v>12281905.799000001</v>
      </c>
      <c r="AD42" s="14">
        <v>8799860.7329999991</v>
      </c>
      <c r="AE42" s="14"/>
      <c r="AF42" s="185">
        <f t="shared" si="16"/>
        <v>31866877.674000002</v>
      </c>
      <c r="AG42" s="186">
        <f t="shared" si="17"/>
        <v>67141550.431000009</v>
      </c>
      <c r="AH42" t="s">
        <v>90</v>
      </c>
      <c r="AI42" s="175" t="s">
        <v>92</v>
      </c>
      <c r="AJ42">
        <v>22356360.649</v>
      </c>
    </row>
    <row r="43" spans="2:37" ht="13.5" x14ac:dyDescent="0.25">
      <c r="C43" s="104" t="s">
        <v>51</v>
      </c>
      <c r="D43" s="100">
        <v>39845001.886000007</v>
      </c>
      <c r="J43" s="43"/>
      <c r="K43" t="s">
        <v>91</v>
      </c>
      <c r="L43" s="47" t="s">
        <v>63</v>
      </c>
      <c r="M43" s="14">
        <v>21875351.517000005</v>
      </c>
      <c r="N43" s="14">
        <v>20567790.000999998</v>
      </c>
      <c r="O43" s="14">
        <v>25538109.660999995</v>
      </c>
      <c r="P43" s="14">
        <v>16941504.529999997</v>
      </c>
      <c r="Q43" s="14">
        <v>18968428.827</v>
      </c>
      <c r="R43" s="14">
        <v>16445530.851</v>
      </c>
      <c r="S43" s="14">
        <v>20583588.311000001</v>
      </c>
      <c r="T43" s="14">
        <v>19725853.073000003</v>
      </c>
      <c r="U43" s="14">
        <v>22258259.579</v>
      </c>
      <c r="V43" s="14">
        <v>20046354.035</v>
      </c>
      <c r="W43" s="14">
        <v>20716493.958999995</v>
      </c>
      <c r="X43" s="14">
        <v>28080461.516999997</v>
      </c>
      <c r="Y43" s="14">
        <v>21051172.479000002</v>
      </c>
      <c r="Z43" s="14">
        <v>17635001.322999999</v>
      </c>
      <c r="AA43" s="14">
        <v>26358266.509</v>
      </c>
      <c r="AB43" s="14">
        <v>17747221.666000001</v>
      </c>
      <c r="AC43" s="14">
        <v>14580472.288000001</v>
      </c>
      <c r="AD43" s="14">
        <v>20029083.318000004</v>
      </c>
      <c r="AE43" s="14"/>
      <c r="AF43" s="185">
        <f t="shared" si="16"/>
        <v>140920303.69800001</v>
      </c>
      <c r="AG43" s="186">
        <f t="shared" si="17"/>
        <v>117401217.583</v>
      </c>
      <c r="AH43" t="s">
        <v>91</v>
      </c>
      <c r="AI43" s="175" t="s">
        <v>93</v>
      </c>
      <c r="AJ43">
        <v>22583290.644000001</v>
      </c>
    </row>
    <row r="44" spans="2:37" ht="13.5" x14ac:dyDescent="0.25">
      <c r="C44" s="104" t="s">
        <v>65</v>
      </c>
      <c r="D44" s="100">
        <v>22583290.644000001</v>
      </c>
      <c r="J44" s="43"/>
      <c r="K44" t="s">
        <v>92</v>
      </c>
      <c r="L44" s="52" t="s">
        <v>64</v>
      </c>
      <c r="M44" s="14">
        <v>17512326.860000003</v>
      </c>
      <c r="N44" s="14">
        <v>12084944.66</v>
      </c>
      <c r="O44" s="14">
        <v>18044574.969000001</v>
      </c>
      <c r="P44" s="14">
        <v>9239179.3499999978</v>
      </c>
      <c r="Q44" s="14">
        <v>3575470.0959999999</v>
      </c>
      <c r="R44" s="14">
        <v>13868635.468999999</v>
      </c>
      <c r="S44" s="14">
        <v>26804551.407000002</v>
      </c>
      <c r="T44" s="14">
        <v>14875480.381000001</v>
      </c>
      <c r="U44" s="14">
        <v>15566965.718999999</v>
      </c>
      <c r="V44" s="14">
        <v>14647183.177999999</v>
      </c>
      <c r="W44" s="14">
        <v>13683883.603999998</v>
      </c>
      <c r="X44" s="14">
        <v>20464381.620999999</v>
      </c>
      <c r="Y44" s="14">
        <v>21734323.376000002</v>
      </c>
      <c r="Z44" s="14">
        <v>12148442.764</v>
      </c>
      <c r="AA44" s="14">
        <v>13489619.687000003</v>
      </c>
      <c r="AB44" s="14">
        <v>15168610.816</v>
      </c>
      <c r="AC44" s="14">
        <v>18125995.541999996</v>
      </c>
      <c r="AD44" s="14">
        <v>22356360.649</v>
      </c>
      <c r="AE44" s="14"/>
      <c r="AF44" s="185">
        <f t="shared" si="16"/>
        <v>101129682.811</v>
      </c>
      <c r="AG44" s="186">
        <f t="shared" si="17"/>
        <v>103023352.83400001</v>
      </c>
      <c r="AH44" t="s">
        <v>92</v>
      </c>
      <c r="AI44" s="175" t="s">
        <v>94</v>
      </c>
      <c r="AJ44">
        <v>108.10299999999999</v>
      </c>
    </row>
    <row r="45" spans="2:37" ht="13.5" x14ac:dyDescent="0.25">
      <c r="C45" s="105" t="s">
        <v>64</v>
      </c>
      <c r="D45" s="100">
        <v>22356360.649</v>
      </c>
      <c r="J45" s="43"/>
      <c r="K45" t="s">
        <v>93</v>
      </c>
      <c r="L45" s="47" t="s">
        <v>65</v>
      </c>
      <c r="M45" s="14">
        <v>4503097.5</v>
      </c>
      <c r="N45" s="14">
        <v>8704964.1699999999</v>
      </c>
      <c r="O45" s="14">
        <v>7607188.1600000001</v>
      </c>
      <c r="P45" s="14">
        <v>13535670.16</v>
      </c>
      <c r="Q45" s="14">
        <v>9844742.9199999999</v>
      </c>
      <c r="R45" s="14">
        <v>9034397.7750000004</v>
      </c>
      <c r="S45" s="14">
        <v>11154316.609999999</v>
      </c>
      <c r="T45" s="14">
        <v>6734853.4000000004</v>
      </c>
      <c r="U45" s="14">
        <v>14339019.01</v>
      </c>
      <c r="V45" s="14">
        <v>6726998.04</v>
      </c>
      <c r="W45" s="14">
        <v>11506053.770000001</v>
      </c>
      <c r="X45" s="14">
        <v>4835251.2</v>
      </c>
      <c r="Y45" s="14">
        <v>5128446.82</v>
      </c>
      <c r="Z45" s="14">
        <v>3178694.6</v>
      </c>
      <c r="AA45" s="14">
        <v>34379470.890000001</v>
      </c>
      <c r="AB45" s="14">
        <v>19598747.545000002</v>
      </c>
      <c r="AC45" s="14">
        <v>37193025.170000002</v>
      </c>
      <c r="AD45" s="14">
        <v>22583290.644000001</v>
      </c>
      <c r="AE45" s="14"/>
      <c r="AF45" s="185">
        <f t="shared" si="16"/>
        <v>64384377.294999994</v>
      </c>
      <c r="AG45" s="186">
        <f t="shared" si="17"/>
        <v>122061675.669</v>
      </c>
      <c r="AH45" t="s">
        <v>93</v>
      </c>
      <c r="AI45" s="175" t="s">
        <v>95</v>
      </c>
      <c r="AJ45">
        <v>5175599.7399999993</v>
      </c>
    </row>
    <row r="46" spans="2:37" ht="13.5" x14ac:dyDescent="0.25">
      <c r="C46" s="104" t="s">
        <v>50</v>
      </c>
      <c r="D46" s="100">
        <v>21938217.276000001</v>
      </c>
      <c r="J46" s="43"/>
      <c r="K46" t="s">
        <v>94</v>
      </c>
      <c r="L46" s="47" t="s">
        <v>66</v>
      </c>
      <c r="M46" s="14">
        <v>172730.74</v>
      </c>
      <c r="N46" s="14">
        <v>261801.96</v>
      </c>
      <c r="O46" s="14">
        <v>189520.22</v>
      </c>
      <c r="P46" s="14">
        <v>206211.13</v>
      </c>
      <c r="Q46" s="14">
        <v>217312.2</v>
      </c>
      <c r="R46" s="14">
        <v>183360.09</v>
      </c>
      <c r="S46" s="14">
        <v>19310.583000000002</v>
      </c>
      <c r="T46" s="14">
        <v>67.397000000000006</v>
      </c>
      <c r="U46" s="14">
        <v>121.74299999999999</v>
      </c>
      <c r="V46" s="14">
        <v>30.896000000000001</v>
      </c>
      <c r="W46" s="14">
        <v>17372.377</v>
      </c>
      <c r="X46" s="14"/>
      <c r="Y46" s="14">
        <v>198.18100000000001</v>
      </c>
      <c r="Z46" s="14">
        <v>10.08</v>
      </c>
      <c r="AA46" s="14">
        <v>0</v>
      </c>
      <c r="AB46" s="14">
        <v>70.447999999999993</v>
      </c>
      <c r="AC46" s="14">
        <v>237.95400000000001</v>
      </c>
      <c r="AD46" s="14">
        <v>108.10299999999999</v>
      </c>
      <c r="AE46" s="14"/>
      <c r="AF46" s="185">
        <f t="shared" si="16"/>
        <v>1250246.9230000002</v>
      </c>
      <c r="AG46" s="186">
        <f t="shared" si="17"/>
        <v>624.76599999999996</v>
      </c>
      <c r="AH46" t="s">
        <v>94</v>
      </c>
      <c r="AI46" s="175" t="s">
        <v>96</v>
      </c>
      <c r="AJ46">
        <v>438520.2</v>
      </c>
    </row>
    <row r="47" spans="2:37" ht="13.5" x14ac:dyDescent="0.25">
      <c r="C47" s="104" t="s">
        <v>63</v>
      </c>
      <c r="D47" s="100">
        <v>20029083.318000004</v>
      </c>
      <c r="J47" s="43"/>
      <c r="K47" t="s">
        <v>95</v>
      </c>
      <c r="L47" s="47" t="s">
        <v>67</v>
      </c>
      <c r="M47" s="14">
        <v>2129259.585</v>
      </c>
      <c r="N47" s="14">
        <v>3744129.2</v>
      </c>
      <c r="O47" s="14">
        <v>3696944.4040000001</v>
      </c>
      <c r="P47" s="14">
        <v>3193667.77</v>
      </c>
      <c r="Q47" s="14">
        <v>1278647.28</v>
      </c>
      <c r="R47" s="14">
        <v>4572640.0899999989</v>
      </c>
      <c r="S47" s="14">
        <v>4473610.129999999</v>
      </c>
      <c r="T47" s="14">
        <v>4441766.8000000007</v>
      </c>
      <c r="U47" s="14">
        <v>3588588.3450000002</v>
      </c>
      <c r="V47" s="14">
        <v>4154272.8299999996</v>
      </c>
      <c r="W47" s="14">
        <v>1637429.1769999999</v>
      </c>
      <c r="X47" s="14">
        <v>3095208.9959999998</v>
      </c>
      <c r="Y47" s="14">
        <v>2975185.35</v>
      </c>
      <c r="Z47" s="14">
        <v>2377439.9300000002</v>
      </c>
      <c r="AA47" s="14">
        <v>2245497.4149999996</v>
      </c>
      <c r="AB47" s="14">
        <v>2433401.0500000003</v>
      </c>
      <c r="AC47" s="14">
        <v>4077481.335</v>
      </c>
      <c r="AD47" s="14">
        <v>5175599.7399999993</v>
      </c>
      <c r="AE47" s="14"/>
      <c r="AF47" s="185">
        <f t="shared" si="16"/>
        <v>23088898.458999995</v>
      </c>
      <c r="AG47" s="186">
        <f t="shared" si="17"/>
        <v>19284604.82</v>
      </c>
      <c r="AH47" t="s">
        <v>95</v>
      </c>
      <c r="AI47" s="175" t="s">
        <v>97</v>
      </c>
      <c r="AJ47">
        <v>18254323.506999999</v>
      </c>
    </row>
    <row r="48" spans="2:37" ht="15" x14ac:dyDescent="0.25">
      <c r="C48" s="104" t="s">
        <v>62</v>
      </c>
      <c r="D48" s="100">
        <v>8799860.7329999991</v>
      </c>
      <c r="J48" s="43"/>
      <c r="K48" t="s">
        <v>96</v>
      </c>
      <c r="L48" s="47" t="s">
        <v>68</v>
      </c>
      <c r="M48" s="14">
        <v>58095.520000000004</v>
      </c>
      <c r="N48" s="14">
        <v>98010.51999999999</v>
      </c>
      <c r="O48" s="14">
        <v>28866</v>
      </c>
      <c r="P48" s="14">
        <v>53885.08</v>
      </c>
      <c r="Q48" s="14">
        <v>104457.212</v>
      </c>
      <c r="R48" s="14">
        <v>102893.65</v>
      </c>
      <c r="S48" s="14">
        <v>74400</v>
      </c>
      <c r="T48" s="14">
        <v>85210.22</v>
      </c>
      <c r="U48" s="14">
        <v>94533.55</v>
      </c>
      <c r="V48" s="14">
        <v>143114.54999999999</v>
      </c>
      <c r="W48" s="14">
        <v>92235.89</v>
      </c>
      <c r="X48" s="14">
        <v>82698.67</v>
      </c>
      <c r="Y48" s="14">
        <v>1367055.29</v>
      </c>
      <c r="Z48" s="14">
        <v>813488.59000000008</v>
      </c>
      <c r="AA48" s="14">
        <v>839313.07599999988</v>
      </c>
      <c r="AB48" s="14">
        <v>61031.25</v>
      </c>
      <c r="AC48" s="14">
        <v>73192.03300000001</v>
      </c>
      <c r="AD48" s="14">
        <v>438520.2</v>
      </c>
      <c r="AE48" s="14"/>
      <c r="AF48" s="185">
        <f t="shared" si="16"/>
        <v>520607.98199999996</v>
      </c>
      <c r="AG48" s="186">
        <f t="shared" si="17"/>
        <v>3592600.4389999998</v>
      </c>
      <c r="AH48" t="s">
        <v>96</v>
      </c>
      <c r="AI48" s="142" t="s">
        <v>31</v>
      </c>
      <c r="AJ48" s="28">
        <v>308453420.93700004</v>
      </c>
      <c r="AK48" s="28"/>
    </row>
    <row r="49" spans="3:37" ht="13.5" x14ac:dyDescent="0.25">
      <c r="C49" s="104" t="s">
        <v>67</v>
      </c>
      <c r="D49" s="100">
        <v>5175599.7399999993</v>
      </c>
      <c r="J49" s="43"/>
      <c r="L49" s="33" t="s">
        <v>69</v>
      </c>
      <c r="M49" s="230">
        <f t="shared" ref="M49:X49" si="18">M32+M33+M34+M37+M38+M39+M42+M43+M44+M45+M46+M47+M48</f>
        <v>157204616.39300004</v>
      </c>
      <c r="N49" s="230">
        <f t="shared" si="18"/>
        <v>147581946.76700002</v>
      </c>
      <c r="O49" s="230">
        <f t="shared" si="18"/>
        <v>194799841.73300004</v>
      </c>
      <c r="P49" s="230">
        <f t="shared" si="18"/>
        <v>168337955.57699999</v>
      </c>
      <c r="Q49" s="230">
        <f t="shared" si="18"/>
        <v>171723095.10399997</v>
      </c>
      <c r="R49" s="230">
        <f t="shared" si="18"/>
        <v>183029217.99500003</v>
      </c>
      <c r="S49" s="230">
        <f t="shared" si="18"/>
        <v>220899449.23400003</v>
      </c>
      <c r="T49" s="230">
        <f t="shared" si="18"/>
        <v>238842148.33400005</v>
      </c>
      <c r="U49" s="230">
        <f t="shared" si="18"/>
        <v>229052819.81599998</v>
      </c>
      <c r="V49" s="230">
        <f t="shared" si="18"/>
        <v>241595905.04400003</v>
      </c>
      <c r="W49" s="230">
        <f t="shared" si="18"/>
        <v>237824647.74699998</v>
      </c>
      <c r="X49" s="230">
        <f t="shared" si="18"/>
        <v>244002932.13399994</v>
      </c>
      <c r="Y49" s="245">
        <f t="shared" ref="Y49:AE49" si="19">Y32+Y33+Y34+Y37+Y38+Y39+Y42+Y43+Y44+Y45+Y46+Y47+Y48</f>
        <v>172863156.57099998</v>
      </c>
      <c r="Z49" s="245">
        <f t="shared" si="19"/>
        <v>154188275.91600004</v>
      </c>
      <c r="AA49" s="245">
        <f t="shared" si="19"/>
        <v>255502970.07700002</v>
      </c>
      <c r="AB49" s="245">
        <f t="shared" si="19"/>
        <v>203718990.47200006</v>
      </c>
      <c r="AC49" s="245">
        <f t="shared" si="19"/>
        <v>239794764.64299998</v>
      </c>
      <c r="AD49" s="245">
        <f t="shared" si="19"/>
        <v>281626777.96000004</v>
      </c>
      <c r="AE49" s="245">
        <f t="shared" si="19"/>
        <v>0</v>
      </c>
      <c r="AF49" s="187">
        <f t="shared" si="16"/>
        <v>1243576122.8030002</v>
      </c>
      <c r="AG49" s="188">
        <f t="shared" si="17"/>
        <v>1307694935.6389999</v>
      </c>
      <c r="AH49"/>
      <c r="AJ49" s="177">
        <f>SUM(AJ32:AJ47)</f>
        <v>308453420.93700004</v>
      </c>
      <c r="AK49" s="177">
        <f>SUM(AK32:AK47)</f>
        <v>0</v>
      </c>
    </row>
    <row r="50" spans="3:37" ht="13.5" x14ac:dyDescent="0.25">
      <c r="C50" s="104" t="s">
        <v>54</v>
      </c>
      <c r="D50" s="100">
        <v>815110.41099999996</v>
      </c>
      <c r="J50" s="43"/>
      <c r="K50" t="s">
        <v>97</v>
      </c>
      <c r="L50" s="53" t="s">
        <v>59</v>
      </c>
      <c r="M50" s="231">
        <v>7191857.2000000011</v>
      </c>
      <c r="N50" s="231">
        <v>6770316.6479999991</v>
      </c>
      <c r="O50" s="231">
        <v>10834771.831999997</v>
      </c>
      <c r="P50" s="231">
        <v>9007475.410000002</v>
      </c>
      <c r="Q50" s="231">
        <v>4637282.8199999994</v>
      </c>
      <c r="R50" s="231">
        <v>8703529.2650000006</v>
      </c>
      <c r="S50" s="231">
        <v>11620748.84</v>
      </c>
      <c r="T50" s="231">
        <v>11533202.650000002</v>
      </c>
      <c r="U50" s="231">
        <v>21378945.628999997</v>
      </c>
      <c r="V50" s="231">
        <v>8793090.5070000011</v>
      </c>
      <c r="W50" s="231">
        <v>12166740.819999998</v>
      </c>
      <c r="X50" s="231">
        <v>8465728.2199999988</v>
      </c>
      <c r="Y50" s="246">
        <v>9932555.3310000021</v>
      </c>
      <c r="Z50" s="246">
        <v>15621915.876000002</v>
      </c>
      <c r="AA50" s="246">
        <v>13414597.134</v>
      </c>
      <c r="AB50" s="246">
        <v>22211132.830000002</v>
      </c>
      <c r="AC50" s="246">
        <v>11257817.542000001</v>
      </c>
      <c r="AD50" s="246">
        <v>18254323.506999999</v>
      </c>
      <c r="AE50" s="246"/>
      <c r="AF50" s="190">
        <f t="shared" si="16"/>
        <v>58765982.015000001</v>
      </c>
      <c r="AG50" s="191">
        <f t="shared" si="17"/>
        <v>90692342.219999999</v>
      </c>
      <c r="AH50" t="s">
        <v>97</v>
      </c>
      <c r="AJ50" s="177">
        <f>AJ49-AJ48</f>
        <v>0</v>
      </c>
      <c r="AK50" s="177">
        <f>AK49-AK48</f>
        <v>0</v>
      </c>
    </row>
    <row r="51" spans="3:37" ht="13.5" x14ac:dyDescent="0.25">
      <c r="C51" s="104" t="s">
        <v>68</v>
      </c>
      <c r="D51" s="100">
        <v>438520.2</v>
      </c>
      <c r="J51" s="43"/>
      <c r="K51" s="62"/>
      <c r="L51" s="34" t="s">
        <v>60</v>
      </c>
      <c r="M51" s="233">
        <f t="shared" ref="M51:X51" si="20">SUM(M32:M35,M37:M40,M42:M48,M50)</f>
        <v>169630526.46200001</v>
      </c>
      <c r="N51" s="233">
        <f t="shared" si="20"/>
        <v>158074360.98800001</v>
      </c>
      <c r="O51" s="233">
        <f t="shared" si="20"/>
        <v>211213630.02500004</v>
      </c>
      <c r="P51" s="233">
        <f t="shared" si="20"/>
        <v>183205059.59399998</v>
      </c>
      <c r="Q51" s="233">
        <f t="shared" si="20"/>
        <v>178802371.00799996</v>
      </c>
      <c r="R51" s="233">
        <f t="shared" si="20"/>
        <v>198505634.22799999</v>
      </c>
      <c r="S51" s="233">
        <f t="shared" si="20"/>
        <v>235226914.127</v>
      </c>
      <c r="T51" s="233">
        <f t="shared" si="20"/>
        <v>255180472.65000007</v>
      </c>
      <c r="U51" s="233">
        <f t="shared" si="20"/>
        <v>256061336.98499998</v>
      </c>
      <c r="V51" s="233">
        <f t="shared" si="20"/>
        <v>260080580.21100003</v>
      </c>
      <c r="W51" s="233">
        <f t="shared" si="20"/>
        <v>255642061.21099997</v>
      </c>
      <c r="X51" s="233">
        <f t="shared" si="20"/>
        <v>256838189.59799993</v>
      </c>
      <c r="Y51" s="247">
        <f t="shared" ref="Y51:AE51" si="21">SUM(Y32:Y35,Y37:Y40,Y42:Y48,Y50)</f>
        <v>186846252.25899997</v>
      </c>
      <c r="Z51" s="247">
        <f t="shared" si="21"/>
        <v>174030750.80600005</v>
      </c>
      <c r="AA51" s="247">
        <f t="shared" si="21"/>
        <v>275576395.26499999</v>
      </c>
      <c r="AB51" s="247">
        <f t="shared" si="21"/>
        <v>233521788.54600009</v>
      </c>
      <c r="AC51" s="247">
        <f t="shared" si="21"/>
        <v>255462295.66699997</v>
      </c>
      <c r="AD51" s="247">
        <f t="shared" si="21"/>
        <v>308453420.93700004</v>
      </c>
      <c r="AE51" s="247">
        <f t="shared" si="21"/>
        <v>0</v>
      </c>
      <c r="AF51" s="204">
        <f t="shared" si="16"/>
        <v>1334658496.4320002</v>
      </c>
      <c r="AG51" s="205">
        <f t="shared" si="17"/>
        <v>1433890903.4800003</v>
      </c>
      <c r="AH51" s="44"/>
    </row>
    <row r="52" spans="3:37" ht="13.5" x14ac:dyDescent="0.25">
      <c r="C52" s="104" t="s">
        <v>66</v>
      </c>
      <c r="D52" s="100">
        <v>108.10299999999999</v>
      </c>
      <c r="J52" s="43"/>
      <c r="K52" s="62"/>
      <c r="L52" s="44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>
        <v>186846252.25899997</v>
      </c>
      <c r="Z52" s="176">
        <v>174030750.80600005</v>
      </c>
      <c r="AA52" s="176">
        <v>275576395.26499999</v>
      </c>
      <c r="AB52" s="176">
        <v>233521788.54600009</v>
      </c>
      <c r="AC52" s="176">
        <v>255462295.66699997</v>
      </c>
      <c r="AD52" s="176">
        <v>308453420.93700004</v>
      </c>
      <c r="AE52" s="176"/>
      <c r="AF52" s="63"/>
      <c r="AG52" s="63"/>
      <c r="AH52" s="172"/>
    </row>
    <row r="53" spans="3:37" ht="13.5" x14ac:dyDescent="0.25">
      <c r="C53" s="104" t="s">
        <v>55</v>
      </c>
      <c r="D53" s="100">
        <v>0</v>
      </c>
      <c r="K53" s="62"/>
      <c r="L53" s="1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>
        <f t="shared" ref="Y53:AE53" si="22">Y51-Y52</f>
        <v>0</v>
      </c>
      <c r="Z53" s="178">
        <f t="shared" si="22"/>
        <v>0</v>
      </c>
      <c r="AA53" s="178">
        <f t="shared" si="22"/>
        <v>0</v>
      </c>
      <c r="AB53" s="178">
        <f t="shared" si="22"/>
        <v>0</v>
      </c>
      <c r="AC53" s="178">
        <f t="shared" si="22"/>
        <v>0</v>
      </c>
      <c r="AD53" s="178">
        <f t="shared" si="22"/>
        <v>0</v>
      </c>
      <c r="AE53" s="178">
        <f t="shared" si="22"/>
        <v>0</v>
      </c>
      <c r="AG53" s="1">
        <f>SUM(AG32:AG48)</f>
        <v>1343198561.26</v>
      </c>
    </row>
    <row r="54" spans="3:37" ht="13.5" x14ac:dyDescent="0.25">
      <c r="C54" s="104" t="s">
        <v>56</v>
      </c>
      <c r="D54" s="100">
        <v>0</v>
      </c>
      <c r="K54" s="62"/>
      <c r="L54" s="1"/>
    </row>
  </sheetData>
  <sortState ref="C42:D54">
    <sortCondition descending="1" ref="D42:D54"/>
  </sortState>
  <mergeCells count="5">
    <mergeCell ref="B3:B5"/>
    <mergeCell ref="C4:C5"/>
    <mergeCell ref="D4:D5"/>
    <mergeCell ref="C3:I3"/>
    <mergeCell ref="F4:H4"/>
  </mergeCells>
  <printOptions horizontalCentered="1"/>
  <pageMargins left="0.51181102362204722" right="0.31496062992125984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S118"/>
  <sheetViews>
    <sheetView zoomScale="90" zoomScaleNormal="90" workbookViewId="0">
      <selection activeCell="D38" sqref="D38"/>
    </sheetView>
  </sheetViews>
  <sheetFormatPr defaultRowHeight="12.75" x14ac:dyDescent="0.2"/>
  <cols>
    <col min="1" max="1" width="2.28515625" style="272" customWidth="1"/>
    <col min="2" max="2" width="16.85546875" style="272" customWidth="1"/>
    <col min="3" max="3" width="16" style="272" customWidth="1"/>
    <col min="4" max="4" width="15.28515625" style="272" bestFit="1" customWidth="1"/>
    <col min="5" max="5" width="16.7109375" style="272" bestFit="1" customWidth="1"/>
    <col min="6" max="7" width="16.42578125" style="272" bestFit="1" customWidth="1"/>
    <col min="8" max="8" width="15.5703125" style="272" bestFit="1" customWidth="1"/>
    <col min="9" max="9" width="9.140625" style="272"/>
    <col min="10" max="10" width="8.7109375" style="272" customWidth="1"/>
    <col min="11" max="11" width="3.5703125" style="272" customWidth="1"/>
    <col min="12" max="12" width="14.85546875" style="272" bestFit="1" customWidth="1"/>
    <col min="13" max="23" width="11.140625" style="344" customWidth="1"/>
    <col min="24" max="24" width="12" style="344" bestFit="1" customWidth="1"/>
    <col min="25" max="31" width="12" style="344" customWidth="1"/>
    <col min="32" max="32" width="14.85546875" style="344" customWidth="1"/>
    <col min="33" max="33" width="12.42578125" style="344" customWidth="1"/>
    <col min="34" max="35" width="9.140625" style="279"/>
    <col min="36" max="36" width="12.7109375" style="279" customWidth="1"/>
    <col min="37" max="37" width="13.28515625" style="280" customWidth="1"/>
    <col min="38" max="38" width="12.140625" style="280" customWidth="1"/>
    <col min="39" max="45" width="9.140625" style="280"/>
    <col min="46" max="16384" width="9.140625" style="272"/>
  </cols>
  <sheetData>
    <row r="1" spans="1:38" x14ac:dyDescent="0.2">
      <c r="A1" s="271" t="s">
        <v>186</v>
      </c>
      <c r="C1" s="273"/>
      <c r="D1" s="273"/>
      <c r="E1" s="274"/>
      <c r="F1" s="274"/>
      <c r="G1" s="274"/>
      <c r="H1" s="275"/>
      <c r="I1" s="274"/>
      <c r="J1" s="276"/>
      <c r="K1" s="277"/>
      <c r="L1" s="278" t="s">
        <v>99</v>
      </c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</row>
    <row r="2" spans="1:38" ht="13.5" thickBot="1" x14ac:dyDescent="0.25">
      <c r="A2" s="281"/>
      <c r="B2" s="271"/>
      <c r="C2" s="273"/>
      <c r="D2" s="273"/>
      <c r="E2" s="274"/>
      <c r="F2" s="274"/>
      <c r="G2" s="274"/>
      <c r="H2" s="275"/>
      <c r="I2" s="274"/>
      <c r="J2" s="276"/>
      <c r="K2" s="277"/>
      <c r="L2" s="277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</row>
    <row r="3" spans="1:38" ht="13.5" thickTop="1" x14ac:dyDescent="0.2">
      <c r="A3" s="466" t="s">
        <v>47</v>
      </c>
      <c r="B3" s="466"/>
      <c r="C3" s="459" t="str">
        <f>'1.hs expa '!$C$4</f>
        <v>Nilai FOB(US$)</v>
      </c>
      <c r="D3" s="459"/>
      <c r="E3" s="459"/>
      <c r="F3" s="459"/>
      <c r="G3" s="459"/>
      <c r="H3" s="459"/>
      <c r="I3" s="460"/>
      <c r="J3" s="276"/>
      <c r="K3" s="277"/>
      <c r="L3" s="277"/>
      <c r="M3" s="282" t="s">
        <v>167</v>
      </c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 t="s">
        <v>171</v>
      </c>
      <c r="Z3" s="282"/>
      <c r="AA3" s="282"/>
      <c r="AB3" s="282"/>
      <c r="AC3" s="282"/>
      <c r="AD3" s="282"/>
      <c r="AE3" s="282"/>
      <c r="AF3" s="283" t="s">
        <v>136</v>
      </c>
      <c r="AG3" s="274"/>
    </row>
    <row r="4" spans="1:38" x14ac:dyDescent="0.2">
      <c r="A4" s="467"/>
      <c r="B4" s="467"/>
      <c r="C4" s="461" t="str">
        <f>'1.hs expa '!C5</f>
        <v>Juni 2022</v>
      </c>
      <c r="D4" s="463" t="str">
        <f>'1.hs expa '!$D$5</f>
        <v>Juli 2022</v>
      </c>
      <c r="E4" s="284" t="str">
        <f>'1.hs expa '!E5</f>
        <v xml:space="preserve">% Perubahan </v>
      </c>
      <c r="F4" s="464" t="str">
        <f>'1.hs expa '!$F$5</f>
        <v>Januari - Juli</v>
      </c>
      <c r="G4" s="465"/>
      <c r="H4" s="465"/>
      <c r="I4" s="285" t="str">
        <f>'1.hs expa '!I5</f>
        <v>% Peran</v>
      </c>
      <c r="J4" s="276"/>
      <c r="K4" s="277"/>
      <c r="L4" s="286"/>
      <c r="M4" s="287" t="s">
        <v>11</v>
      </c>
      <c r="N4" s="287" t="s">
        <v>12</v>
      </c>
      <c r="O4" s="287" t="s">
        <v>13</v>
      </c>
      <c r="P4" s="287" t="s">
        <v>14</v>
      </c>
      <c r="Q4" s="287" t="s">
        <v>159</v>
      </c>
      <c r="R4" s="287" t="s">
        <v>161</v>
      </c>
      <c r="S4" s="287" t="s">
        <v>162</v>
      </c>
      <c r="T4" s="287" t="s">
        <v>164</v>
      </c>
      <c r="U4" s="287" t="s">
        <v>15</v>
      </c>
      <c r="V4" s="287" t="s">
        <v>165</v>
      </c>
      <c r="W4" s="287" t="s">
        <v>151</v>
      </c>
      <c r="X4" s="287" t="s">
        <v>166</v>
      </c>
      <c r="Y4" s="287" t="s">
        <v>11</v>
      </c>
      <c r="Z4" s="287" t="s">
        <v>12</v>
      </c>
      <c r="AA4" s="287" t="s">
        <v>13</v>
      </c>
      <c r="AB4" s="287" t="s">
        <v>14</v>
      </c>
      <c r="AC4" s="287" t="s">
        <v>175</v>
      </c>
      <c r="AD4" s="287" t="s">
        <v>177</v>
      </c>
      <c r="AE4" s="287" t="s">
        <v>184</v>
      </c>
      <c r="AF4" s="288" t="s">
        <v>158</v>
      </c>
      <c r="AG4" s="289" t="s">
        <v>168</v>
      </c>
    </row>
    <row r="5" spans="1:38" ht="15" x14ac:dyDescent="0.25">
      <c r="A5" s="468"/>
      <c r="B5" s="468"/>
      <c r="C5" s="462"/>
      <c r="D5" s="462"/>
      <c r="E5" s="290" t="str">
        <f>'1.hs expa '!E6</f>
        <v>Juli'22 thd Juni'22</v>
      </c>
      <c r="F5" s="291" t="str">
        <f>'1.hs expa '!F6</f>
        <v>2021</v>
      </c>
      <c r="G5" s="292" t="str">
        <f>'1.hs expa '!G6</f>
        <v>2022</v>
      </c>
      <c r="H5" s="293" t="str">
        <f>'1.hs expa '!H6</f>
        <v xml:space="preserve">% Perubahan </v>
      </c>
      <c r="I5" s="294">
        <f>'1.hs expa '!I6</f>
        <v>2022</v>
      </c>
      <c r="J5" s="276"/>
      <c r="K5" s="295" t="s">
        <v>71</v>
      </c>
      <c r="L5" s="296" t="s">
        <v>23</v>
      </c>
      <c r="M5" s="297">
        <f t="shared" ref="M5:X5" si="0">SUM(M6:M21)</f>
        <v>84350070</v>
      </c>
      <c r="N5" s="297">
        <f t="shared" si="0"/>
        <v>76187160</v>
      </c>
      <c r="O5" s="297">
        <f t="shared" si="0"/>
        <v>112369746.59999999</v>
      </c>
      <c r="P5" s="297">
        <f t="shared" si="0"/>
        <v>102224407.95999999</v>
      </c>
      <c r="Q5" s="297">
        <f t="shared" si="0"/>
        <v>103251546.16</v>
      </c>
      <c r="R5" s="297">
        <f t="shared" si="0"/>
        <v>110604672</v>
      </c>
      <c r="S5" s="297">
        <f t="shared" si="0"/>
        <v>130248961.67</v>
      </c>
      <c r="T5" s="297">
        <f t="shared" si="0"/>
        <v>128583312</v>
      </c>
      <c r="U5" s="297">
        <f t="shared" si="0"/>
        <v>126263387.84999999</v>
      </c>
      <c r="V5" s="297">
        <f t="shared" si="0"/>
        <v>156384690.43000001</v>
      </c>
      <c r="W5" s="297">
        <f t="shared" si="0"/>
        <v>157481660.18000001</v>
      </c>
      <c r="X5" s="297">
        <f t="shared" si="0"/>
        <v>150089105.87</v>
      </c>
      <c r="Y5" s="298">
        <f t="shared" ref="Y5:AE5" si="1">SUM(Y6:Y21)</f>
        <v>103414217.5</v>
      </c>
      <c r="Z5" s="298">
        <f t="shared" si="1"/>
        <v>93406390</v>
      </c>
      <c r="AA5" s="298">
        <f t="shared" si="1"/>
        <v>126010491.58</v>
      </c>
      <c r="AB5" s="298">
        <f t="shared" si="1"/>
        <v>100078275</v>
      </c>
      <c r="AC5" s="298">
        <f t="shared" si="1"/>
        <v>141601745.30000001</v>
      </c>
      <c r="AD5" s="298">
        <f t="shared" si="1"/>
        <v>166564855.37</v>
      </c>
      <c r="AE5" s="298">
        <f t="shared" si="1"/>
        <v>0</v>
      </c>
      <c r="AF5" s="299">
        <f>SUM(M5:S5)</f>
        <v>719236564.38999999</v>
      </c>
      <c r="AG5" s="300">
        <f>SUM(Y5:AE5)</f>
        <v>731075974.75</v>
      </c>
      <c r="AH5" s="301" t="s">
        <v>23</v>
      </c>
    </row>
    <row r="6" spans="1:38" x14ac:dyDescent="0.2">
      <c r="A6" s="458" t="s">
        <v>119</v>
      </c>
      <c r="B6" s="458"/>
      <c r="C6" s="302" t="s">
        <v>120</v>
      </c>
      <c r="D6" s="302" t="s">
        <v>121</v>
      </c>
      <c r="E6" s="302" t="s">
        <v>122</v>
      </c>
      <c r="F6" s="302" t="s">
        <v>123</v>
      </c>
      <c r="G6" s="302" t="s">
        <v>124</v>
      </c>
      <c r="H6" s="302" t="s">
        <v>125</v>
      </c>
      <c r="I6" s="302" t="s">
        <v>126</v>
      </c>
      <c r="K6" s="303" t="s">
        <v>82</v>
      </c>
      <c r="L6" s="304" t="s">
        <v>49</v>
      </c>
      <c r="M6" s="314">
        <v>84350070</v>
      </c>
      <c r="N6" s="314">
        <v>76187160</v>
      </c>
      <c r="O6" s="314">
        <v>112369746.59999999</v>
      </c>
      <c r="P6" s="314">
        <v>102224407.95999999</v>
      </c>
      <c r="Q6" s="314">
        <v>103251546.16</v>
      </c>
      <c r="R6" s="314">
        <v>110604672</v>
      </c>
      <c r="S6" s="314">
        <v>130248961.67</v>
      </c>
      <c r="T6" s="314">
        <v>128583312</v>
      </c>
      <c r="U6" s="314">
        <v>126263387.84999999</v>
      </c>
      <c r="V6" s="314">
        <v>156384690.43000001</v>
      </c>
      <c r="W6" s="314">
        <v>157481660.18000001</v>
      </c>
      <c r="X6" s="314">
        <v>150089105.87</v>
      </c>
      <c r="Y6" s="435">
        <v>103414217.5</v>
      </c>
      <c r="Z6" s="435">
        <v>93406390</v>
      </c>
      <c r="AA6" s="435">
        <v>103414217.5</v>
      </c>
      <c r="AB6" s="435">
        <v>100078275</v>
      </c>
      <c r="AC6" s="435">
        <v>141601745.30000001</v>
      </c>
      <c r="AD6" s="435">
        <v>139254829</v>
      </c>
      <c r="AE6" s="314"/>
      <c r="AF6" s="299">
        <f t="shared" ref="AF6:AF69" si="2">SUM(M6:S6)</f>
        <v>719236564.38999999</v>
      </c>
      <c r="AG6" s="300">
        <f t="shared" ref="AG6:AG69" si="3">SUM(Y6:AE6)</f>
        <v>681169674.29999995</v>
      </c>
      <c r="AH6" s="305" t="s">
        <v>82</v>
      </c>
      <c r="AJ6" s="306"/>
      <c r="AK6" s="307"/>
      <c r="AL6" s="307"/>
    </row>
    <row r="7" spans="1:38" ht="12" customHeight="1" x14ac:dyDescent="0.2">
      <c r="A7" s="308"/>
      <c r="B7" s="309"/>
      <c r="C7" s="310"/>
      <c r="D7" s="310"/>
      <c r="E7" s="311"/>
      <c r="F7" s="310"/>
      <c r="G7" s="310"/>
      <c r="H7" s="312"/>
      <c r="I7" s="313"/>
      <c r="K7" s="303" t="s">
        <v>83</v>
      </c>
      <c r="L7" s="304" t="s">
        <v>50</v>
      </c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4"/>
      <c r="AC7" s="314"/>
      <c r="AD7" s="314"/>
      <c r="AE7" s="314"/>
      <c r="AF7" s="299">
        <f t="shared" si="2"/>
        <v>0</v>
      </c>
      <c r="AG7" s="300">
        <f t="shared" si="3"/>
        <v>0</v>
      </c>
      <c r="AH7" s="305" t="s">
        <v>83</v>
      </c>
      <c r="AJ7" s="306"/>
      <c r="AK7" s="307"/>
      <c r="AL7" s="307"/>
    </row>
    <row r="8" spans="1:38" x14ac:dyDescent="0.2">
      <c r="A8" s="412" t="s">
        <v>71</v>
      </c>
      <c r="B8" s="413" t="s">
        <v>23</v>
      </c>
      <c r="C8" s="414">
        <f>SUM(C9:C12)</f>
        <v>166564855.37</v>
      </c>
      <c r="D8" s="414">
        <f>SUM(D9:D12)</f>
        <v>0</v>
      </c>
      <c r="E8" s="415">
        <f>(D8-C8)/C8*100</f>
        <v>-100</v>
      </c>
      <c r="F8" s="414">
        <f>SUM(F9:F12)</f>
        <v>719236564.38999999</v>
      </c>
      <c r="G8" s="414">
        <f>SUM(G9:G12)</f>
        <v>731075974.75</v>
      </c>
      <c r="H8" s="416">
        <f>(G8-F8)/F8*100</f>
        <v>1.6461079631068636</v>
      </c>
      <c r="I8" s="417">
        <f>G8/$G$39*100</f>
        <v>50.985467093466156</v>
      </c>
      <c r="J8" s="280"/>
      <c r="K8" s="303" t="s">
        <v>84</v>
      </c>
      <c r="L8" s="304" t="s">
        <v>51</v>
      </c>
      <c r="M8" s="314"/>
      <c r="N8" s="314"/>
      <c r="O8" s="314"/>
      <c r="P8" s="314"/>
      <c r="Q8" s="314"/>
      <c r="R8" s="314"/>
      <c r="S8" s="314"/>
      <c r="T8" s="314"/>
      <c r="U8" s="314"/>
      <c r="V8" s="314"/>
      <c r="W8" s="314"/>
      <c r="X8" s="314"/>
      <c r="Y8" s="314"/>
      <c r="Z8" s="314"/>
      <c r="AA8" s="436">
        <v>22596274.079999998</v>
      </c>
      <c r="AB8" s="314"/>
      <c r="AC8" s="314"/>
      <c r="AD8" s="436">
        <v>27310026.370000001</v>
      </c>
      <c r="AE8" s="314"/>
      <c r="AF8" s="299">
        <f t="shared" si="2"/>
        <v>0</v>
      </c>
      <c r="AG8" s="300">
        <f t="shared" si="3"/>
        <v>49906300.450000003</v>
      </c>
      <c r="AH8" s="305" t="s">
        <v>84</v>
      </c>
      <c r="AJ8" s="306"/>
      <c r="AK8" s="307"/>
      <c r="AL8" s="307"/>
    </row>
    <row r="9" spans="1:38" x14ac:dyDescent="0.2">
      <c r="A9" s="418"/>
      <c r="B9" s="419" t="s">
        <v>70</v>
      </c>
      <c r="C9" s="420">
        <f>AD6</f>
        <v>139254829</v>
      </c>
      <c r="D9" s="420">
        <f>AE6</f>
        <v>0</v>
      </c>
      <c r="E9" s="421">
        <f t="shared" ref="E9:E39" si="4">(D9-C9)/C9*100</f>
        <v>-100</v>
      </c>
      <c r="F9" s="420">
        <f>AF6</f>
        <v>719236564.38999999</v>
      </c>
      <c r="G9" s="420">
        <f>AG6</f>
        <v>681169674.29999995</v>
      </c>
      <c r="H9" s="422">
        <f t="shared" ref="H9:H39" si="5">(G9-F9)/F9*100</f>
        <v>-5.2926800408549006</v>
      </c>
      <c r="I9" s="423">
        <f t="shared" ref="I9:I39" si="6">G9/$G$39*100</f>
        <v>47.504986093908983</v>
      </c>
      <c r="J9" s="280"/>
      <c r="K9" s="303" t="s">
        <v>85</v>
      </c>
      <c r="L9" s="277" t="s">
        <v>52</v>
      </c>
      <c r="M9" s="314"/>
      <c r="N9" s="314"/>
      <c r="O9" s="314"/>
      <c r="P9" s="314"/>
      <c r="Q9" s="314"/>
      <c r="R9" s="314"/>
      <c r="S9" s="314"/>
      <c r="T9" s="314"/>
      <c r="U9" s="314"/>
      <c r="V9" s="314"/>
      <c r="W9" s="314"/>
      <c r="X9" s="314"/>
      <c r="Y9" s="314"/>
      <c r="Z9" s="314"/>
      <c r="AA9" s="314"/>
      <c r="AB9" s="314"/>
      <c r="AC9" s="314"/>
      <c r="AD9" s="314"/>
      <c r="AE9" s="314"/>
      <c r="AF9" s="299">
        <f t="shared" si="2"/>
        <v>0</v>
      </c>
      <c r="AG9" s="300">
        <f t="shared" si="3"/>
        <v>0</v>
      </c>
      <c r="AH9" s="305" t="s">
        <v>85</v>
      </c>
      <c r="AJ9" s="306"/>
      <c r="AK9" s="307"/>
      <c r="AL9" s="307"/>
    </row>
    <row r="10" spans="1:38" x14ac:dyDescent="0.2">
      <c r="A10" s="418"/>
      <c r="B10" s="419" t="s">
        <v>73</v>
      </c>
      <c r="C10" s="420">
        <f>AD8</f>
        <v>27310026.370000001</v>
      </c>
      <c r="D10" s="420">
        <f>AE8</f>
        <v>0</v>
      </c>
      <c r="E10" s="421">
        <f t="shared" si="4"/>
        <v>-100</v>
      </c>
      <c r="F10" s="420">
        <f>AF8</f>
        <v>0</v>
      </c>
      <c r="G10" s="420">
        <f>AG8</f>
        <v>49906300.450000003</v>
      </c>
      <c r="H10" s="422" t="e">
        <f t="shared" si="5"/>
        <v>#DIV/0!</v>
      </c>
      <c r="I10" s="423">
        <f t="shared" si="6"/>
        <v>3.4804809995571664</v>
      </c>
      <c r="J10" s="280"/>
      <c r="K10" s="303" t="s">
        <v>86</v>
      </c>
      <c r="L10" s="304" t="s">
        <v>54</v>
      </c>
      <c r="M10" s="314"/>
      <c r="N10" s="314"/>
      <c r="O10" s="314"/>
      <c r="P10" s="314"/>
      <c r="Q10" s="314"/>
      <c r="R10" s="314"/>
      <c r="S10" s="314"/>
      <c r="T10" s="314"/>
      <c r="U10" s="314"/>
      <c r="V10" s="314"/>
      <c r="W10" s="314"/>
      <c r="X10" s="314"/>
      <c r="Y10" s="314"/>
      <c r="Z10" s="314"/>
      <c r="AA10" s="314"/>
      <c r="AB10" s="314"/>
      <c r="AC10" s="314"/>
      <c r="AD10" s="314"/>
      <c r="AE10" s="314"/>
      <c r="AF10" s="299">
        <f t="shared" si="2"/>
        <v>0</v>
      </c>
      <c r="AG10" s="300">
        <f t="shared" si="3"/>
        <v>0</v>
      </c>
      <c r="AH10" s="305" t="s">
        <v>86</v>
      </c>
      <c r="AJ10" s="306"/>
      <c r="AK10" s="307"/>
      <c r="AL10" s="307"/>
    </row>
    <row r="11" spans="1:38" x14ac:dyDescent="0.2">
      <c r="A11" s="418"/>
      <c r="B11" s="419"/>
      <c r="C11" s="420"/>
      <c r="D11" s="420"/>
      <c r="E11" s="421" t="e">
        <f t="shared" si="4"/>
        <v>#DIV/0!</v>
      </c>
      <c r="F11" s="420">
        <f>AF9</f>
        <v>0</v>
      </c>
      <c r="G11" s="420">
        <f>AG10</f>
        <v>0</v>
      </c>
      <c r="H11" s="422" t="e">
        <f t="shared" si="5"/>
        <v>#DIV/0!</v>
      </c>
      <c r="I11" s="423">
        <f t="shared" si="6"/>
        <v>0</v>
      </c>
      <c r="J11" s="280"/>
      <c r="K11" s="303" t="s">
        <v>87</v>
      </c>
      <c r="L11" s="304" t="s">
        <v>55</v>
      </c>
      <c r="M11" s="314"/>
      <c r="N11" s="314"/>
      <c r="O11" s="314"/>
      <c r="P11" s="314"/>
      <c r="Q11" s="314"/>
      <c r="R11" s="314"/>
      <c r="S11" s="314"/>
      <c r="T11" s="314"/>
      <c r="U11" s="314"/>
      <c r="V11" s="314"/>
      <c r="W11" s="314"/>
      <c r="X11" s="314"/>
      <c r="Y11" s="314"/>
      <c r="Z11" s="314"/>
      <c r="AA11" s="314"/>
      <c r="AB11" s="314"/>
      <c r="AC11" s="314"/>
      <c r="AD11" s="314"/>
      <c r="AE11" s="314"/>
      <c r="AF11" s="299">
        <f t="shared" si="2"/>
        <v>0</v>
      </c>
      <c r="AG11" s="300">
        <f t="shared" si="3"/>
        <v>0</v>
      </c>
      <c r="AH11" s="305" t="s">
        <v>87</v>
      </c>
      <c r="AJ11" s="306"/>
      <c r="AK11" s="307"/>
      <c r="AL11" s="307"/>
    </row>
    <row r="12" spans="1:38" x14ac:dyDescent="0.2">
      <c r="A12" s="424"/>
      <c r="B12" s="419" t="s">
        <v>59</v>
      </c>
      <c r="C12" s="420">
        <f>AD5-(C9+C10+C11)</f>
        <v>0</v>
      </c>
      <c r="D12" s="420">
        <f>AE5-(D9+D10+D11)</f>
        <v>0</v>
      </c>
      <c r="E12" s="421" t="e">
        <f t="shared" si="4"/>
        <v>#DIV/0!</v>
      </c>
      <c r="F12" s="420">
        <f>AF5-(F9+F10+F11)</f>
        <v>0</v>
      </c>
      <c r="G12" s="420">
        <f>AG5-(G9+G10+G11)</f>
        <v>0</v>
      </c>
      <c r="H12" s="422" t="e">
        <f t="shared" si="5"/>
        <v>#DIV/0!</v>
      </c>
      <c r="I12" s="423">
        <f t="shared" si="6"/>
        <v>0</v>
      </c>
      <c r="J12" s="280"/>
      <c r="K12" s="303" t="s">
        <v>88</v>
      </c>
      <c r="L12" s="304" t="s">
        <v>56</v>
      </c>
      <c r="M12" s="314"/>
      <c r="N12" s="314"/>
      <c r="O12" s="314"/>
      <c r="P12" s="314"/>
      <c r="Q12" s="314"/>
      <c r="R12" s="314"/>
      <c r="S12" s="314"/>
      <c r="T12" s="314"/>
      <c r="U12" s="314"/>
      <c r="V12" s="314"/>
      <c r="W12" s="314"/>
      <c r="X12" s="314"/>
      <c r="Y12" s="314"/>
      <c r="Z12" s="314"/>
      <c r="AA12" s="314"/>
      <c r="AB12" s="314"/>
      <c r="AC12" s="314"/>
      <c r="AD12" s="314"/>
      <c r="AE12" s="314"/>
      <c r="AF12" s="299">
        <f t="shared" si="2"/>
        <v>0</v>
      </c>
      <c r="AG12" s="300">
        <f t="shared" si="3"/>
        <v>0</v>
      </c>
      <c r="AH12" s="305" t="s">
        <v>88</v>
      </c>
      <c r="AJ12" s="306"/>
      <c r="AK12" s="307"/>
      <c r="AL12" s="307"/>
    </row>
    <row r="13" spans="1:38" x14ac:dyDescent="0.2">
      <c r="A13" s="412" t="s">
        <v>74</v>
      </c>
      <c r="B13" s="413" t="s">
        <v>81</v>
      </c>
      <c r="C13" s="414">
        <f>SUM(C14:C17)</f>
        <v>47301436.190000013</v>
      </c>
      <c r="D13" s="414">
        <f>SUM(D14:D17)</f>
        <v>0</v>
      </c>
      <c r="E13" s="415">
        <f t="shared" si="4"/>
        <v>-100</v>
      </c>
      <c r="F13" s="414">
        <f>SUM(F14:F17)</f>
        <v>297363144.847</v>
      </c>
      <c r="G13" s="414">
        <f>SUM(G14:G17)</f>
        <v>248706589.79500002</v>
      </c>
      <c r="H13" s="416">
        <f t="shared" si="5"/>
        <v>-16.362671667679219</v>
      </c>
      <c r="I13" s="417">
        <f t="shared" si="6"/>
        <v>17.344875345216174</v>
      </c>
      <c r="J13" s="280"/>
      <c r="K13" s="303" t="s">
        <v>89</v>
      </c>
      <c r="L13" s="277" t="s">
        <v>57</v>
      </c>
      <c r="M13" s="314"/>
      <c r="N13" s="314"/>
      <c r="O13" s="314"/>
      <c r="P13" s="314"/>
      <c r="Q13" s="314"/>
      <c r="R13" s="314"/>
      <c r="S13" s="314"/>
      <c r="T13" s="314"/>
      <c r="U13" s="314"/>
      <c r="V13" s="314"/>
      <c r="W13" s="314"/>
      <c r="X13" s="314"/>
      <c r="Y13" s="314"/>
      <c r="Z13" s="314"/>
      <c r="AA13" s="314"/>
      <c r="AB13" s="314"/>
      <c r="AC13" s="314"/>
      <c r="AD13" s="314"/>
      <c r="AE13" s="314"/>
      <c r="AF13" s="299">
        <f t="shared" si="2"/>
        <v>0</v>
      </c>
      <c r="AG13" s="300">
        <f t="shared" si="3"/>
        <v>0</v>
      </c>
      <c r="AH13" s="305" t="s">
        <v>89</v>
      </c>
      <c r="AJ13" s="306"/>
      <c r="AK13" s="307"/>
      <c r="AL13" s="307"/>
    </row>
    <row r="14" spans="1:38" x14ac:dyDescent="0.2">
      <c r="A14" s="418"/>
      <c r="B14" s="419" t="s">
        <v>80</v>
      </c>
      <c r="C14" s="420">
        <f>AD35</f>
        <v>20754591.710000001</v>
      </c>
      <c r="D14" s="420">
        <f>AE35</f>
        <v>0</v>
      </c>
      <c r="E14" s="421">
        <f t="shared" si="4"/>
        <v>-100</v>
      </c>
      <c r="F14" s="420">
        <f>AF35</f>
        <v>89968859.549999997</v>
      </c>
      <c r="G14" s="420">
        <f>AG35</f>
        <v>92698543.689999998</v>
      </c>
      <c r="H14" s="425">
        <f t="shared" si="5"/>
        <v>3.0340321680780944</v>
      </c>
      <c r="I14" s="423">
        <f t="shared" si="6"/>
        <v>6.4648254246556736</v>
      </c>
      <c r="J14" s="280"/>
      <c r="K14" s="303" t="s">
        <v>90</v>
      </c>
      <c r="L14" s="304" t="s">
        <v>62</v>
      </c>
      <c r="M14" s="314"/>
      <c r="N14" s="314"/>
      <c r="O14" s="314"/>
      <c r="P14" s="314"/>
      <c r="Q14" s="314"/>
      <c r="R14" s="314"/>
      <c r="S14" s="314"/>
      <c r="T14" s="314"/>
      <c r="U14" s="314"/>
      <c r="V14" s="314"/>
      <c r="W14" s="314"/>
      <c r="X14" s="314"/>
      <c r="Y14" s="314"/>
      <c r="Z14" s="314"/>
      <c r="AA14" s="314"/>
      <c r="AB14" s="314"/>
      <c r="AC14" s="314"/>
      <c r="AD14" s="314"/>
      <c r="AE14" s="314"/>
      <c r="AF14" s="299">
        <f t="shared" si="2"/>
        <v>0</v>
      </c>
      <c r="AG14" s="300">
        <f t="shared" si="3"/>
        <v>0</v>
      </c>
      <c r="AH14" s="305" t="s">
        <v>90</v>
      </c>
      <c r="AJ14" s="306"/>
    </row>
    <row r="15" spans="1:38" x14ac:dyDescent="0.2">
      <c r="A15" s="418"/>
      <c r="B15" s="419" t="s">
        <v>79</v>
      </c>
      <c r="C15" s="420">
        <f>AD34</f>
        <v>12083319.15</v>
      </c>
      <c r="D15" s="420">
        <f>AE34</f>
        <v>0</v>
      </c>
      <c r="E15" s="421">
        <f t="shared" si="4"/>
        <v>-100</v>
      </c>
      <c r="F15" s="420">
        <f>AF34</f>
        <v>73597936.290000007</v>
      </c>
      <c r="G15" s="420">
        <f>AG34</f>
        <v>70230191.965000004</v>
      </c>
      <c r="H15" s="425">
        <f t="shared" si="5"/>
        <v>-4.5758678772322989</v>
      </c>
      <c r="I15" s="423">
        <f t="shared" si="6"/>
        <v>4.8978755492871828</v>
      </c>
      <c r="J15" s="280"/>
      <c r="K15" s="303" t="s">
        <v>91</v>
      </c>
      <c r="L15" s="304" t="s">
        <v>63</v>
      </c>
      <c r="M15" s="314"/>
      <c r="N15" s="314"/>
      <c r="O15" s="314"/>
      <c r="P15" s="314"/>
      <c r="Q15" s="314"/>
      <c r="R15" s="314"/>
      <c r="S15" s="314"/>
      <c r="T15" s="314"/>
      <c r="U15" s="314"/>
      <c r="V15" s="314"/>
      <c r="W15" s="314"/>
      <c r="X15" s="314"/>
      <c r="Y15" s="314"/>
      <c r="Z15" s="314"/>
      <c r="AA15" s="314"/>
      <c r="AB15" s="314"/>
      <c r="AC15" s="314"/>
      <c r="AD15" s="314"/>
      <c r="AE15" s="314"/>
      <c r="AF15" s="299">
        <f t="shared" si="2"/>
        <v>0</v>
      </c>
      <c r="AG15" s="300">
        <f t="shared" si="3"/>
        <v>0</v>
      </c>
      <c r="AH15" s="305" t="s">
        <v>91</v>
      </c>
      <c r="AJ15" s="306"/>
      <c r="AK15" s="307"/>
      <c r="AL15" s="307"/>
    </row>
    <row r="16" spans="1:38" x14ac:dyDescent="0.2">
      <c r="A16" s="418"/>
      <c r="B16" s="419" t="s">
        <v>163</v>
      </c>
      <c r="C16" s="420">
        <f>AD36</f>
        <v>3954965.67</v>
      </c>
      <c r="D16" s="420">
        <f>AE36</f>
        <v>0</v>
      </c>
      <c r="E16" s="421">
        <f t="shared" si="4"/>
        <v>-100</v>
      </c>
      <c r="F16" s="420">
        <f>AF36</f>
        <v>50750727.529999994</v>
      </c>
      <c r="G16" s="420">
        <f>AG36</f>
        <v>24147277.170000002</v>
      </c>
      <c r="H16" s="425">
        <f t="shared" si="5"/>
        <v>-52.419840374256786</v>
      </c>
      <c r="I16" s="423">
        <f t="shared" si="6"/>
        <v>1.6840386609187248</v>
      </c>
      <c r="J16" s="280"/>
      <c r="K16" s="303" t="s">
        <v>92</v>
      </c>
      <c r="L16" s="315" t="s">
        <v>64</v>
      </c>
      <c r="M16" s="314"/>
      <c r="N16" s="314"/>
      <c r="O16" s="314"/>
      <c r="P16" s="314"/>
      <c r="Q16" s="314"/>
      <c r="R16" s="314"/>
      <c r="S16" s="314"/>
      <c r="T16" s="314"/>
      <c r="U16" s="314"/>
      <c r="V16" s="314"/>
      <c r="W16" s="314"/>
      <c r="X16" s="314"/>
      <c r="Y16" s="314"/>
      <c r="Z16" s="314"/>
      <c r="AA16" s="314"/>
      <c r="AB16" s="314"/>
      <c r="AC16" s="314"/>
      <c r="AD16" s="314"/>
      <c r="AE16" s="314"/>
      <c r="AF16" s="299">
        <f t="shared" si="2"/>
        <v>0</v>
      </c>
      <c r="AG16" s="300">
        <f t="shared" si="3"/>
        <v>0</v>
      </c>
      <c r="AH16" s="305" t="s">
        <v>92</v>
      </c>
      <c r="AJ16" s="306"/>
      <c r="AK16" s="316"/>
      <c r="AL16" s="316"/>
    </row>
    <row r="17" spans="1:41" x14ac:dyDescent="0.2">
      <c r="A17" s="418"/>
      <c r="B17" s="419" t="s">
        <v>59</v>
      </c>
      <c r="C17" s="420">
        <f>AD24-(C14+C15+C16)</f>
        <v>10508559.660000011</v>
      </c>
      <c r="D17" s="420">
        <f>AE24-(D14+D15+D16)</f>
        <v>0</v>
      </c>
      <c r="E17" s="421">
        <f t="shared" si="4"/>
        <v>-100</v>
      </c>
      <c r="F17" s="420">
        <f>AF24-(F14+F15+F16)</f>
        <v>83045621.476999998</v>
      </c>
      <c r="G17" s="420">
        <f>AG24-(G14+G15+G16)</f>
        <v>61630576.970000029</v>
      </c>
      <c r="H17" s="425">
        <f t="shared" si="5"/>
        <v>-25.787084407491612</v>
      </c>
      <c r="I17" s="423">
        <f t="shared" si="6"/>
        <v>4.298135710354595</v>
      </c>
      <c r="J17" s="280"/>
      <c r="K17" s="303" t="s">
        <v>93</v>
      </c>
      <c r="L17" s="304" t="s">
        <v>65</v>
      </c>
      <c r="M17" s="314"/>
      <c r="N17" s="314"/>
      <c r="O17" s="314"/>
      <c r="P17" s="314"/>
      <c r="Q17" s="314"/>
      <c r="R17" s="314"/>
      <c r="S17" s="314"/>
      <c r="T17" s="314"/>
      <c r="U17" s="314"/>
      <c r="V17" s="314"/>
      <c r="W17" s="314"/>
      <c r="X17" s="314"/>
      <c r="Y17" s="314"/>
      <c r="Z17" s="314"/>
      <c r="AA17" s="314"/>
      <c r="AB17" s="314"/>
      <c r="AC17" s="314"/>
      <c r="AD17" s="314"/>
      <c r="AE17" s="314"/>
      <c r="AF17" s="299">
        <f t="shared" si="2"/>
        <v>0</v>
      </c>
      <c r="AG17" s="300">
        <f t="shared" si="3"/>
        <v>0</v>
      </c>
      <c r="AH17" s="305" t="s">
        <v>93</v>
      </c>
      <c r="AJ17" s="306"/>
      <c r="AK17" s="316"/>
      <c r="AL17" s="316"/>
    </row>
    <row r="18" spans="1:41" ht="15" x14ac:dyDescent="0.25">
      <c r="A18" s="370" t="s">
        <v>75</v>
      </c>
      <c r="B18" s="371" t="s">
        <v>28</v>
      </c>
      <c r="C18" s="372">
        <f>SUM(C19:C22)</f>
        <v>1730205.79</v>
      </c>
      <c r="D18" s="372">
        <f>SUM(D19:D22)</f>
        <v>0</v>
      </c>
      <c r="E18" s="373">
        <f>(D18-C18)/C18*100</f>
        <v>-100</v>
      </c>
      <c r="F18" s="372">
        <f>SUM(F19:F22)</f>
        <v>26052214.025999997</v>
      </c>
      <c r="G18" s="372">
        <f>SUM(G19:G22)</f>
        <v>14273285.390000001</v>
      </c>
      <c r="H18" s="374">
        <f t="shared" si="5"/>
        <v>-45.212773947905831</v>
      </c>
      <c r="I18" s="375">
        <f t="shared" si="6"/>
        <v>0.99542338649051088</v>
      </c>
      <c r="J18" s="280"/>
      <c r="K18" s="303" t="s">
        <v>94</v>
      </c>
      <c r="L18" s="304" t="s">
        <v>66</v>
      </c>
      <c r="M18" s="314"/>
      <c r="N18" s="314"/>
      <c r="O18" s="314"/>
      <c r="P18" s="314"/>
      <c r="Q18" s="314"/>
      <c r="R18" s="314"/>
      <c r="S18" s="314"/>
      <c r="T18" s="314"/>
      <c r="U18" s="314"/>
      <c r="V18" s="314"/>
      <c r="W18" s="314"/>
      <c r="X18" s="314"/>
      <c r="Y18" s="314"/>
      <c r="Z18" s="314"/>
      <c r="AA18" s="314"/>
      <c r="AB18" s="314"/>
      <c r="AC18" s="314"/>
      <c r="AD18" s="314"/>
      <c r="AE18" s="314"/>
      <c r="AF18" s="299">
        <f t="shared" si="2"/>
        <v>0</v>
      </c>
      <c r="AG18" s="300">
        <f t="shared" si="3"/>
        <v>0</v>
      </c>
      <c r="AH18" s="305" t="s">
        <v>94</v>
      </c>
      <c r="AK18" s="127"/>
      <c r="AL18" s="127"/>
    </row>
    <row r="19" spans="1:41" x14ac:dyDescent="0.2">
      <c r="A19" s="281"/>
      <c r="B19" s="323" t="s">
        <v>163</v>
      </c>
      <c r="C19" s="376">
        <f>AD55</f>
        <v>1730205.79</v>
      </c>
      <c r="D19" s="376">
        <f>AE55</f>
        <v>0</v>
      </c>
      <c r="E19" s="377">
        <f t="shared" si="4"/>
        <v>-100</v>
      </c>
      <c r="F19" s="376">
        <f>AF55</f>
        <v>0</v>
      </c>
      <c r="G19" s="376">
        <f>AG55</f>
        <v>6489174.9500000002</v>
      </c>
      <c r="H19" s="378" t="e">
        <f t="shared" si="5"/>
        <v>#DIV/0!</v>
      </c>
      <c r="I19" s="379">
        <f>G19/$G$39*100</f>
        <v>0.45255709023964186</v>
      </c>
      <c r="J19" s="280"/>
      <c r="K19" s="303" t="s">
        <v>95</v>
      </c>
      <c r="L19" s="304" t="s">
        <v>67</v>
      </c>
      <c r="M19" s="314"/>
      <c r="N19" s="314"/>
      <c r="O19" s="314"/>
      <c r="P19" s="314"/>
      <c r="Q19" s="314"/>
      <c r="R19" s="314"/>
      <c r="S19" s="314"/>
      <c r="T19" s="314"/>
      <c r="U19" s="314"/>
      <c r="V19" s="314"/>
      <c r="W19" s="314"/>
      <c r="X19" s="314"/>
      <c r="Y19" s="314"/>
      <c r="Z19" s="314"/>
      <c r="AA19" s="314"/>
      <c r="AB19" s="314"/>
      <c r="AC19" s="314"/>
      <c r="AD19" s="314"/>
      <c r="AE19" s="314"/>
      <c r="AF19" s="299">
        <f t="shared" si="2"/>
        <v>0</v>
      </c>
      <c r="AG19" s="300">
        <f t="shared" si="3"/>
        <v>0</v>
      </c>
      <c r="AH19" s="305" t="s">
        <v>95</v>
      </c>
      <c r="AI19" s="317"/>
      <c r="AJ19" s="316"/>
      <c r="AK19" s="316"/>
      <c r="AL19" s="316"/>
      <c r="AM19" s="307"/>
      <c r="AN19" s="307"/>
      <c r="AO19" s="307"/>
    </row>
    <row r="20" spans="1:41" x14ac:dyDescent="0.2">
      <c r="A20" s="281"/>
      <c r="B20" s="323"/>
      <c r="C20" s="376"/>
      <c r="D20" s="376"/>
      <c r="E20" s="377" t="e">
        <f>(D20-C20)/C20*100</f>
        <v>#DIV/0!</v>
      </c>
      <c r="F20" s="376"/>
      <c r="G20" s="376"/>
      <c r="H20" s="378" t="e">
        <f t="shared" si="5"/>
        <v>#DIV/0!</v>
      </c>
      <c r="I20" s="379">
        <f>G20/$G$39*100</f>
        <v>0</v>
      </c>
      <c r="J20" s="280"/>
      <c r="K20" s="303" t="s">
        <v>96</v>
      </c>
      <c r="L20" s="304" t="s">
        <v>68</v>
      </c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14"/>
      <c r="Z20" s="314"/>
      <c r="AA20" s="314"/>
      <c r="AB20" s="314"/>
      <c r="AC20" s="314"/>
      <c r="AD20" s="314"/>
      <c r="AE20" s="314"/>
      <c r="AF20" s="299">
        <f t="shared" si="2"/>
        <v>0</v>
      </c>
      <c r="AG20" s="300">
        <f t="shared" si="3"/>
        <v>0</v>
      </c>
      <c r="AH20" s="305" t="s">
        <v>96</v>
      </c>
      <c r="AI20" s="317"/>
      <c r="AJ20" s="316"/>
      <c r="AK20" s="316"/>
      <c r="AL20" s="316"/>
      <c r="AM20" s="307"/>
      <c r="AN20" s="307"/>
      <c r="AO20" s="307"/>
    </row>
    <row r="21" spans="1:41" x14ac:dyDescent="0.2">
      <c r="A21" s="281"/>
      <c r="B21" s="380"/>
      <c r="C21" s="376"/>
      <c r="D21" s="376"/>
      <c r="E21" s="377" t="e">
        <f t="shared" si="4"/>
        <v>#DIV/0!</v>
      </c>
      <c r="F21" s="376"/>
      <c r="G21" s="376"/>
      <c r="H21" s="378" t="e">
        <f t="shared" si="5"/>
        <v>#DIV/0!</v>
      </c>
      <c r="I21" s="379">
        <f t="shared" si="6"/>
        <v>0</v>
      </c>
      <c r="J21" s="280"/>
      <c r="K21" s="303" t="s">
        <v>97</v>
      </c>
      <c r="L21" s="318" t="s">
        <v>59</v>
      </c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14"/>
      <c r="Z21" s="314"/>
      <c r="AA21" s="314"/>
      <c r="AB21" s="314"/>
      <c r="AC21" s="314"/>
      <c r="AD21" s="314"/>
      <c r="AE21" s="314"/>
      <c r="AF21" s="299">
        <f t="shared" si="2"/>
        <v>0</v>
      </c>
      <c r="AG21" s="300">
        <f t="shared" si="3"/>
        <v>0</v>
      </c>
      <c r="AH21" s="305" t="s">
        <v>97</v>
      </c>
      <c r="AI21" s="317"/>
      <c r="AJ21" s="316"/>
      <c r="AK21" s="307"/>
      <c r="AL21" s="307"/>
      <c r="AM21" s="307"/>
      <c r="AN21" s="307"/>
      <c r="AO21" s="307"/>
    </row>
    <row r="22" spans="1:41" ht="15" x14ac:dyDescent="0.25">
      <c r="A22" s="281"/>
      <c r="B22" s="323" t="s">
        <v>59</v>
      </c>
      <c r="C22" s="376">
        <f>AD43-(C19+C20+C21)</f>
        <v>0</v>
      </c>
      <c r="D22" s="376">
        <f>AE43-(D19+D20+D21)</f>
        <v>0</v>
      </c>
      <c r="E22" s="377" t="e">
        <f t="shared" si="4"/>
        <v>#DIV/0!</v>
      </c>
      <c r="F22" s="376">
        <f>AF43-(F19+F20+F21)</f>
        <v>26052214.025999997</v>
      </c>
      <c r="G22" s="376">
        <f>AG43-(G19+G20+G21)</f>
        <v>7784110.4400000004</v>
      </c>
      <c r="H22" s="378">
        <f t="shared" si="5"/>
        <v>-70.121117413546912</v>
      </c>
      <c r="I22" s="379">
        <f t="shared" si="6"/>
        <v>0.54286629625086902</v>
      </c>
      <c r="J22" s="362"/>
      <c r="K22" s="319"/>
      <c r="L22" s="320" t="s">
        <v>100</v>
      </c>
      <c r="M22" s="321"/>
      <c r="N22" s="321"/>
      <c r="O22" s="321"/>
      <c r="P22" s="321"/>
      <c r="Q22" s="321"/>
      <c r="R22" s="321"/>
      <c r="S22" s="321"/>
      <c r="T22" s="321"/>
      <c r="U22" s="321"/>
      <c r="V22" s="321"/>
      <c r="W22" s="321"/>
      <c r="X22" s="321"/>
      <c r="Y22" s="322"/>
      <c r="Z22" s="322"/>
      <c r="AA22" s="322"/>
      <c r="AB22" s="322"/>
      <c r="AC22" s="322"/>
      <c r="AD22" s="322"/>
      <c r="AE22" s="322"/>
      <c r="AF22" s="299">
        <f t="shared" si="2"/>
        <v>0</v>
      </c>
      <c r="AG22" s="300">
        <f t="shared" si="3"/>
        <v>0</v>
      </c>
      <c r="AH22" s="131"/>
      <c r="AI22" s="323"/>
      <c r="AJ22" s="316"/>
      <c r="AK22" s="307"/>
      <c r="AL22" s="307"/>
      <c r="AM22" s="307"/>
      <c r="AN22" s="307"/>
      <c r="AO22" s="307"/>
    </row>
    <row r="23" spans="1:41" ht="15" x14ac:dyDescent="0.25">
      <c r="A23" s="412" t="s">
        <v>76</v>
      </c>
      <c r="B23" s="413" t="s">
        <v>42</v>
      </c>
      <c r="C23" s="414">
        <f>SUM(C24:C27)</f>
        <v>38426550.473999999</v>
      </c>
      <c r="D23" s="414">
        <f>SUM(D24:D27)</f>
        <v>0</v>
      </c>
      <c r="E23" s="415">
        <f t="shared" si="4"/>
        <v>-100</v>
      </c>
      <c r="F23" s="414">
        <f>SUM(F24:F27)</f>
        <v>124544099.14500001</v>
      </c>
      <c r="G23" s="414">
        <f>SUM(G24:G27)</f>
        <v>158632650.93300003</v>
      </c>
      <c r="H23" s="416">
        <f t="shared" si="5"/>
        <v>27.370667917644614</v>
      </c>
      <c r="I23" s="417">
        <f>G23/$G$39*100</f>
        <v>11.063090682004081</v>
      </c>
      <c r="J23" s="276"/>
      <c r="K23" s="309"/>
      <c r="L23" s="318" t="s">
        <v>98</v>
      </c>
      <c r="M23" s="321"/>
      <c r="N23" s="321"/>
      <c r="O23" s="321"/>
      <c r="P23" s="321"/>
      <c r="Q23" s="321"/>
      <c r="R23" s="321"/>
      <c r="S23" s="321"/>
      <c r="T23" s="321"/>
      <c r="U23" s="321"/>
      <c r="V23" s="321"/>
      <c r="W23" s="321"/>
      <c r="X23" s="321"/>
      <c r="Y23" s="322"/>
      <c r="Z23" s="322"/>
      <c r="AA23" s="322"/>
      <c r="AB23" s="322"/>
      <c r="AC23" s="322"/>
      <c r="AD23" s="322"/>
      <c r="AE23" s="322"/>
      <c r="AF23" s="299">
        <f t="shared" si="2"/>
        <v>0</v>
      </c>
      <c r="AG23" s="300">
        <f t="shared" si="3"/>
        <v>0</v>
      </c>
      <c r="AH23" s="131"/>
      <c r="AI23" s="317"/>
      <c r="AJ23" s="316"/>
      <c r="AK23" s="307"/>
      <c r="AL23" s="307"/>
      <c r="AM23" s="307"/>
      <c r="AN23" s="307"/>
      <c r="AO23" s="307"/>
    </row>
    <row r="24" spans="1:41" ht="15" x14ac:dyDescent="0.25">
      <c r="A24" s="418"/>
      <c r="B24" s="442" t="s">
        <v>72</v>
      </c>
      <c r="C24" s="420">
        <f>AD64</f>
        <v>21465535.300000001</v>
      </c>
      <c r="D24" s="420">
        <f>AE64</f>
        <v>0</v>
      </c>
      <c r="E24" s="421">
        <f t="shared" si="4"/>
        <v>-100</v>
      </c>
      <c r="F24" s="420">
        <f>AF64</f>
        <v>49175889.013000004</v>
      </c>
      <c r="G24" s="420">
        <f>AG64</f>
        <v>93505878.341000006</v>
      </c>
      <c r="H24" s="425">
        <f t="shared" si="5"/>
        <v>90.145781230881354</v>
      </c>
      <c r="I24" s="423">
        <f t="shared" si="6"/>
        <v>6.5211291956776272</v>
      </c>
      <c r="J24" s="276"/>
      <c r="K24" s="295" t="s">
        <v>74</v>
      </c>
      <c r="L24" s="296" t="s">
        <v>81</v>
      </c>
      <c r="M24" s="297">
        <f t="shared" ref="M24:X24" si="7">SUM(M25:M40)</f>
        <v>39137343.420000002</v>
      </c>
      <c r="N24" s="297">
        <f t="shared" si="7"/>
        <v>40699225.039999999</v>
      </c>
      <c r="O24" s="297">
        <f t="shared" si="7"/>
        <v>48462583.810000002</v>
      </c>
      <c r="P24" s="297">
        <f t="shared" si="7"/>
        <v>45726062.226999998</v>
      </c>
      <c r="Q24" s="297">
        <f t="shared" si="7"/>
        <v>25026811.399999999</v>
      </c>
      <c r="R24" s="297">
        <f t="shared" si="7"/>
        <v>43795398.700000003</v>
      </c>
      <c r="S24" s="297">
        <f t="shared" si="7"/>
        <v>54515720.25</v>
      </c>
      <c r="T24" s="297">
        <f t="shared" si="7"/>
        <v>37930434.649999999</v>
      </c>
      <c r="U24" s="297">
        <f t="shared" si="7"/>
        <v>42290564.39100001</v>
      </c>
      <c r="V24" s="297">
        <f t="shared" si="7"/>
        <v>33802287.799999997</v>
      </c>
      <c r="W24" s="297">
        <f t="shared" si="7"/>
        <v>34586220.645000003</v>
      </c>
      <c r="X24" s="297">
        <f t="shared" si="7"/>
        <v>38930356.230000004</v>
      </c>
      <c r="Y24" s="298">
        <f t="shared" ref="Y24:AE24" si="8">SUM(Y25:Y40)</f>
        <v>47221834.945000008</v>
      </c>
      <c r="Z24" s="298">
        <f t="shared" si="8"/>
        <v>31191401.709999997</v>
      </c>
      <c r="AA24" s="298">
        <f t="shared" si="8"/>
        <v>38985509.899999999</v>
      </c>
      <c r="AB24" s="298">
        <f t="shared" si="8"/>
        <v>45356924.390000001</v>
      </c>
      <c r="AC24" s="298">
        <f t="shared" si="8"/>
        <v>38649482.660000004</v>
      </c>
      <c r="AD24" s="298">
        <f t="shared" si="8"/>
        <v>47301436.190000013</v>
      </c>
      <c r="AE24" s="298">
        <f t="shared" si="8"/>
        <v>0</v>
      </c>
      <c r="AF24" s="299">
        <f t="shared" si="2"/>
        <v>297363144.847</v>
      </c>
      <c r="AG24" s="300">
        <f t="shared" si="3"/>
        <v>248706589.79500002</v>
      </c>
      <c r="AH24" s="131" t="s">
        <v>27</v>
      </c>
      <c r="AI24" s="317"/>
      <c r="AJ24" s="316"/>
      <c r="AK24" s="307"/>
      <c r="AL24" s="307"/>
      <c r="AM24" s="307"/>
      <c r="AN24" s="307"/>
      <c r="AO24" s="307"/>
    </row>
    <row r="25" spans="1:41" x14ac:dyDescent="0.2">
      <c r="A25" s="418"/>
      <c r="B25" s="442" t="s">
        <v>79</v>
      </c>
      <c r="C25" s="420">
        <f>AD72</f>
        <v>7143876.9040000001</v>
      </c>
      <c r="D25" s="420">
        <f>AE72</f>
        <v>0</v>
      </c>
      <c r="E25" s="421">
        <f t="shared" si="4"/>
        <v>-100</v>
      </c>
      <c r="F25" s="420">
        <f>AF72</f>
        <v>60157926.906999998</v>
      </c>
      <c r="G25" s="420">
        <f>AG72</f>
        <v>41666610</v>
      </c>
      <c r="H25" s="425">
        <f t="shared" si="5"/>
        <v>-30.737955673882013</v>
      </c>
      <c r="I25" s="423">
        <f t="shared" si="6"/>
        <v>2.9058424109447012</v>
      </c>
      <c r="K25" s="303" t="s">
        <v>82</v>
      </c>
      <c r="L25" s="304" t="s">
        <v>49</v>
      </c>
      <c r="M25" s="314"/>
      <c r="N25" s="314"/>
      <c r="O25" s="314"/>
      <c r="P25" s="314">
        <v>0.52700000000000002</v>
      </c>
      <c r="Q25" s="314"/>
      <c r="R25" s="314"/>
      <c r="S25" s="314"/>
      <c r="T25" s="314"/>
      <c r="U25" s="314"/>
      <c r="V25" s="314"/>
      <c r="W25" s="314"/>
      <c r="X25" s="314"/>
      <c r="Y25" s="314"/>
      <c r="Z25" s="314"/>
      <c r="AA25" s="314"/>
      <c r="AB25" s="314"/>
      <c r="AC25" s="314"/>
      <c r="AD25" s="314"/>
      <c r="AE25" s="314"/>
      <c r="AF25" s="299">
        <f t="shared" si="2"/>
        <v>0.52700000000000002</v>
      </c>
      <c r="AG25" s="300">
        <f t="shared" si="3"/>
        <v>0</v>
      </c>
      <c r="AH25" s="305" t="s">
        <v>82</v>
      </c>
      <c r="AI25" s="317"/>
      <c r="AJ25" s="316"/>
      <c r="AK25" s="307"/>
      <c r="AL25" s="307"/>
      <c r="AM25" s="307"/>
      <c r="AN25" s="307"/>
      <c r="AO25" s="307"/>
    </row>
    <row r="26" spans="1:41" x14ac:dyDescent="0.2">
      <c r="A26" s="418"/>
      <c r="B26" s="419" t="s">
        <v>73</v>
      </c>
      <c r="C26" s="420">
        <f>AD65</f>
        <v>2024466.09</v>
      </c>
      <c r="D26" s="420">
        <f>AE65</f>
        <v>0</v>
      </c>
      <c r="E26" s="421">
        <f>(D26-C26)/C26*100</f>
        <v>-100</v>
      </c>
      <c r="F26" s="420">
        <f>AF65</f>
        <v>11339070.250000002</v>
      </c>
      <c r="G26" s="420">
        <f>AG65</f>
        <v>11450144.012</v>
      </c>
      <c r="H26" s="425">
        <f>(G26-F26)/F26*100</f>
        <v>0.9795667506337058</v>
      </c>
      <c r="I26" s="423">
        <f>G26/$G$39*100</f>
        <v>0.79853662396566738</v>
      </c>
      <c r="K26" s="303" t="s">
        <v>83</v>
      </c>
      <c r="L26" s="304" t="s">
        <v>50</v>
      </c>
      <c r="M26" s="314"/>
      <c r="N26" s="314"/>
      <c r="O26" s="314"/>
      <c r="P26" s="314"/>
      <c r="Q26" s="314"/>
      <c r="R26" s="314"/>
      <c r="S26" s="314"/>
      <c r="T26" s="314"/>
      <c r="U26" s="314"/>
      <c r="V26" s="314"/>
      <c r="W26" s="314"/>
      <c r="X26" s="314"/>
      <c r="Y26" s="314"/>
      <c r="Z26" s="314"/>
      <c r="AA26" s="314"/>
      <c r="AB26" s="314"/>
      <c r="AC26" s="314"/>
      <c r="AD26" s="314"/>
      <c r="AE26" s="314"/>
      <c r="AF26" s="299">
        <f t="shared" si="2"/>
        <v>0</v>
      </c>
      <c r="AG26" s="300">
        <f t="shared" si="3"/>
        <v>0</v>
      </c>
      <c r="AH26" s="305" t="s">
        <v>83</v>
      </c>
      <c r="AI26" s="323"/>
      <c r="AJ26" s="316"/>
      <c r="AK26" s="307"/>
      <c r="AL26" s="307"/>
      <c r="AM26" s="307"/>
      <c r="AN26" s="307"/>
      <c r="AO26" s="307"/>
    </row>
    <row r="27" spans="1:41" x14ac:dyDescent="0.2">
      <c r="A27" s="418"/>
      <c r="B27" s="419" t="s">
        <v>59</v>
      </c>
      <c r="C27" s="420">
        <f>AD62-(C24+C25+C26)</f>
        <v>7792672.1799999997</v>
      </c>
      <c r="D27" s="420">
        <f>AE62-(D24+D25+D26)</f>
        <v>0</v>
      </c>
      <c r="E27" s="421">
        <f t="shared" si="4"/>
        <v>-100</v>
      </c>
      <c r="F27" s="420">
        <f>AF62-(F24+F25+F26)</f>
        <v>3871212.9750000089</v>
      </c>
      <c r="G27" s="420">
        <f>AG62-(G24+G25+G26)</f>
        <v>12010018.580000013</v>
      </c>
      <c r="H27" s="425">
        <f t="shared" si="5"/>
        <v>210.2391590842399</v>
      </c>
      <c r="I27" s="423">
        <f t="shared" si="6"/>
        <v>0.83758245141608345</v>
      </c>
      <c r="K27" s="303" t="s">
        <v>84</v>
      </c>
      <c r="L27" s="304" t="s">
        <v>51</v>
      </c>
      <c r="M27" s="314"/>
      <c r="N27" s="314"/>
      <c r="O27" s="314"/>
      <c r="P27" s="314"/>
      <c r="Q27" s="314"/>
      <c r="R27" s="314"/>
      <c r="S27" s="314"/>
      <c r="T27" s="314"/>
      <c r="U27" s="314"/>
      <c r="V27" s="314"/>
      <c r="W27" s="314"/>
      <c r="X27" s="314"/>
      <c r="Y27" s="314"/>
      <c r="Z27" s="314"/>
      <c r="AA27" s="314"/>
      <c r="AB27" s="314"/>
      <c r="AC27" s="314"/>
      <c r="AD27" s="314"/>
      <c r="AE27" s="314"/>
      <c r="AF27" s="299">
        <f t="shared" si="2"/>
        <v>0</v>
      </c>
      <c r="AG27" s="300">
        <f t="shared" si="3"/>
        <v>0</v>
      </c>
      <c r="AH27" s="305" t="s">
        <v>84</v>
      </c>
      <c r="AI27" s="317"/>
      <c r="AJ27" s="316"/>
      <c r="AK27" s="307"/>
      <c r="AL27" s="307"/>
      <c r="AM27" s="307"/>
      <c r="AN27" s="307"/>
      <c r="AO27" s="307"/>
    </row>
    <row r="28" spans="1:41" x14ac:dyDescent="0.2">
      <c r="A28" s="370" t="s">
        <v>77</v>
      </c>
      <c r="B28" s="371" t="s">
        <v>22</v>
      </c>
      <c r="C28" s="372">
        <f>SUM(C29:C32)</f>
        <v>37095270.450000003</v>
      </c>
      <c r="D28" s="372">
        <f>SUM(D29:D32)</f>
        <v>0</v>
      </c>
      <c r="E28" s="373">
        <f t="shared" si="4"/>
        <v>-100</v>
      </c>
      <c r="F28" s="372">
        <f>SUM(F29:F32)</f>
        <v>31073681.617000002</v>
      </c>
      <c r="G28" s="372">
        <f>SUM(G29:G32)</f>
        <v>166754362.572</v>
      </c>
      <c r="H28" s="374">
        <f t="shared" si="5"/>
        <v>436.64179425965051</v>
      </c>
      <c r="I28" s="375">
        <f t="shared" si="6"/>
        <v>11.629501391444308</v>
      </c>
      <c r="K28" s="303" t="s">
        <v>85</v>
      </c>
      <c r="L28" s="277" t="s">
        <v>52</v>
      </c>
      <c r="M28" s="314"/>
      <c r="N28" s="314"/>
      <c r="O28" s="314"/>
      <c r="P28" s="314">
        <v>707948.64</v>
      </c>
      <c r="Q28" s="314">
        <v>168840</v>
      </c>
      <c r="R28" s="314">
        <v>507669.12</v>
      </c>
      <c r="S28" s="314"/>
      <c r="T28" s="314">
        <v>165503.51999999999</v>
      </c>
      <c r="U28" s="314"/>
      <c r="V28" s="314">
        <v>167207.04000000001</v>
      </c>
      <c r="W28" s="314"/>
      <c r="X28" s="314"/>
      <c r="Y28" s="314"/>
      <c r="Z28" s="314"/>
      <c r="AA28" s="314"/>
      <c r="AB28" s="314"/>
      <c r="AC28" s="314"/>
      <c r="AD28" s="314"/>
      <c r="AE28" s="314"/>
      <c r="AF28" s="299">
        <f t="shared" si="2"/>
        <v>1384457.76</v>
      </c>
      <c r="AG28" s="300">
        <f t="shared" si="3"/>
        <v>0</v>
      </c>
      <c r="AH28" s="305" t="s">
        <v>85</v>
      </c>
      <c r="AI28" s="317"/>
      <c r="AJ28" s="316"/>
      <c r="AK28" s="307"/>
      <c r="AL28" s="307"/>
      <c r="AM28" s="307"/>
      <c r="AN28" s="307"/>
      <c r="AO28" s="307"/>
    </row>
    <row r="29" spans="1:41" x14ac:dyDescent="0.2">
      <c r="A29" s="281"/>
      <c r="B29" s="323" t="s">
        <v>163</v>
      </c>
      <c r="C29" s="376">
        <f>AD93</f>
        <v>14262405.810000001</v>
      </c>
      <c r="D29" s="376">
        <f>AE93</f>
        <v>0</v>
      </c>
      <c r="E29" s="377">
        <f t="shared" si="4"/>
        <v>-100</v>
      </c>
      <c r="F29" s="376">
        <f>AF93</f>
        <v>5990428.8399999999</v>
      </c>
      <c r="G29" s="376">
        <f>AG93</f>
        <v>76475300.189999998</v>
      </c>
      <c r="H29" s="378">
        <f>(G29-F29)/F29*100</f>
        <v>1176.6247998699205</v>
      </c>
      <c r="I29" s="379">
        <f t="shared" si="6"/>
        <v>5.3334113498033409</v>
      </c>
      <c r="K29" s="303" t="s">
        <v>86</v>
      </c>
      <c r="L29" s="304" t="s">
        <v>54</v>
      </c>
      <c r="M29" s="314">
        <v>832581.12999999989</v>
      </c>
      <c r="N29" s="314">
        <v>390066.17</v>
      </c>
      <c r="O29" s="314">
        <v>402368.6</v>
      </c>
      <c r="P29" s="314">
        <v>636801.18000000005</v>
      </c>
      <c r="Q29" s="314">
        <v>520944.48</v>
      </c>
      <c r="R29" s="314">
        <v>1028992.12</v>
      </c>
      <c r="S29" s="314">
        <v>166321.01</v>
      </c>
      <c r="T29" s="314">
        <v>583389.86</v>
      </c>
      <c r="U29" s="314">
        <v>744842.46</v>
      </c>
      <c r="V29" s="314">
        <v>514282.6</v>
      </c>
      <c r="W29" s="314">
        <v>362600.78</v>
      </c>
      <c r="X29" s="314"/>
      <c r="Y29" s="314">
        <v>180936</v>
      </c>
      <c r="Z29" s="314"/>
      <c r="AA29" s="314">
        <v>178344.43</v>
      </c>
      <c r="AB29" s="314">
        <v>559722.23999999999</v>
      </c>
      <c r="AC29" s="314">
        <v>369954.16</v>
      </c>
      <c r="AD29" s="314">
        <v>344385.22</v>
      </c>
      <c r="AE29" s="314"/>
      <c r="AF29" s="299">
        <f t="shared" si="2"/>
        <v>3978074.6900000004</v>
      </c>
      <c r="AG29" s="300">
        <f t="shared" si="3"/>
        <v>1633342.0499999998</v>
      </c>
      <c r="AH29" s="305" t="s">
        <v>86</v>
      </c>
      <c r="AI29" s="324"/>
      <c r="AJ29" s="316"/>
      <c r="AK29" s="307"/>
      <c r="AL29" s="307"/>
      <c r="AM29" s="307"/>
      <c r="AN29" s="307"/>
      <c r="AO29" s="307"/>
    </row>
    <row r="30" spans="1:41" x14ac:dyDescent="0.2">
      <c r="A30" s="281"/>
      <c r="B30" s="323" t="s">
        <v>73</v>
      </c>
      <c r="C30" s="376">
        <f>AD84</f>
        <v>9609678.4100000001</v>
      </c>
      <c r="D30" s="376">
        <f>AE84</f>
        <v>0</v>
      </c>
      <c r="E30" s="377">
        <f t="shared" si="4"/>
        <v>-100</v>
      </c>
      <c r="F30" s="376">
        <f>AF84</f>
        <v>12123350.659999998</v>
      </c>
      <c r="G30" s="376">
        <f>AG84</f>
        <v>11636069.560000001</v>
      </c>
      <c r="H30" s="378">
        <f t="shared" si="5"/>
        <v>-4.0193599415361447</v>
      </c>
      <c r="I30" s="379">
        <f t="shared" si="6"/>
        <v>0.81150312982387218</v>
      </c>
      <c r="K30" s="303" t="s">
        <v>87</v>
      </c>
      <c r="L30" s="304" t="s">
        <v>55</v>
      </c>
      <c r="M30" s="314"/>
      <c r="N30" s="314"/>
      <c r="O30" s="314"/>
      <c r="P30" s="314"/>
      <c r="Q30" s="314"/>
      <c r="R30" s="314"/>
      <c r="S30" s="314"/>
      <c r="T30" s="314">
        <v>183141</v>
      </c>
      <c r="U30" s="314"/>
      <c r="V30" s="314"/>
      <c r="W30" s="314"/>
      <c r="X30" s="314"/>
      <c r="Y30" s="314"/>
      <c r="Z30" s="314">
        <v>192780</v>
      </c>
      <c r="AA30" s="314"/>
      <c r="AB30" s="314">
        <v>193914</v>
      </c>
      <c r="AC30" s="314"/>
      <c r="AD30" s="314"/>
      <c r="AE30" s="314"/>
      <c r="AF30" s="299">
        <f t="shared" si="2"/>
        <v>0</v>
      </c>
      <c r="AG30" s="300">
        <f t="shared" si="3"/>
        <v>386694</v>
      </c>
      <c r="AH30" s="305" t="s">
        <v>87</v>
      </c>
      <c r="AI30" s="317"/>
      <c r="AJ30" s="316"/>
      <c r="AK30" s="307"/>
      <c r="AL30" s="307"/>
      <c r="AM30" s="307"/>
      <c r="AN30" s="307"/>
      <c r="AO30" s="307"/>
    </row>
    <row r="31" spans="1:41" x14ac:dyDescent="0.2">
      <c r="A31" s="281"/>
      <c r="B31" s="323" t="s">
        <v>78</v>
      </c>
      <c r="C31" s="376">
        <f>AD90</f>
        <v>6943950.7599999998</v>
      </c>
      <c r="D31" s="376">
        <f>AE90</f>
        <v>0</v>
      </c>
      <c r="E31" s="377">
        <f>(D31-C31)/C31*100</f>
        <v>-100</v>
      </c>
      <c r="F31" s="376">
        <f>AF90</f>
        <v>4914530</v>
      </c>
      <c r="G31" s="376">
        <f>AG90</f>
        <v>39202089.380000003</v>
      </c>
      <c r="H31" s="378">
        <f t="shared" si="5"/>
        <v>697.67728307691686</v>
      </c>
      <c r="I31" s="379">
        <f t="shared" si="6"/>
        <v>2.7339659722268954</v>
      </c>
      <c r="K31" s="303" t="s">
        <v>88</v>
      </c>
      <c r="L31" s="304" t="s">
        <v>56</v>
      </c>
      <c r="M31" s="314"/>
      <c r="N31" s="314"/>
      <c r="O31" s="314"/>
      <c r="P31" s="314"/>
      <c r="Q31" s="314"/>
      <c r="R31" s="314"/>
      <c r="S31" s="314"/>
      <c r="T31" s="314"/>
      <c r="U31" s="314"/>
      <c r="V31" s="314"/>
      <c r="W31" s="314"/>
      <c r="X31" s="314"/>
      <c r="Y31" s="314"/>
      <c r="Z31" s="314"/>
      <c r="AA31" s="314"/>
      <c r="AB31" s="314"/>
      <c r="AC31" s="314"/>
      <c r="AD31" s="314"/>
      <c r="AE31" s="314"/>
      <c r="AF31" s="299">
        <f t="shared" si="2"/>
        <v>0</v>
      </c>
      <c r="AG31" s="300">
        <f t="shared" si="3"/>
        <v>0</v>
      </c>
      <c r="AH31" s="305" t="s">
        <v>88</v>
      </c>
      <c r="AI31" s="317"/>
      <c r="AJ31" s="316"/>
      <c r="AK31" s="307"/>
      <c r="AL31" s="307"/>
      <c r="AM31" s="307"/>
      <c r="AN31" s="307"/>
      <c r="AO31" s="307"/>
    </row>
    <row r="32" spans="1:41" x14ac:dyDescent="0.2">
      <c r="A32" s="381"/>
      <c r="B32" s="381" t="s">
        <v>59</v>
      </c>
      <c r="C32" s="376">
        <f>AD81-(C29+C30+C31)</f>
        <v>6279235.4700000063</v>
      </c>
      <c r="D32" s="376">
        <f>AE81-(D29+D30+D31)</f>
        <v>0</v>
      </c>
      <c r="E32" s="377">
        <f t="shared" si="4"/>
        <v>-100</v>
      </c>
      <c r="F32" s="376">
        <f>AF81-(F29+F30+F31)</f>
        <v>8045372.1170000024</v>
      </c>
      <c r="G32" s="376">
        <f>AG81-(G29+G30+G31)</f>
        <v>39440903.442000002</v>
      </c>
      <c r="H32" s="378">
        <f t="shared" si="5"/>
        <v>390.23094107307639</v>
      </c>
      <c r="I32" s="379">
        <f t="shared" si="6"/>
        <v>2.7506209395902004</v>
      </c>
      <c r="K32" s="303" t="s">
        <v>89</v>
      </c>
      <c r="L32" s="277" t="s">
        <v>57</v>
      </c>
      <c r="M32" s="314">
        <v>1916344.83</v>
      </c>
      <c r="N32" s="314">
        <v>2155297.2599999998</v>
      </c>
      <c r="O32" s="314">
        <v>3567991.57</v>
      </c>
      <c r="P32" s="314">
        <v>2745050.9299999997</v>
      </c>
      <c r="Q32" s="314">
        <v>550080.72</v>
      </c>
      <c r="R32" s="314">
        <v>3582058.5199999996</v>
      </c>
      <c r="S32" s="314">
        <v>1572923.27</v>
      </c>
      <c r="T32" s="314">
        <v>1836972.13</v>
      </c>
      <c r="U32" s="314">
        <v>2455677.9</v>
      </c>
      <c r="V32" s="314">
        <v>4343009.9000000004</v>
      </c>
      <c r="W32" s="314">
        <v>1716016.69</v>
      </c>
      <c r="X32" s="314">
        <v>1067877.22</v>
      </c>
      <c r="Y32" s="314">
        <v>2612589.7399999998</v>
      </c>
      <c r="Z32" s="314">
        <v>1482240.3199999998</v>
      </c>
      <c r="AA32" s="314">
        <v>739903.26</v>
      </c>
      <c r="AB32" s="314">
        <v>3023280.2</v>
      </c>
      <c r="AC32" s="314">
        <v>910929.62000000011</v>
      </c>
      <c r="AD32" s="314">
        <v>1633923.19</v>
      </c>
      <c r="AE32" s="314"/>
      <c r="AF32" s="299">
        <f t="shared" si="2"/>
        <v>16089747.1</v>
      </c>
      <c r="AG32" s="300">
        <f t="shared" si="3"/>
        <v>10402866.33</v>
      </c>
      <c r="AH32" s="305" t="s">
        <v>89</v>
      </c>
      <c r="AI32" s="317"/>
      <c r="AJ32" s="316"/>
      <c r="AK32" s="307"/>
      <c r="AL32" s="307"/>
      <c r="AM32" s="307"/>
      <c r="AN32" s="307"/>
      <c r="AO32" s="307"/>
    </row>
    <row r="33" spans="1:41" x14ac:dyDescent="0.2">
      <c r="A33" s="370" t="s">
        <v>101</v>
      </c>
      <c r="B33" s="371" t="s">
        <v>26</v>
      </c>
      <c r="C33" s="372">
        <f>SUM(C34:C37)</f>
        <v>10191595.867000001</v>
      </c>
      <c r="D33" s="372">
        <f>SUM(D34:D37)</f>
        <v>0</v>
      </c>
      <c r="E33" s="373">
        <f t="shared" si="4"/>
        <v>-100</v>
      </c>
      <c r="F33" s="372">
        <f>SUM(F34:F37)</f>
        <v>93262614.403000012</v>
      </c>
      <c r="G33" s="372">
        <f>SUM(G34:G37)</f>
        <v>72371872.363000005</v>
      </c>
      <c r="H33" s="374">
        <f t="shared" si="5"/>
        <v>-22.399910375371171</v>
      </c>
      <c r="I33" s="375">
        <f t="shared" si="6"/>
        <v>5.047237009967505</v>
      </c>
      <c r="K33" s="303" t="s">
        <v>90</v>
      </c>
      <c r="L33" s="304" t="s">
        <v>62</v>
      </c>
      <c r="M33" s="314">
        <v>1399032.43</v>
      </c>
      <c r="N33" s="314">
        <v>2482357.0299999998</v>
      </c>
      <c r="O33" s="314">
        <v>1331737.6100000001</v>
      </c>
      <c r="P33" s="314">
        <v>2814769.89</v>
      </c>
      <c r="Q33" s="314">
        <v>2411154.88</v>
      </c>
      <c r="R33" s="314">
        <v>2165996.16</v>
      </c>
      <c r="S33" s="314">
        <v>2066685.04</v>
      </c>
      <c r="T33" s="314">
        <v>1564670.93</v>
      </c>
      <c r="U33" s="314">
        <v>2637277.1700000004</v>
      </c>
      <c r="V33" s="314">
        <v>1079795.96</v>
      </c>
      <c r="W33" s="314">
        <v>2415911.9</v>
      </c>
      <c r="X33" s="314">
        <v>1350766.24</v>
      </c>
      <c r="Y33" s="325">
        <v>3412872.94</v>
      </c>
      <c r="Z33" s="325">
        <v>2229450.9299999997</v>
      </c>
      <c r="AA33" s="314">
        <v>3958832.3</v>
      </c>
      <c r="AB33" s="314">
        <v>3292815.27</v>
      </c>
      <c r="AC33" s="314">
        <v>361197.65</v>
      </c>
      <c r="AD33" s="314">
        <v>726441.41</v>
      </c>
      <c r="AE33" s="314"/>
      <c r="AF33" s="299">
        <f t="shared" si="2"/>
        <v>14671733.039999999</v>
      </c>
      <c r="AG33" s="300">
        <f t="shared" si="3"/>
        <v>13981610.499999998</v>
      </c>
      <c r="AH33" s="305" t="s">
        <v>90</v>
      </c>
      <c r="AI33" s="317"/>
      <c r="AJ33" s="316"/>
      <c r="AK33" s="307"/>
      <c r="AL33" s="307"/>
      <c r="AM33" s="307"/>
      <c r="AN33" s="307"/>
      <c r="AO33" s="307"/>
    </row>
    <row r="34" spans="1:41" x14ac:dyDescent="0.2">
      <c r="A34" s="281"/>
      <c r="B34" s="323" t="s">
        <v>163</v>
      </c>
      <c r="C34" s="376">
        <f>AD112</f>
        <v>2617827</v>
      </c>
      <c r="D34" s="376">
        <f>AE112</f>
        <v>0</v>
      </c>
      <c r="E34" s="377">
        <f t="shared" si="4"/>
        <v>-100</v>
      </c>
      <c r="F34" s="376">
        <f>AF112</f>
        <v>5338750.790000001</v>
      </c>
      <c r="G34" s="376">
        <f>AG112</f>
        <v>13901174.245000001</v>
      </c>
      <c r="H34" s="378">
        <f t="shared" si="5"/>
        <v>160.38252752007551</v>
      </c>
      <c r="I34" s="379">
        <f t="shared" si="6"/>
        <v>0.96947223887552147</v>
      </c>
      <c r="K34" s="303" t="s">
        <v>91</v>
      </c>
      <c r="L34" s="304" t="s">
        <v>63</v>
      </c>
      <c r="M34" s="314">
        <v>10070752.550000001</v>
      </c>
      <c r="N34" s="314">
        <v>11426836.460000001</v>
      </c>
      <c r="O34" s="314">
        <v>13135431.41</v>
      </c>
      <c r="P34" s="314">
        <v>11676973.310000001</v>
      </c>
      <c r="Q34" s="314">
        <v>8573888</v>
      </c>
      <c r="R34" s="314">
        <v>10058163.600000001</v>
      </c>
      <c r="S34" s="314">
        <v>8655890.9600000009</v>
      </c>
      <c r="T34" s="314">
        <v>7538917.6100000003</v>
      </c>
      <c r="U34" s="314">
        <v>9852072.25</v>
      </c>
      <c r="V34" s="314">
        <v>9815932.5600000005</v>
      </c>
      <c r="W34" s="314">
        <v>11395097.715</v>
      </c>
      <c r="X34" s="314">
        <v>13233514.059999999</v>
      </c>
      <c r="Y34" s="436">
        <v>11230082.025</v>
      </c>
      <c r="Z34" s="435">
        <v>11842085.5</v>
      </c>
      <c r="AA34" s="435">
        <v>13750932.289999999</v>
      </c>
      <c r="AB34" s="436">
        <v>12082193.26</v>
      </c>
      <c r="AC34" s="436">
        <v>9241579.7400000002</v>
      </c>
      <c r="AD34" s="436">
        <v>12083319.15</v>
      </c>
      <c r="AE34" s="314"/>
      <c r="AF34" s="299">
        <f t="shared" si="2"/>
        <v>73597936.290000007</v>
      </c>
      <c r="AG34" s="300">
        <f t="shared" si="3"/>
        <v>70230191.965000004</v>
      </c>
      <c r="AH34" s="305" t="s">
        <v>91</v>
      </c>
      <c r="AI34" s="326"/>
      <c r="AJ34" s="316"/>
      <c r="AK34" s="307"/>
      <c r="AL34" s="307"/>
      <c r="AM34" s="307"/>
      <c r="AN34" s="307"/>
      <c r="AO34" s="307"/>
    </row>
    <row r="35" spans="1:41" ht="15" x14ac:dyDescent="0.25">
      <c r="A35" s="281"/>
      <c r="B35" s="323" t="s">
        <v>73</v>
      </c>
      <c r="C35" s="376">
        <f>AD103</f>
        <v>900821</v>
      </c>
      <c r="D35" s="376">
        <f>AE103</f>
        <v>0</v>
      </c>
      <c r="E35" s="377">
        <f t="shared" si="4"/>
        <v>-100</v>
      </c>
      <c r="F35" s="376">
        <f>AF103</f>
        <v>68983901.902999997</v>
      </c>
      <c r="G35" s="376">
        <f>AG103</f>
        <v>13063741.949999999</v>
      </c>
      <c r="H35" s="378">
        <f t="shared" si="5"/>
        <v>-81.062622453033669</v>
      </c>
      <c r="I35" s="379">
        <f t="shared" si="6"/>
        <v>0.9110694487491886</v>
      </c>
      <c r="K35" s="303" t="s">
        <v>92</v>
      </c>
      <c r="L35" s="315" t="s">
        <v>64</v>
      </c>
      <c r="M35" s="314">
        <v>14930366.5</v>
      </c>
      <c r="N35" s="314">
        <v>10283388.699999999</v>
      </c>
      <c r="O35" s="314">
        <v>15614940.49</v>
      </c>
      <c r="P35" s="314">
        <v>8244230.3300000001</v>
      </c>
      <c r="Q35" s="314">
        <v>3482533.38</v>
      </c>
      <c r="R35" s="314">
        <v>11837557.67</v>
      </c>
      <c r="S35" s="314">
        <v>25575842.479999997</v>
      </c>
      <c r="T35" s="314">
        <v>13480617.23</v>
      </c>
      <c r="U35" s="314">
        <v>13747319.74</v>
      </c>
      <c r="V35" s="314">
        <v>12012472.050000001</v>
      </c>
      <c r="W35" s="314">
        <v>11039424.85</v>
      </c>
      <c r="X35" s="314">
        <v>17961848.420000002</v>
      </c>
      <c r="Y35" s="435">
        <v>19718594.150000002</v>
      </c>
      <c r="Z35" s="436">
        <v>10672537.26</v>
      </c>
      <c r="AA35" s="436">
        <v>11749102.120000001</v>
      </c>
      <c r="AB35" s="435">
        <v>13371208.49</v>
      </c>
      <c r="AC35" s="435">
        <v>16432509.960000001</v>
      </c>
      <c r="AD35" s="435">
        <v>20754591.710000001</v>
      </c>
      <c r="AE35" s="314"/>
      <c r="AF35" s="299">
        <f t="shared" si="2"/>
        <v>89968859.549999997</v>
      </c>
      <c r="AG35" s="300">
        <f t="shared" si="3"/>
        <v>92698543.689999998</v>
      </c>
      <c r="AH35" s="305" t="s">
        <v>92</v>
      </c>
      <c r="AI35" s="131"/>
      <c r="AJ35" s="316"/>
      <c r="AK35" s="307"/>
      <c r="AL35" s="307"/>
      <c r="AM35" s="307"/>
      <c r="AN35" s="307"/>
      <c r="AO35" s="307"/>
    </row>
    <row r="36" spans="1:41" x14ac:dyDescent="0.2">
      <c r="A36" s="281"/>
      <c r="B36" s="323" t="s">
        <v>70</v>
      </c>
      <c r="C36" s="376">
        <f>AD101</f>
        <v>373260</v>
      </c>
      <c r="D36" s="376">
        <f>AE101</f>
        <v>0</v>
      </c>
      <c r="E36" s="377">
        <f>(D36-C36)/C36*100</f>
        <v>-100</v>
      </c>
      <c r="F36" s="376">
        <f>AF101</f>
        <v>3911014</v>
      </c>
      <c r="G36" s="376">
        <f>AG101</f>
        <v>2533232</v>
      </c>
      <c r="H36" s="378">
        <f t="shared" si="5"/>
        <v>-35.228255383386511</v>
      </c>
      <c r="I36" s="379">
        <f t="shared" si="6"/>
        <v>0.17666839184570735</v>
      </c>
      <c r="K36" s="303" t="s">
        <v>93</v>
      </c>
      <c r="L36" s="304" t="s">
        <v>65</v>
      </c>
      <c r="M36" s="314">
        <v>4179672</v>
      </c>
      <c r="N36" s="314">
        <v>7855275.6699999999</v>
      </c>
      <c r="O36" s="314">
        <v>6585762.4199999999</v>
      </c>
      <c r="P36" s="314">
        <v>10869446.559999999</v>
      </c>
      <c r="Q36" s="314">
        <v>6314341.3200000003</v>
      </c>
      <c r="R36" s="314">
        <v>8159825.9399999995</v>
      </c>
      <c r="S36" s="314">
        <v>6786403.6200000001</v>
      </c>
      <c r="T36" s="314">
        <v>4027282.4</v>
      </c>
      <c r="U36" s="314">
        <v>4842055.5599999996</v>
      </c>
      <c r="V36" s="314">
        <v>782651.52</v>
      </c>
      <c r="W36" s="314">
        <v>2171642.7600000002</v>
      </c>
      <c r="X36" s="314">
        <v>724214.02</v>
      </c>
      <c r="Y36" s="314">
        <v>3263882.24</v>
      </c>
      <c r="Z36" s="314">
        <v>1303423.8</v>
      </c>
      <c r="AA36" s="325">
        <v>4053776.62</v>
      </c>
      <c r="AB36" s="325">
        <v>6517717.6899999995</v>
      </c>
      <c r="AC36" s="325">
        <v>5053511.1500000004</v>
      </c>
      <c r="AD36" s="325">
        <v>3954965.67</v>
      </c>
      <c r="AE36" s="314"/>
      <c r="AF36" s="299">
        <f t="shared" si="2"/>
        <v>50750727.529999994</v>
      </c>
      <c r="AG36" s="300">
        <f t="shared" si="3"/>
        <v>24147277.170000002</v>
      </c>
      <c r="AH36" s="305" t="s">
        <v>93</v>
      </c>
      <c r="AI36" s="317"/>
      <c r="AJ36" s="316"/>
      <c r="AK36" s="307"/>
      <c r="AL36" s="307"/>
      <c r="AM36" s="307"/>
      <c r="AN36" s="307"/>
      <c r="AO36" s="307"/>
    </row>
    <row r="37" spans="1:41" x14ac:dyDescent="0.2">
      <c r="A37" s="381"/>
      <c r="B37" s="381" t="s">
        <v>59</v>
      </c>
      <c r="C37" s="376">
        <f>AD100-(C34+C35+C36)</f>
        <v>6299687.8670000006</v>
      </c>
      <c r="D37" s="376">
        <f>AE100-(D34+D35+D36)</f>
        <v>0</v>
      </c>
      <c r="E37" s="377">
        <f t="shared" si="4"/>
        <v>-100</v>
      </c>
      <c r="F37" s="376">
        <f>AF100-(F34+F35+F36)</f>
        <v>15028947.710000008</v>
      </c>
      <c r="G37" s="376">
        <f>AG100-(G34+G35+G36)</f>
        <v>42873724.168000005</v>
      </c>
      <c r="H37" s="378">
        <f t="shared" si="5"/>
        <v>185.27429195506849</v>
      </c>
      <c r="I37" s="379">
        <f t="shared" si="6"/>
        <v>2.9900269304970877</v>
      </c>
      <c r="K37" s="303" t="s">
        <v>94</v>
      </c>
      <c r="L37" s="304" t="s">
        <v>66</v>
      </c>
      <c r="M37" s="314"/>
      <c r="N37" s="314"/>
      <c r="O37" s="314"/>
      <c r="P37" s="314"/>
      <c r="Q37" s="314"/>
      <c r="R37" s="314"/>
      <c r="S37" s="314"/>
      <c r="T37" s="314"/>
      <c r="U37" s="314"/>
      <c r="V37" s="314"/>
      <c r="W37" s="314"/>
      <c r="X37" s="314"/>
      <c r="Y37" s="314"/>
      <c r="Z37" s="314"/>
      <c r="AA37" s="314"/>
      <c r="AB37" s="314"/>
      <c r="AC37" s="314"/>
      <c r="AD37" s="314"/>
      <c r="AE37" s="314"/>
      <c r="AF37" s="299">
        <f t="shared" si="2"/>
        <v>0</v>
      </c>
      <c r="AG37" s="300">
        <f t="shared" si="3"/>
        <v>0</v>
      </c>
      <c r="AH37" s="305" t="s">
        <v>94</v>
      </c>
      <c r="AI37" s="317"/>
      <c r="AJ37" s="316"/>
      <c r="AK37" s="307"/>
      <c r="AL37" s="307"/>
      <c r="AM37" s="307"/>
      <c r="AN37" s="307"/>
      <c r="AO37" s="307"/>
    </row>
    <row r="38" spans="1:41" x14ac:dyDescent="0.2">
      <c r="A38" s="327"/>
      <c r="B38" s="328" t="s">
        <v>116</v>
      </c>
      <c r="C38" s="329">
        <f>C8+C13+C18+C23+C28+C33</f>
        <v>301309914.14099997</v>
      </c>
      <c r="D38" s="329">
        <f>D8+D13+D18+D23+D28+D33</f>
        <v>0</v>
      </c>
      <c r="E38" s="330">
        <f t="shared" si="4"/>
        <v>-100</v>
      </c>
      <c r="F38" s="329">
        <f>F8+F13+F18+F23+F28+F33</f>
        <v>1291532318.4280002</v>
      </c>
      <c r="G38" s="329">
        <f>G8+G13+G18+G23+G28+G33</f>
        <v>1391814735.803</v>
      </c>
      <c r="H38" s="331">
        <f t="shared" si="5"/>
        <v>7.7646076636362746</v>
      </c>
      <c r="I38" s="332"/>
      <c r="K38" s="303" t="s">
        <v>95</v>
      </c>
      <c r="L38" s="304" t="s">
        <v>67</v>
      </c>
      <c r="M38" s="314">
        <v>1308408.95</v>
      </c>
      <c r="N38" s="325">
        <v>2882744.93</v>
      </c>
      <c r="O38" s="314">
        <v>2550433.54</v>
      </c>
      <c r="P38" s="314">
        <v>2193635.38</v>
      </c>
      <c r="Q38" s="314">
        <v>790889.4</v>
      </c>
      <c r="R38" s="314">
        <v>3252438.86</v>
      </c>
      <c r="S38" s="314">
        <v>3208766.77</v>
      </c>
      <c r="T38" s="314">
        <v>2923061.54</v>
      </c>
      <c r="U38" s="314">
        <v>2091396.28</v>
      </c>
      <c r="V38" s="314">
        <v>211596.03</v>
      </c>
      <c r="W38" s="314">
        <v>353145.74</v>
      </c>
      <c r="X38" s="314">
        <v>965425.74</v>
      </c>
      <c r="Y38" s="314">
        <v>1326704.76</v>
      </c>
      <c r="Z38" s="314">
        <v>565035.31000000006</v>
      </c>
      <c r="AA38" s="314">
        <v>189891.78</v>
      </c>
      <c r="AB38" s="314">
        <v>765478.62</v>
      </c>
      <c r="AC38" s="314">
        <v>387903.6</v>
      </c>
      <c r="AD38" s="314">
        <v>2502821.41</v>
      </c>
      <c r="AE38" s="314"/>
      <c r="AF38" s="299">
        <f t="shared" si="2"/>
        <v>16187317.83</v>
      </c>
      <c r="AG38" s="300">
        <f t="shared" si="3"/>
        <v>5737835.4800000004</v>
      </c>
      <c r="AH38" s="305" t="s">
        <v>95</v>
      </c>
      <c r="AI38" s="317"/>
      <c r="AJ38" s="316"/>
      <c r="AK38" s="307"/>
      <c r="AL38" s="307"/>
      <c r="AM38" s="307"/>
      <c r="AN38" s="307"/>
      <c r="AO38" s="307"/>
    </row>
    <row r="39" spans="1:41" ht="13.5" thickBot="1" x14ac:dyDescent="0.25">
      <c r="A39" s="333"/>
      <c r="B39" s="348" t="s">
        <v>32</v>
      </c>
      <c r="C39" s="349">
        <f>'2.neg'!C25</f>
        <v>308453420.93700004</v>
      </c>
      <c r="D39" s="349">
        <f>'2.neg'!D25</f>
        <v>0</v>
      </c>
      <c r="E39" s="350">
        <f t="shared" si="4"/>
        <v>-100</v>
      </c>
      <c r="F39" s="348">
        <f>'2.neg'!F25</f>
        <v>1334658496.4320002</v>
      </c>
      <c r="G39" s="348">
        <f>'2.neg'!G25</f>
        <v>1433890903.4800003</v>
      </c>
      <c r="H39" s="351">
        <f t="shared" si="5"/>
        <v>7.4350410470755133</v>
      </c>
      <c r="I39" s="334">
        <f t="shared" si="6"/>
        <v>100</v>
      </c>
      <c r="K39" s="303" t="s">
        <v>96</v>
      </c>
      <c r="L39" s="304" t="s">
        <v>68</v>
      </c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14"/>
      <c r="Y39" s="314">
        <v>1274245.8400000001</v>
      </c>
      <c r="Z39" s="314">
        <v>734795.8</v>
      </c>
      <c r="AA39" s="314">
        <v>727082.08</v>
      </c>
      <c r="AB39" s="314"/>
      <c r="AC39" s="314"/>
      <c r="AD39" s="314">
        <v>357145.2</v>
      </c>
      <c r="AE39" s="314"/>
      <c r="AF39" s="299">
        <f t="shared" si="2"/>
        <v>0</v>
      </c>
      <c r="AG39" s="300">
        <f t="shared" si="3"/>
        <v>3093268.9200000004</v>
      </c>
      <c r="AH39" s="305" t="s">
        <v>96</v>
      </c>
      <c r="AI39" s="323"/>
      <c r="AJ39" s="316"/>
      <c r="AK39" s="307"/>
      <c r="AL39" s="307"/>
      <c r="AM39" s="307"/>
      <c r="AN39" s="307"/>
      <c r="AO39" s="307"/>
    </row>
    <row r="40" spans="1:41" ht="13.5" thickTop="1" x14ac:dyDescent="0.2">
      <c r="A40" s="281"/>
      <c r="B40" s="352" t="s">
        <v>146</v>
      </c>
      <c r="C40" s="353">
        <f>C8+C23+C13</f>
        <v>252292842.03400004</v>
      </c>
      <c r="D40" s="353">
        <f>D8+D23+D13</f>
        <v>0</v>
      </c>
      <c r="E40" s="354">
        <f>(D40-C40)/C40*100</f>
        <v>-100</v>
      </c>
      <c r="F40" s="353">
        <f>F8+F23+F13</f>
        <v>1141143808.382</v>
      </c>
      <c r="G40" s="353">
        <f>G8+G23+G13</f>
        <v>1138415215.4780002</v>
      </c>
      <c r="H40" s="355">
        <f>(G40-F40)/F40*100</f>
        <v>-0.2391103455986508</v>
      </c>
      <c r="I40" s="335"/>
      <c r="K40" s="303" t="s">
        <v>97</v>
      </c>
      <c r="L40" s="318" t="s">
        <v>59</v>
      </c>
      <c r="M40" s="314">
        <v>4500185.03</v>
      </c>
      <c r="N40" s="314">
        <v>3223258.8199999994</v>
      </c>
      <c r="O40" s="314">
        <v>5273918.1700000009</v>
      </c>
      <c r="P40" s="314">
        <v>5837205.4799999995</v>
      </c>
      <c r="Q40" s="314">
        <v>2214139.2199999997</v>
      </c>
      <c r="R40" s="314">
        <v>3202696.71</v>
      </c>
      <c r="S40" s="314">
        <v>6482887.0999999996</v>
      </c>
      <c r="T40" s="314">
        <v>5626878.4300000006</v>
      </c>
      <c r="U40" s="314">
        <v>5919923.0310000014</v>
      </c>
      <c r="V40" s="314">
        <v>4875340.1399999997</v>
      </c>
      <c r="W40" s="314">
        <v>5132380.21</v>
      </c>
      <c r="X40" s="314">
        <v>3626710.5299999993</v>
      </c>
      <c r="Y40" s="314">
        <v>4201927.25</v>
      </c>
      <c r="Z40" s="314">
        <v>2169052.79</v>
      </c>
      <c r="AA40" s="314">
        <v>3637645.0199999991</v>
      </c>
      <c r="AB40" s="314">
        <v>5550594.620000001</v>
      </c>
      <c r="AC40" s="314">
        <v>5891896.7799999993</v>
      </c>
      <c r="AD40" s="314">
        <v>4943843.2300000004</v>
      </c>
      <c r="AE40" s="314"/>
      <c r="AF40" s="299">
        <f t="shared" si="2"/>
        <v>30734290.530000001</v>
      </c>
      <c r="AG40" s="300">
        <f t="shared" si="3"/>
        <v>26394959.690000001</v>
      </c>
      <c r="AH40" s="305" t="s">
        <v>97</v>
      </c>
      <c r="AI40" s="317"/>
      <c r="AJ40" s="316"/>
      <c r="AK40" s="307"/>
      <c r="AL40" s="307"/>
      <c r="AM40" s="307"/>
      <c r="AN40" s="307"/>
      <c r="AO40" s="307"/>
    </row>
    <row r="41" spans="1:41" x14ac:dyDescent="0.2">
      <c r="A41" s="281"/>
      <c r="B41" s="336" t="s">
        <v>148</v>
      </c>
      <c r="C41" s="337"/>
      <c r="D41" s="337"/>
      <c r="E41" s="338"/>
      <c r="F41" s="338"/>
      <c r="G41" s="338"/>
      <c r="H41" s="338"/>
      <c r="I41" s="277"/>
      <c r="J41" s="276"/>
      <c r="K41" s="319"/>
      <c r="L41" s="320" t="s">
        <v>100</v>
      </c>
      <c r="M41" s="321"/>
      <c r="N41" s="321"/>
      <c r="O41" s="321"/>
      <c r="P41" s="321"/>
      <c r="Q41" s="321"/>
      <c r="R41" s="321"/>
      <c r="S41" s="321"/>
      <c r="T41" s="321"/>
      <c r="U41" s="321"/>
      <c r="V41" s="321"/>
      <c r="W41" s="321"/>
      <c r="X41" s="321"/>
      <c r="Y41" s="322"/>
      <c r="Z41" s="322"/>
      <c r="AA41" s="322"/>
      <c r="AB41" s="322"/>
      <c r="AC41" s="322"/>
      <c r="AD41" s="322"/>
      <c r="AE41" s="322"/>
      <c r="AF41" s="299">
        <f t="shared" si="2"/>
        <v>0</v>
      </c>
      <c r="AG41" s="300">
        <f t="shared" si="3"/>
        <v>0</v>
      </c>
      <c r="AI41" s="317"/>
      <c r="AJ41" s="316"/>
      <c r="AK41" s="307"/>
      <c r="AL41" s="307"/>
      <c r="AM41" s="307"/>
      <c r="AN41" s="307"/>
      <c r="AO41" s="307"/>
    </row>
    <row r="42" spans="1:41" x14ac:dyDescent="0.2">
      <c r="A42" s="281"/>
      <c r="B42" s="339"/>
      <c r="C42" s="337"/>
      <c r="D42" s="337"/>
      <c r="E42" s="338"/>
      <c r="F42" s="338"/>
      <c r="G42" s="338"/>
      <c r="H42" s="338"/>
      <c r="I42" s="277"/>
      <c r="J42" s="276"/>
      <c r="K42" s="309"/>
      <c r="L42" s="318" t="s">
        <v>98</v>
      </c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22"/>
      <c r="Z42" s="322"/>
      <c r="AA42" s="322"/>
      <c r="AB42" s="322"/>
      <c r="AC42" s="322"/>
      <c r="AD42" s="322"/>
      <c r="AE42" s="322"/>
      <c r="AF42" s="299">
        <f t="shared" si="2"/>
        <v>0</v>
      </c>
      <c r="AG42" s="300">
        <f t="shared" si="3"/>
        <v>0</v>
      </c>
      <c r="AI42" s="317"/>
      <c r="AJ42" s="316"/>
      <c r="AK42" s="307"/>
      <c r="AL42" s="307"/>
      <c r="AM42" s="307"/>
      <c r="AN42" s="307"/>
      <c r="AO42" s="307"/>
    </row>
    <row r="43" spans="1:41" ht="15" x14ac:dyDescent="0.25">
      <c r="A43" s="281"/>
      <c r="B43" s="339"/>
      <c r="C43" s="337"/>
      <c r="D43" s="337"/>
      <c r="E43" s="338"/>
      <c r="F43" s="338"/>
      <c r="G43" s="338"/>
      <c r="H43" s="338"/>
      <c r="I43" s="277"/>
      <c r="J43" s="276"/>
      <c r="K43" s="295" t="s">
        <v>75</v>
      </c>
      <c r="L43" s="296" t="s">
        <v>28</v>
      </c>
      <c r="M43" s="297">
        <f t="shared" ref="M43:X43" si="9">SUM(M44:M59)</f>
        <v>4879404.1119999997</v>
      </c>
      <c r="N43" s="297">
        <f t="shared" si="9"/>
        <v>4545040.608</v>
      </c>
      <c r="O43" s="297">
        <f t="shared" si="9"/>
        <v>4288392.818</v>
      </c>
      <c r="P43" s="297">
        <f t="shared" si="9"/>
        <v>3984944.4299999992</v>
      </c>
      <c r="Q43" s="297">
        <f t="shared" si="9"/>
        <v>2038443.5</v>
      </c>
      <c r="R43" s="297">
        <f t="shared" si="9"/>
        <v>3524557.6100000003</v>
      </c>
      <c r="S43" s="297">
        <f t="shared" si="9"/>
        <v>2791430.9480000003</v>
      </c>
      <c r="T43" s="297">
        <f t="shared" si="9"/>
        <v>2398879.7910000002</v>
      </c>
      <c r="U43" s="297">
        <f t="shared" si="9"/>
        <v>17882406.949999999</v>
      </c>
      <c r="V43" s="297">
        <f t="shared" si="9"/>
        <v>1913261.1400000001</v>
      </c>
      <c r="W43" s="297">
        <f t="shared" si="9"/>
        <v>567036.88</v>
      </c>
      <c r="X43" s="297">
        <f t="shared" si="9"/>
        <v>14846618.4</v>
      </c>
      <c r="Y43" s="298">
        <f t="shared" ref="Y43:AE43" si="10">SUM(Y44:Y59)</f>
        <v>0</v>
      </c>
      <c r="Z43" s="298">
        <f t="shared" si="10"/>
        <v>0</v>
      </c>
      <c r="AA43" s="298">
        <f t="shared" si="10"/>
        <v>1324552.7</v>
      </c>
      <c r="AB43" s="298">
        <f t="shared" si="10"/>
        <v>0</v>
      </c>
      <c r="AC43" s="298">
        <f t="shared" si="10"/>
        <v>11218526.9</v>
      </c>
      <c r="AD43" s="298">
        <f t="shared" si="10"/>
        <v>1730205.79</v>
      </c>
      <c r="AE43" s="298">
        <f t="shared" si="10"/>
        <v>0</v>
      </c>
      <c r="AF43" s="299">
        <f t="shared" si="2"/>
        <v>26052214.025999997</v>
      </c>
      <c r="AG43" s="300">
        <f t="shared" si="3"/>
        <v>14273285.390000001</v>
      </c>
      <c r="AH43" s="296" t="s">
        <v>28</v>
      </c>
      <c r="AI43" s="323"/>
      <c r="AJ43" s="316"/>
      <c r="AK43" s="307"/>
      <c r="AL43" s="307"/>
      <c r="AM43" s="307"/>
      <c r="AN43" s="307"/>
      <c r="AO43" s="307"/>
    </row>
    <row r="44" spans="1:41" x14ac:dyDescent="0.2">
      <c r="A44" s="281"/>
      <c r="B44" s="340" t="s">
        <v>133</v>
      </c>
      <c r="C44" s="337"/>
      <c r="D44" s="337"/>
      <c r="E44" s="338"/>
      <c r="F44" s="338"/>
      <c r="G44" s="338"/>
      <c r="H44" s="338"/>
      <c r="I44" s="277"/>
      <c r="K44" s="303" t="s">
        <v>82</v>
      </c>
      <c r="L44" s="304" t="s">
        <v>49</v>
      </c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299">
        <f t="shared" si="2"/>
        <v>0</v>
      </c>
      <c r="AG44" s="300">
        <f t="shared" si="3"/>
        <v>0</v>
      </c>
      <c r="AH44" s="305" t="s">
        <v>82</v>
      </c>
      <c r="AI44" s="317"/>
      <c r="AJ44" s="316"/>
      <c r="AK44" s="307"/>
      <c r="AL44" s="307"/>
      <c r="AM44" s="307"/>
      <c r="AN44" s="307"/>
      <c r="AO44" s="307"/>
    </row>
    <row r="45" spans="1:41" x14ac:dyDescent="0.2">
      <c r="A45" s="281"/>
      <c r="B45" s="339"/>
      <c r="C45" s="337"/>
      <c r="D45" s="337"/>
      <c r="E45" s="338"/>
      <c r="F45" s="338"/>
      <c r="G45" s="338"/>
      <c r="H45" s="338"/>
      <c r="I45" s="338"/>
      <c r="K45" s="303" t="s">
        <v>83</v>
      </c>
      <c r="L45" s="304" t="s">
        <v>50</v>
      </c>
      <c r="M45" s="314"/>
      <c r="N45" s="314"/>
      <c r="O45" s="314"/>
      <c r="P45" s="314"/>
      <c r="Q45" s="314"/>
      <c r="R45" s="314"/>
      <c r="S45" s="314"/>
      <c r="T45" s="314"/>
      <c r="U45" s="314"/>
      <c r="V45" s="314"/>
      <c r="W45" s="314">
        <v>17.989999999999998</v>
      </c>
      <c r="X45" s="314"/>
      <c r="Y45" s="314"/>
      <c r="Z45" s="314"/>
      <c r="AA45" s="314"/>
      <c r="AB45" s="314"/>
      <c r="AC45" s="314"/>
      <c r="AD45" s="314"/>
      <c r="AE45" s="314"/>
      <c r="AF45" s="299">
        <f t="shared" si="2"/>
        <v>0</v>
      </c>
      <c r="AG45" s="300">
        <f t="shared" si="3"/>
        <v>0</v>
      </c>
      <c r="AH45" s="305" t="s">
        <v>83</v>
      </c>
      <c r="AI45" s="317"/>
      <c r="AJ45" s="316"/>
      <c r="AK45" s="307"/>
      <c r="AL45" s="307"/>
      <c r="AM45" s="307"/>
      <c r="AN45" s="307"/>
      <c r="AO45" s="307"/>
    </row>
    <row r="46" spans="1:41" x14ac:dyDescent="0.2">
      <c r="A46" s="281"/>
      <c r="B46" s="278" t="s">
        <v>145</v>
      </c>
      <c r="D46" s="337"/>
      <c r="E46" s="338"/>
      <c r="F46" s="338"/>
      <c r="G46" s="338"/>
      <c r="H46" s="338"/>
      <c r="I46" s="338"/>
      <c r="K46" s="303" t="s">
        <v>84</v>
      </c>
      <c r="L46" s="304" t="s">
        <v>51</v>
      </c>
      <c r="M46" s="314">
        <v>116561.34</v>
      </c>
      <c r="N46" s="314">
        <v>106304.49</v>
      </c>
      <c r="O46" s="314">
        <v>115044.05</v>
      </c>
      <c r="P46" s="314">
        <v>101848.62</v>
      </c>
      <c r="Q46" s="314">
        <v>43841.55</v>
      </c>
      <c r="R46" s="314"/>
      <c r="S46" s="314"/>
      <c r="T46" s="314"/>
      <c r="U46" s="314"/>
      <c r="V46" s="314"/>
      <c r="W46" s="314"/>
      <c r="X46" s="314"/>
      <c r="Y46" s="314"/>
      <c r="Z46" s="314"/>
      <c r="AA46" s="314"/>
      <c r="AB46" s="314"/>
      <c r="AC46" s="314"/>
      <c r="AD46" s="314"/>
      <c r="AE46" s="314"/>
      <c r="AF46" s="299">
        <f t="shared" si="2"/>
        <v>483600.05</v>
      </c>
      <c r="AG46" s="300">
        <f t="shared" si="3"/>
        <v>0</v>
      </c>
      <c r="AH46" s="305" t="s">
        <v>84</v>
      </c>
      <c r="AI46" s="324"/>
      <c r="AJ46" s="316"/>
      <c r="AK46" s="307"/>
      <c r="AL46" s="307"/>
      <c r="AM46" s="307"/>
      <c r="AN46" s="307"/>
      <c r="AO46" s="307"/>
    </row>
    <row r="47" spans="1:41" x14ac:dyDescent="0.2">
      <c r="A47" s="281"/>
      <c r="B47" s="341" t="s">
        <v>144</v>
      </c>
      <c r="C47" s="342" t="s">
        <v>143</v>
      </c>
      <c r="E47" s="338"/>
      <c r="F47" s="338"/>
      <c r="G47" s="338"/>
      <c r="H47" s="338"/>
      <c r="I47" s="338"/>
      <c r="K47" s="303" t="s">
        <v>85</v>
      </c>
      <c r="L47" s="277" t="s">
        <v>52</v>
      </c>
      <c r="M47" s="314">
        <v>1404213.2599999998</v>
      </c>
      <c r="N47" s="314">
        <v>798676.71</v>
      </c>
      <c r="O47" s="314">
        <v>1070146.74</v>
      </c>
      <c r="P47" s="314">
        <v>1007602.35</v>
      </c>
      <c r="Q47" s="314">
        <v>370829.57</v>
      </c>
      <c r="R47" s="314">
        <v>1034145.06</v>
      </c>
      <c r="S47" s="314">
        <v>270865.08</v>
      </c>
      <c r="T47" s="314">
        <v>326685.84000000003</v>
      </c>
      <c r="U47" s="314">
        <v>181936.27</v>
      </c>
      <c r="V47" s="314">
        <v>644334.76</v>
      </c>
      <c r="W47" s="314"/>
      <c r="X47" s="314">
        <v>1076537.26</v>
      </c>
      <c r="Y47" s="314"/>
      <c r="Z47" s="314"/>
      <c r="AA47" s="314">
        <v>1324552.7</v>
      </c>
      <c r="AB47" s="314"/>
      <c r="AC47" s="314"/>
      <c r="AD47" s="314"/>
      <c r="AE47" s="314"/>
      <c r="AF47" s="299">
        <f t="shared" si="2"/>
        <v>5956478.7699999996</v>
      </c>
      <c r="AG47" s="300">
        <f t="shared" si="3"/>
        <v>1324552.7</v>
      </c>
      <c r="AH47" s="305" t="s">
        <v>85</v>
      </c>
      <c r="AI47" s="317"/>
      <c r="AJ47" s="316"/>
      <c r="AK47" s="307"/>
      <c r="AL47" s="307"/>
      <c r="AM47" s="307"/>
      <c r="AN47" s="307"/>
      <c r="AO47" s="307"/>
    </row>
    <row r="48" spans="1:41" x14ac:dyDescent="0.2">
      <c r="A48" s="281"/>
      <c r="B48" s="413" t="s">
        <v>23</v>
      </c>
      <c r="C48" s="414">
        <v>166564855.37</v>
      </c>
      <c r="E48" s="338"/>
      <c r="G48" s="338"/>
      <c r="H48" s="338"/>
      <c r="I48" s="338"/>
      <c r="K48" s="303" t="s">
        <v>86</v>
      </c>
      <c r="L48" s="304" t="s">
        <v>54</v>
      </c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14"/>
      <c r="Z48" s="314"/>
      <c r="AA48" s="314"/>
      <c r="AB48" s="314"/>
      <c r="AC48" s="314"/>
      <c r="AD48" s="314"/>
      <c r="AE48" s="314"/>
      <c r="AF48" s="299">
        <f t="shared" si="2"/>
        <v>0</v>
      </c>
      <c r="AG48" s="300">
        <f t="shared" si="3"/>
        <v>0</v>
      </c>
      <c r="AH48" s="305" t="s">
        <v>86</v>
      </c>
      <c r="AI48" s="317"/>
      <c r="AJ48" s="316"/>
      <c r="AK48" s="307"/>
      <c r="AL48" s="307"/>
      <c r="AM48" s="307"/>
      <c r="AN48" s="307"/>
      <c r="AO48" s="307"/>
    </row>
    <row r="49" spans="1:41" x14ac:dyDescent="0.2">
      <c r="A49" s="281"/>
      <c r="B49" s="413" t="s">
        <v>81</v>
      </c>
      <c r="C49" s="414">
        <v>47301436.190000013</v>
      </c>
      <c r="E49" s="338"/>
      <c r="G49" s="338"/>
      <c r="H49" s="338"/>
      <c r="I49" s="338"/>
      <c r="K49" s="303" t="s">
        <v>87</v>
      </c>
      <c r="L49" s="304" t="s">
        <v>55</v>
      </c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14"/>
      <c r="Y49" s="314"/>
      <c r="Z49" s="314"/>
      <c r="AA49" s="314"/>
      <c r="AB49" s="314"/>
      <c r="AC49" s="314"/>
      <c r="AD49" s="314"/>
      <c r="AE49" s="314"/>
      <c r="AF49" s="299">
        <f t="shared" si="2"/>
        <v>0</v>
      </c>
      <c r="AG49" s="300">
        <f t="shared" si="3"/>
        <v>0</v>
      </c>
      <c r="AH49" s="305" t="s">
        <v>87</v>
      </c>
      <c r="AI49" s="317"/>
      <c r="AJ49" s="316"/>
      <c r="AK49" s="307"/>
      <c r="AL49" s="307"/>
      <c r="AM49" s="307"/>
      <c r="AN49" s="307"/>
      <c r="AO49" s="307"/>
    </row>
    <row r="50" spans="1:41" x14ac:dyDescent="0.2">
      <c r="A50" s="281"/>
      <c r="B50" s="413" t="s">
        <v>42</v>
      </c>
      <c r="C50" s="414">
        <v>38426550.473999999</v>
      </c>
      <c r="E50" s="338"/>
      <c r="G50" s="338"/>
      <c r="H50" s="338"/>
      <c r="I50" s="338"/>
      <c r="K50" s="303" t="s">
        <v>88</v>
      </c>
      <c r="L50" s="304" t="s">
        <v>56</v>
      </c>
      <c r="M50" s="314">
        <v>41009.991000000002</v>
      </c>
      <c r="N50" s="314">
        <v>25209.988000000001</v>
      </c>
      <c r="O50" s="314">
        <v>67833.898000000001</v>
      </c>
      <c r="P50" s="314"/>
      <c r="Q50" s="314"/>
      <c r="R50" s="314"/>
      <c r="S50" s="314">
        <v>171795.448</v>
      </c>
      <c r="T50" s="314">
        <v>11890.040999999999</v>
      </c>
      <c r="U50" s="314"/>
      <c r="V50" s="314"/>
      <c r="W50" s="314"/>
      <c r="X50" s="314"/>
      <c r="Y50" s="314"/>
      <c r="Z50" s="314"/>
      <c r="AA50" s="314"/>
      <c r="AB50" s="314"/>
      <c r="AC50" s="314"/>
      <c r="AD50" s="314"/>
      <c r="AE50" s="314"/>
      <c r="AF50" s="299">
        <f t="shared" si="2"/>
        <v>305849.32500000001</v>
      </c>
      <c r="AG50" s="300">
        <f t="shared" si="3"/>
        <v>0</v>
      </c>
      <c r="AH50" s="305" t="s">
        <v>88</v>
      </c>
      <c r="AI50" s="317"/>
      <c r="AJ50" s="316"/>
      <c r="AK50" s="307"/>
      <c r="AL50" s="307"/>
      <c r="AM50" s="307"/>
      <c r="AN50" s="307"/>
      <c r="AO50" s="307"/>
    </row>
    <row r="51" spans="1:41" x14ac:dyDescent="0.2">
      <c r="A51" s="281"/>
      <c r="B51" s="371" t="s">
        <v>22</v>
      </c>
      <c r="C51" s="372">
        <v>37095270.450000003</v>
      </c>
      <c r="I51" s="338"/>
      <c r="K51" s="303" t="s">
        <v>89</v>
      </c>
      <c r="L51" s="277" t="s">
        <v>57</v>
      </c>
      <c r="M51" s="314">
        <v>423016.33100000001</v>
      </c>
      <c r="N51" s="314"/>
      <c r="O51" s="314"/>
      <c r="P51" s="314"/>
      <c r="Q51" s="314"/>
      <c r="R51" s="314"/>
      <c r="S51" s="314"/>
      <c r="T51" s="314"/>
      <c r="U51" s="314"/>
      <c r="V51" s="314"/>
      <c r="W51" s="314"/>
      <c r="X51" s="314"/>
      <c r="Y51" s="314"/>
      <c r="Z51" s="314"/>
      <c r="AA51" s="314"/>
      <c r="AB51" s="314"/>
      <c r="AC51" s="314"/>
      <c r="AD51" s="314"/>
      <c r="AE51" s="314"/>
      <c r="AF51" s="299">
        <f t="shared" si="2"/>
        <v>423016.33100000001</v>
      </c>
      <c r="AG51" s="300">
        <f t="shared" si="3"/>
        <v>0</v>
      </c>
      <c r="AH51" s="305" t="s">
        <v>89</v>
      </c>
      <c r="AI51" s="326"/>
      <c r="AJ51" s="316"/>
      <c r="AK51" s="307"/>
      <c r="AL51" s="307"/>
      <c r="AM51" s="307"/>
      <c r="AN51" s="307"/>
      <c r="AO51" s="307"/>
    </row>
    <row r="52" spans="1:41" x14ac:dyDescent="0.2">
      <c r="A52" s="281"/>
      <c r="B52" s="371" t="s">
        <v>26</v>
      </c>
      <c r="C52" s="372">
        <v>10191595.867000001</v>
      </c>
      <c r="I52" s="338"/>
      <c r="K52" s="303" t="s">
        <v>90</v>
      </c>
      <c r="L52" s="304" t="s">
        <v>62</v>
      </c>
      <c r="M52" s="314">
        <v>441595.1</v>
      </c>
      <c r="N52" s="314">
        <v>874818.58000000007</v>
      </c>
      <c r="O52" s="314">
        <v>1118665.8799999999</v>
      </c>
      <c r="P52" s="314">
        <v>1770387.79</v>
      </c>
      <c r="Q52" s="314">
        <v>539742.72000000009</v>
      </c>
      <c r="R52" s="314">
        <v>609749.6</v>
      </c>
      <c r="S52" s="314">
        <v>1793412.72</v>
      </c>
      <c r="T52" s="314">
        <v>1932807.24</v>
      </c>
      <c r="U52" s="314">
        <v>17424560.190000001</v>
      </c>
      <c r="V52" s="314">
        <v>1121984.7</v>
      </c>
      <c r="W52" s="314">
        <v>437646.62</v>
      </c>
      <c r="X52" s="314">
        <v>11634534.460000001</v>
      </c>
      <c r="Y52" s="314"/>
      <c r="Z52" s="314"/>
      <c r="AA52" s="314"/>
      <c r="AB52" s="314"/>
      <c r="AC52" s="435">
        <v>6459557.7400000002</v>
      </c>
      <c r="AD52" s="314"/>
      <c r="AE52" s="314"/>
      <c r="AF52" s="299">
        <f t="shared" si="2"/>
        <v>7148372.3899999987</v>
      </c>
      <c r="AG52" s="300">
        <f t="shared" si="3"/>
        <v>6459557.7400000002</v>
      </c>
      <c r="AH52" s="305" t="s">
        <v>90</v>
      </c>
      <c r="AJ52" s="316"/>
      <c r="AK52" s="307"/>
      <c r="AL52" s="307"/>
      <c r="AM52" s="307"/>
      <c r="AN52" s="307"/>
      <c r="AO52" s="307"/>
    </row>
    <row r="53" spans="1:41" x14ac:dyDescent="0.2">
      <c r="A53" s="281"/>
      <c r="B53" s="371" t="s">
        <v>28</v>
      </c>
      <c r="C53" s="372">
        <v>1730205.79</v>
      </c>
      <c r="I53" s="338"/>
      <c r="K53" s="303" t="s">
        <v>91</v>
      </c>
      <c r="L53" s="304" t="s">
        <v>63</v>
      </c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14"/>
      <c r="Z53" s="314"/>
      <c r="AA53" s="314"/>
      <c r="AB53" s="314"/>
      <c r="AC53" s="314"/>
      <c r="AD53" s="314"/>
      <c r="AE53" s="314"/>
      <c r="AF53" s="299">
        <f t="shared" si="2"/>
        <v>0</v>
      </c>
      <c r="AG53" s="300">
        <f t="shared" si="3"/>
        <v>0</v>
      </c>
      <c r="AH53" s="305" t="s">
        <v>91</v>
      </c>
    </row>
    <row r="54" spans="1:41" x14ac:dyDescent="0.2">
      <c r="I54" s="338"/>
      <c r="K54" s="303" t="s">
        <v>92</v>
      </c>
      <c r="L54" s="315" t="s">
        <v>64</v>
      </c>
      <c r="M54" s="314">
        <v>441069.96</v>
      </c>
      <c r="N54" s="314">
        <v>165028.70000000001</v>
      </c>
      <c r="O54" s="314">
        <v>126058.88</v>
      </c>
      <c r="P54" s="314">
        <v>62654.86</v>
      </c>
      <c r="Q54" s="314"/>
      <c r="R54" s="314"/>
      <c r="S54" s="314">
        <v>124851.67</v>
      </c>
      <c r="T54" s="314">
        <v>77423.070000000007</v>
      </c>
      <c r="U54" s="314">
        <v>176299.51999999999</v>
      </c>
      <c r="V54" s="314"/>
      <c r="W54" s="314"/>
      <c r="X54" s="314"/>
      <c r="Y54" s="314"/>
      <c r="Z54" s="314"/>
      <c r="AA54" s="314"/>
      <c r="AB54" s="314"/>
      <c r="AC54" s="314"/>
      <c r="AD54" s="314"/>
      <c r="AE54" s="314"/>
      <c r="AF54" s="299">
        <f t="shared" si="2"/>
        <v>919664.07000000007</v>
      </c>
      <c r="AG54" s="300">
        <f t="shared" si="3"/>
        <v>0</v>
      </c>
      <c r="AH54" s="305" t="s">
        <v>92</v>
      </c>
    </row>
    <row r="55" spans="1:41" x14ac:dyDescent="0.2">
      <c r="I55" s="338"/>
      <c r="K55" s="303" t="s">
        <v>93</v>
      </c>
      <c r="L55" s="304" t="s">
        <v>65</v>
      </c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14">
        <v>2135546.6800000002</v>
      </c>
      <c r="Y55" s="314"/>
      <c r="Z55" s="314"/>
      <c r="AA55" s="314"/>
      <c r="AB55" s="314"/>
      <c r="AC55" s="436">
        <v>4758969.16</v>
      </c>
      <c r="AD55" s="435">
        <v>1730205.79</v>
      </c>
      <c r="AE55" s="314"/>
      <c r="AF55" s="299">
        <f t="shared" si="2"/>
        <v>0</v>
      </c>
      <c r="AG55" s="300">
        <f t="shared" si="3"/>
        <v>6489174.9500000002</v>
      </c>
      <c r="AH55" s="305" t="s">
        <v>93</v>
      </c>
    </row>
    <row r="56" spans="1:41" x14ac:dyDescent="0.2">
      <c r="I56" s="338"/>
      <c r="K56" s="303" t="s">
        <v>94</v>
      </c>
      <c r="L56" s="304" t="s">
        <v>66</v>
      </c>
      <c r="M56" s="314">
        <v>172730.74</v>
      </c>
      <c r="N56" s="314">
        <v>252060.06</v>
      </c>
      <c r="O56" s="314">
        <v>189520.22</v>
      </c>
      <c r="P56" s="314">
        <v>206211.13</v>
      </c>
      <c r="Q56" s="314">
        <v>217312.2</v>
      </c>
      <c r="R56" s="314">
        <v>183287.99</v>
      </c>
      <c r="S56" s="314">
        <v>19158.580000000002</v>
      </c>
      <c r="T56" s="314"/>
      <c r="U56" s="314"/>
      <c r="V56" s="314"/>
      <c r="W56" s="314"/>
      <c r="X56" s="314"/>
      <c r="Y56" s="314"/>
      <c r="Z56" s="314"/>
      <c r="AA56" s="314"/>
      <c r="AB56" s="314"/>
      <c r="AC56" s="314"/>
      <c r="AD56" s="314"/>
      <c r="AE56" s="314"/>
      <c r="AF56" s="299">
        <f t="shared" si="2"/>
        <v>1240280.9200000002</v>
      </c>
      <c r="AG56" s="300">
        <f t="shared" si="3"/>
        <v>0</v>
      </c>
      <c r="AH56" s="305" t="s">
        <v>94</v>
      </c>
    </row>
    <row r="57" spans="1:41" x14ac:dyDescent="0.2">
      <c r="I57" s="338"/>
      <c r="K57" s="303" t="s">
        <v>95</v>
      </c>
      <c r="L57" s="304" t="s">
        <v>67</v>
      </c>
      <c r="M57" s="314"/>
      <c r="N57" s="314"/>
      <c r="O57" s="314"/>
      <c r="P57" s="314"/>
      <c r="Q57" s="314"/>
      <c r="R57" s="314"/>
      <c r="S57" s="314"/>
      <c r="T57" s="314"/>
      <c r="U57" s="314"/>
      <c r="V57" s="314"/>
      <c r="W57" s="314"/>
      <c r="X57" s="314"/>
      <c r="Y57" s="314"/>
      <c r="Z57" s="314"/>
      <c r="AA57" s="314"/>
      <c r="AB57" s="314"/>
      <c r="AC57" s="314"/>
      <c r="AD57" s="314"/>
      <c r="AE57" s="314"/>
      <c r="AF57" s="299">
        <f t="shared" si="2"/>
        <v>0</v>
      </c>
      <c r="AG57" s="300">
        <f t="shared" si="3"/>
        <v>0</v>
      </c>
      <c r="AH57" s="305" t="s">
        <v>95</v>
      </c>
    </row>
    <row r="58" spans="1:41" x14ac:dyDescent="0.2">
      <c r="I58" s="338"/>
      <c r="K58" s="303" t="s">
        <v>96</v>
      </c>
      <c r="L58" s="304" t="s">
        <v>68</v>
      </c>
      <c r="M58" s="314">
        <v>21888.07</v>
      </c>
      <c r="N58" s="314">
        <v>33201.14</v>
      </c>
      <c r="O58" s="314"/>
      <c r="P58" s="314">
        <v>11399.38</v>
      </c>
      <c r="Q58" s="314">
        <v>20882.16</v>
      </c>
      <c r="R58" s="314">
        <v>22790.15</v>
      </c>
      <c r="S58" s="314"/>
      <c r="T58" s="314"/>
      <c r="U58" s="314"/>
      <c r="V58" s="314">
        <v>24723.3</v>
      </c>
      <c r="W58" s="314"/>
      <c r="X58" s="314"/>
      <c r="Y58" s="314"/>
      <c r="Z58" s="314"/>
      <c r="AA58" s="314"/>
      <c r="AB58" s="314"/>
      <c r="AC58" s="314"/>
      <c r="AD58" s="314"/>
      <c r="AE58" s="314"/>
      <c r="AF58" s="299">
        <f t="shared" si="2"/>
        <v>110160.9</v>
      </c>
      <c r="AG58" s="300">
        <f t="shared" si="3"/>
        <v>0</v>
      </c>
      <c r="AH58" s="305" t="s">
        <v>96</v>
      </c>
    </row>
    <row r="59" spans="1:41" x14ac:dyDescent="0.2">
      <c r="I59" s="338"/>
      <c r="K59" s="303" t="s">
        <v>97</v>
      </c>
      <c r="L59" s="318" t="s">
        <v>59</v>
      </c>
      <c r="M59" s="314">
        <v>1817319.3199999998</v>
      </c>
      <c r="N59" s="314">
        <v>2289740.94</v>
      </c>
      <c r="O59" s="314">
        <v>1601123.1500000004</v>
      </c>
      <c r="P59" s="314">
        <v>824840.29999999993</v>
      </c>
      <c r="Q59" s="314">
        <v>845835.3</v>
      </c>
      <c r="R59" s="314">
        <v>1674584.81</v>
      </c>
      <c r="S59" s="314">
        <v>411347.45</v>
      </c>
      <c r="T59" s="314">
        <v>50073.599999999999</v>
      </c>
      <c r="U59" s="314">
        <v>99610.97</v>
      </c>
      <c r="V59" s="314">
        <v>122218.38</v>
      </c>
      <c r="W59" s="314">
        <v>129372.27</v>
      </c>
      <c r="X59" s="314"/>
      <c r="Y59" s="314"/>
      <c r="Z59" s="314"/>
      <c r="AA59" s="314"/>
      <c r="AB59" s="314"/>
      <c r="AC59" s="314"/>
      <c r="AD59" s="314"/>
      <c r="AE59" s="314"/>
      <c r="AF59" s="299">
        <f t="shared" si="2"/>
        <v>9464791.2699999996</v>
      </c>
      <c r="AG59" s="300">
        <f t="shared" si="3"/>
        <v>0</v>
      </c>
      <c r="AH59" s="305" t="s">
        <v>97</v>
      </c>
    </row>
    <row r="60" spans="1:41" x14ac:dyDescent="0.2">
      <c r="K60" s="319"/>
      <c r="L60" s="320" t="s">
        <v>100</v>
      </c>
      <c r="M60" s="321"/>
      <c r="N60" s="321"/>
      <c r="O60" s="321"/>
      <c r="P60" s="321"/>
      <c r="Q60" s="321"/>
      <c r="R60" s="321"/>
      <c r="S60" s="321"/>
      <c r="T60" s="321"/>
      <c r="U60" s="321"/>
      <c r="V60" s="321"/>
      <c r="W60" s="321"/>
      <c r="X60" s="321"/>
      <c r="Y60" s="322"/>
      <c r="Z60" s="322"/>
      <c r="AA60" s="322"/>
      <c r="AB60" s="322"/>
      <c r="AC60" s="322"/>
      <c r="AD60" s="322"/>
      <c r="AE60" s="322"/>
      <c r="AF60" s="299">
        <f t="shared" si="2"/>
        <v>0</v>
      </c>
      <c r="AG60" s="300">
        <f t="shared" si="3"/>
        <v>0</v>
      </c>
      <c r="AH60" s="306"/>
    </row>
    <row r="61" spans="1:41" x14ac:dyDescent="0.2">
      <c r="K61" s="309"/>
      <c r="L61" s="318" t="s">
        <v>98</v>
      </c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22"/>
      <c r="Z61" s="322"/>
      <c r="AA61" s="322"/>
      <c r="AB61" s="322"/>
      <c r="AC61" s="322"/>
      <c r="AD61" s="322"/>
      <c r="AE61" s="322"/>
      <c r="AF61" s="299">
        <f t="shared" si="2"/>
        <v>0</v>
      </c>
      <c r="AG61" s="300">
        <f t="shared" si="3"/>
        <v>0</v>
      </c>
      <c r="AH61" s="306"/>
    </row>
    <row r="62" spans="1:41" ht="15" x14ac:dyDescent="0.25">
      <c r="K62" s="295" t="s">
        <v>76</v>
      </c>
      <c r="L62" s="296" t="s">
        <v>42</v>
      </c>
      <c r="M62" s="297">
        <f t="shared" ref="M62:X62" si="11">SUM(M63:M78)</f>
        <v>19076116.826999996</v>
      </c>
      <c r="N62" s="297">
        <f t="shared" si="11"/>
        <v>9564735.527999999</v>
      </c>
      <c r="O62" s="297">
        <f t="shared" si="11"/>
        <v>19438165.541000001</v>
      </c>
      <c r="P62" s="297">
        <f t="shared" si="11"/>
        <v>8778310.1090000011</v>
      </c>
      <c r="Q62" s="297">
        <f t="shared" si="11"/>
        <v>28136212.34</v>
      </c>
      <c r="R62" s="297">
        <f t="shared" si="11"/>
        <v>13824933.479999999</v>
      </c>
      <c r="S62" s="297">
        <f t="shared" si="11"/>
        <v>25725625.32</v>
      </c>
      <c r="T62" s="297">
        <f t="shared" si="11"/>
        <v>55261221.401999995</v>
      </c>
      <c r="U62" s="297">
        <f t="shared" si="11"/>
        <v>25811447.153000001</v>
      </c>
      <c r="V62" s="297">
        <f t="shared" si="11"/>
        <v>29441538.000999998</v>
      </c>
      <c r="W62" s="297">
        <f t="shared" si="11"/>
        <v>22313197.84</v>
      </c>
      <c r="X62" s="297">
        <f t="shared" si="11"/>
        <v>28629568.440000001</v>
      </c>
      <c r="Y62" s="298">
        <f t="shared" ref="Y62:AE62" si="12">SUM(Y63:Y78)</f>
        <v>17888754.984000001</v>
      </c>
      <c r="Z62" s="298">
        <f t="shared" si="12"/>
        <v>17631953.983000003</v>
      </c>
      <c r="AA62" s="298">
        <f t="shared" si="12"/>
        <v>36041270.964000002</v>
      </c>
      <c r="AB62" s="298">
        <f t="shared" si="12"/>
        <v>32933126.218000002</v>
      </c>
      <c r="AC62" s="298">
        <f t="shared" si="12"/>
        <v>15710994.310000001</v>
      </c>
      <c r="AD62" s="298">
        <f t="shared" si="12"/>
        <v>38426550.473999999</v>
      </c>
      <c r="AE62" s="298">
        <f t="shared" si="12"/>
        <v>0</v>
      </c>
      <c r="AF62" s="299">
        <f t="shared" si="2"/>
        <v>124544099.14500001</v>
      </c>
      <c r="AG62" s="300">
        <f t="shared" si="3"/>
        <v>158632650.93300003</v>
      </c>
      <c r="AH62" s="343" t="s">
        <v>42</v>
      </c>
    </row>
    <row r="63" spans="1:41" x14ac:dyDescent="0.2">
      <c r="I63" s="344"/>
      <c r="K63" s="303" t="s">
        <v>82</v>
      </c>
      <c r="L63" s="304" t="s">
        <v>49</v>
      </c>
      <c r="M63" s="314"/>
      <c r="N63" s="314"/>
      <c r="O63" s="314"/>
      <c r="P63" s="314"/>
      <c r="Q63" s="314"/>
      <c r="R63" s="314"/>
      <c r="S63" s="314"/>
      <c r="T63" s="314"/>
      <c r="U63" s="314"/>
      <c r="V63" s="314"/>
      <c r="W63" s="314"/>
      <c r="X63" s="314"/>
      <c r="Y63" s="314"/>
      <c r="Z63" s="314"/>
      <c r="AA63" s="314"/>
      <c r="AB63" s="314"/>
      <c r="AC63" s="314"/>
      <c r="AD63" s="314"/>
      <c r="AE63" s="314"/>
      <c r="AF63" s="299">
        <f t="shared" si="2"/>
        <v>0</v>
      </c>
      <c r="AG63" s="300">
        <f t="shared" si="3"/>
        <v>0</v>
      </c>
      <c r="AH63" s="305" t="s">
        <v>82</v>
      </c>
    </row>
    <row r="64" spans="1:41" x14ac:dyDescent="0.2">
      <c r="I64" s="344"/>
      <c r="K64" s="303" t="s">
        <v>83</v>
      </c>
      <c r="L64" s="304" t="s">
        <v>50</v>
      </c>
      <c r="M64" s="314">
        <v>5057853.8</v>
      </c>
      <c r="N64" s="314"/>
      <c r="O64" s="314">
        <v>4163833</v>
      </c>
      <c r="P64" s="314">
        <v>3680123.179</v>
      </c>
      <c r="Q64" s="314">
        <v>16260029.65</v>
      </c>
      <c r="R64" s="314">
        <v>7304734.1850000005</v>
      </c>
      <c r="S64" s="314">
        <v>12709315.199000001</v>
      </c>
      <c r="T64" s="314">
        <v>40770612.252999999</v>
      </c>
      <c r="U64" s="314">
        <v>3052570</v>
      </c>
      <c r="V64" s="314">
        <v>15786035.969000001</v>
      </c>
      <c r="W64" s="314">
        <v>9983345</v>
      </c>
      <c r="X64" s="314">
        <v>11893935.875</v>
      </c>
      <c r="Y64" s="436">
        <v>5782582</v>
      </c>
      <c r="Z64" s="435">
        <v>10658445.960000001</v>
      </c>
      <c r="AA64" s="435">
        <v>23896808.480999999</v>
      </c>
      <c r="AB64" s="435">
        <v>26296503.600000001</v>
      </c>
      <c r="AC64" s="435">
        <v>5406003</v>
      </c>
      <c r="AD64" s="435">
        <v>21465535.300000001</v>
      </c>
      <c r="AE64" s="314"/>
      <c r="AF64" s="299">
        <f t="shared" si="2"/>
        <v>49175889.013000004</v>
      </c>
      <c r="AG64" s="300">
        <f t="shared" si="3"/>
        <v>93505878.341000006</v>
      </c>
      <c r="AH64" s="305" t="s">
        <v>83</v>
      </c>
    </row>
    <row r="65" spans="9:34" x14ac:dyDescent="0.2">
      <c r="I65" s="344"/>
      <c r="K65" s="303" t="s">
        <v>84</v>
      </c>
      <c r="L65" s="304" t="s">
        <v>51</v>
      </c>
      <c r="M65" s="314">
        <v>3101195.48</v>
      </c>
      <c r="N65" s="314">
        <v>1508978.25</v>
      </c>
      <c r="O65" s="314">
        <v>3099236.2</v>
      </c>
      <c r="P65" s="314"/>
      <c r="Q65" s="314">
        <v>1504758.77</v>
      </c>
      <c r="R65" s="314">
        <v>797551.41</v>
      </c>
      <c r="S65" s="314">
        <v>1327350.1399999999</v>
      </c>
      <c r="T65" s="314">
        <v>2792045.26</v>
      </c>
      <c r="U65" s="314">
        <v>1483616.56</v>
      </c>
      <c r="V65" s="314">
        <v>1425714.79</v>
      </c>
      <c r="W65" s="314">
        <v>3745801.43</v>
      </c>
      <c r="X65" s="314">
        <v>3085023.26</v>
      </c>
      <c r="Y65" s="325">
        <v>2863009.04</v>
      </c>
      <c r="Z65" s="325">
        <v>1571449.18</v>
      </c>
      <c r="AA65" s="325">
        <v>723219.58</v>
      </c>
      <c r="AB65" s="325">
        <v>1668000</v>
      </c>
      <c r="AC65" s="314">
        <v>2600000.122</v>
      </c>
      <c r="AD65" s="325">
        <v>2024466.09</v>
      </c>
      <c r="AE65" s="314"/>
      <c r="AF65" s="299">
        <f t="shared" si="2"/>
        <v>11339070.250000002</v>
      </c>
      <c r="AG65" s="300">
        <f t="shared" si="3"/>
        <v>11450144.012</v>
      </c>
      <c r="AH65" s="305" t="s">
        <v>84</v>
      </c>
    </row>
    <row r="66" spans="9:34" x14ac:dyDescent="0.2">
      <c r="I66" s="344"/>
      <c r="K66" s="303" t="s">
        <v>85</v>
      </c>
      <c r="L66" s="277" t="s">
        <v>52</v>
      </c>
      <c r="M66" s="314"/>
      <c r="N66" s="314"/>
      <c r="O66" s="314"/>
      <c r="P66" s="314"/>
      <c r="Q66" s="314"/>
      <c r="R66" s="314"/>
      <c r="S66" s="314"/>
      <c r="T66" s="314"/>
      <c r="U66" s="314"/>
      <c r="V66" s="314"/>
      <c r="W66" s="314"/>
      <c r="X66" s="314"/>
      <c r="Y66" s="314"/>
      <c r="Z66" s="314"/>
      <c r="AA66" s="314"/>
      <c r="AB66" s="314"/>
      <c r="AC66" s="314"/>
      <c r="AD66" s="314"/>
      <c r="AE66" s="314"/>
      <c r="AF66" s="299">
        <f t="shared" si="2"/>
        <v>0</v>
      </c>
      <c r="AG66" s="300">
        <f t="shared" si="3"/>
        <v>0</v>
      </c>
      <c r="AH66" s="305" t="s">
        <v>85</v>
      </c>
    </row>
    <row r="67" spans="9:34" x14ac:dyDescent="0.2">
      <c r="I67" s="344"/>
      <c r="K67" s="303" t="s">
        <v>86</v>
      </c>
      <c r="L67" s="304" t="s">
        <v>54</v>
      </c>
      <c r="M67" s="314"/>
      <c r="N67" s="314"/>
      <c r="O67" s="314"/>
      <c r="P67" s="314"/>
      <c r="Q67" s="314"/>
      <c r="R67" s="314"/>
      <c r="S67" s="314"/>
      <c r="T67" s="314"/>
      <c r="U67" s="314"/>
      <c r="V67" s="314"/>
      <c r="W67" s="314"/>
      <c r="X67" s="314"/>
      <c r="Y67" s="314"/>
      <c r="Z67" s="314"/>
      <c r="AA67" s="314"/>
      <c r="AB67" s="314"/>
      <c r="AC67" s="314">
        <v>10</v>
      </c>
      <c r="AD67" s="314"/>
      <c r="AE67" s="314"/>
      <c r="AF67" s="299">
        <f t="shared" si="2"/>
        <v>0</v>
      </c>
      <c r="AG67" s="300">
        <f t="shared" si="3"/>
        <v>10</v>
      </c>
      <c r="AH67" s="305" t="s">
        <v>86</v>
      </c>
    </row>
    <row r="68" spans="9:34" x14ac:dyDescent="0.2">
      <c r="I68" s="344"/>
      <c r="K68" s="303" t="s">
        <v>87</v>
      </c>
      <c r="L68" s="304" t="s">
        <v>55</v>
      </c>
      <c r="M68" s="314"/>
      <c r="N68" s="314"/>
      <c r="O68" s="314"/>
      <c r="P68" s="314"/>
      <c r="Q68" s="314"/>
      <c r="R68" s="314"/>
      <c r="S68" s="314"/>
      <c r="T68" s="314"/>
      <c r="U68" s="314"/>
      <c r="V68" s="314"/>
      <c r="W68" s="314"/>
      <c r="X68" s="314"/>
      <c r="Y68" s="314"/>
      <c r="Z68" s="314"/>
      <c r="AA68" s="314"/>
      <c r="AB68" s="314"/>
      <c r="AC68" s="314"/>
      <c r="AD68" s="314"/>
      <c r="AE68" s="314"/>
      <c r="AF68" s="299">
        <f t="shared" si="2"/>
        <v>0</v>
      </c>
      <c r="AG68" s="300">
        <f t="shared" si="3"/>
        <v>0</v>
      </c>
      <c r="AH68" s="305" t="s">
        <v>87</v>
      </c>
    </row>
    <row r="69" spans="9:34" x14ac:dyDescent="0.2">
      <c r="I69" s="344"/>
      <c r="K69" s="303" t="s">
        <v>88</v>
      </c>
      <c r="L69" s="304" t="s">
        <v>56</v>
      </c>
      <c r="M69" s="314"/>
      <c r="N69" s="314"/>
      <c r="O69" s="314"/>
      <c r="P69" s="314"/>
      <c r="Q69" s="314"/>
      <c r="R69" s="314"/>
      <c r="S69" s="314"/>
      <c r="T69" s="314"/>
      <c r="U69" s="314"/>
      <c r="V69" s="314"/>
      <c r="W69" s="314"/>
      <c r="X69" s="314"/>
      <c r="Y69" s="314"/>
      <c r="Z69" s="314"/>
      <c r="AA69" s="314"/>
      <c r="AB69" s="314"/>
      <c r="AC69" s="314"/>
      <c r="AD69" s="314"/>
      <c r="AE69" s="314"/>
      <c r="AF69" s="299">
        <f t="shared" si="2"/>
        <v>0</v>
      </c>
      <c r="AG69" s="300">
        <f t="shared" si="3"/>
        <v>0</v>
      </c>
      <c r="AH69" s="305" t="s">
        <v>88</v>
      </c>
    </row>
    <row r="70" spans="9:34" x14ac:dyDescent="0.2">
      <c r="I70" s="344"/>
      <c r="K70" s="303" t="s">
        <v>89</v>
      </c>
      <c r="L70" s="277" t="s">
        <v>57</v>
      </c>
      <c r="M70" s="314"/>
      <c r="N70" s="314"/>
      <c r="O70" s="314"/>
      <c r="P70" s="314"/>
      <c r="Q70" s="314"/>
      <c r="R70" s="314"/>
      <c r="S70" s="314"/>
      <c r="T70" s="314"/>
      <c r="U70" s="314"/>
      <c r="V70" s="314"/>
      <c r="W70" s="314"/>
      <c r="X70" s="314"/>
      <c r="Y70" s="314"/>
      <c r="Z70" s="314"/>
      <c r="AA70" s="314"/>
      <c r="AB70" s="314"/>
      <c r="AC70" s="314"/>
      <c r="AD70" s="314"/>
      <c r="AE70" s="314"/>
      <c r="AF70" s="299">
        <f t="shared" ref="AF70:AF118" si="13">SUM(M70:S70)</f>
        <v>0</v>
      </c>
      <c r="AG70" s="300">
        <f t="shared" ref="AG70:AG118" si="14">SUM(Y70:AE70)</f>
        <v>0</v>
      </c>
      <c r="AH70" s="305" t="s">
        <v>89</v>
      </c>
    </row>
    <row r="71" spans="9:34" x14ac:dyDescent="0.2">
      <c r="I71" s="344"/>
      <c r="K71" s="303" t="s">
        <v>90</v>
      </c>
      <c r="L71" s="304" t="s">
        <v>62</v>
      </c>
      <c r="M71" s="314"/>
      <c r="N71" s="314"/>
      <c r="O71" s="314"/>
      <c r="P71" s="314"/>
      <c r="Q71" s="314"/>
      <c r="R71" s="314"/>
      <c r="S71" s="314"/>
      <c r="T71" s="314"/>
      <c r="U71" s="314"/>
      <c r="V71" s="314">
        <v>115900</v>
      </c>
      <c r="W71" s="314"/>
      <c r="X71" s="314">
        <v>123670</v>
      </c>
      <c r="Y71" s="314">
        <v>12900</v>
      </c>
      <c r="Z71" s="314"/>
      <c r="AA71" s="314">
        <v>5520.1</v>
      </c>
      <c r="AB71" s="314"/>
      <c r="AC71" s="314"/>
      <c r="AD71" s="314"/>
      <c r="AE71" s="314"/>
      <c r="AF71" s="299">
        <f t="shared" si="13"/>
        <v>0</v>
      </c>
      <c r="AG71" s="300">
        <f t="shared" si="14"/>
        <v>18420.099999999999</v>
      </c>
      <c r="AH71" s="305" t="s">
        <v>90</v>
      </c>
    </row>
    <row r="72" spans="9:34" x14ac:dyDescent="0.2">
      <c r="I72" s="344"/>
      <c r="K72" s="303" t="s">
        <v>91</v>
      </c>
      <c r="L72" s="304" t="s">
        <v>63</v>
      </c>
      <c r="M72" s="314">
        <v>10572626.096999999</v>
      </c>
      <c r="N72" s="314">
        <v>7440509.5099999998</v>
      </c>
      <c r="O72" s="314">
        <v>11228042.049000001</v>
      </c>
      <c r="P72" s="314">
        <v>4382092.62</v>
      </c>
      <c r="Q72" s="314">
        <v>9870683.1799999997</v>
      </c>
      <c r="R72" s="314">
        <v>5458721.3899999997</v>
      </c>
      <c r="S72" s="314">
        <v>11205252.060999999</v>
      </c>
      <c r="T72" s="314">
        <v>11306698.089</v>
      </c>
      <c r="U72" s="314">
        <v>11420624.683</v>
      </c>
      <c r="V72" s="314">
        <v>8730080.4419999998</v>
      </c>
      <c r="W72" s="314">
        <v>8123920.21</v>
      </c>
      <c r="X72" s="314">
        <v>13359028.004999999</v>
      </c>
      <c r="Y72" s="435">
        <v>9091693.8440000005</v>
      </c>
      <c r="Z72" s="436">
        <v>4737090.0430000005</v>
      </c>
      <c r="AA72" s="436">
        <v>11270391.603</v>
      </c>
      <c r="AB72" s="436">
        <v>4782409.818</v>
      </c>
      <c r="AC72" s="436">
        <v>4641147.7879999997</v>
      </c>
      <c r="AD72" s="436">
        <v>7143876.9040000001</v>
      </c>
      <c r="AE72" s="314"/>
      <c r="AF72" s="299">
        <f t="shared" si="13"/>
        <v>60157926.906999998</v>
      </c>
      <c r="AG72" s="300">
        <f t="shared" si="14"/>
        <v>41666610</v>
      </c>
      <c r="AH72" s="305" t="s">
        <v>91</v>
      </c>
    </row>
    <row r="73" spans="9:34" x14ac:dyDescent="0.2">
      <c r="I73" s="344"/>
      <c r="K73" s="303" t="s">
        <v>92</v>
      </c>
      <c r="L73" s="315" t="s">
        <v>64</v>
      </c>
      <c r="M73" s="314"/>
      <c r="N73" s="314"/>
      <c r="O73" s="314"/>
      <c r="P73" s="314"/>
      <c r="Q73" s="314"/>
      <c r="R73" s="314"/>
      <c r="S73" s="314"/>
      <c r="T73" s="314"/>
      <c r="U73" s="314"/>
      <c r="V73" s="314"/>
      <c r="W73" s="314"/>
      <c r="X73" s="314"/>
      <c r="Y73" s="314"/>
      <c r="Z73" s="314"/>
      <c r="AA73" s="314"/>
      <c r="AB73" s="314"/>
      <c r="AC73" s="314"/>
      <c r="AD73" s="314"/>
      <c r="AE73" s="314"/>
      <c r="AF73" s="299">
        <f t="shared" si="13"/>
        <v>0</v>
      </c>
      <c r="AG73" s="300">
        <f t="shared" si="14"/>
        <v>0</v>
      </c>
      <c r="AH73" s="305" t="s">
        <v>92</v>
      </c>
    </row>
    <row r="74" spans="9:34" x14ac:dyDescent="0.2">
      <c r="I74" s="344"/>
      <c r="K74" s="303" t="s">
        <v>93</v>
      </c>
      <c r="L74" s="304" t="s">
        <v>65</v>
      </c>
      <c r="M74" s="314"/>
      <c r="N74" s="314">
        <v>225750</v>
      </c>
      <c r="O74" s="314">
        <v>45150</v>
      </c>
      <c r="P74" s="314">
        <v>278425</v>
      </c>
      <c r="Q74" s="314"/>
      <c r="R74" s="314">
        <v>7046.3950000000004</v>
      </c>
      <c r="S74" s="314">
        <v>197800</v>
      </c>
      <c r="T74" s="314">
        <v>257867</v>
      </c>
      <c r="U74" s="314">
        <v>9080</v>
      </c>
      <c r="V74" s="314"/>
      <c r="W74" s="314">
        <v>9000</v>
      </c>
      <c r="X74" s="314">
        <v>8752.5</v>
      </c>
      <c r="Y74" s="314">
        <v>8752.5</v>
      </c>
      <c r="Z74" s="314">
        <v>600010</v>
      </c>
      <c r="AA74" s="314">
        <v>72793</v>
      </c>
      <c r="AB74" s="314">
        <v>7350</v>
      </c>
      <c r="AC74" s="314">
        <v>7350</v>
      </c>
      <c r="AD74" s="314"/>
      <c r="AE74" s="314"/>
      <c r="AF74" s="299">
        <f t="shared" si="13"/>
        <v>754171.39500000002</v>
      </c>
      <c r="AG74" s="300">
        <f t="shared" si="14"/>
        <v>696255.5</v>
      </c>
      <c r="AH74" s="305" t="s">
        <v>93</v>
      </c>
    </row>
    <row r="75" spans="9:34" x14ac:dyDescent="0.2">
      <c r="I75" s="344"/>
      <c r="K75" s="303" t="s">
        <v>94</v>
      </c>
      <c r="L75" s="304" t="s">
        <v>66</v>
      </c>
      <c r="M75" s="314"/>
      <c r="N75" s="314"/>
      <c r="O75" s="314"/>
      <c r="P75" s="314"/>
      <c r="Q75" s="314"/>
      <c r="R75" s="314"/>
      <c r="S75" s="314"/>
      <c r="T75" s="314"/>
      <c r="U75" s="314"/>
      <c r="V75" s="314"/>
      <c r="W75" s="314"/>
      <c r="X75" s="314"/>
      <c r="Y75" s="314"/>
      <c r="Z75" s="314"/>
      <c r="AA75" s="314"/>
      <c r="AB75" s="314"/>
      <c r="AC75" s="314"/>
      <c r="AD75" s="314"/>
      <c r="AE75" s="314"/>
      <c r="AF75" s="299">
        <f t="shared" si="13"/>
        <v>0</v>
      </c>
      <c r="AG75" s="300">
        <f t="shared" si="14"/>
        <v>0</v>
      </c>
      <c r="AH75" s="305" t="s">
        <v>94</v>
      </c>
    </row>
    <row r="76" spans="9:34" x14ac:dyDescent="0.2">
      <c r="I76" s="344"/>
      <c r="K76" s="303" t="s">
        <v>95</v>
      </c>
      <c r="L76" s="304" t="s">
        <v>67</v>
      </c>
      <c r="M76" s="314"/>
      <c r="N76" s="314"/>
      <c r="O76" s="314"/>
      <c r="P76" s="314"/>
      <c r="Q76" s="314"/>
      <c r="R76" s="314"/>
      <c r="S76" s="314"/>
      <c r="T76" s="314"/>
      <c r="U76" s="314"/>
      <c r="V76" s="314">
        <v>2896017.7</v>
      </c>
      <c r="W76" s="314"/>
      <c r="X76" s="314"/>
      <c r="Y76" s="314"/>
      <c r="Z76" s="314"/>
      <c r="AA76" s="314"/>
      <c r="AB76" s="314"/>
      <c r="AC76" s="325">
        <v>2916086.4</v>
      </c>
      <c r="AD76" s="314">
        <v>1109984.3</v>
      </c>
      <c r="AE76" s="314"/>
      <c r="AF76" s="299">
        <f t="shared" si="13"/>
        <v>0</v>
      </c>
      <c r="AG76" s="300">
        <f t="shared" si="14"/>
        <v>4026070.7</v>
      </c>
      <c r="AH76" s="305" t="s">
        <v>95</v>
      </c>
    </row>
    <row r="77" spans="9:34" x14ac:dyDescent="0.2">
      <c r="I77" s="344"/>
      <c r="K77" s="303" t="s">
        <v>96</v>
      </c>
      <c r="L77" s="304" t="s">
        <v>68</v>
      </c>
      <c r="M77" s="314"/>
      <c r="N77" s="314"/>
      <c r="O77" s="314"/>
      <c r="P77" s="314"/>
      <c r="Q77" s="314"/>
      <c r="R77" s="314"/>
      <c r="S77" s="314"/>
      <c r="T77" s="314"/>
      <c r="U77" s="314"/>
      <c r="V77" s="314"/>
      <c r="W77" s="314"/>
      <c r="X77" s="314"/>
      <c r="Y77" s="314"/>
      <c r="Z77" s="314"/>
      <c r="AA77" s="314"/>
      <c r="AB77" s="314"/>
      <c r="AC77" s="314"/>
      <c r="AD77" s="314"/>
      <c r="AE77" s="314"/>
      <c r="AF77" s="299">
        <f t="shared" si="13"/>
        <v>0</v>
      </c>
      <c r="AG77" s="300">
        <f t="shared" si="14"/>
        <v>0</v>
      </c>
      <c r="AH77" s="305" t="s">
        <v>96</v>
      </c>
    </row>
    <row r="78" spans="9:34" x14ac:dyDescent="0.2">
      <c r="I78" s="344"/>
      <c r="K78" s="303" t="s">
        <v>97</v>
      </c>
      <c r="L78" s="318" t="s">
        <v>59</v>
      </c>
      <c r="M78" s="314">
        <v>344441.45</v>
      </c>
      <c r="N78" s="314">
        <v>389497.76800000004</v>
      </c>
      <c r="O78" s="314">
        <v>901904.29200000002</v>
      </c>
      <c r="P78" s="314">
        <v>437669.31</v>
      </c>
      <c r="Q78" s="314">
        <v>500740.74</v>
      </c>
      <c r="R78" s="314">
        <v>256880.1</v>
      </c>
      <c r="S78" s="314">
        <v>285907.92</v>
      </c>
      <c r="T78" s="314">
        <v>133998.79999999999</v>
      </c>
      <c r="U78" s="314">
        <v>9845555.9100000001</v>
      </c>
      <c r="V78" s="314">
        <v>487789.1</v>
      </c>
      <c r="W78" s="314">
        <v>451131.2</v>
      </c>
      <c r="X78" s="314">
        <v>159158.79999999999</v>
      </c>
      <c r="Y78" s="314">
        <v>129817.60000000001</v>
      </c>
      <c r="Z78" s="314">
        <v>64958.8</v>
      </c>
      <c r="AA78" s="314">
        <v>72538.2</v>
      </c>
      <c r="AB78" s="314">
        <v>178862.8</v>
      </c>
      <c r="AC78" s="314">
        <v>140397</v>
      </c>
      <c r="AD78" s="314">
        <v>6682687.8799999999</v>
      </c>
      <c r="AE78" s="314"/>
      <c r="AF78" s="299">
        <f t="shared" si="13"/>
        <v>3117041.5800000005</v>
      </c>
      <c r="AG78" s="300">
        <f t="shared" si="14"/>
        <v>7269262.2800000003</v>
      </c>
      <c r="AH78" s="305" t="s">
        <v>97</v>
      </c>
    </row>
    <row r="79" spans="9:34" x14ac:dyDescent="0.2">
      <c r="K79" s="319"/>
      <c r="L79" s="320" t="s">
        <v>100</v>
      </c>
      <c r="M79" s="321"/>
      <c r="N79" s="321"/>
      <c r="O79" s="321"/>
      <c r="P79" s="321"/>
      <c r="Q79" s="321"/>
      <c r="R79" s="321"/>
      <c r="S79" s="321"/>
      <c r="T79" s="321"/>
      <c r="U79" s="321"/>
      <c r="V79" s="321"/>
      <c r="W79" s="321"/>
      <c r="X79" s="321"/>
      <c r="Y79" s="322"/>
      <c r="Z79" s="322"/>
      <c r="AA79" s="322"/>
      <c r="AB79" s="322"/>
      <c r="AC79" s="322"/>
      <c r="AD79" s="322"/>
      <c r="AE79" s="322"/>
      <c r="AF79" s="299">
        <f t="shared" si="13"/>
        <v>0</v>
      </c>
      <c r="AG79" s="300">
        <f t="shared" si="14"/>
        <v>0</v>
      </c>
      <c r="AH79" s="306"/>
    </row>
    <row r="80" spans="9:34" x14ac:dyDescent="0.2">
      <c r="K80" s="309"/>
      <c r="L80" s="318" t="s">
        <v>98</v>
      </c>
      <c r="M80" s="321"/>
      <c r="N80" s="321"/>
      <c r="O80" s="321"/>
      <c r="P80" s="321"/>
      <c r="Q80" s="321"/>
      <c r="R80" s="321"/>
      <c r="S80" s="321"/>
      <c r="T80" s="321"/>
      <c r="U80" s="321"/>
      <c r="V80" s="321"/>
      <c r="W80" s="321"/>
      <c r="X80" s="321"/>
      <c r="Y80" s="322"/>
      <c r="Z80" s="322"/>
      <c r="AA80" s="322"/>
      <c r="AB80" s="322"/>
      <c r="AC80" s="322"/>
      <c r="AD80" s="322"/>
      <c r="AE80" s="322"/>
      <c r="AF80" s="299">
        <f t="shared" si="13"/>
        <v>0</v>
      </c>
      <c r="AG80" s="300">
        <f t="shared" si="14"/>
        <v>0</v>
      </c>
      <c r="AH80" s="306"/>
    </row>
    <row r="81" spans="9:34" ht="15" x14ac:dyDescent="0.25">
      <c r="K81" s="295" t="s">
        <v>77</v>
      </c>
      <c r="L81" s="296" t="s">
        <v>22</v>
      </c>
      <c r="M81" s="297">
        <f t="shared" ref="M81:X81" si="15">SUM(M82:M97)</f>
        <v>3657562.74</v>
      </c>
      <c r="N81" s="297">
        <f t="shared" si="15"/>
        <v>5283116.38</v>
      </c>
      <c r="O81" s="297">
        <f t="shared" si="15"/>
        <v>1667449.527</v>
      </c>
      <c r="P81" s="297">
        <f t="shared" si="15"/>
        <v>985723.29</v>
      </c>
      <c r="Q81" s="297">
        <f t="shared" si="15"/>
        <v>6490775.0199999996</v>
      </c>
      <c r="R81" s="297">
        <f t="shared" si="15"/>
        <v>6455822.5499999998</v>
      </c>
      <c r="S81" s="297">
        <f t="shared" si="15"/>
        <v>6533232.1099999994</v>
      </c>
      <c r="T81" s="297">
        <f t="shared" si="15"/>
        <v>13332677.419</v>
      </c>
      <c r="U81" s="297">
        <f t="shared" si="15"/>
        <v>21139304.59</v>
      </c>
      <c r="V81" s="297">
        <f t="shared" si="15"/>
        <v>24131055.850000001</v>
      </c>
      <c r="W81" s="297">
        <f t="shared" si="15"/>
        <v>24279415.439999998</v>
      </c>
      <c r="X81" s="297">
        <f t="shared" si="15"/>
        <v>5550098.3700000001</v>
      </c>
      <c r="Y81" s="298">
        <f t="shared" ref="Y81:AE81" si="16">SUM(Y82:Y97)</f>
        <v>348156.38</v>
      </c>
      <c r="Z81" s="298">
        <f t="shared" si="16"/>
        <v>9886932.1999999993</v>
      </c>
      <c r="AA81" s="298">
        <f t="shared" si="16"/>
        <v>48005324.870000005</v>
      </c>
      <c r="AB81" s="298">
        <f t="shared" si="16"/>
        <v>35319444.402000003</v>
      </c>
      <c r="AC81" s="298">
        <f t="shared" si="16"/>
        <v>36099234.269999996</v>
      </c>
      <c r="AD81" s="298">
        <f t="shared" si="16"/>
        <v>37095270.450000003</v>
      </c>
      <c r="AE81" s="298">
        <f t="shared" si="16"/>
        <v>0</v>
      </c>
      <c r="AF81" s="299">
        <f t="shared" si="13"/>
        <v>31073681.617000002</v>
      </c>
      <c r="AG81" s="300">
        <f t="shared" si="14"/>
        <v>166754362.572</v>
      </c>
      <c r="AH81" s="343" t="s">
        <v>22</v>
      </c>
    </row>
    <row r="82" spans="9:34" x14ac:dyDescent="0.2">
      <c r="I82" s="344"/>
      <c r="K82" s="303" t="s">
        <v>82</v>
      </c>
      <c r="L82" s="304" t="s">
        <v>49</v>
      </c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14"/>
      <c r="Z82" s="314"/>
      <c r="AA82" s="314"/>
      <c r="AB82" s="314"/>
      <c r="AC82" s="314"/>
      <c r="AD82" s="314"/>
      <c r="AE82" s="314"/>
      <c r="AF82" s="299">
        <f t="shared" si="13"/>
        <v>0</v>
      </c>
      <c r="AG82" s="300">
        <f t="shared" si="14"/>
        <v>0</v>
      </c>
      <c r="AH82" s="305" t="s">
        <v>82</v>
      </c>
    </row>
    <row r="83" spans="9:34" x14ac:dyDescent="0.2">
      <c r="I83" s="344"/>
      <c r="K83" s="303" t="s">
        <v>83</v>
      </c>
      <c r="L83" s="304" t="s">
        <v>50</v>
      </c>
      <c r="M83" s="314">
        <v>605531.07999999996</v>
      </c>
      <c r="N83" s="314">
        <v>481820.75</v>
      </c>
      <c r="O83" s="314">
        <v>1667449.527</v>
      </c>
      <c r="P83" s="314">
        <v>803475.43</v>
      </c>
      <c r="Q83" s="314">
        <v>1035483.11</v>
      </c>
      <c r="R83" s="314">
        <v>295090.38</v>
      </c>
      <c r="S83" s="314">
        <v>200538.05</v>
      </c>
      <c r="T83" s="314">
        <v>121047.939</v>
      </c>
      <c r="U83" s="314">
        <v>720075.43</v>
      </c>
      <c r="V83" s="314">
        <v>534622</v>
      </c>
      <c r="W83" s="314"/>
      <c r="X83" s="314">
        <v>418904.78</v>
      </c>
      <c r="Y83" s="314"/>
      <c r="Z83" s="325">
        <v>776046.44000000006</v>
      </c>
      <c r="AA83" s="325">
        <v>2843928.34</v>
      </c>
      <c r="AB83" s="325">
        <v>165590.39999999999</v>
      </c>
      <c r="AC83" s="325">
        <v>519172.34</v>
      </c>
      <c r="AD83" s="314"/>
      <c r="AE83" s="314"/>
      <c r="AF83" s="299">
        <f t="shared" si="13"/>
        <v>5089388.3269999996</v>
      </c>
      <c r="AG83" s="300">
        <f t="shared" si="14"/>
        <v>4304737.5199999996</v>
      </c>
      <c r="AH83" s="305" t="s">
        <v>83</v>
      </c>
    </row>
    <row r="84" spans="9:34" x14ac:dyDescent="0.2">
      <c r="I84" s="344"/>
      <c r="K84" s="303" t="s">
        <v>84</v>
      </c>
      <c r="L84" s="304" t="s">
        <v>51</v>
      </c>
      <c r="M84" s="314">
        <v>2389209</v>
      </c>
      <c r="N84" s="314">
        <v>4643163</v>
      </c>
      <c r="O84" s="314"/>
      <c r="P84" s="314"/>
      <c r="Q84" s="314"/>
      <c r="R84" s="314">
        <v>4016693.38</v>
      </c>
      <c r="S84" s="314">
        <v>1074285.28</v>
      </c>
      <c r="T84" s="314">
        <v>3160430.35</v>
      </c>
      <c r="U84" s="314">
        <v>4474218.37</v>
      </c>
      <c r="V84" s="314">
        <v>870304.47</v>
      </c>
      <c r="W84" s="314">
        <v>387745.71</v>
      </c>
      <c r="X84" s="314">
        <v>1197866.21</v>
      </c>
      <c r="Y84" s="314"/>
      <c r="Z84" s="436">
        <v>998576.55</v>
      </c>
      <c r="AA84" s="314">
        <v>642539.6</v>
      </c>
      <c r="AB84" s="314"/>
      <c r="AC84" s="314">
        <v>385275</v>
      </c>
      <c r="AD84" s="436">
        <v>9609678.4100000001</v>
      </c>
      <c r="AE84" s="314"/>
      <c r="AF84" s="299">
        <f t="shared" si="13"/>
        <v>12123350.659999998</v>
      </c>
      <c r="AG84" s="300">
        <f t="shared" si="14"/>
        <v>11636069.560000001</v>
      </c>
      <c r="AH84" s="305" t="s">
        <v>84</v>
      </c>
    </row>
    <row r="85" spans="9:34" x14ac:dyDescent="0.2">
      <c r="I85" s="344"/>
      <c r="K85" s="303" t="s">
        <v>85</v>
      </c>
      <c r="L85" s="277" t="s">
        <v>52</v>
      </c>
      <c r="M85" s="314">
        <v>662822.65999999992</v>
      </c>
      <c r="N85" s="314">
        <v>158132.63</v>
      </c>
      <c r="O85" s="314"/>
      <c r="P85" s="314">
        <v>182247.86</v>
      </c>
      <c r="Q85" s="314">
        <v>582061.90999999992</v>
      </c>
      <c r="R85" s="314">
        <v>927158.79</v>
      </c>
      <c r="S85" s="314">
        <v>443559.94</v>
      </c>
      <c r="T85" s="314">
        <v>1705071.63</v>
      </c>
      <c r="U85" s="314">
        <v>2359826.79</v>
      </c>
      <c r="V85" s="314">
        <v>4306885.96</v>
      </c>
      <c r="W85" s="314">
        <v>3334688.72</v>
      </c>
      <c r="X85" s="314">
        <v>1360807.38</v>
      </c>
      <c r="Y85" s="314">
        <v>348156.38</v>
      </c>
      <c r="Z85" s="314">
        <v>1205919.21</v>
      </c>
      <c r="AA85" s="314">
        <v>3092048.9799999995</v>
      </c>
      <c r="AB85" s="314">
        <v>3924894.4619999998</v>
      </c>
      <c r="AC85" s="314">
        <v>2853236.42</v>
      </c>
      <c r="AD85" s="314">
        <v>6279235.4700000007</v>
      </c>
      <c r="AE85" s="314"/>
      <c r="AF85" s="299">
        <f t="shared" si="13"/>
        <v>2955983.7899999996</v>
      </c>
      <c r="AG85" s="300">
        <f t="shared" si="14"/>
        <v>17703490.921999998</v>
      </c>
      <c r="AH85" s="305" t="s">
        <v>85</v>
      </c>
    </row>
    <row r="86" spans="9:34" x14ac:dyDescent="0.2">
      <c r="I86" s="344"/>
      <c r="K86" s="303" t="s">
        <v>86</v>
      </c>
      <c r="L86" s="304" t="s">
        <v>54</v>
      </c>
      <c r="M86" s="314"/>
      <c r="N86" s="314"/>
      <c r="O86" s="314"/>
      <c r="P86" s="314"/>
      <c r="Q86" s="314"/>
      <c r="R86" s="314"/>
      <c r="S86" s="314"/>
      <c r="T86" s="314"/>
      <c r="U86" s="314"/>
      <c r="V86" s="314"/>
      <c r="W86" s="314"/>
      <c r="X86" s="314"/>
      <c r="Y86" s="314"/>
      <c r="Z86" s="314"/>
      <c r="AA86" s="314"/>
      <c r="AB86" s="314"/>
      <c r="AC86" s="314"/>
      <c r="AD86" s="314"/>
      <c r="AE86" s="314"/>
      <c r="AF86" s="299">
        <f t="shared" si="13"/>
        <v>0</v>
      </c>
      <c r="AG86" s="300">
        <f t="shared" si="14"/>
        <v>0</v>
      </c>
      <c r="AH86" s="305" t="s">
        <v>86</v>
      </c>
    </row>
    <row r="87" spans="9:34" x14ac:dyDescent="0.2">
      <c r="I87" s="344"/>
      <c r="K87" s="303" t="s">
        <v>87</v>
      </c>
      <c r="L87" s="304" t="s">
        <v>55</v>
      </c>
      <c r="M87" s="314"/>
      <c r="N87" s="314"/>
      <c r="O87" s="314"/>
      <c r="P87" s="314"/>
      <c r="Q87" s="314"/>
      <c r="R87" s="314"/>
      <c r="S87" s="314"/>
      <c r="T87" s="314"/>
      <c r="U87" s="314"/>
      <c r="V87" s="314"/>
      <c r="W87" s="314"/>
      <c r="X87" s="314"/>
      <c r="Y87" s="314"/>
      <c r="Z87" s="314"/>
      <c r="AA87" s="314"/>
      <c r="AB87" s="314"/>
      <c r="AC87" s="314"/>
      <c r="AD87" s="314"/>
      <c r="AE87" s="314"/>
      <c r="AF87" s="299">
        <f t="shared" si="13"/>
        <v>0</v>
      </c>
      <c r="AG87" s="300">
        <f t="shared" si="14"/>
        <v>0</v>
      </c>
      <c r="AH87" s="305" t="s">
        <v>87</v>
      </c>
    </row>
    <row r="88" spans="9:34" x14ac:dyDescent="0.2">
      <c r="I88" s="344"/>
      <c r="K88" s="303" t="s">
        <v>88</v>
      </c>
      <c r="L88" s="304" t="s">
        <v>56</v>
      </c>
      <c r="M88" s="314"/>
      <c r="N88" s="314"/>
      <c r="O88" s="314"/>
      <c r="P88" s="314"/>
      <c r="Q88" s="314"/>
      <c r="R88" s="314"/>
      <c r="S88" s="314"/>
      <c r="T88" s="314"/>
      <c r="U88" s="314"/>
      <c r="V88" s="314"/>
      <c r="W88" s="314"/>
      <c r="X88" s="314"/>
      <c r="Y88" s="314"/>
      <c r="Z88" s="314"/>
      <c r="AA88" s="314"/>
      <c r="AB88" s="314"/>
      <c r="AC88" s="314"/>
      <c r="AD88" s="314"/>
      <c r="AE88" s="314"/>
      <c r="AF88" s="299">
        <f t="shared" si="13"/>
        <v>0</v>
      </c>
      <c r="AG88" s="300">
        <f t="shared" si="14"/>
        <v>0</v>
      </c>
      <c r="AH88" s="305" t="s">
        <v>88</v>
      </c>
    </row>
    <row r="89" spans="9:34" x14ac:dyDescent="0.2">
      <c r="I89" s="344"/>
      <c r="K89" s="303" t="s">
        <v>89</v>
      </c>
      <c r="L89" s="277" t="s">
        <v>57</v>
      </c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14"/>
      <c r="Y89" s="314"/>
      <c r="Z89" s="314"/>
      <c r="AA89" s="314"/>
      <c r="AB89" s="314"/>
      <c r="AC89" s="314"/>
      <c r="AD89" s="314"/>
      <c r="AE89" s="314"/>
      <c r="AF89" s="299">
        <f t="shared" si="13"/>
        <v>0</v>
      </c>
      <c r="AG89" s="300">
        <f t="shared" si="14"/>
        <v>0</v>
      </c>
      <c r="AH89" s="305" t="s">
        <v>89</v>
      </c>
    </row>
    <row r="90" spans="9:34" x14ac:dyDescent="0.2">
      <c r="I90" s="344"/>
      <c r="K90" s="303" t="s">
        <v>90</v>
      </c>
      <c r="L90" s="304" t="s">
        <v>62</v>
      </c>
      <c r="M90" s="314"/>
      <c r="N90" s="314"/>
      <c r="O90" s="314"/>
      <c r="P90" s="314"/>
      <c r="Q90" s="314">
        <v>1821850</v>
      </c>
      <c r="R90" s="314">
        <v>1216880</v>
      </c>
      <c r="S90" s="314">
        <v>1875800</v>
      </c>
      <c r="T90" s="314">
        <v>6460362.5</v>
      </c>
      <c r="U90" s="314">
        <v>4962500</v>
      </c>
      <c r="V90" s="314">
        <v>12645523.300000001</v>
      </c>
      <c r="W90" s="314">
        <v>6814500</v>
      </c>
      <c r="X90" s="314"/>
      <c r="Y90" s="314"/>
      <c r="Z90" s="435">
        <v>2106320</v>
      </c>
      <c r="AA90" s="436">
        <v>13780170.460000001</v>
      </c>
      <c r="AB90" s="435">
        <v>11566286.560000001</v>
      </c>
      <c r="AC90" s="436">
        <v>4805361.5999999996</v>
      </c>
      <c r="AD90" s="325">
        <v>6943950.7599999998</v>
      </c>
      <c r="AE90" s="314"/>
      <c r="AF90" s="299">
        <f t="shared" si="13"/>
        <v>4914530</v>
      </c>
      <c r="AG90" s="300">
        <f t="shared" si="14"/>
        <v>39202089.380000003</v>
      </c>
      <c r="AH90" s="305" t="s">
        <v>90</v>
      </c>
    </row>
    <row r="91" spans="9:34" x14ac:dyDescent="0.2">
      <c r="I91" s="344"/>
      <c r="K91" s="303" t="s">
        <v>91</v>
      </c>
      <c r="L91" s="304" t="s">
        <v>63</v>
      </c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14"/>
      <c r="Z91" s="314"/>
      <c r="AA91" s="314"/>
      <c r="AB91" s="314"/>
      <c r="AC91" s="314"/>
      <c r="AD91" s="314"/>
      <c r="AE91" s="314"/>
      <c r="AF91" s="299">
        <f t="shared" si="13"/>
        <v>0</v>
      </c>
      <c r="AG91" s="300">
        <f t="shared" si="14"/>
        <v>0</v>
      </c>
      <c r="AH91" s="305" t="s">
        <v>91</v>
      </c>
    </row>
    <row r="92" spans="9:34" x14ac:dyDescent="0.2">
      <c r="I92" s="344"/>
      <c r="K92" s="303" t="s">
        <v>92</v>
      </c>
      <c r="L92" s="315" t="s">
        <v>64</v>
      </c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14"/>
      <c r="Z92" s="314"/>
      <c r="AA92" s="314"/>
      <c r="AB92" s="314"/>
      <c r="AC92" s="314"/>
      <c r="AD92" s="314"/>
      <c r="AE92" s="314"/>
      <c r="AF92" s="299">
        <f t="shared" si="13"/>
        <v>0</v>
      </c>
      <c r="AG92" s="300">
        <f t="shared" si="14"/>
        <v>0</v>
      </c>
      <c r="AH92" s="305" t="s">
        <v>92</v>
      </c>
    </row>
    <row r="93" spans="9:34" x14ac:dyDescent="0.2">
      <c r="I93" s="344"/>
      <c r="K93" s="303" t="s">
        <v>93</v>
      </c>
      <c r="L93" s="304" t="s">
        <v>65</v>
      </c>
      <c r="M93" s="314"/>
      <c r="N93" s="314"/>
      <c r="O93" s="314"/>
      <c r="P93" s="314"/>
      <c r="Q93" s="314">
        <v>3051380</v>
      </c>
      <c r="R93" s="314"/>
      <c r="S93" s="314">
        <v>2939048.84</v>
      </c>
      <c r="T93" s="314">
        <v>1885765</v>
      </c>
      <c r="U93" s="314">
        <v>8622684</v>
      </c>
      <c r="V93" s="314">
        <v>5773720.1200000001</v>
      </c>
      <c r="W93" s="314">
        <v>9018381.0099999998</v>
      </c>
      <c r="X93" s="314"/>
      <c r="Y93" s="314"/>
      <c r="Z93" s="314"/>
      <c r="AA93" s="435">
        <v>27646637.490000002</v>
      </c>
      <c r="AB93" s="436">
        <v>9862567.9800000004</v>
      </c>
      <c r="AC93" s="435">
        <v>24703688.909999996</v>
      </c>
      <c r="AD93" s="435">
        <v>14262405.810000001</v>
      </c>
      <c r="AE93" s="314"/>
      <c r="AF93" s="299">
        <f t="shared" si="13"/>
        <v>5990428.8399999999</v>
      </c>
      <c r="AG93" s="300">
        <f t="shared" si="14"/>
        <v>76475300.189999998</v>
      </c>
      <c r="AH93" s="305" t="s">
        <v>93</v>
      </c>
    </row>
    <row r="94" spans="9:34" x14ac:dyDescent="0.2">
      <c r="I94" s="344"/>
      <c r="K94" s="303" t="s">
        <v>94</v>
      </c>
      <c r="L94" s="304" t="s">
        <v>66</v>
      </c>
      <c r="M94" s="314"/>
      <c r="N94" s="314"/>
      <c r="O94" s="314"/>
      <c r="P94" s="314"/>
      <c r="Q94" s="314"/>
      <c r="R94" s="314"/>
      <c r="S94" s="314"/>
      <c r="T94" s="314"/>
      <c r="U94" s="314"/>
      <c r="V94" s="314"/>
      <c r="W94" s="314"/>
      <c r="X94" s="314"/>
      <c r="Y94" s="314"/>
      <c r="Z94" s="314"/>
      <c r="AA94" s="314"/>
      <c r="AB94" s="314"/>
      <c r="AC94" s="314"/>
      <c r="AD94" s="314"/>
      <c r="AE94" s="314"/>
      <c r="AF94" s="299">
        <f t="shared" si="13"/>
        <v>0</v>
      </c>
      <c r="AG94" s="300">
        <f t="shared" si="14"/>
        <v>0</v>
      </c>
      <c r="AH94" s="305" t="s">
        <v>94</v>
      </c>
    </row>
    <row r="95" spans="9:34" x14ac:dyDescent="0.2">
      <c r="I95" s="344"/>
      <c r="K95" s="303" t="s">
        <v>95</v>
      </c>
      <c r="L95" s="304" t="s">
        <v>67</v>
      </c>
      <c r="M95" s="314"/>
      <c r="N95" s="314"/>
      <c r="O95" s="314"/>
      <c r="P95" s="314"/>
      <c r="Q95" s="314"/>
      <c r="R95" s="314"/>
      <c r="S95" s="314"/>
      <c r="T95" s="314"/>
      <c r="U95" s="314"/>
      <c r="V95" s="314"/>
      <c r="W95" s="314"/>
      <c r="X95" s="314"/>
      <c r="Y95" s="314"/>
      <c r="Z95" s="314"/>
      <c r="AA95" s="314"/>
      <c r="AB95" s="314"/>
      <c r="AC95" s="314"/>
      <c r="AD95" s="314"/>
      <c r="AE95" s="314"/>
      <c r="AF95" s="299">
        <f t="shared" si="13"/>
        <v>0</v>
      </c>
      <c r="AG95" s="300">
        <f t="shared" si="14"/>
        <v>0</v>
      </c>
      <c r="AH95" s="305" t="s">
        <v>95</v>
      </c>
    </row>
    <row r="96" spans="9:34" x14ac:dyDescent="0.2">
      <c r="I96" s="344"/>
      <c r="K96" s="303" t="s">
        <v>96</v>
      </c>
      <c r="L96" s="304" t="s">
        <v>68</v>
      </c>
      <c r="M96" s="314"/>
      <c r="N96" s="314"/>
      <c r="O96" s="314"/>
      <c r="P96" s="314"/>
      <c r="Q96" s="314"/>
      <c r="R96" s="314"/>
      <c r="S96" s="314"/>
      <c r="T96" s="314"/>
      <c r="U96" s="314"/>
      <c r="V96" s="314"/>
      <c r="W96" s="314"/>
      <c r="X96" s="314"/>
      <c r="Y96" s="314"/>
      <c r="Z96" s="314"/>
      <c r="AA96" s="314"/>
      <c r="AB96" s="314"/>
      <c r="AC96" s="314"/>
      <c r="AD96" s="314"/>
      <c r="AE96" s="314"/>
      <c r="AF96" s="299">
        <f t="shared" si="13"/>
        <v>0</v>
      </c>
      <c r="AG96" s="300">
        <f t="shared" si="14"/>
        <v>0</v>
      </c>
      <c r="AH96" s="305" t="s">
        <v>96</v>
      </c>
    </row>
    <row r="97" spans="9:34" x14ac:dyDescent="0.2">
      <c r="I97" s="344"/>
      <c r="K97" s="303" t="s">
        <v>97</v>
      </c>
      <c r="L97" s="318" t="s">
        <v>59</v>
      </c>
      <c r="M97" s="314"/>
      <c r="N97" s="314"/>
      <c r="O97" s="314"/>
      <c r="P97" s="314"/>
      <c r="Q97" s="314"/>
      <c r="R97" s="314"/>
      <c r="S97" s="314"/>
      <c r="T97" s="314"/>
      <c r="U97" s="314"/>
      <c r="V97" s="314"/>
      <c r="W97" s="314">
        <v>4724100</v>
      </c>
      <c r="X97" s="314">
        <v>2572520</v>
      </c>
      <c r="Y97" s="314"/>
      <c r="Z97" s="314">
        <v>4800070</v>
      </c>
      <c r="AA97" s="314"/>
      <c r="AB97" s="314">
        <v>9800105</v>
      </c>
      <c r="AC97" s="314">
        <v>2832500</v>
      </c>
      <c r="AD97" s="314"/>
      <c r="AE97" s="314"/>
      <c r="AF97" s="299">
        <f t="shared" si="13"/>
        <v>0</v>
      </c>
      <c r="AG97" s="300">
        <f t="shared" si="14"/>
        <v>17432675</v>
      </c>
      <c r="AH97" s="305" t="s">
        <v>97</v>
      </c>
    </row>
    <row r="98" spans="9:34" x14ac:dyDescent="0.2">
      <c r="K98" s="319"/>
      <c r="L98" s="320" t="s">
        <v>100</v>
      </c>
      <c r="M98" s="321"/>
      <c r="N98" s="321"/>
      <c r="O98" s="321"/>
      <c r="P98" s="321"/>
      <c r="Q98" s="321"/>
      <c r="R98" s="321"/>
      <c r="S98" s="321"/>
      <c r="T98" s="321"/>
      <c r="U98" s="321"/>
      <c r="V98" s="321"/>
      <c r="W98" s="321"/>
      <c r="X98" s="321"/>
      <c r="Y98" s="322"/>
      <c r="Z98" s="322"/>
      <c r="AA98" s="322"/>
      <c r="AB98" s="322"/>
      <c r="AC98" s="322"/>
      <c r="AD98" s="322"/>
      <c r="AE98" s="322"/>
      <c r="AF98" s="299">
        <f t="shared" si="13"/>
        <v>0</v>
      </c>
      <c r="AG98" s="300">
        <f t="shared" si="14"/>
        <v>0</v>
      </c>
      <c r="AH98" s="306"/>
    </row>
    <row r="99" spans="9:34" x14ac:dyDescent="0.2">
      <c r="K99" s="309"/>
      <c r="L99" s="318" t="s">
        <v>98</v>
      </c>
      <c r="M99" s="321"/>
      <c r="N99" s="321"/>
      <c r="O99" s="321"/>
      <c r="P99" s="321"/>
      <c r="Q99" s="321"/>
      <c r="R99" s="321"/>
      <c r="S99" s="321"/>
      <c r="T99" s="321"/>
      <c r="U99" s="321"/>
      <c r="V99" s="321"/>
      <c r="W99" s="321"/>
      <c r="X99" s="321"/>
      <c r="Y99" s="322"/>
      <c r="Z99" s="322"/>
      <c r="AA99" s="322"/>
      <c r="AB99" s="322"/>
      <c r="AC99" s="322"/>
      <c r="AD99" s="322"/>
      <c r="AE99" s="322"/>
      <c r="AF99" s="299">
        <f t="shared" si="13"/>
        <v>0</v>
      </c>
      <c r="AG99" s="300">
        <f t="shared" si="14"/>
        <v>0</v>
      </c>
      <c r="AH99" s="306"/>
    </row>
    <row r="100" spans="9:34" ht="15" x14ac:dyDescent="0.25">
      <c r="K100" s="295" t="s">
        <v>101</v>
      </c>
      <c r="L100" s="296" t="s">
        <v>26</v>
      </c>
      <c r="M100" s="297">
        <f t="shared" ref="M100:X100" si="17">SUM(M101:M116)</f>
        <v>12197870.059</v>
      </c>
      <c r="N100" s="297">
        <f t="shared" si="17"/>
        <v>14853638.287</v>
      </c>
      <c r="O100" s="297">
        <f t="shared" si="17"/>
        <v>16886309.546</v>
      </c>
      <c r="P100" s="297">
        <f t="shared" si="17"/>
        <v>15609972.945</v>
      </c>
      <c r="Q100" s="297">
        <f t="shared" si="17"/>
        <v>10341226.719999999</v>
      </c>
      <c r="R100" s="297">
        <f t="shared" si="17"/>
        <v>13762709.219999999</v>
      </c>
      <c r="S100" s="297">
        <f t="shared" si="17"/>
        <v>9610887.6260000002</v>
      </c>
      <c r="T100" s="297">
        <f t="shared" si="17"/>
        <v>11271938.055</v>
      </c>
      <c r="U100" s="297">
        <f t="shared" si="17"/>
        <v>14967949.363</v>
      </c>
      <c r="V100" s="297">
        <f t="shared" si="17"/>
        <v>5671604.182</v>
      </c>
      <c r="W100" s="297">
        <f t="shared" si="17"/>
        <v>7843411.8940000003</v>
      </c>
      <c r="X100" s="297">
        <f t="shared" si="17"/>
        <v>8769836.8680000007</v>
      </c>
      <c r="Y100" s="298">
        <f t="shared" ref="Y100:AE100" si="18">SUM(Y101:Y116)</f>
        <v>10867165.25</v>
      </c>
      <c r="Z100" s="298">
        <f t="shared" si="18"/>
        <v>13894072.842999998</v>
      </c>
      <c r="AA100" s="298">
        <f t="shared" si="18"/>
        <v>16987600.539999999</v>
      </c>
      <c r="AB100" s="298">
        <f t="shared" si="18"/>
        <v>12962168.944</v>
      </c>
      <c r="AC100" s="298">
        <f t="shared" si="18"/>
        <v>7469268.9189999998</v>
      </c>
      <c r="AD100" s="298">
        <f t="shared" si="18"/>
        <v>10191595.867000001</v>
      </c>
      <c r="AE100" s="298">
        <f t="shared" si="18"/>
        <v>0</v>
      </c>
      <c r="AF100" s="299">
        <f t="shared" si="13"/>
        <v>93262614.403000012</v>
      </c>
      <c r="AG100" s="300">
        <f t="shared" si="14"/>
        <v>72371872.363000005</v>
      </c>
      <c r="AH100" s="343" t="s">
        <v>26</v>
      </c>
    </row>
    <row r="101" spans="9:34" x14ac:dyDescent="0.2">
      <c r="I101" s="344"/>
      <c r="K101" s="303" t="s">
        <v>82</v>
      </c>
      <c r="L101" s="304" t="s">
        <v>49</v>
      </c>
      <c r="M101" s="314">
        <v>123900</v>
      </c>
      <c r="N101" s="314">
        <v>680850</v>
      </c>
      <c r="O101" s="314">
        <v>601770</v>
      </c>
      <c r="P101" s="314">
        <v>249690</v>
      </c>
      <c r="Q101" s="314"/>
      <c r="R101" s="314">
        <v>759970</v>
      </c>
      <c r="S101" s="314">
        <v>1494834</v>
      </c>
      <c r="T101" s="314">
        <v>269550</v>
      </c>
      <c r="U101" s="314">
        <v>376675</v>
      </c>
      <c r="V101" s="314">
        <v>108312</v>
      </c>
      <c r="W101" s="314">
        <v>68640</v>
      </c>
      <c r="X101" s="314">
        <v>374790</v>
      </c>
      <c r="Y101" s="314"/>
      <c r="Z101" s="325">
        <v>373725</v>
      </c>
      <c r="AA101" s="314">
        <v>474247</v>
      </c>
      <c r="AB101" s="325">
        <v>971200</v>
      </c>
      <c r="AC101" s="325">
        <v>340800</v>
      </c>
      <c r="AD101" s="325">
        <v>373260</v>
      </c>
      <c r="AE101" s="314"/>
      <c r="AF101" s="299">
        <f t="shared" si="13"/>
        <v>3911014</v>
      </c>
      <c r="AG101" s="300">
        <f t="shared" si="14"/>
        <v>2533232</v>
      </c>
      <c r="AH101" s="305" t="s">
        <v>82</v>
      </c>
    </row>
    <row r="102" spans="9:34" x14ac:dyDescent="0.2">
      <c r="I102" s="344"/>
      <c r="K102" s="303" t="s">
        <v>83</v>
      </c>
      <c r="L102" s="304" t="s">
        <v>50</v>
      </c>
      <c r="M102" s="314"/>
      <c r="N102" s="314"/>
      <c r="O102" s="314"/>
      <c r="P102" s="314"/>
      <c r="Q102" s="314"/>
      <c r="R102" s="314"/>
      <c r="S102" s="314"/>
      <c r="T102" s="314"/>
      <c r="U102" s="314"/>
      <c r="V102" s="314">
        <v>22020</v>
      </c>
      <c r="W102" s="314"/>
      <c r="X102" s="314"/>
      <c r="Y102" s="314"/>
      <c r="Z102" s="314">
        <v>48900</v>
      </c>
      <c r="AA102" s="325">
        <v>514750</v>
      </c>
      <c r="AB102" s="314"/>
      <c r="AC102" s="314"/>
      <c r="AD102" s="314">
        <v>37800</v>
      </c>
      <c r="AE102" s="314"/>
      <c r="AF102" s="299">
        <f t="shared" si="13"/>
        <v>0</v>
      </c>
      <c r="AG102" s="300">
        <f t="shared" si="14"/>
        <v>601450</v>
      </c>
      <c r="AH102" s="305" t="s">
        <v>83</v>
      </c>
    </row>
    <row r="103" spans="9:34" x14ac:dyDescent="0.2">
      <c r="I103" s="344"/>
      <c r="K103" s="303" t="s">
        <v>84</v>
      </c>
      <c r="L103" s="304" t="s">
        <v>51</v>
      </c>
      <c r="M103" s="314">
        <v>11583823.4</v>
      </c>
      <c r="N103" s="314">
        <v>13024198</v>
      </c>
      <c r="O103" s="314">
        <v>13135619</v>
      </c>
      <c r="P103" s="314">
        <v>11077813.24</v>
      </c>
      <c r="Q103" s="314">
        <v>8765997.1519999988</v>
      </c>
      <c r="R103" s="314">
        <v>8929185.1109999996</v>
      </c>
      <c r="S103" s="314">
        <v>2467266</v>
      </c>
      <c r="T103" s="314">
        <v>4766951</v>
      </c>
      <c r="U103" s="314">
        <v>8430800.8000000007</v>
      </c>
      <c r="V103" s="314">
        <v>2216376.6</v>
      </c>
      <c r="W103" s="314">
        <v>6067395</v>
      </c>
      <c r="X103" s="314">
        <v>4584838</v>
      </c>
      <c r="Y103" s="435">
        <v>2905627</v>
      </c>
      <c r="Z103" s="435">
        <v>3074143.95</v>
      </c>
      <c r="AA103" s="435">
        <v>2788975</v>
      </c>
      <c r="AB103" s="436">
        <v>1829307</v>
      </c>
      <c r="AC103" s="436">
        <v>1564868</v>
      </c>
      <c r="AD103" s="436">
        <v>900821</v>
      </c>
      <c r="AE103" s="314"/>
      <c r="AF103" s="299">
        <f t="shared" si="13"/>
        <v>68983901.902999997</v>
      </c>
      <c r="AG103" s="300">
        <f t="shared" si="14"/>
        <v>13063741.949999999</v>
      </c>
      <c r="AH103" s="305" t="s">
        <v>84</v>
      </c>
    </row>
    <row r="104" spans="9:34" x14ac:dyDescent="0.2">
      <c r="I104" s="344"/>
      <c r="K104" s="303" t="s">
        <v>85</v>
      </c>
      <c r="L104" s="277" t="s">
        <v>52</v>
      </c>
      <c r="M104" s="314"/>
      <c r="N104" s="314"/>
      <c r="O104" s="314"/>
      <c r="P104" s="314">
        <v>220725</v>
      </c>
      <c r="Q104" s="314"/>
      <c r="R104" s="314"/>
      <c r="S104" s="314"/>
      <c r="T104" s="314"/>
      <c r="U104" s="314">
        <v>112985</v>
      </c>
      <c r="V104" s="314"/>
      <c r="W104" s="314"/>
      <c r="X104" s="314">
        <v>204041</v>
      </c>
      <c r="Y104" s="314">
        <v>488250</v>
      </c>
      <c r="Z104" s="314">
        <v>453600</v>
      </c>
      <c r="AA104" s="314">
        <v>913410</v>
      </c>
      <c r="AB104" s="314"/>
      <c r="AC104" s="314">
        <v>245140</v>
      </c>
      <c r="AD104" s="314"/>
      <c r="AE104" s="314"/>
      <c r="AF104" s="299">
        <f t="shared" si="13"/>
        <v>220725</v>
      </c>
      <c r="AG104" s="300">
        <f t="shared" si="14"/>
        <v>2100400</v>
      </c>
      <c r="AH104" s="305" t="s">
        <v>85</v>
      </c>
    </row>
    <row r="105" spans="9:34" x14ac:dyDescent="0.2">
      <c r="I105" s="344"/>
      <c r="K105" s="303" t="s">
        <v>86</v>
      </c>
      <c r="L105" s="304" t="s">
        <v>54</v>
      </c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14"/>
      <c r="Z105" s="314"/>
      <c r="AA105" s="314"/>
      <c r="AB105" s="314"/>
      <c r="AC105" s="314"/>
      <c r="AD105" s="314"/>
      <c r="AE105" s="314"/>
      <c r="AF105" s="299">
        <f t="shared" si="13"/>
        <v>0</v>
      </c>
      <c r="AG105" s="300">
        <f t="shared" si="14"/>
        <v>0</v>
      </c>
      <c r="AH105" s="305" t="s">
        <v>86</v>
      </c>
    </row>
    <row r="106" spans="9:34" x14ac:dyDescent="0.2">
      <c r="I106" s="344"/>
      <c r="K106" s="303" t="s">
        <v>87</v>
      </c>
      <c r="L106" s="304" t="s">
        <v>55</v>
      </c>
      <c r="M106" s="314"/>
      <c r="N106" s="314"/>
      <c r="O106" s="314"/>
      <c r="P106" s="314"/>
      <c r="Q106" s="314"/>
      <c r="R106" s="314"/>
      <c r="S106" s="314"/>
      <c r="T106" s="314"/>
      <c r="U106" s="314"/>
      <c r="V106" s="314"/>
      <c r="W106" s="314"/>
      <c r="X106" s="314"/>
      <c r="Y106" s="314"/>
      <c r="Z106" s="314"/>
      <c r="AA106" s="314"/>
      <c r="AB106" s="314"/>
      <c r="AC106" s="314"/>
      <c r="AD106" s="314"/>
      <c r="AE106" s="314"/>
      <c r="AF106" s="299">
        <f t="shared" si="13"/>
        <v>0</v>
      </c>
      <c r="AG106" s="300">
        <f t="shared" si="14"/>
        <v>0</v>
      </c>
      <c r="AH106" s="305" t="s">
        <v>87</v>
      </c>
    </row>
    <row r="107" spans="9:34" x14ac:dyDescent="0.2">
      <c r="I107" s="344"/>
      <c r="K107" s="303" t="s">
        <v>88</v>
      </c>
      <c r="L107" s="304" t="s">
        <v>56</v>
      </c>
      <c r="M107" s="314"/>
      <c r="N107" s="314"/>
      <c r="O107" s="314"/>
      <c r="P107" s="314"/>
      <c r="Q107" s="314"/>
      <c r="R107" s="314"/>
      <c r="S107" s="314"/>
      <c r="T107" s="314"/>
      <c r="U107" s="314"/>
      <c r="V107" s="314"/>
      <c r="W107" s="314"/>
      <c r="X107" s="314"/>
      <c r="Y107" s="314"/>
      <c r="Z107" s="314"/>
      <c r="AA107" s="314"/>
      <c r="AB107" s="314"/>
      <c r="AC107" s="314"/>
      <c r="AD107" s="314"/>
      <c r="AE107" s="314"/>
      <c r="AF107" s="299">
        <f t="shared" si="13"/>
        <v>0</v>
      </c>
      <c r="AG107" s="300">
        <f t="shared" si="14"/>
        <v>0</v>
      </c>
      <c r="AH107" s="305" t="s">
        <v>88</v>
      </c>
    </row>
    <row r="108" spans="9:34" x14ac:dyDescent="0.2">
      <c r="I108" s="344"/>
      <c r="K108" s="303" t="s">
        <v>89</v>
      </c>
      <c r="L108" s="277" t="s">
        <v>57</v>
      </c>
      <c r="M108" s="314"/>
      <c r="N108" s="314"/>
      <c r="O108" s="314"/>
      <c r="P108" s="314"/>
      <c r="Q108" s="314"/>
      <c r="R108" s="314"/>
      <c r="S108" s="314"/>
      <c r="T108" s="314"/>
      <c r="U108" s="314"/>
      <c r="V108" s="314"/>
      <c r="W108" s="314"/>
      <c r="X108" s="314"/>
      <c r="Y108" s="314"/>
      <c r="Z108" s="314"/>
      <c r="AA108" s="314"/>
      <c r="AB108" s="314"/>
      <c r="AC108" s="314"/>
      <c r="AD108" s="314"/>
      <c r="AE108" s="314"/>
      <c r="AF108" s="299">
        <f t="shared" si="13"/>
        <v>0</v>
      </c>
      <c r="AG108" s="300">
        <f t="shared" si="14"/>
        <v>0</v>
      </c>
      <c r="AH108" s="305" t="s">
        <v>89</v>
      </c>
    </row>
    <row r="109" spans="9:34" x14ac:dyDescent="0.2">
      <c r="I109" s="344"/>
      <c r="K109" s="303" t="s">
        <v>90</v>
      </c>
      <c r="L109" s="304" t="s">
        <v>62</v>
      </c>
      <c r="M109" s="314">
        <v>102006.659</v>
      </c>
      <c r="N109" s="314">
        <v>32919.286999999997</v>
      </c>
      <c r="O109" s="314">
        <v>65332.946000000004</v>
      </c>
      <c r="P109" s="314">
        <v>281839.54499999998</v>
      </c>
      <c r="Q109" s="314">
        <v>66117.967999999993</v>
      </c>
      <c r="R109" s="314">
        <v>146379.78899999999</v>
      </c>
      <c r="S109" s="314">
        <v>201048.106</v>
      </c>
      <c r="T109" s="314">
        <v>210164.47500000001</v>
      </c>
      <c r="U109" s="314">
        <v>198136.20300000001</v>
      </c>
      <c r="V109" s="314">
        <v>181823.58199999999</v>
      </c>
      <c r="W109" s="314">
        <v>17442.394</v>
      </c>
      <c r="X109" s="314">
        <v>306414.86800000002</v>
      </c>
      <c r="Y109" s="325">
        <v>109049.409</v>
      </c>
      <c r="Z109" s="314">
        <v>167163.49299999999</v>
      </c>
      <c r="AA109" s="314">
        <v>326936.71999999997</v>
      </c>
      <c r="AB109" s="314">
        <v>291044.859</v>
      </c>
      <c r="AC109" s="314">
        <v>274581.71899999998</v>
      </c>
      <c r="AD109" s="314">
        <v>181756.367</v>
      </c>
      <c r="AE109" s="314"/>
      <c r="AF109" s="299">
        <f t="shared" si="13"/>
        <v>895644.3</v>
      </c>
      <c r="AG109" s="300">
        <f t="shared" si="14"/>
        <v>1350532.567</v>
      </c>
      <c r="AH109" s="305" t="s">
        <v>90</v>
      </c>
    </row>
    <row r="110" spans="9:34" x14ac:dyDescent="0.2">
      <c r="I110" s="344"/>
      <c r="K110" s="303" t="s">
        <v>91</v>
      </c>
      <c r="L110" s="304" t="s">
        <v>63</v>
      </c>
      <c r="M110" s="314"/>
      <c r="N110" s="314"/>
      <c r="O110" s="314"/>
      <c r="P110" s="314"/>
      <c r="Q110" s="314"/>
      <c r="R110" s="314"/>
      <c r="S110" s="314"/>
      <c r="T110" s="314"/>
      <c r="U110" s="314"/>
      <c r="V110" s="314"/>
      <c r="W110" s="314"/>
      <c r="X110" s="314"/>
      <c r="Y110" s="314"/>
      <c r="Z110" s="314"/>
      <c r="AA110" s="314"/>
      <c r="AB110" s="314"/>
      <c r="AC110" s="314"/>
      <c r="AD110" s="314"/>
      <c r="AE110" s="314"/>
      <c r="AF110" s="299">
        <f t="shared" si="13"/>
        <v>0</v>
      </c>
      <c r="AG110" s="300">
        <f t="shared" si="14"/>
        <v>0</v>
      </c>
      <c r="AH110" s="305" t="s">
        <v>91</v>
      </c>
    </row>
    <row r="111" spans="9:34" x14ac:dyDescent="0.2">
      <c r="I111" s="344"/>
      <c r="K111" s="303" t="s">
        <v>92</v>
      </c>
      <c r="L111" s="315" t="s">
        <v>64</v>
      </c>
      <c r="M111" s="314"/>
      <c r="N111" s="314"/>
      <c r="O111" s="314"/>
      <c r="P111" s="314"/>
      <c r="Q111" s="314"/>
      <c r="R111" s="314"/>
      <c r="S111" s="314"/>
      <c r="T111" s="314"/>
      <c r="U111" s="314"/>
      <c r="V111" s="314"/>
      <c r="W111" s="314"/>
      <c r="X111" s="314"/>
      <c r="Y111" s="314"/>
      <c r="Z111" s="314"/>
      <c r="AA111" s="314"/>
      <c r="AB111" s="314"/>
      <c r="AC111" s="314"/>
      <c r="AD111" s="314"/>
      <c r="AE111" s="314"/>
      <c r="AF111" s="299">
        <f t="shared" si="13"/>
        <v>0</v>
      </c>
      <c r="AG111" s="300">
        <f t="shared" si="14"/>
        <v>0</v>
      </c>
      <c r="AH111" s="305" t="s">
        <v>92</v>
      </c>
    </row>
    <row r="112" spans="9:34" x14ac:dyDescent="0.2">
      <c r="I112" s="344"/>
      <c r="K112" s="303" t="s">
        <v>93</v>
      </c>
      <c r="L112" s="304" t="s">
        <v>65</v>
      </c>
      <c r="M112" s="314">
        <v>35790</v>
      </c>
      <c r="N112" s="314">
        <v>477166</v>
      </c>
      <c r="O112" s="314">
        <v>419100</v>
      </c>
      <c r="P112" s="314">
        <v>1991358.6</v>
      </c>
      <c r="Q112" s="314">
        <v>460911.6</v>
      </c>
      <c r="R112" s="314">
        <v>832115.44</v>
      </c>
      <c r="S112" s="314">
        <v>1122309.1499999999</v>
      </c>
      <c r="T112" s="314">
        <v>454094</v>
      </c>
      <c r="U112" s="314">
        <v>835809.45</v>
      </c>
      <c r="V112" s="314"/>
      <c r="W112" s="314"/>
      <c r="X112" s="314">
        <v>1580368</v>
      </c>
      <c r="Y112" s="436">
        <v>1816122.8</v>
      </c>
      <c r="Z112" s="436">
        <v>1208891.8</v>
      </c>
      <c r="AA112" s="436">
        <v>2392164.8199999998</v>
      </c>
      <c r="AB112" s="435">
        <v>3211111.875</v>
      </c>
      <c r="AC112" s="435">
        <v>2655055.9500000002</v>
      </c>
      <c r="AD112" s="435">
        <v>2617827</v>
      </c>
      <c r="AE112" s="314"/>
      <c r="AF112" s="299">
        <f t="shared" si="13"/>
        <v>5338750.790000001</v>
      </c>
      <c r="AG112" s="300">
        <f t="shared" si="14"/>
        <v>13901174.245000001</v>
      </c>
      <c r="AH112" s="305" t="s">
        <v>93</v>
      </c>
    </row>
    <row r="113" spans="9:40" x14ac:dyDescent="0.2">
      <c r="I113" s="344"/>
      <c r="K113" s="303" t="s">
        <v>94</v>
      </c>
      <c r="L113" s="304" t="s">
        <v>66</v>
      </c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14"/>
      <c r="Y113" s="314"/>
      <c r="Z113" s="314"/>
      <c r="AA113" s="314"/>
      <c r="AB113" s="314"/>
      <c r="AC113" s="314"/>
      <c r="AD113" s="314"/>
      <c r="AE113" s="314"/>
      <c r="AF113" s="299">
        <f t="shared" si="13"/>
        <v>0</v>
      </c>
      <c r="AG113" s="300">
        <f t="shared" si="14"/>
        <v>0</v>
      </c>
      <c r="AH113" s="305" t="s">
        <v>94</v>
      </c>
    </row>
    <row r="114" spans="9:40" x14ac:dyDescent="0.2">
      <c r="I114" s="344"/>
      <c r="K114" s="303" t="s">
        <v>95</v>
      </c>
      <c r="L114" s="304" t="s">
        <v>67</v>
      </c>
      <c r="M114" s="314"/>
      <c r="N114" s="314"/>
      <c r="O114" s="314"/>
      <c r="P114" s="314"/>
      <c r="Q114" s="314"/>
      <c r="R114" s="314"/>
      <c r="S114" s="314"/>
      <c r="T114" s="314"/>
      <c r="U114" s="314"/>
      <c r="V114" s="314"/>
      <c r="W114" s="314"/>
      <c r="X114" s="314"/>
      <c r="Y114" s="314"/>
      <c r="Z114" s="314"/>
      <c r="AA114" s="314"/>
      <c r="AB114" s="314"/>
      <c r="AC114" s="314"/>
      <c r="AD114" s="314"/>
      <c r="AE114" s="314"/>
      <c r="AF114" s="299">
        <f t="shared" si="13"/>
        <v>0</v>
      </c>
      <c r="AG114" s="300">
        <f t="shared" si="14"/>
        <v>0</v>
      </c>
      <c r="AH114" s="305" t="s">
        <v>95</v>
      </c>
    </row>
    <row r="115" spans="9:40" x14ac:dyDescent="0.2">
      <c r="I115" s="344"/>
      <c r="K115" s="303" t="s">
        <v>96</v>
      </c>
      <c r="L115" s="304" t="s">
        <v>68</v>
      </c>
      <c r="M115" s="314"/>
      <c r="N115" s="314"/>
      <c r="O115" s="314"/>
      <c r="P115" s="314"/>
      <c r="Q115" s="314"/>
      <c r="R115" s="314"/>
      <c r="S115" s="314"/>
      <c r="T115" s="314"/>
      <c r="U115" s="314"/>
      <c r="V115" s="314"/>
      <c r="W115" s="314"/>
      <c r="X115" s="314"/>
      <c r="Y115" s="314"/>
      <c r="Z115" s="314"/>
      <c r="AA115" s="314"/>
      <c r="AB115" s="314"/>
      <c r="AC115" s="314"/>
      <c r="AD115" s="314"/>
      <c r="AE115" s="314"/>
      <c r="AF115" s="299">
        <f t="shared" si="13"/>
        <v>0</v>
      </c>
      <c r="AG115" s="300">
        <f t="shared" si="14"/>
        <v>0</v>
      </c>
      <c r="AH115" s="305" t="s">
        <v>96</v>
      </c>
    </row>
    <row r="116" spans="9:40" x14ac:dyDescent="0.2">
      <c r="I116" s="344"/>
      <c r="K116" s="303" t="s">
        <v>97</v>
      </c>
      <c r="L116" s="318" t="s">
        <v>59</v>
      </c>
      <c r="M116" s="314">
        <v>352350</v>
      </c>
      <c r="N116" s="314">
        <v>638505</v>
      </c>
      <c r="O116" s="314">
        <v>2664487.6</v>
      </c>
      <c r="P116" s="314">
        <v>1788546.56</v>
      </c>
      <c r="Q116" s="314">
        <v>1048200</v>
      </c>
      <c r="R116" s="314">
        <v>3095058.88</v>
      </c>
      <c r="S116" s="314">
        <v>4325430.37</v>
      </c>
      <c r="T116" s="314">
        <v>5571178.5800000001</v>
      </c>
      <c r="U116" s="314">
        <v>5013542.91</v>
      </c>
      <c r="V116" s="314">
        <v>3143072</v>
      </c>
      <c r="W116" s="314">
        <v>1689934.5</v>
      </c>
      <c r="X116" s="314">
        <v>1719385</v>
      </c>
      <c r="Y116" s="314">
        <v>5548116.0410000002</v>
      </c>
      <c r="Z116" s="314">
        <v>8567648.5999999996</v>
      </c>
      <c r="AA116" s="314">
        <v>9577117</v>
      </c>
      <c r="AB116" s="314">
        <v>6659505.21</v>
      </c>
      <c r="AC116" s="314">
        <v>2388823.25</v>
      </c>
      <c r="AD116" s="314">
        <v>6080131.5</v>
      </c>
      <c r="AE116" s="314"/>
      <c r="AF116" s="299">
        <f t="shared" si="13"/>
        <v>13912578.41</v>
      </c>
      <c r="AG116" s="300">
        <f t="shared" si="14"/>
        <v>38821341.600999996</v>
      </c>
      <c r="AH116" s="305" t="s">
        <v>97</v>
      </c>
    </row>
    <row r="117" spans="9:40" x14ac:dyDescent="0.2">
      <c r="K117" s="320"/>
      <c r="L117" s="320" t="s">
        <v>100</v>
      </c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21"/>
      <c r="Y117" s="322"/>
      <c r="Z117" s="322"/>
      <c r="AA117" s="322"/>
      <c r="AB117" s="322"/>
      <c r="AC117" s="322"/>
      <c r="AD117" s="322"/>
      <c r="AE117" s="322"/>
      <c r="AF117" s="299">
        <f t="shared" si="13"/>
        <v>0</v>
      </c>
      <c r="AG117" s="300">
        <f t="shared" si="14"/>
        <v>0</v>
      </c>
      <c r="AH117" s="345"/>
      <c r="AI117" s="346"/>
      <c r="AJ117" s="346"/>
      <c r="AK117" s="347"/>
      <c r="AL117" s="347"/>
      <c r="AM117" s="347"/>
      <c r="AN117" s="347"/>
    </row>
    <row r="118" spans="9:40" x14ac:dyDescent="0.2">
      <c r="K118" s="318"/>
      <c r="L118" s="318" t="s">
        <v>98</v>
      </c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22"/>
      <c r="Z118" s="322"/>
      <c r="AA118" s="322"/>
      <c r="AB118" s="322"/>
      <c r="AC118" s="322"/>
      <c r="AD118" s="322"/>
      <c r="AE118" s="322"/>
      <c r="AF118" s="299">
        <f t="shared" si="13"/>
        <v>0</v>
      </c>
      <c r="AG118" s="300">
        <f t="shared" si="14"/>
        <v>0</v>
      </c>
      <c r="AH118" s="306"/>
    </row>
  </sheetData>
  <sortState ref="B48:C53">
    <sortCondition descending="1" ref="C48:C53"/>
  </sortState>
  <mergeCells count="6">
    <mergeCell ref="A6:B6"/>
    <mergeCell ref="C3:I3"/>
    <mergeCell ref="C4:C5"/>
    <mergeCell ref="D4:D5"/>
    <mergeCell ref="F4:H4"/>
    <mergeCell ref="A3:B5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S117"/>
  <sheetViews>
    <sheetView topLeftCell="A25" zoomScaleNormal="100" workbookViewId="0">
      <selection activeCell="D38" sqref="D38"/>
    </sheetView>
  </sheetViews>
  <sheetFormatPr defaultRowHeight="12.75" x14ac:dyDescent="0.2"/>
  <cols>
    <col min="1" max="1" width="2.28515625" customWidth="1"/>
    <col min="2" max="2" width="14.28515625" customWidth="1"/>
    <col min="3" max="3" width="19.140625" customWidth="1"/>
    <col min="4" max="4" width="16" bestFit="1" customWidth="1"/>
    <col min="5" max="5" width="12.42578125" customWidth="1"/>
    <col min="6" max="6" width="14.42578125" bestFit="1" customWidth="1"/>
    <col min="7" max="7" width="13.85546875" bestFit="1" customWidth="1"/>
    <col min="8" max="8" width="9.28515625" bestFit="1" customWidth="1"/>
    <col min="10" max="10" width="7.7109375" style="158" customWidth="1"/>
    <col min="11" max="11" width="3" style="158" customWidth="1"/>
    <col min="12" max="12" width="14.28515625" style="158" customWidth="1"/>
    <col min="13" max="14" width="11.140625" style="32" customWidth="1"/>
    <col min="15" max="15" width="12.140625" style="32" bestFit="1" customWidth="1"/>
    <col min="16" max="31" width="12.140625" style="32" customWidth="1"/>
    <col min="32" max="32" width="15.28515625" style="158" customWidth="1"/>
    <col min="33" max="33" width="13.85546875" style="158" bestFit="1" customWidth="1"/>
    <col min="34" max="34" width="3.28515625" style="150" customWidth="1"/>
    <col min="35" max="45" width="9.140625" style="150"/>
  </cols>
  <sheetData>
    <row r="1" spans="1:34" x14ac:dyDescent="0.2">
      <c r="A1" s="39" t="s">
        <v>187</v>
      </c>
      <c r="C1" s="40"/>
      <c r="D1" s="40"/>
      <c r="E1" s="41"/>
      <c r="F1" s="41"/>
      <c r="G1" s="41"/>
      <c r="H1" s="42"/>
      <c r="I1" s="41"/>
      <c r="J1" s="155"/>
      <c r="K1" s="156"/>
      <c r="L1" s="157" t="s">
        <v>99</v>
      </c>
    </row>
    <row r="2" spans="1:34" ht="13.5" thickBot="1" x14ac:dyDescent="0.25">
      <c r="A2" s="38"/>
      <c r="B2" s="39"/>
      <c r="C2" s="40"/>
      <c r="D2" s="40"/>
      <c r="E2" s="41"/>
      <c r="F2" s="41"/>
      <c r="G2" s="41"/>
      <c r="H2" s="42"/>
      <c r="I2" s="41"/>
      <c r="J2" s="155"/>
      <c r="K2" s="156"/>
      <c r="L2" s="156"/>
    </row>
    <row r="3" spans="1:34" ht="14.25" thickTop="1" x14ac:dyDescent="0.25">
      <c r="A3" s="454" t="s">
        <v>108</v>
      </c>
      <c r="B3" s="454"/>
      <c r="C3" s="450" t="str">
        <f>'1.hs expa '!$C$4</f>
        <v>Nilai FOB(US$)</v>
      </c>
      <c r="D3" s="450"/>
      <c r="E3" s="450"/>
      <c r="F3" s="450"/>
      <c r="G3" s="450"/>
      <c r="H3" s="450"/>
      <c r="I3" s="451"/>
      <c r="J3" s="155"/>
      <c r="K3" s="156"/>
      <c r="L3" s="156"/>
      <c r="M3" s="251" t="s">
        <v>167</v>
      </c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 t="s">
        <v>171</v>
      </c>
      <c r="Z3" s="251"/>
      <c r="AA3" s="251"/>
      <c r="AB3" s="251"/>
      <c r="AC3" s="251"/>
      <c r="AD3" s="251"/>
      <c r="AE3" s="251"/>
      <c r="AF3" s="157" t="s">
        <v>136</v>
      </c>
    </row>
    <row r="4" spans="1:34" ht="13.5" x14ac:dyDescent="0.25">
      <c r="A4" s="455"/>
      <c r="B4" s="455"/>
      <c r="C4" s="457" t="str">
        <f>'1.hs expa '!$C$5</f>
        <v>Juni 2022</v>
      </c>
      <c r="D4" s="448" t="str">
        <f>'1.hs expa '!$D$5</f>
        <v>Juli 2022</v>
      </c>
      <c r="E4" s="111" t="str">
        <f>'1.hs expa '!E5</f>
        <v xml:space="preserve">% Perubahan </v>
      </c>
      <c r="F4" s="452" t="str">
        <f>'1.hs expa '!$F$5</f>
        <v>Januari - Juli</v>
      </c>
      <c r="G4" s="453"/>
      <c r="H4" s="453"/>
      <c r="I4" s="112" t="str">
        <f>'1.hs expa '!I5</f>
        <v>% Peran</v>
      </c>
      <c r="J4" s="155"/>
      <c r="K4" s="156"/>
      <c r="L4" s="18"/>
      <c r="M4" s="21" t="s">
        <v>11</v>
      </c>
      <c r="N4" s="21" t="s">
        <v>12</v>
      </c>
      <c r="O4" s="21" t="s">
        <v>13</v>
      </c>
      <c r="P4" s="21" t="s">
        <v>14</v>
      </c>
      <c r="Q4" s="21" t="s">
        <v>159</v>
      </c>
      <c r="R4" s="21" t="s">
        <v>161</v>
      </c>
      <c r="S4" s="21" t="s">
        <v>162</v>
      </c>
      <c r="T4" s="21" t="s">
        <v>164</v>
      </c>
      <c r="U4" s="21" t="s">
        <v>15</v>
      </c>
      <c r="V4" s="21" t="s">
        <v>165</v>
      </c>
      <c r="W4" s="21" t="s">
        <v>151</v>
      </c>
      <c r="X4" s="21" t="s">
        <v>166</v>
      </c>
      <c r="Y4" s="21" t="s">
        <v>11</v>
      </c>
      <c r="Z4" s="21" t="s">
        <v>12</v>
      </c>
      <c r="AA4" s="21" t="s">
        <v>13</v>
      </c>
      <c r="AB4" s="21" t="s">
        <v>14</v>
      </c>
      <c r="AC4" s="21" t="s">
        <v>175</v>
      </c>
      <c r="AD4" s="21" t="s">
        <v>177</v>
      </c>
      <c r="AE4" s="21" t="s">
        <v>184</v>
      </c>
      <c r="AF4" s="151" t="s">
        <v>158</v>
      </c>
      <c r="AG4" s="151" t="s">
        <v>168</v>
      </c>
      <c r="AH4" s="130"/>
    </row>
    <row r="5" spans="1:34" ht="13.5" x14ac:dyDescent="0.25">
      <c r="A5" s="456"/>
      <c r="B5" s="456"/>
      <c r="C5" s="449"/>
      <c r="D5" s="449"/>
      <c r="E5" s="113" t="str">
        <f>'1.hs expa '!E6</f>
        <v>Juli'22 thd Juni'22</v>
      </c>
      <c r="F5" s="114" t="str">
        <f>'1.hs expa '!F6</f>
        <v>2021</v>
      </c>
      <c r="G5" s="206" t="str">
        <f>'1.hs expa '!G6</f>
        <v>2022</v>
      </c>
      <c r="H5" s="207" t="str">
        <f>'1.hs expa '!H6</f>
        <v xml:space="preserve">% Perubahan </v>
      </c>
      <c r="I5" s="116">
        <f>'1.hs expa '!I6</f>
        <v>2022</v>
      </c>
      <c r="J5" s="217" t="s">
        <v>82</v>
      </c>
      <c r="K5" s="159" t="s">
        <v>71</v>
      </c>
      <c r="L5" s="7" t="s">
        <v>70</v>
      </c>
      <c r="M5" s="256">
        <f t="shared" ref="M5:X5" si="0">SUM(M6:M17)</f>
        <v>84514508.726999998</v>
      </c>
      <c r="N5" s="256">
        <f t="shared" si="0"/>
        <v>76950100.572999999</v>
      </c>
      <c r="O5" s="256">
        <f t="shared" si="0"/>
        <v>113021518.15099999</v>
      </c>
      <c r="P5" s="256">
        <f t="shared" si="0"/>
        <v>102600795.98799999</v>
      </c>
      <c r="Q5" s="256">
        <f t="shared" si="0"/>
        <v>103332231.963</v>
      </c>
      <c r="R5" s="256">
        <f t="shared" si="0"/>
        <v>111438918.52</v>
      </c>
      <c r="S5" s="256">
        <f t="shared" si="0"/>
        <v>131806957.72500001</v>
      </c>
      <c r="T5" s="256">
        <f t="shared" si="0"/>
        <v>128951756.531</v>
      </c>
      <c r="U5" s="256">
        <f t="shared" si="0"/>
        <v>126684497.83</v>
      </c>
      <c r="V5" s="256">
        <f t="shared" si="0"/>
        <v>156599467.01899999</v>
      </c>
      <c r="W5" s="256">
        <f t="shared" si="0"/>
        <v>157550434.972</v>
      </c>
      <c r="X5" s="256">
        <f t="shared" si="0"/>
        <v>150591525.22800002</v>
      </c>
      <c r="Y5" s="426">
        <f t="shared" ref="Y5:AE5" si="1">SUM(Y6:Y17)</f>
        <v>103441922.67900001</v>
      </c>
      <c r="Z5" s="426">
        <f t="shared" si="1"/>
        <v>93795765.807999998</v>
      </c>
      <c r="AA5" s="426">
        <f t="shared" si="1"/>
        <v>103947699.273</v>
      </c>
      <c r="AB5" s="426">
        <f t="shared" si="1"/>
        <v>101128277.69999999</v>
      </c>
      <c r="AC5" s="426">
        <f t="shared" si="1"/>
        <v>141942602.38000003</v>
      </c>
      <c r="AD5" s="426">
        <f t="shared" si="1"/>
        <v>139645625</v>
      </c>
      <c r="AE5" s="426">
        <f t="shared" si="1"/>
        <v>0</v>
      </c>
      <c r="AF5" s="193">
        <f>SUM(M5:S5)</f>
        <v>723665031.64699996</v>
      </c>
      <c r="AG5" s="180">
        <f>SUM(Y5:AE5)</f>
        <v>683901892.84000003</v>
      </c>
      <c r="AH5" s="219" t="s">
        <v>82</v>
      </c>
    </row>
    <row r="6" spans="1:34" ht="13.5" x14ac:dyDescent="0.25">
      <c r="A6" s="469" t="s">
        <v>119</v>
      </c>
      <c r="B6" s="469"/>
      <c r="C6" s="211" t="s">
        <v>120</v>
      </c>
      <c r="D6" s="211" t="s">
        <v>121</v>
      </c>
      <c r="E6" s="211" t="s">
        <v>122</v>
      </c>
      <c r="F6" s="211" t="s">
        <v>123</v>
      </c>
      <c r="G6" s="211" t="s">
        <v>124</v>
      </c>
      <c r="H6" s="211" t="s">
        <v>125</v>
      </c>
      <c r="I6" s="211" t="s">
        <v>126</v>
      </c>
      <c r="J6" s="155"/>
      <c r="K6" s="215"/>
      <c r="L6" s="2" t="s">
        <v>25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93">
        <f t="shared" ref="AF6:AF69" si="2">SUM(M6:S6)</f>
        <v>0</v>
      </c>
      <c r="AG6" s="189">
        <f t="shared" ref="AG6:AG69" si="3">SUM(Y6:AE6)</f>
        <v>0</v>
      </c>
      <c r="AH6" s="194"/>
    </row>
    <row r="7" spans="1:34" ht="12.75" customHeight="1" x14ac:dyDescent="0.25">
      <c r="A7" s="50"/>
      <c r="B7" s="269"/>
      <c r="C7" s="270"/>
      <c r="D7" s="270"/>
      <c r="E7" s="268"/>
      <c r="F7" s="270"/>
      <c r="G7" s="270"/>
      <c r="H7" s="267"/>
      <c r="I7" s="266"/>
      <c r="J7" s="155"/>
      <c r="K7" s="215"/>
      <c r="L7" s="2" t="s">
        <v>22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93">
        <f t="shared" si="2"/>
        <v>0</v>
      </c>
      <c r="AG7" s="189">
        <f t="shared" si="3"/>
        <v>0</v>
      </c>
      <c r="AH7" s="194"/>
    </row>
    <row r="8" spans="1:34" ht="13.5" x14ac:dyDescent="0.25">
      <c r="A8" s="64" t="s">
        <v>71</v>
      </c>
      <c r="B8" s="395" t="s">
        <v>70</v>
      </c>
      <c r="C8" s="396">
        <f>SUM(C9:C12)</f>
        <v>139645625</v>
      </c>
      <c r="D8" s="396">
        <f>SUM(D9:D12)</f>
        <v>0</v>
      </c>
      <c r="E8" s="397">
        <f>(D8-C8)/C8*100</f>
        <v>-100</v>
      </c>
      <c r="F8" s="396">
        <f>SUM(F9:F12)</f>
        <v>723665031.64699996</v>
      </c>
      <c r="G8" s="396">
        <f>SUM(G9:G12)</f>
        <v>683901892.84000003</v>
      </c>
      <c r="H8" s="397">
        <f>(G8-F8)/F8*100</f>
        <v>-5.4946884356844503</v>
      </c>
      <c r="I8" s="398">
        <f>G8/$G$39*100</f>
        <v>47.695531869279272</v>
      </c>
      <c r="J8" s="262"/>
      <c r="K8" s="215"/>
      <c r="L8" s="2" t="s">
        <v>37</v>
      </c>
      <c r="M8" s="13"/>
      <c r="N8" s="13"/>
      <c r="O8" s="13"/>
      <c r="P8" s="13"/>
      <c r="Q8" s="13"/>
      <c r="R8" s="13"/>
      <c r="S8" s="13"/>
      <c r="T8" s="13"/>
      <c r="U8" s="13"/>
      <c r="V8" s="246"/>
      <c r="W8" s="13"/>
      <c r="X8" s="13"/>
      <c r="Y8" s="13"/>
      <c r="Z8" s="13"/>
      <c r="AA8" s="13"/>
      <c r="AB8" s="13"/>
      <c r="AC8" s="13"/>
      <c r="AD8" s="13"/>
      <c r="AE8" s="13"/>
      <c r="AF8" s="93">
        <f t="shared" si="2"/>
        <v>0</v>
      </c>
      <c r="AG8" s="189">
        <f t="shared" si="3"/>
        <v>0</v>
      </c>
      <c r="AH8" s="194"/>
    </row>
    <row r="9" spans="1:34" ht="13.5" x14ac:dyDescent="0.25">
      <c r="A9" s="216" t="s">
        <v>82</v>
      </c>
      <c r="B9" s="399" t="s">
        <v>23</v>
      </c>
      <c r="C9" s="400">
        <f>AD13</f>
        <v>139254829</v>
      </c>
      <c r="D9" s="400">
        <f>AE13</f>
        <v>0</v>
      </c>
      <c r="E9" s="401">
        <f>(D9-C9)/C9*100</f>
        <v>-100</v>
      </c>
      <c r="F9" s="400">
        <f>AF13</f>
        <v>719236564.38999999</v>
      </c>
      <c r="G9" s="400">
        <f>AG13</f>
        <v>681169674.29999995</v>
      </c>
      <c r="H9" s="402">
        <f>(G9-F9)/F9*100</f>
        <v>-5.2926800408549006</v>
      </c>
      <c r="I9" s="403">
        <f t="shared" ref="I9:I37" si="4">G9/$G$39*100</f>
        <v>47.504986093908983</v>
      </c>
      <c r="J9" s="262"/>
      <c r="K9" s="215"/>
      <c r="L9" s="2" t="s">
        <v>107</v>
      </c>
      <c r="M9" s="13">
        <v>40538.726999999999</v>
      </c>
      <c r="N9" s="13">
        <v>27288.012999999999</v>
      </c>
      <c r="O9" s="13">
        <v>36144.000999999997</v>
      </c>
      <c r="P9" s="13">
        <v>27648.001</v>
      </c>
      <c r="Q9" s="13">
        <v>38037.002999999997</v>
      </c>
      <c r="R9" s="13">
        <v>40397</v>
      </c>
      <c r="S9" s="13">
        <v>27662.055</v>
      </c>
      <c r="T9" s="13">
        <v>42744.531000000003</v>
      </c>
      <c r="U9" s="13">
        <v>39355.380000000005</v>
      </c>
      <c r="V9" s="13">
        <v>24227.149000000001</v>
      </c>
      <c r="W9" s="13">
        <v>134.792</v>
      </c>
      <c r="X9" s="13">
        <v>474.81799999999998</v>
      </c>
      <c r="Y9" s="13">
        <v>27705.179</v>
      </c>
      <c r="Z9" s="13">
        <v>97.707999999999998</v>
      </c>
      <c r="AA9" s="13">
        <v>26272.073</v>
      </c>
      <c r="AB9" s="13">
        <v>27864.100000000002</v>
      </c>
      <c r="AC9" s="13">
        <v>57.08</v>
      </c>
      <c r="AD9" s="13">
        <v>557.71</v>
      </c>
      <c r="AE9" s="13"/>
      <c r="AF9" s="93">
        <f t="shared" si="2"/>
        <v>237714.79999999996</v>
      </c>
      <c r="AG9" s="189">
        <f t="shared" si="3"/>
        <v>82553.850000000006</v>
      </c>
      <c r="AH9" s="194"/>
    </row>
    <row r="10" spans="1:34" ht="13.5" x14ac:dyDescent="0.25">
      <c r="A10" s="38"/>
      <c r="B10" s="399" t="s">
        <v>26</v>
      </c>
      <c r="C10" s="400">
        <f>AD16</f>
        <v>373260</v>
      </c>
      <c r="D10" s="400">
        <f>AE16</f>
        <v>0</v>
      </c>
      <c r="E10" s="401">
        <f>(D10-C10)/C10*100</f>
        <v>-100</v>
      </c>
      <c r="F10" s="400">
        <f>AF16</f>
        <v>3911014</v>
      </c>
      <c r="G10" s="400">
        <f>AG16</f>
        <v>2533232</v>
      </c>
      <c r="H10" s="402">
        <f>(G10-F10)/F10*100</f>
        <v>-35.228255383386511</v>
      </c>
      <c r="I10" s="403">
        <f t="shared" si="4"/>
        <v>0.17666839184570735</v>
      </c>
      <c r="J10" s="262"/>
      <c r="K10" s="215"/>
      <c r="L10" s="2" t="s">
        <v>27</v>
      </c>
      <c r="M10" s="13"/>
      <c r="N10" s="13"/>
      <c r="O10" s="13"/>
      <c r="P10" s="13">
        <v>0.52700000000000002</v>
      </c>
      <c r="Q10" s="13"/>
      <c r="R10" s="13"/>
      <c r="S10" s="13"/>
      <c r="T10" s="193"/>
      <c r="U10" s="13"/>
      <c r="V10" s="193"/>
      <c r="W10" s="13"/>
      <c r="X10" s="13"/>
      <c r="Y10" s="13"/>
      <c r="Z10" s="13"/>
      <c r="AA10" s="13"/>
      <c r="AB10" s="13"/>
      <c r="AC10" s="13"/>
      <c r="AD10" s="13"/>
      <c r="AE10" s="13"/>
      <c r="AF10" s="93">
        <f t="shared" si="2"/>
        <v>0.52700000000000002</v>
      </c>
      <c r="AG10" s="189">
        <f t="shared" si="3"/>
        <v>0</v>
      </c>
      <c r="AH10" s="194"/>
    </row>
    <row r="11" spans="1:34" ht="13.5" x14ac:dyDescent="0.25">
      <c r="A11" s="38"/>
      <c r="B11" s="399" t="s">
        <v>24</v>
      </c>
      <c r="C11" s="400">
        <f>AD11</f>
        <v>16978.29</v>
      </c>
      <c r="D11" s="400">
        <f>AE11</f>
        <v>0</v>
      </c>
      <c r="E11" s="401">
        <f>(D11-C11)/C11*100</f>
        <v>-100</v>
      </c>
      <c r="F11" s="400">
        <f>AF11</f>
        <v>114099.13</v>
      </c>
      <c r="G11" s="400">
        <f>AG11</f>
        <v>48084.490000000005</v>
      </c>
      <c r="H11" s="402">
        <f t="shared" ref="H11:H40" si="5">(G11-F11)/F11*100</f>
        <v>-57.85726849976858</v>
      </c>
      <c r="I11" s="403">
        <f t="shared" si="4"/>
        <v>3.3534273690767357E-3</v>
      </c>
      <c r="J11" s="262"/>
      <c r="K11" s="215"/>
      <c r="L11" s="2" t="s">
        <v>24</v>
      </c>
      <c r="M11" s="13"/>
      <c r="N11" s="13">
        <v>43642.559999999998</v>
      </c>
      <c r="O11" s="13">
        <v>13857.55</v>
      </c>
      <c r="P11" s="13">
        <v>28299.5</v>
      </c>
      <c r="Q11" s="193"/>
      <c r="R11" s="13">
        <v>28299.52</v>
      </c>
      <c r="S11" s="13"/>
      <c r="T11" s="13"/>
      <c r="U11" s="13">
        <v>5079.6000000000004</v>
      </c>
      <c r="V11" s="13">
        <v>29563.040000000001</v>
      </c>
      <c r="W11" s="13"/>
      <c r="X11" s="193">
        <v>29884.54</v>
      </c>
      <c r="Y11" s="13"/>
      <c r="Z11" s="193">
        <v>15553.1</v>
      </c>
      <c r="AA11" s="13">
        <v>15553.1</v>
      </c>
      <c r="AB11" s="13"/>
      <c r="AC11" s="13"/>
      <c r="AD11" s="193">
        <v>16978.29</v>
      </c>
      <c r="AE11" s="13"/>
      <c r="AF11" s="93">
        <f t="shared" si="2"/>
        <v>114099.13</v>
      </c>
      <c r="AG11" s="189">
        <f t="shared" si="3"/>
        <v>48084.490000000005</v>
      </c>
      <c r="AH11" s="194"/>
    </row>
    <row r="12" spans="1:34" ht="13.5" x14ac:dyDescent="0.25">
      <c r="A12" s="87"/>
      <c r="B12" s="399" t="s">
        <v>59</v>
      </c>
      <c r="C12" s="400">
        <f>AD5-(C9+C10+C11)</f>
        <v>557.71000000834465</v>
      </c>
      <c r="D12" s="400">
        <f>AE5-(D9+D10+D11)</f>
        <v>0</v>
      </c>
      <c r="E12" s="401">
        <f>(D12-C12)/C12*100</f>
        <v>-100</v>
      </c>
      <c r="F12" s="400">
        <f>AF5-(F9+F10+F11)</f>
        <v>403354.12699997425</v>
      </c>
      <c r="G12" s="400">
        <f>AG5-(G9+G10+G11)</f>
        <v>150902.05000007153</v>
      </c>
      <c r="H12" s="402">
        <f>(G12-F12)/F12*100</f>
        <v>-62.588197343501797</v>
      </c>
      <c r="I12" s="403">
        <f t="shared" si="4"/>
        <v>1.052395615550931E-2</v>
      </c>
      <c r="J12" s="262"/>
      <c r="K12" s="215"/>
      <c r="L12" s="2" t="s">
        <v>30</v>
      </c>
      <c r="M12" s="193"/>
      <c r="N12" s="193">
        <v>11160</v>
      </c>
      <c r="O12" s="193"/>
      <c r="P12" s="193">
        <v>53250</v>
      </c>
      <c r="Q12" s="13">
        <v>23398.799999999999</v>
      </c>
      <c r="R12" s="193">
        <v>5580</v>
      </c>
      <c r="S12" s="193">
        <v>16740</v>
      </c>
      <c r="T12" s="13">
        <v>45650</v>
      </c>
      <c r="U12" s="193"/>
      <c r="V12" s="13">
        <v>52674.400000000001</v>
      </c>
      <c r="W12" s="193"/>
      <c r="X12" s="13">
        <v>97270</v>
      </c>
      <c r="Y12" s="13"/>
      <c r="Z12" s="13"/>
      <c r="AA12" s="193">
        <v>17409.599999999999</v>
      </c>
      <c r="AB12" s="193">
        <v>50900</v>
      </c>
      <c r="AC12" s="13"/>
      <c r="AD12" s="13"/>
      <c r="AE12" s="13"/>
      <c r="AF12" s="93">
        <f t="shared" si="2"/>
        <v>110128.8</v>
      </c>
      <c r="AG12" s="189">
        <f t="shared" si="3"/>
        <v>68309.600000000006</v>
      </c>
      <c r="AH12" s="194"/>
    </row>
    <row r="13" spans="1:34" ht="13.5" x14ac:dyDescent="0.25">
      <c r="A13" s="64" t="s">
        <v>74</v>
      </c>
      <c r="B13" s="395" t="s">
        <v>73</v>
      </c>
      <c r="C13" s="396">
        <f>SUM(C14:C17)</f>
        <v>39845001.886000007</v>
      </c>
      <c r="D13" s="396">
        <f>SUM(D14:D17)</f>
        <v>0</v>
      </c>
      <c r="E13" s="397">
        <f t="shared" ref="E13:E39" si="6">(D13-C13)/C13*100</f>
        <v>-100</v>
      </c>
      <c r="F13" s="396">
        <f>SUM(F14:F17)</f>
        <v>93199063.082999989</v>
      </c>
      <c r="G13" s="396">
        <f>SUM(G14:G17)</f>
        <v>86095011.863000005</v>
      </c>
      <c r="H13" s="397">
        <f t="shared" si="5"/>
        <v>-7.6224491802812988</v>
      </c>
      <c r="I13" s="398">
        <f t="shared" si="4"/>
        <v>6.0042930500535707</v>
      </c>
      <c r="J13" s="262"/>
      <c r="K13" s="215"/>
      <c r="L13" s="2" t="s">
        <v>23</v>
      </c>
      <c r="M13" s="257">
        <v>84350070</v>
      </c>
      <c r="N13" s="257">
        <v>76187160</v>
      </c>
      <c r="O13" s="257">
        <v>112369746.59999999</v>
      </c>
      <c r="P13" s="257">
        <v>102224407.95999999</v>
      </c>
      <c r="Q13" s="257">
        <v>103251546.16</v>
      </c>
      <c r="R13" s="257">
        <v>110604672</v>
      </c>
      <c r="S13" s="257">
        <v>130248961.67</v>
      </c>
      <c r="T13" s="257">
        <v>128583312</v>
      </c>
      <c r="U13" s="257">
        <v>126263387.84999999</v>
      </c>
      <c r="V13" s="257">
        <v>156384690.43000001</v>
      </c>
      <c r="W13" s="257">
        <v>157481660.18000001</v>
      </c>
      <c r="X13" s="257">
        <v>150089105.87</v>
      </c>
      <c r="Y13" s="257">
        <v>103414217.5</v>
      </c>
      <c r="Z13" s="257">
        <v>93406390</v>
      </c>
      <c r="AA13" s="257">
        <v>103414217.5</v>
      </c>
      <c r="AB13" s="257">
        <v>100078275</v>
      </c>
      <c r="AC13" s="257">
        <v>141601745.30000001</v>
      </c>
      <c r="AD13" s="257">
        <v>139254829</v>
      </c>
      <c r="AE13" s="13"/>
      <c r="AF13" s="93">
        <f t="shared" si="2"/>
        <v>719236564.38999999</v>
      </c>
      <c r="AG13" s="189">
        <f t="shared" si="3"/>
        <v>681169674.29999995</v>
      </c>
      <c r="AH13" s="194"/>
    </row>
    <row r="14" spans="1:34" ht="13.5" x14ac:dyDescent="0.25">
      <c r="A14" s="216" t="s">
        <v>84</v>
      </c>
      <c r="B14" s="399" t="s">
        <v>23</v>
      </c>
      <c r="C14" s="400">
        <f>AD28</f>
        <v>27310026.370000001</v>
      </c>
      <c r="D14" s="400">
        <f>AE28</f>
        <v>0</v>
      </c>
      <c r="E14" s="402">
        <f>(D14-C14)/C14*100</f>
        <v>-100</v>
      </c>
      <c r="F14" s="400">
        <f>AF28</f>
        <v>0</v>
      </c>
      <c r="G14" s="400">
        <f>AG28</f>
        <v>49906300.450000003</v>
      </c>
      <c r="H14" s="402" t="e">
        <f t="shared" si="5"/>
        <v>#DIV/0!</v>
      </c>
      <c r="I14" s="403">
        <f t="shared" si="4"/>
        <v>3.4804809995571664</v>
      </c>
      <c r="J14" s="262"/>
      <c r="K14" s="215"/>
      <c r="L14" s="2" t="s">
        <v>29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93">
        <f t="shared" si="2"/>
        <v>0</v>
      </c>
      <c r="AG14" s="189">
        <f t="shared" si="3"/>
        <v>0</v>
      </c>
      <c r="AH14" s="194"/>
    </row>
    <row r="15" spans="1:34" ht="13.5" x14ac:dyDescent="0.25">
      <c r="A15" s="38"/>
      <c r="B15" s="399" t="s">
        <v>22</v>
      </c>
      <c r="C15" s="400">
        <f>AD22</f>
        <v>9609678.4100000001</v>
      </c>
      <c r="D15" s="400">
        <f>AE22</f>
        <v>0</v>
      </c>
      <c r="E15" s="402">
        <f t="shared" si="6"/>
        <v>-100</v>
      </c>
      <c r="F15" s="400">
        <f>AF22</f>
        <v>12123350.659999998</v>
      </c>
      <c r="G15" s="400">
        <f>AG22</f>
        <v>11636069.560000001</v>
      </c>
      <c r="H15" s="402">
        <f t="shared" si="5"/>
        <v>-4.0193599415361447</v>
      </c>
      <c r="I15" s="403">
        <f t="shared" si="4"/>
        <v>0.81150312982387218</v>
      </c>
      <c r="J15" s="262"/>
      <c r="K15" s="215"/>
      <c r="L15" s="2" t="s">
        <v>46</v>
      </c>
      <c r="M15" s="13"/>
      <c r="N15" s="13"/>
      <c r="O15" s="13"/>
      <c r="P15" s="13">
        <v>17500</v>
      </c>
      <c r="Q15" s="13">
        <v>19250</v>
      </c>
      <c r="R15" s="13"/>
      <c r="S15" s="13">
        <v>18760</v>
      </c>
      <c r="T15" s="13">
        <v>10500</v>
      </c>
      <c r="U15" s="13"/>
      <c r="V15" s="13"/>
      <c r="W15" s="13"/>
      <c r="X15" s="13"/>
      <c r="Y15" s="13"/>
      <c r="Z15" s="13"/>
      <c r="AA15" s="13"/>
      <c r="AB15" s="13">
        <v>38.6</v>
      </c>
      <c r="AC15" s="13"/>
      <c r="AD15" s="13"/>
      <c r="AE15" s="13"/>
      <c r="AF15" s="93">
        <f t="shared" si="2"/>
        <v>55510</v>
      </c>
      <c r="AG15" s="189">
        <f t="shared" si="3"/>
        <v>38.6</v>
      </c>
      <c r="AH15" s="194"/>
    </row>
    <row r="16" spans="1:34" ht="13.5" x14ac:dyDescent="0.25">
      <c r="A16" s="38"/>
      <c r="B16" s="399" t="s">
        <v>42</v>
      </c>
      <c r="C16" s="400">
        <f>AD29</f>
        <v>2024466.09</v>
      </c>
      <c r="D16" s="400">
        <f>AE29</f>
        <v>0</v>
      </c>
      <c r="E16" s="402">
        <f t="shared" si="6"/>
        <v>-100</v>
      </c>
      <c r="F16" s="400">
        <f>AF29</f>
        <v>11339070.250000002</v>
      </c>
      <c r="G16" s="400">
        <f>AG29</f>
        <v>11450144.012</v>
      </c>
      <c r="H16" s="402">
        <f>(G16-F16)/F16*100</f>
        <v>0.9795667506337058</v>
      </c>
      <c r="I16" s="403">
        <f t="shared" si="4"/>
        <v>0.79853662396566738</v>
      </c>
      <c r="J16" s="262"/>
      <c r="K16" s="160"/>
      <c r="L16" s="2" t="s">
        <v>26</v>
      </c>
      <c r="M16" s="246">
        <v>123900</v>
      </c>
      <c r="N16" s="246">
        <v>680850</v>
      </c>
      <c r="O16" s="246">
        <v>601770</v>
      </c>
      <c r="P16" s="246">
        <v>249690</v>
      </c>
      <c r="Q16" s="246"/>
      <c r="R16" s="246">
        <v>759970</v>
      </c>
      <c r="S16" s="246">
        <v>1494834</v>
      </c>
      <c r="T16" s="246">
        <v>269550</v>
      </c>
      <c r="U16" s="246">
        <v>376675</v>
      </c>
      <c r="V16" s="13">
        <v>108312</v>
      </c>
      <c r="W16" s="246">
        <v>68640</v>
      </c>
      <c r="X16" s="246">
        <v>374790</v>
      </c>
      <c r="Y16" s="13"/>
      <c r="Z16" s="246">
        <v>373725</v>
      </c>
      <c r="AA16" s="246">
        <v>474247</v>
      </c>
      <c r="AB16" s="246">
        <v>971200</v>
      </c>
      <c r="AC16" s="246">
        <v>340800</v>
      </c>
      <c r="AD16" s="246">
        <v>373260</v>
      </c>
      <c r="AE16" s="13"/>
      <c r="AF16" s="93">
        <f t="shared" si="2"/>
        <v>3911014</v>
      </c>
      <c r="AG16" s="189">
        <f t="shared" si="3"/>
        <v>2533232</v>
      </c>
      <c r="AH16" s="194"/>
    </row>
    <row r="17" spans="1:34" ht="13.5" x14ac:dyDescent="0.25">
      <c r="A17" s="38"/>
      <c r="B17" s="399" t="s">
        <v>59</v>
      </c>
      <c r="C17" s="400">
        <f>AD20-(C14+C15+C16)</f>
        <v>900831.01600000262</v>
      </c>
      <c r="D17" s="400">
        <f>AE20-(D14+D15+D16)</f>
        <v>0</v>
      </c>
      <c r="E17" s="402">
        <f t="shared" si="6"/>
        <v>-100</v>
      </c>
      <c r="F17" s="400">
        <f>AF20-(F14+F15+F16)</f>
        <v>69736642.172999993</v>
      </c>
      <c r="G17" s="400">
        <f>AG20-(G14+G15+G16)</f>
        <v>13102497.841000006</v>
      </c>
      <c r="H17" s="402">
        <f t="shared" si="5"/>
        <v>-81.211458664017925</v>
      </c>
      <c r="I17" s="403">
        <f t="shared" si="4"/>
        <v>0.91377229670686433</v>
      </c>
      <c r="J17" s="262"/>
      <c r="K17" s="160"/>
      <c r="L17" s="2" t="s">
        <v>28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93">
        <f t="shared" si="2"/>
        <v>0</v>
      </c>
      <c r="AG17" s="189">
        <f t="shared" si="3"/>
        <v>0</v>
      </c>
      <c r="AH17" s="194"/>
    </row>
    <row r="18" spans="1:34" ht="13.5" x14ac:dyDescent="0.25">
      <c r="A18" s="64" t="s">
        <v>75</v>
      </c>
      <c r="B18" s="404" t="s">
        <v>72</v>
      </c>
      <c r="C18" s="405">
        <f>SUM(C19:C22)</f>
        <v>21938217.276000001</v>
      </c>
      <c r="D18" s="405">
        <f>SUM(D19:D22)</f>
        <v>0</v>
      </c>
      <c r="E18" s="406">
        <f t="shared" si="6"/>
        <v>-100</v>
      </c>
      <c r="F18" s="405">
        <f>SUM(F19:F22)</f>
        <v>57297569.082000002</v>
      </c>
      <c r="G18" s="405">
        <f>SUM(G19:G22)</f>
        <v>101470122.18900001</v>
      </c>
      <c r="H18" s="406">
        <f t="shared" si="5"/>
        <v>77.093241152663126</v>
      </c>
      <c r="I18" s="407">
        <f t="shared" si="4"/>
        <v>7.0765580521318441</v>
      </c>
      <c r="J18" s="262"/>
      <c r="K18" s="162" t="s">
        <v>100</v>
      </c>
      <c r="L18" s="195"/>
      <c r="M18" s="196"/>
      <c r="N18" s="196"/>
      <c r="O18" s="196"/>
      <c r="P18" s="196"/>
      <c r="Q18" s="169"/>
      <c r="R18" s="169"/>
      <c r="S18" s="169"/>
      <c r="T18" s="169"/>
      <c r="U18" s="169"/>
      <c r="V18" s="169"/>
      <c r="W18" s="169"/>
      <c r="X18" s="169"/>
      <c r="Y18" s="196"/>
      <c r="Z18" s="196"/>
      <c r="AA18" s="196"/>
      <c r="AB18" s="196"/>
      <c r="AC18" s="196"/>
      <c r="AD18" s="196"/>
      <c r="AE18" s="196"/>
      <c r="AF18" s="93">
        <f t="shared" si="2"/>
        <v>0</v>
      </c>
      <c r="AG18" s="189">
        <f t="shared" si="3"/>
        <v>0</v>
      </c>
      <c r="AH18" s="194"/>
    </row>
    <row r="19" spans="1:34" ht="13.5" x14ac:dyDescent="0.25">
      <c r="A19" s="216" t="s">
        <v>83</v>
      </c>
      <c r="B19" s="130" t="s">
        <v>42</v>
      </c>
      <c r="C19" s="408">
        <f>AD44</f>
        <v>21465535.300000001</v>
      </c>
      <c r="D19" s="408">
        <f>AE44</f>
        <v>0</v>
      </c>
      <c r="E19" s="409">
        <f t="shared" si="6"/>
        <v>-100</v>
      </c>
      <c r="F19" s="408">
        <f>AF44</f>
        <v>49175889.013000004</v>
      </c>
      <c r="G19" s="408">
        <f>AG44</f>
        <v>93505878.341000006</v>
      </c>
      <c r="H19" s="409">
        <f t="shared" si="5"/>
        <v>90.145781230881354</v>
      </c>
      <c r="I19" s="410">
        <f t="shared" si="4"/>
        <v>6.5211291956776272</v>
      </c>
      <c r="J19" s="262"/>
      <c r="K19" s="163" t="s">
        <v>98</v>
      </c>
      <c r="L19" s="2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93">
        <f t="shared" si="2"/>
        <v>0</v>
      </c>
      <c r="AG19" s="189">
        <f t="shared" si="3"/>
        <v>0</v>
      </c>
    </row>
    <row r="20" spans="1:34" ht="13.5" x14ac:dyDescent="0.25">
      <c r="A20" s="38"/>
      <c r="B20" s="411" t="s">
        <v>153</v>
      </c>
      <c r="C20" s="408">
        <f>AD42</f>
        <v>87244.66</v>
      </c>
      <c r="D20" s="408">
        <f>AE42</f>
        <v>0</v>
      </c>
      <c r="E20" s="409">
        <f t="shared" si="6"/>
        <v>-100</v>
      </c>
      <c r="F20" s="408">
        <f>AF42</f>
        <v>949504.08</v>
      </c>
      <c r="G20" s="408">
        <f>AG42</f>
        <v>577362.06000000006</v>
      </c>
      <c r="H20" s="409">
        <f t="shared" si="5"/>
        <v>-39.193303940305334</v>
      </c>
      <c r="I20" s="410">
        <f t="shared" si="4"/>
        <v>4.0265410611000016E-2</v>
      </c>
      <c r="J20" s="263" t="s">
        <v>84</v>
      </c>
      <c r="K20" s="159" t="s">
        <v>74</v>
      </c>
      <c r="L20" s="7" t="s">
        <v>73</v>
      </c>
      <c r="M20" s="256">
        <f t="shared" ref="M20:X20" si="7">SUM(M21:M32)</f>
        <v>17230639.220000003</v>
      </c>
      <c r="N20" s="256">
        <f t="shared" si="7"/>
        <v>19455148.309999999</v>
      </c>
      <c r="O20" s="256">
        <f t="shared" si="7"/>
        <v>16349899.25</v>
      </c>
      <c r="P20" s="256">
        <f t="shared" si="7"/>
        <v>11179789.51</v>
      </c>
      <c r="Q20" s="256">
        <f t="shared" si="7"/>
        <v>10314597.471999999</v>
      </c>
      <c r="R20" s="256">
        <f t="shared" si="7"/>
        <v>13743457.901000001</v>
      </c>
      <c r="S20" s="256">
        <f t="shared" si="7"/>
        <v>4925531.42</v>
      </c>
      <c r="T20" s="256">
        <f t="shared" si="7"/>
        <v>10735503.189999999</v>
      </c>
      <c r="U20" s="256">
        <f t="shared" si="7"/>
        <v>14388635.73</v>
      </c>
      <c r="V20" s="256">
        <f t="shared" si="7"/>
        <v>4512395.8599999994</v>
      </c>
      <c r="W20" s="256">
        <f t="shared" si="7"/>
        <v>10294042.140000001</v>
      </c>
      <c r="X20" s="256">
        <f t="shared" si="7"/>
        <v>8911777.4699999988</v>
      </c>
      <c r="Y20" s="426">
        <f t="shared" ref="Y20:AE20" si="8">SUM(Y21:Y32)</f>
        <v>5807324.8300000001</v>
      </c>
      <c r="Z20" s="426">
        <f t="shared" si="8"/>
        <v>5644169.6799999997</v>
      </c>
      <c r="AA20" s="426">
        <f t="shared" si="8"/>
        <v>26751008.259999998</v>
      </c>
      <c r="AB20" s="426">
        <f t="shared" si="8"/>
        <v>3497364.085</v>
      </c>
      <c r="AC20" s="426">
        <f t="shared" si="8"/>
        <v>4550143.1219999995</v>
      </c>
      <c r="AD20" s="426">
        <f t="shared" si="8"/>
        <v>39845001.886000007</v>
      </c>
      <c r="AE20" s="426">
        <f t="shared" si="8"/>
        <v>0</v>
      </c>
      <c r="AF20" s="193">
        <f t="shared" si="2"/>
        <v>93199063.082999989</v>
      </c>
      <c r="AG20" s="180">
        <f t="shared" si="3"/>
        <v>86095011.863000005</v>
      </c>
      <c r="AH20" s="219" t="s">
        <v>84</v>
      </c>
    </row>
    <row r="21" spans="1:34" ht="13.5" x14ac:dyDescent="0.25">
      <c r="A21" s="38"/>
      <c r="B21" s="411" t="s">
        <v>26</v>
      </c>
      <c r="C21" s="408">
        <f>AD46</f>
        <v>37800</v>
      </c>
      <c r="D21" s="408">
        <f>AE46</f>
        <v>0</v>
      </c>
      <c r="E21" s="409">
        <f t="shared" si="6"/>
        <v>-100</v>
      </c>
      <c r="F21" s="408">
        <f>AF46</f>
        <v>0</v>
      </c>
      <c r="G21" s="408">
        <f>AG46</f>
        <v>601450</v>
      </c>
      <c r="H21" s="409" t="e">
        <f t="shared" si="5"/>
        <v>#DIV/0!</v>
      </c>
      <c r="I21" s="410">
        <f>G21/$G$39*100</f>
        <v>4.1945311079127641E-2</v>
      </c>
      <c r="J21" s="262"/>
      <c r="K21" s="215"/>
      <c r="L21" s="2" t="s">
        <v>25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93">
        <f t="shared" si="2"/>
        <v>0</v>
      </c>
      <c r="AG21" s="189">
        <f t="shared" si="3"/>
        <v>0</v>
      </c>
      <c r="AH21" s="194"/>
    </row>
    <row r="22" spans="1:34" ht="13.5" x14ac:dyDescent="0.25">
      <c r="A22" s="38"/>
      <c r="B22" s="130" t="s">
        <v>59</v>
      </c>
      <c r="C22" s="408">
        <f>AD35-(C19+C20+C21)</f>
        <v>347637.31599999964</v>
      </c>
      <c r="D22" s="408">
        <f>AE35-(D19+D20+D21)</f>
        <v>0</v>
      </c>
      <c r="E22" s="409">
        <f>(D22-C22)/C22*100</f>
        <v>-100</v>
      </c>
      <c r="F22" s="408">
        <f>AF35-(F19+F20+F21)</f>
        <v>7172175.9890000001</v>
      </c>
      <c r="G22" s="408">
        <f>AG35-(G19+G20+G21)</f>
        <v>6785431.7880000025</v>
      </c>
      <c r="H22" s="409">
        <f t="shared" si="5"/>
        <v>-5.3922854318291824</v>
      </c>
      <c r="I22" s="410">
        <f t="shared" si="4"/>
        <v>0.47321813476408914</v>
      </c>
      <c r="J22" s="262"/>
      <c r="K22" s="215"/>
      <c r="L22" s="2" t="s">
        <v>22</v>
      </c>
      <c r="M22" s="246">
        <v>2389209</v>
      </c>
      <c r="N22" s="13">
        <v>4643163</v>
      </c>
      <c r="O22" s="13"/>
      <c r="P22" s="13"/>
      <c r="Q22" s="13"/>
      <c r="R22" s="13">
        <v>4016693.38</v>
      </c>
      <c r="S22" s="257">
        <v>1074285.28</v>
      </c>
      <c r="T22" s="13">
        <v>3160430.35</v>
      </c>
      <c r="U22" s="13">
        <v>4474218.37</v>
      </c>
      <c r="V22" s="257">
        <v>870304.47</v>
      </c>
      <c r="W22" s="13">
        <v>387745.71</v>
      </c>
      <c r="X22" s="13">
        <v>1197866.21</v>
      </c>
      <c r="Y22" s="13"/>
      <c r="Z22" s="193">
        <v>998576.55</v>
      </c>
      <c r="AA22" s="13">
        <v>642539.6</v>
      </c>
      <c r="AB22" s="13"/>
      <c r="AC22" s="193">
        <v>385275</v>
      </c>
      <c r="AD22" s="246">
        <v>9609678.4100000001</v>
      </c>
      <c r="AE22" s="13"/>
      <c r="AF22" s="93">
        <f t="shared" si="2"/>
        <v>12123350.659999998</v>
      </c>
      <c r="AG22" s="189">
        <f t="shared" si="3"/>
        <v>11636069.560000001</v>
      </c>
      <c r="AH22" s="194"/>
    </row>
    <row r="23" spans="1:34" ht="13.5" x14ac:dyDescent="0.25">
      <c r="A23" s="64" t="s">
        <v>76</v>
      </c>
      <c r="B23" s="404" t="s">
        <v>78</v>
      </c>
      <c r="C23" s="405">
        <f>SUM(C24:C27)</f>
        <v>8799860.7330000009</v>
      </c>
      <c r="D23" s="405">
        <f>SUM(D24:D27)</f>
        <v>0</v>
      </c>
      <c r="E23" s="406">
        <f t="shared" si="6"/>
        <v>-100</v>
      </c>
      <c r="F23" s="405">
        <f>SUM(F24:F27)</f>
        <v>31866877.674000002</v>
      </c>
      <c r="G23" s="405">
        <f>SUM(G24:G27)</f>
        <v>67141550.430999994</v>
      </c>
      <c r="H23" s="406">
        <f t="shared" si="5"/>
        <v>110.69384681443199</v>
      </c>
      <c r="I23" s="407">
        <f t="shared" si="4"/>
        <v>4.6824727228584777</v>
      </c>
      <c r="J23" s="262"/>
      <c r="K23" s="215"/>
      <c r="L23" s="2" t="s">
        <v>37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93">
        <f t="shared" si="2"/>
        <v>0</v>
      </c>
      <c r="AG23" s="189">
        <f t="shared" si="3"/>
        <v>0</v>
      </c>
      <c r="AH23" s="194"/>
    </row>
    <row r="24" spans="1:34" ht="13.5" x14ac:dyDescent="0.25">
      <c r="A24" s="216" t="s">
        <v>90</v>
      </c>
      <c r="B24" s="411" t="s">
        <v>22</v>
      </c>
      <c r="C24" s="408">
        <f>AD52</f>
        <v>6943950.7599999998</v>
      </c>
      <c r="D24" s="408">
        <f>AE52</f>
        <v>0</v>
      </c>
      <c r="E24" s="409">
        <f t="shared" si="6"/>
        <v>-100</v>
      </c>
      <c r="F24" s="408">
        <f>AF52</f>
        <v>4914530</v>
      </c>
      <c r="G24" s="408">
        <f>AG52</f>
        <v>39202089.380000003</v>
      </c>
      <c r="H24" s="409">
        <f t="shared" si="5"/>
        <v>697.67728307691686</v>
      </c>
      <c r="I24" s="410">
        <f t="shared" si="4"/>
        <v>2.7339659722268954</v>
      </c>
      <c r="J24" s="262"/>
      <c r="K24" s="215"/>
      <c r="L24" s="2" t="s">
        <v>107</v>
      </c>
      <c r="M24" s="13"/>
      <c r="N24" s="13">
        <v>71</v>
      </c>
      <c r="O24" s="13"/>
      <c r="P24" s="13">
        <v>127.65</v>
      </c>
      <c r="Q24" s="13"/>
      <c r="R24" s="13">
        <v>28</v>
      </c>
      <c r="S24" s="13"/>
      <c r="T24" s="13"/>
      <c r="U24" s="13"/>
      <c r="V24" s="13"/>
      <c r="W24" s="13"/>
      <c r="X24" s="13"/>
      <c r="Y24" s="13"/>
      <c r="Z24" s="13"/>
      <c r="AA24" s="13"/>
      <c r="AB24" s="13">
        <v>7.085</v>
      </c>
      <c r="AC24" s="13"/>
      <c r="AD24" s="13">
        <v>10.016</v>
      </c>
      <c r="AE24" s="13"/>
      <c r="AF24" s="93">
        <f t="shared" si="2"/>
        <v>226.65</v>
      </c>
      <c r="AG24" s="189">
        <f t="shared" si="3"/>
        <v>17.100999999999999</v>
      </c>
      <c r="AH24" s="194"/>
    </row>
    <row r="25" spans="1:34" ht="13.5" x14ac:dyDescent="0.25">
      <c r="A25" s="38"/>
      <c r="B25" s="130" t="s">
        <v>24</v>
      </c>
      <c r="C25" s="408">
        <f>AD56</f>
        <v>770565.07</v>
      </c>
      <c r="D25" s="408">
        <f>AE56</f>
        <v>0</v>
      </c>
      <c r="E25" s="409">
        <f>(D25-C25)/C25*100</f>
        <v>-100</v>
      </c>
      <c r="F25" s="408">
        <f>AF56</f>
        <v>2618337.5499999998</v>
      </c>
      <c r="G25" s="408">
        <f>AG56</f>
        <v>3641356.8099999996</v>
      </c>
      <c r="H25" s="409">
        <f t="shared" si="5"/>
        <v>39.071328293787019</v>
      </c>
      <c r="I25" s="410">
        <f t="shared" si="4"/>
        <v>0.25394936261626044</v>
      </c>
      <c r="J25" s="262"/>
      <c r="K25" s="215"/>
      <c r="L25" s="2" t="s">
        <v>27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93">
        <f t="shared" si="2"/>
        <v>0</v>
      </c>
      <c r="AG25" s="189">
        <f t="shared" si="3"/>
        <v>0</v>
      </c>
      <c r="AH25" s="194"/>
    </row>
    <row r="26" spans="1:34" ht="13.5" x14ac:dyDescent="0.25">
      <c r="A26" s="38"/>
      <c r="B26" s="130" t="s">
        <v>27</v>
      </c>
      <c r="C26" s="408">
        <f>AD55</f>
        <v>726441.41</v>
      </c>
      <c r="D26" s="408">
        <f>AE55</f>
        <v>0</v>
      </c>
      <c r="E26" s="409">
        <f t="shared" si="6"/>
        <v>-100</v>
      </c>
      <c r="F26" s="408">
        <f>AF55</f>
        <v>14671733.039999999</v>
      </c>
      <c r="G26" s="408">
        <f>AG55</f>
        <v>13981610.499999998</v>
      </c>
      <c r="H26" s="409">
        <f t="shared" si="5"/>
        <v>-4.7037561146900542</v>
      </c>
      <c r="I26" s="410">
        <f t="shared" si="4"/>
        <v>0.97508188845240218</v>
      </c>
      <c r="J26" s="262"/>
      <c r="K26" s="215"/>
      <c r="L26" s="2" t="s">
        <v>24</v>
      </c>
      <c r="M26" s="13"/>
      <c r="N26" s="13">
        <v>13053.57</v>
      </c>
      <c r="O26" s="13"/>
      <c r="P26" s="13"/>
      <c r="Q26" s="13"/>
      <c r="R26" s="13"/>
      <c r="S26" s="13"/>
      <c r="T26" s="13">
        <v>16076.58</v>
      </c>
      <c r="U26" s="13"/>
      <c r="V26" s="13"/>
      <c r="W26" s="13"/>
      <c r="X26" s="13"/>
      <c r="Y26" s="193">
        <v>20813.79</v>
      </c>
      <c r="Z26" s="13"/>
      <c r="AA26" s="13"/>
      <c r="AB26" s="13"/>
      <c r="AC26" s="13"/>
      <c r="AD26" s="13"/>
      <c r="AE26" s="13"/>
      <c r="AF26" s="93">
        <f t="shared" si="2"/>
        <v>13053.57</v>
      </c>
      <c r="AG26" s="189">
        <f t="shared" si="3"/>
        <v>20813.79</v>
      </c>
      <c r="AH26" s="194"/>
    </row>
    <row r="27" spans="1:34" ht="13.5" x14ac:dyDescent="0.25">
      <c r="A27" s="38"/>
      <c r="B27" s="130" t="s">
        <v>59</v>
      </c>
      <c r="C27" s="408">
        <f>AD50-(C24+C25+C26)</f>
        <v>358903.49300000072</v>
      </c>
      <c r="D27" s="408">
        <f>AE50-(D24+D25+D26)</f>
        <v>0</v>
      </c>
      <c r="E27" s="409">
        <f t="shared" si="6"/>
        <v>-100</v>
      </c>
      <c r="F27" s="408">
        <f>AF50-(F24+F25+F26)</f>
        <v>9662277.0840000026</v>
      </c>
      <c r="G27" s="408">
        <f>AG50-(G24+G25+G26)</f>
        <v>10316493.740999989</v>
      </c>
      <c r="H27" s="409">
        <f t="shared" si="5"/>
        <v>6.770833120521039</v>
      </c>
      <c r="I27" s="410">
        <f t="shared" si="4"/>
        <v>0.71947549956291934</v>
      </c>
      <c r="J27" s="262"/>
      <c r="K27" s="215"/>
      <c r="L27" s="2" t="s">
        <v>30</v>
      </c>
      <c r="M27" s="13">
        <v>39850</v>
      </c>
      <c r="N27" s="13">
        <v>159380</v>
      </c>
      <c r="O27" s="13"/>
      <c r="P27" s="193"/>
      <c r="Q27" s="13"/>
      <c r="R27" s="246"/>
      <c r="S27" s="13">
        <v>56630</v>
      </c>
      <c r="T27" s="246"/>
      <c r="U27" s="13"/>
      <c r="V27" s="13"/>
      <c r="W27" s="13">
        <v>93100</v>
      </c>
      <c r="X27" s="13">
        <v>44050</v>
      </c>
      <c r="Y27" s="13"/>
      <c r="Z27" s="13"/>
      <c r="AA27" s="13"/>
      <c r="AB27" s="13"/>
      <c r="AC27" s="13"/>
      <c r="AD27" s="13"/>
      <c r="AE27" s="13"/>
      <c r="AF27" s="93">
        <f t="shared" si="2"/>
        <v>255860</v>
      </c>
      <c r="AG27" s="189">
        <f t="shared" si="3"/>
        <v>0</v>
      </c>
      <c r="AH27" s="194"/>
    </row>
    <row r="28" spans="1:34" ht="13.5" x14ac:dyDescent="0.25">
      <c r="A28" s="64" t="s">
        <v>77</v>
      </c>
      <c r="B28" s="404" t="s">
        <v>79</v>
      </c>
      <c r="C28" s="405">
        <f>SUM(C29:C32)</f>
        <v>20029083.318</v>
      </c>
      <c r="D28" s="405">
        <f>SUM(D29:D32)</f>
        <v>0</v>
      </c>
      <c r="E28" s="406">
        <f t="shared" si="6"/>
        <v>-100</v>
      </c>
      <c r="F28" s="405">
        <f>SUM(F29:F32)</f>
        <v>140920303.69799998</v>
      </c>
      <c r="G28" s="405">
        <f>SUM(G29:G32)</f>
        <v>117401217.583</v>
      </c>
      <c r="H28" s="406">
        <f t="shared" si="5"/>
        <v>-16.689636268030391</v>
      </c>
      <c r="I28" s="407">
        <f t="shared" si="4"/>
        <v>8.1875976267142487</v>
      </c>
      <c r="J28" s="262"/>
      <c r="K28" s="215"/>
      <c r="L28" s="2" t="s">
        <v>23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257">
        <v>22596274.079999998</v>
      </c>
      <c r="AB28" s="13"/>
      <c r="AC28" s="13"/>
      <c r="AD28" s="257">
        <v>27310026.370000001</v>
      </c>
      <c r="AE28" s="13"/>
      <c r="AF28" s="93">
        <f t="shared" si="2"/>
        <v>0</v>
      </c>
      <c r="AG28" s="189">
        <f t="shared" si="3"/>
        <v>49906300.450000003</v>
      </c>
      <c r="AH28" s="194"/>
    </row>
    <row r="29" spans="1:34" ht="13.5" x14ac:dyDescent="0.25">
      <c r="A29" s="216" t="s">
        <v>91</v>
      </c>
      <c r="B29" s="130" t="s">
        <v>27</v>
      </c>
      <c r="C29" s="408">
        <f>AD70</f>
        <v>12083319.15</v>
      </c>
      <c r="D29" s="408">
        <f>AE70</f>
        <v>0</v>
      </c>
      <c r="E29" s="409">
        <f t="shared" si="6"/>
        <v>-100</v>
      </c>
      <c r="F29" s="408">
        <f>AF70</f>
        <v>73597936.290000007</v>
      </c>
      <c r="G29" s="408">
        <f>AG70</f>
        <v>70230191.965000004</v>
      </c>
      <c r="H29" s="409">
        <f t="shared" si="5"/>
        <v>-4.5758678772322989</v>
      </c>
      <c r="I29" s="410">
        <f t="shared" si="4"/>
        <v>4.8978755492871828</v>
      </c>
      <c r="J29" s="262"/>
      <c r="K29" s="215"/>
      <c r="L29" s="2" t="s">
        <v>29</v>
      </c>
      <c r="M29" s="13">
        <v>3101195.48</v>
      </c>
      <c r="N29" s="246">
        <v>1508978.25</v>
      </c>
      <c r="O29" s="246">
        <v>3099236.2</v>
      </c>
      <c r="P29" s="13"/>
      <c r="Q29" s="13">
        <v>1504758.77</v>
      </c>
      <c r="R29" s="13">
        <v>797551.41</v>
      </c>
      <c r="S29" s="13">
        <v>1327350.1399999999</v>
      </c>
      <c r="T29" s="13">
        <v>2792045.26</v>
      </c>
      <c r="U29" s="257">
        <v>1483616.56</v>
      </c>
      <c r="V29" s="193">
        <v>1425714.79</v>
      </c>
      <c r="W29" s="257">
        <v>3745801.43</v>
      </c>
      <c r="X29" s="246">
        <v>3085023.26</v>
      </c>
      <c r="Y29" s="246">
        <v>2863009.04</v>
      </c>
      <c r="Z29" s="246">
        <v>1571449.18</v>
      </c>
      <c r="AA29" s="193">
        <v>723219.58</v>
      </c>
      <c r="AB29" s="246">
        <v>1668000</v>
      </c>
      <c r="AC29" s="257">
        <v>2600000.122</v>
      </c>
      <c r="AD29" s="193">
        <v>2024466.09</v>
      </c>
      <c r="AE29" s="13"/>
      <c r="AF29" s="93">
        <f t="shared" si="2"/>
        <v>11339070.250000002</v>
      </c>
      <c r="AG29" s="189">
        <f t="shared" si="3"/>
        <v>11450144.012</v>
      </c>
      <c r="AH29" s="194"/>
    </row>
    <row r="30" spans="1:34" ht="13.5" x14ac:dyDescent="0.25">
      <c r="A30" s="38"/>
      <c r="B30" s="130" t="s">
        <v>42</v>
      </c>
      <c r="C30" s="408">
        <f>AD74</f>
        <v>7143876.9040000001</v>
      </c>
      <c r="D30" s="408">
        <f>AE74</f>
        <v>0</v>
      </c>
      <c r="E30" s="409">
        <f t="shared" si="6"/>
        <v>-100</v>
      </c>
      <c r="F30" s="408">
        <f>AF74</f>
        <v>60157926.906999998</v>
      </c>
      <c r="G30" s="408">
        <f>AG74</f>
        <v>41666610</v>
      </c>
      <c r="H30" s="409">
        <f t="shared" si="5"/>
        <v>-30.737955673882013</v>
      </c>
      <c r="I30" s="410">
        <f t="shared" si="4"/>
        <v>2.9058424109447012</v>
      </c>
      <c r="J30" s="262"/>
      <c r="K30" s="215"/>
      <c r="L30" s="2" t="s">
        <v>46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>
        <v>17875</v>
      </c>
      <c r="Z30" s="13"/>
      <c r="AA30" s="13"/>
      <c r="AB30" s="13">
        <v>50</v>
      </c>
      <c r="AC30" s="13"/>
      <c r="AD30" s="13"/>
      <c r="AE30" s="13"/>
      <c r="AF30" s="93">
        <f t="shared" si="2"/>
        <v>0</v>
      </c>
      <c r="AG30" s="189">
        <f t="shared" si="3"/>
        <v>17925</v>
      </c>
      <c r="AH30" s="194"/>
    </row>
    <row r="31" spans="1:34" ht="13.5" x14ac:dyDescent="0.25">
      <c r="A31" s="38"/>
      <c r="B31" s="130" t="s">
        <v>24</v>
      </c>
      <c r="C31" s="408">
        <f>AD71</f>
        <v>801861.30999999994</v>
      </c>
      <c r="D31" s="408">
        <f>AE71</f>
        <v>0</v>
      </c>
      <c r="E31" s="409">
        <f t="shared" si="6"/>
        <v>-100</v>
      </c>
      <c r="F31" s="408">
        <f>AF71</f>
        <v>7133104.3700000001</v>
      </c>
      <c r="G31" s="408">
        <f>AG71</f>
        <v>5503568.9799999995</v>
      </c>
      <c r="H31" s="409">
        <f t="shared" si="5"/>
        <v>-22.844687326508311</v>
      </c>
      <c r="I31" s="410">
        <f t="shared" si="4"/>
        <v>0.38382062168349357</v>
      </c>
      <c r="J31" s="262"/>
      <c r="K31" s="215"/>
      <c r="L31" s="2" t="s">
        <v>26</v>
      </c>
      <c r="M31" s="257">
        <v>11583823.4</v>
      </c>
      <c r="N31" s="257">
        <v>13024198</v>
      </c>
      <c r="O31" s="257">
        <v>13135619</v>
      </c>
      <c r="P31" s="257">
        <v>11077813.24</v>
      </c>
      <c r="Q31" s="257">
        <v>8765997.1519999988</v>
      </c>
      <c r="R31" s="257">
        <v>8929185.1109999996</v>
      </c>
      <c r="S31" s="246">
        <v>2467266</v>
      </c>
      <c r="T31" s="257">
        <v>4766951</v>
      </c>
      <c r="U31" s="246">
        <v>8430800.8000000007</v>
      </c>
      <c r="V31" s="246">
        <v>2216376.6</v>
      </c>
      <c r="W31" s="246">
        <v>6067395</v>
      </c>
      <c r="X31" s="257">
        <v>4584838</v>
      </c>
      <c r="Y31" s="257">
        <v>2905627</v>
      </c>
      <c r="Z31" s="257">
        <v>3074143.95</v>
      </c>
      <c r="AA31" s="246">
        <v>2788975</v>
      </c>
      <c r="AB31" s="257">
        <v>1829307</v>
      </c>
      <c r="AC31" s="246">
        <v>1564868</v>
      </c>
      <c r="AD31" s="13">
        <v>900821</v>
      </c>
      <c r="AE31" s="13"/>
      <c r="AF31" s="93">
        <f t="shared" si="2"/>
        <v>68983901.902999997</v>
      </c>
      <c r="AG31" s="189">
        <f t="shared" si="3"/>
        <v>13063741.949999999</v>
      </c>
      <c r="AH31" s="194"/>
    </row>
    <row r="32" spans="1:34" ht="13.5" x14ac:dyDescent="0.25">
      <c r="A32" s="66"/>
      <c r="B32" s="443" t="s">
        <v>59</v>
      </c>
      <c r="C32" s="408">
        <f>AD65-(C29+C30+C31)</f>
        <v>25.953999999910593</v>
      </c>
      <c r="D32" s="408">
        <f>AE65-(D29+D30+D31)</f>
        <v>0</v>
      </c>
      <c r="E32" s="409">
        <f t="shared" si="6"/>
        <v>-100</v>
      </c>
      <c r="F32" s="408">
        <f>AF65-(F29+F30+F31)</f>
        <v>31336.130999982357</v>
      </c>
      <c r="G32" s="408">
        <f>AG65-(G29+G30+G31)</f>
        <v>846.63799999654293</v>
      </c>
      <c r="H32" s="409">
        <f t="shared" si="5"/>
        <v>-97.298205065593393</v>
      </c>
      <c r="I32" s="410">
        <f t="shared" si="4"/>
        <v>5.9044798871502972E-5</v>
      </c>
      <c r="J32" s="262"/>
      <c r="K32" s="215"/>
      <c r="L32" s="2" t="s">
        <v>28</v>
      </c>
      <c r="M32" s="193">
        <v>116561.34</v>
      </c>
      <c r="N32" s="193">
        <v>106304.49</v>
      </c>
      <c r="O32" s="193">
        <v>115044.05</v>
      </c>
      <c r="P32" s="246">
        <v>101848.62</v>
      </c>
      <c r="Q32" s="246">
        <v>43841.55</v>
      </c>
      <c r="R32" s="193"/>
      <c r="S32" s="193"/>
      <c r="T32" s="193"/>
      <c r="U32" s="193"/>
      <c r="V32" s="13"/>
      <c r="W32" s="193"/>
      <c r="X32" s="193"/>
      <c r="Y32" s="13"/>
      <c r="Z32" s="13"/>
      <c r="AA32" s="13"/>
      <c r="AB32" s="13"/>
      <c r="AC32" s="13"/>
      <c r="AD32" s="13"/>
      <c r="AE32" s="13"/>
      <c r="AF32" s="93">
        <f t="shared" si="2"/>
        <v>483600.05</v>
      </c>
      <c r="AG32" s="189">
        <f t="shared" si="3"/>
        <v>0</v>
      </c>
      <c r="AH32" s="194"/>
    </row>
    <row r="33" spans="1:34" ht="13.5" x14ac:dyDescent="0.25">
      <c r="A33" s="64" t="s">
        <v>101</v>
      </c>
      <c r="B33" s="395" t="s">
        <v>80</v>
      </c>
      <c r="C33" s="396">
        <f>SUM(C34:C37)</f>
        <v>22356360.649</v>
      </c>
      <c r="D33" s="396">
        <f>SUM(D34:D37)</f>
        <v>0</v>
      </c>
      <c r="E33" s="397">
        <f t="shared" si="6"/>
        <v>-100</v>
      </c>
      <c r="F33" s="396">
        <f>SUM(F34:F37)</f>
        <v>101129682.811</v>
      </c>
      <c r="G33" s="396">
        <f>SUM(G34:G37)</f>
        <v>103023352.83400001</v>
      </c>
      <c r="H33" s="397">
        <f t="shared" si="5"/>
        <v>1.8725165256763023</v>
      </c>
      <c r="I33" s="398">
        <f t="shared" si="4"/>
        <v>7.1848808430241187</v>
      </c>
      <c r="J33" s="262"/>
      <c r="K33" s="162" t="s">
        <v>100</v>
      </c>
      <c r="L33" s="2"/>
      <c r="M33" s="197"/>
      <c r="N33" s="197"/>
      <c r="O33" s="197"/>
      <c r="P33" s="13"/>
      <c r="Q33" s="13"/>
      <c r="R33" s="13"/>
      <c r="S33" s="13"/>
      <c r="T33" s="13"/>
      <c r="U33" s="13"/>
      <c r="V33" s="13"/>
      <c r="W33" s="13"/>
      <c r="X33" s="13"/>
      <c r="Y33" s="197"/>
      <c r="Z33" s="197"/>
      <c r="AA33" s="197"/>
      <c r="AB33" s="197"/>
      <c r="AC33" s="197"/>
      <c r="AD33" s="197"/>
      <c r="AE33" s="197"/>
      <c r="AF33" s="93">
        <f t="shared" si="2"/>
        <v>0</v>
      </c>
      <c r="AG33" s="189">
        <f t="shared" si="3"/>
        <v>0</v>
      </c>
      <c r="AH33" s="194"/>
    </row>
    <row r="34" spans="1:34" ht="13.5" x14ac:dyDescent="0.25">
      <c r="A34" s="216" t="s">
        <v>92</v>
      </c>
      <c r="B34" s="399" t="s">
        <v>27</v>
      </c>
      <c r="C34" s="400">
        <f>AD85</f>
        <v>20754591.710000001</v>
      </c>
      <c r="D34" s="400">
        <f>AE85</f>
        <v>0</v>
      </c>
      <c r="E34" s="402">
        <f t="shared" si="6"/>
        <v>-100</v>
      </c>
      <c r="F34" s="400">
        <f>AF85</f>
        <v>89968859.549999997</v>
      </c>
      <c r="G34" s="400">
        <f>AG85</f>
        <v>92698543.689999998</v>
      </c>
      <c r="H34" s="402">
        <f t="shared" si="5"/>
        <v>3.0340321680780944</v>
      </c>
      <c r="I34" s="403">
        <f t="shared" si="4"/>
        <v>6.4648254246556736</v>
      </c>
      <c r="J34" s="262"/>
      <c r="K34" s="163" t="s">
        <v>98</v>
      </c>
      <c r="L34" s="2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93">
        <f t="shared" si="2"/>
        <v>0</v>
      </c>
      <c r="AG34" s="189">
        <f t="shared" si="3"/>
        <v>0</v>
      </c>
    </row>
    <row r="35" spans="1:34" ht="13.5" x14ac:dyDescent="0.25">
      <c r="A35" s="38"/>
      <c r="B35" s="399" t="s">
        <v>153</v>
      </c>
      <c r="C35" s="400">
        <f>AD87</f>
        <v>1600500.99</v>
      </c>
      <c r="D35" s="400">
        <f>AE87</f>
        <v>0</v>
      </c>
      <c r="E35" s="402">
        <f t="shared" si="6"/>
        <v>-100</v>
      </c>
      <c r="F35" s="400">
        <f>AF87</f>
        <v>9991359.4800000004</v>
      </c>
      <c r="G35" s="400">
        <f>AG87</f>
        <v>8850065.3599999994</v>
      </c>
      <c r="H35" s="402">
        <f t="shared" si="5"/>
        <v>-11.422811102778988</v>
      </c>
      <c r="I35" s="403">
        <f t="shared" si="4"/>
        <v>0.61720632570589695</v>
      </c>
      <c r="J35" s="263" t="s">
        <v>83</v>
      </c>
      <c r="K35" s="159" t="s">
        <v>75</v>
      </c>
      <c r="L35" s="7" t="s">
        <v>72</v>
      </c>
      <c r="M35" s="256">
        <f t="shared" ref="M35:X35" si="9">SUM(M36:M47)</f>
        <v>6128631.5930000003</v>
      </c>
      <c r="N35" s="256">
        <f t="shared" si="9"/>
        <v>1098383.524</v>
      </c>
      <c r="O35" s="256">
        <f t="shared" si="9"/>
        <v>6342438.7740000002</v>
      </c>
      <c r="P35" s="256">
        <f t="shared" si="9"/>
        <v>4911840.8939999994</v>
      </c>
      <c r="Q35" s="256">
        <f t="shared" si="9"/>
        <v>17706310.993999999</v>
      </c>
      <c r="R35" s="256">
        <f t="shared" si="9"/>
        <v>7939299.6050000004</v>
      </c>
      <c r="S35" s="256">
        <f t="shared" si="9"/>
        <v>13170663.698000003</v>
      </c>
      <c r="T35" s="256">
        <f t="shared" si="9"/>
        <v>41365734.016000003</v>
      </c>
      <c r="U35" s="256">
        <f t="shared" si="9"/>
        <v>4149616.6370000001</v>
      </c>
      <c r="V35" s="256">
        <f t="shared" si="9"/>
        <v>17030375.334000003</v>
      </c>
      <c r="W35" s="256">
        <f t="shared" si="9"/>
        <v>10752305.948000001</v>
      </c>
      <c r="X35" s="256">
        <f t="shared" si="9"/>
        <v>13139255.094000001</v>
      </c>
      <c r="Y35" s="426">
        <f t="shared" ref="Y35:AE35" si="10">SUM(Y36:Y47)</f>
        <v>6474705.3029999994</v>
      </c>
      <c r="Z35" s="426">
        <f t="shared" si="10"/>
        <v>12081046.768000001</v>
      </c>
      <c r="AA35" s="426">
        <f t="shared" si="10"/>
        <v>27725757.211999997</v>
      </c>
      <c r="AB35" s="426">
        <f t="shared" si="10"/>
        <v>26765066.701000001</v>
      </c>
      <c r="AC35" s="426">
        <f t="shared" si="10"/>
        <v>6485328.9289999995</v>
      </c>
      <c r="AD35" s="426">
        <f t="shared" si="10"/>
        <v>21938217.276000001</v>
      </c>
      <c r="AE35" s="426">
        <f t="shared" si="10"/>
        <v>0</v>
      </c>
      <c r="AF35" s="193">
        <f t="shared" si="2"/>
        <v>57297569.082000002</v>
      </c>
      <c r="AG35" s="180">
        <f t="shared" si="3"/>
        <v>101470122.18900001</v>
      </c>
      <c r="AH35" s="219" t="s">
        <v>83</v>
      </c>
    </row>
    <row r="36" spans="1:34" ht="13.5" x14ac:dyDescent="0.25">
      <c r="A36" s="38"/>
      <c r="B36" s="399"/>
      <c r="C36" s="400"/>
      <c r="D36" s="400"/>
      <c r="E36" s="402" t="e">
        <f t="shared" si="6"/>
        <v>#DIV/0!</v>
      </c>
      <c r="F36" s="400"/>
      <c r="G36" s="400"/>
      <c r="H36" s="402" t="e">
        <f t="shared" si="5"/>
        <v>#DIV/0!</v>
      </c>
      <c r="I36" s="403">
        <f t="shared" si="4"/>
        <v>0</v>
      </c>
      <c r="J36" s="262"/>
      <c r="K36" s="160"/>
      <c r="L36" s="2" t="s">
        <v>25</v>
      </c>
      <c r="M36" s="13">
        <v>19313.97</v>
      </c>
      <c r="N36" s="13"/>
      <c r="O36" s="13"/>
      <c r="P36" s="13">
        <v>19395.919999999998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3">
        <f t="shared" si="2"/>
        <v>38709.89</v>
      </c>
      <c r="AG36" s="189">
        <f t="shared" si="3"/>
        <v>0</v>
      </c>
      <c r="AH36" s="194"/>
    </row>
    <row r="37" spans="1:34" ht="13.5" x14ac:dyDescent="0.25">
      <c r="A37" s="66"/>
      <c r="B37" s="438" t="s">
        <v>59</v>
      </c>
      <c r="C37" s="400">
        <f>AD80-(C34+C35+C36)</f>
        <v>1267.9490000009537</v>
      </c>
      <c r="D37" s="400">
        <f>AE80-(D34+D35+D36)</f>
        <v>0</v>
      </c>
      <c r="E37" s="402">
        <f t="shared" si="6"/>
        <v>-100</v>
      </c>
      <c r="F37" s="400">
        <f>AF80-(F34+F35+F36)</f>
        <v>1169463.7810000032</v>
      </c>
      <c r="G37" s="400">
        <f>AG80-(G34+G35+G36)</f>
        <v>1474743.7840000093</v>
      </c>
      <c r="H37" s="402">
        <f t="shared" si="5"/>
        <v>26.1042717149361</v>
      </c>
      <c r="I37" s="403">
        <f t="shared" si="4"/>
        <v>0.1028490926625492</v>
      </c>
      <c r="J37" s="262"/>
      <c r="K37" s="160"/>
      <c r="L37" s="2" t="s">
        <v>22</v>
      </c>
      <c r="M37" s="246">
        <v>605531.07999999996</v>
      </c>
      <c r="N37" s="257">
        <v>481820.75</v>
      </c>
      <c r="O37" s="246">
        <v>1667449.527</v>
      </c>
      <c r="P37" s="246">
        <v>803475.43</v>
      </c>
      <c r="Q37" s="13">
        <v>1035483.11</v>
      </c>
      <c r="R37" s="246">
        <v>295090.38</v>
      </c>
      <c r="S37" s="246">
        <v>200538.05</v>
      </c>
      <c r="T37" s="257">
        <v>121047.939</v>
      </c>
      <c r="U37" s="246">
        <v>720075.43</v>
      </c>
      <c r="V37" s="246">
        <v>534622</v>
      </c>
      <c r="W37" s="246"/>
      <c r="X37" s="246">
        <v>418904.78</v>
      </c>
      <c r="Y37" s="13"/>
      <c r="Z37" s="246">
        <v>776046.44000000006</v>
      </c>
      <c r="AA37" s="246">
        <v>2843928.34</v>
      </c>
      <c r="AB37" s="246">
        <v>165590.39999999999</v>
      </c>
      <c r="AC37" s="246">
        <v>519172.34</v>
      </c>
      <c r="AD37" s="13"/>
      <c r="AE37" s="13"/>
      <c r="AF37" s="93">
        <f t="shared" si="2"/>
        <v>5089388.3269999996</v>
      </c>
      <c r="AG37" s="189">
        <f t="shared" si="3"/>
        <v>4304737.5199999996</v>
      </c>
      <c r="AH37" s="194"/>
    </row>
    <row r="38" spans="1:34" ht="13.5" x14ac:dyDescent="0.25">
      <c r="A38" s="153"/>
      <c r="B38" s="258" t="s">
        <v>117</v>
      </c>
      <c r="C38" s="259">
        <f>C8+C13+C18+C23+C28+C33</f>
        <v>252614148.86199999</v>
      </c>
      <c r="D38" s="259">
        <f>D8+D13+D18+D23+D28+D33</f>
        <v>0</v>
      </c>
      <c r="E38" s="241">
        <f t="shared" si="6"/>
        <v>-100</v>
      </c>
      <c r="F38" s="259">
        <f>F8+F13+F18+F23+F28+F33</f>
        <v>1148078527.9949999</v>
      </c>
      <c r="G38" s="259">
        <f>G8+G13+G18+G23+G28+G33</f>
        <v>1159033147.7400002</v>
      </c>
      <c r="H38" s="241">
        <f t="shared" si="5"/>
        <v>0.95416990021853898</v>
      </c>
      <c r="I38" s="260"/>
      <c r="J38" s="155"/>
      <c r="K38" s="156"/>
      <c r="L38" s="2" t="s">
        <v>37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3">
        <f t="shared" si="2"/>
        <v>0</v>
      </c>
      <c r="AG38" s="189">
        <f t="shared" si="3"/>
        <v>0</v>
      </c>
      <c r="AH38" s="194"/>
    </row>
    <row r="39" spans="1:34" ht="14.25" thickBot="1" x14ac:dyDescent="0.3">
      <c r="A39" s="154"/>
      <c r="B39" s="356" t="s">
        <v>32</v>
      </c>
      <c r="C39" s="357">
        <f>'2.neg'!C25</f>
        <v>308453420.93700004</v>
      </c>
      <c r="D39" s="357">
        <f>'2.neg'!D25</f>
        <v>0</v>
      </c>
      <c r="E39" s="358">
        <f t="shared" si="6"/>
        <v>-100</v>
      </c>
      <c r="F39" s="356">
        <f>'2.neg'!F25</f>
        <v>1334658496.4320002</v>
      </c>
      <c r="G39" s="356">
        <f>'2.neg'!G25</f>
        <v>1433890903.4800003</v>
      </c>
      <c r="H39" s="358">
        <f t="shared" si="5"/>
        <v>7.4350410470755133</v>
      </c>
      <c r="I39" s="261">
        <f>G39/$G$39*100</f>
        <v>100</v>
      </c>
      <c r="J39" s="155"/>
      <c r="K39" s="160"/>
      <c r="L39" s="2" t="s">
        <v>107</v>
      </c>
      <c r="M39" s="13">
        <v>318.435</v>
      </c>
      <c r="N39" s="13">
        <v>440.22</v>
      </c>
      <c r="O39" s="13">
        <v>607.21100000000001</v>
      </c>
      <c r="P39" s="13">
        <v>1032.796</v>
      </c>
      <c r="Q39" s="13">
        <v>323.75200000000001</v>
      </c>
      <c r="R39" s="13">
        <v>257.13900000000001</v>
      </c>
      <c r="S39" s="13">
        <v>550.62300000000005</v>
      </c>
      <c r="T39" s="13">
        <v>202.14699999999999</v>
      </c>
      <c r="U39" s="13">
        <v>524.82000000000005</v>
      </c>
      <c r="V39" s="13">
        <v>681.94600000000003</v>
      </c>
      <c r="W39" s="13">
        <v>3227.2359999999999</v>
      </c>
      <c r="X39" s="13">
        <v>643.36800000000005</v>
      </c>
      <c r="Y39" s="13">
        <v>663.053</v>
      </c>
      <c r="Z39" s="13">
        <v>694.34400000000005</v>
      </c>
      <c r="AA39" s="13">
        <v>760.72900000000004</v>
      </c>
      <c r="AB39" s="13">
        <v>298.69299999999998</v>
      </c>
      <c r="AC39" s="13">
        <v>695.61199999999997</v>
      </c>
      <c r="AD39" s="13">
        <v>477.279</v>
      </c>
      <c r="AE39" s="13"/>
      <c r="AF39" s="93">
        <f t="shared" si="2"/>
        <v>3530.1760000000004</v>
      </c>
      <c r="AG39" s="189">
        <f t="shared" si="3"/>
        <v>3589.7100000000005</v>
      </c>
      <c r="AH39" s="194"/>
    </row>
    <row r="40" spans="1:34" ht="14.25" thickTop="1" x14ac:dyDescent="0.25">
      <c r="A40" s="38"/>
      <c r="B40" s="359" t="s">
        <v>149</v>
      </c>
      <c r="C40" s="360">
        <f>C8+C13+C33</f>
        <v>201846987.535</v>
      </c>
      <c r="D40" s="360">
        <f>D8+D13+D33</f>
        <v>0</v>
      </c>
      <c r="E40" s="361">
        <f>(D40-C40)/C40*100</f>
        <v>-100</v>
      </c>
      <c r="F40" s="360">
        <f>F8+F13+F33</f>
        <v>917993777.54099989</v>
      </c>
      <c r="G40" s="360">
        <f>G8+G13+G33</f>
        <v>873020257.53700006</v>
      </c>
      <c r="H40" s="361">
        <f t="shared" si="5"/>
        <v>-4.8991094606838113</v>
      </c>
      <c r="I40" s="240"/>
      <c r="J40" s="155"/>
      <c r="K40" s="160"/>
      <c r="L40" s="2" t="s">
        <v>27</v>
      </c>
      <c r="M40" s="13"/>
      <c r="N40" s="13"/>
      <c r="O40" s="13"/>
      <c r="P40" s="13"/>
      <c r="Q40" s="13"/>
      <c r="R40" s="13"/>
      <c r="S40" s="193"/>
      <c r="T40" s="193"/>
      <c r="U40" s="13"/>
      <c r="V40" s="193"/>
      <c r="W40" s="13"/>
      <c r="X40" s="13"/>
      <c r="Y40" s="13"/>
      <c r="Z40" s="13"/>
      <c r="AA40" s="13"/>
      <c r="AB40" s="13"/>
      <c r="AC40" s="13"/>
      <c r="AD40" s="13"/>
      <c r="AE40" s="13"/>
      <c r="AF40" s="93">
        <f t="shared" si="2"/>
        <v>0</v>
      </c>
      <c r="AG40" s="189">
        <f t="shared" si="3"/>
        <v>0</v>
      </c>
      <c r="AH40" s="194"/>
    </row>
    <row r="41" spans="1:34" ht="13.5" x14ac:dyDescent="0.25">
      <c r="A41" s="38"/>
      <c r="E41" s="54"/>
      <c r="F41" s="54"/>
      <c r="G41" s="54"/>
      <c r="H41" s="54"/>
      <c r="I41" s="4"/>
      <c r="J41" s="155"/>
      <c r="K41" s="160"/>
      <c r="L41" s="2" t="s">
        <v>24</v>
      </c>
      <c r="M41" s="13"/>
      <c r="N41" s="193"/>
      <c r="O41" s="13">
        <v>11627.95</v>
      </c>
      <c r="P41" s="13"/>
      <c r="Q41" s="13"/>
      <c r="R41" s="13">
        <v>57091.06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3">
        <f t="shared" si="2"/>
        <v>68719.009999999995</v>
      </c>
      <c r="AG41" s="189">
        <f t="shared" si="3"/>
        <v>0</v>
      </c>
      <c r="AH41" s="194"/>
    </row>
    <row r="42" spans="1:34" ht="13.5" x14ac:dyDescent="0.25">
      <c r="A42" s="38"/>
      <c r="E42" s="54"/>
      <c r="F42" s="54"/>
      <c r="G42" s="54"/>
      <c r="H42" s="54"/>
      <c r="I42" s="4"/>
      <c r="J42" s="155"/>
      <c r="K42" s="156"/>
      <c r="L42" s="2" t="s">
        <v>30</v>
      </c>
      <c r="M42" s="193">
        <v>226470.08000000002</v>
      </c>
      <c r="N42" s="246">
        <v>337567.6</v>
      </c>
      <c r="O42" s="193">
        <v>90723</v>
      </c>
      <c r="P42" s="193">
        <v>146201.4</v>
      </c>
      <c r="Q42" s="246">
        <v>83506.600000000006</v>
      </c>
      <c r="R42" s="193">
        <v>14210</v>
      </c>
      <c r="S42" s="13">
        <v>50825.4</v>
      </c>
      <c r="T42" s="13">
        <v>121018</v>
      </c>
      <c r="U42" s="193">
        <v>43892</v>
      </c>
      <c r="V42" s="13">
        <v>158180</v>
      </c>
      <c r="W42" s="193">
        <v>102334.32</v>
      </c>
      <c r="X42" s="193">
        <v>93575</v>
      </c>
      <c r="Y42" s="246">
        <v>91996.2</v>
      </c>
      <c r="Z42" s="193">
        <v>115200.8</v>
      </c>
      <c r="AA42" s="13">
        <v>99431.4</v>
      </c>
      <c r="AB42" s="193">
        <v>41703</v>
      </c>
      <c r="AC42" s="193">
        <v>141786</v>
      </c>
      <c r="AD42" s="246">
        <v>87244.66</v>
      </c>
      <c r="AE42" s="13"/>
      <c r="AF42" s="93">
        <f t="shared" si="2"/>
        <v>949504.08</v>
      </c>
      <c r="AG42" s="189">
        <f t="shared" si="3"/>
        <v>577362.06000000006</v>
      </c>
      <c r="AH42" s="194"/>
    </row>
    <row r="43" spans="1:34" ht="13.5" x14ac:dyDescent="0.25">
      <c r="A43" s="38"/>
      <c r="C43" s="228" t="s">
        <v>150</v>
      </c>
      <c r="D43" s="229" t="e">
        <f>D40/D39*100</f>
        <v>#DIV/0!</v>
      </c>
      <c r="E43" s="54"/>
      <c r="F43" s="54"/>
      <c r="G43" s="54"/>
      <c r="H43" s="54"/>
      <c r="I43" s="4"/>
      <c r="J43" s="155"/>
      <c r="K43" s="160"/>
      <c r="L43" s="2" t="s">
        <v>23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3">
        <f t="shared" si="2"/>
        <v>0</v>
      </c>
      <c r="AG43" s="189">
        <f t="shared" si="3"/>
        <v>0</v>
      </c>
      <c r="AH43" s="194"/>
    </row>
    <row r="44" spans="1:34" ht="13.5" x14ac:dyDescent="0.25">
      <c r="A44" s="38"/>
      <c r="B44" s="7" t="s">
        <v>70</v>
      </c>
      <c r="C44" s="86" t="e">
        <f>D8/$D$39*100</f>
        <v>#DIV/0!</v>
      </c>
      <c r="D44" s="86"/>
      <c r="E44" s="238"/>
      <c r="F44" s="54"/>
      <c r="G44" s="54"/>
      <c r="H44" s="54"/>
      <c r="I44" s="4"/>
      <c r="J44" s="155"/>
      <c r="K44" s="160"/>
      <c r="L44" s="2" t="s">
        <v>29</v>
      </c>
      <c r="M44" s="257">
        <v>5057853.8</v>
      </c>
      <c r="N44" s="13"/>
      <c r="O44" s="257">
        <v>4163833</v>
      </c>
      <c r="P44" s="257">
        <v>3680123.179</v>
      </c>
      <c r="Q44" s="257">
        <v>16260029.65</v>
      </c>
      <c r="R44" s="257">
        <v>7304734.1850000005</v>
      </c>
      <c r="S44" s="257">
        <v>12709315.199000001</v>
      </c>
      <c r="T44" s="246">
        <v>40770612.252999999</v>
      </c>
      <c r="U44" s="257">
        <v>3052570</v>
      </c>
      <c r="V44" s="257">
        <v>15786035.969000001</v>
      </c>
      <c r="W44" s="257">
        <v>9983345</v>
      </c>
      <c r="X44" s="257">
        <v>11893935.875</v>
      </c>
      <c r="Y44" s="257">
        <v>5782582</v>
      </c>
      <c r="Z44" s="257">
        <v>10658445.960000001</v>
      </c>
      <c r="AA44" s="257">
        <v>23896808.480999999</v>
      </c>
      <c r="AB44" s="257">
        <v>26296503.600000001</v>
      </c>
      <c r="AC44" s="257">
        <v>5406003</v>
      </c>
      <c r="AD44" s="257">
        <v>21465535.300000001</v>
      </c>
      <c r="AE44" s="13"/>
      <c r="AF44" s="93">
        <f t="shared" si="2"/>
        <v>49175889.013000004</v>
      </c>
      <c r="AG44" s="189">
        <f t="shared" si="3"/>
        <v>93505878.341000006</v>
      </c>
      <c r="AH44" s="194"/>
    </row>
    <row r="45" spans="1:34" ht="13.5" x14ac:dyDescent="0.25">
      <c r="A45" s="38"/>
      <c r="B45" s="7" t="s">
        <v>73</v>
      </c>
      <c r="C45" s="86" t="e">
        <f>D13/D39*100</f>
        <v>#DIV/0!</v>
      </c>
      <c r="D45" s="86"/>
      <c r="E45" s="239"/>
      <c r="F45" s="59"/>
      <c r="G45" s="59"/>
      <c r="H45" s="59"/>
      <c r="I45" s="4"/>
      <c r="J45" s="155"/>
      <c r="K45" s="161"/>
      <c r="L45" s="2" t="s">
        <v>46</v>
      </c>
      <c r="M45" s="13">
        <v>219144.22799999997</v>
      </c>
      <c r="N45" s="13">
        <v>278554.95400000003</v>
      </c>
      <c r="O45" s="13">
        <v>408198.08600000007</v>
      </c>
      <c r="P45" s="13">
        <v>261612.16900000002</v>
      </c>
      <c r="Q45" s="13">
        <v>326967.88199999998</v>
      </c>
      <c r="R45" s="13">
        <v>267916.84100000001</v>
      </c>
      <c r="S45" s="13">
        <v>209434.42600000001</v>
      </c>
      <c r="T45" s="13">
        <v>352853.67699999997</v>
      </c>
      <c r="U45" s="13">
        <v>332554.38699999999</v>
      </c>
      <c r="V45" s="13">
        <v>528835.41899999999</v>
      </c>
      <c r="W45" s="13">
        <v>663381.402</v>
      </c>
      <c r="X45" s="13">
        <v>732196.071</v>
      </c>
      <c r="Y45" s="13">
        <v>599464.05000000005</v>
      </c>
      <c r="Z45" s="13">
        <v>481759.22399999999</v>
      </c>
      <c r="AA45" s="13">
        <v>370078.26200000005</v>
      </c>
      <c r="AB45" s="13">
        <v>260971.008</v>
      </c>
      <c r="AC45" s="13">
        <v>417671.97699999996</v>
      </c>
      <c r="AD45" s="13">
        <v>347160.03700000001</v>
      </c>
      <c r="AE45" s="13"/>
      <c r="AF45" s="93">
        <f t="shared" si="2"/>
        <v>1971828.5860000001</v>
      </c>
      <c r="AG45" s="189">
        <f t="shared" si="3"/>
        <v>2477104.5579999997</v>
      </c>
      <c r="AH45" s="194"/>
    </row>
    <row r="46" spans="1:34" ht="13.5" x14ac:dyDescent="0.25">
      <c r="A46" s="38"/>
      <c r="B46" s="7" t="s">
        <v>72</v>
      </c>
      <c r="C46" s="86" t="e">
        <f>D18/D39*100</f>
        <v>#DIV/0!</v>
      </c>
      <c r="D46" s="61"/>
      <c r="E46" s="238"/>
      <c r="F46" s="54"/>
      <c r="G46" s="54"/>
      <c r="H46" s="54"/>
      <c r="I46" s="54"/>
      <c r="J46" s="155"/>
      <c r="K46" s="160"/>
      <c r="L46" s="2" t="s">
        <v>26</v>
      </c>
      <c r="M46" s="13"/>
      <c r="N46" s="13"/>
      <c r="O46" s="13"/>
      <c r="P46" s="13"/>
      <c r="Q46" s="13"/>
      <c r="R46" s="13"/>
      <c r="S46" s="13"/>
      <c r="T46" s="13"/>
      <c r="U46" s="13"/>
      <c r="V46" s="13">
        <v>22020</v>
      </c>
      <c r="W46" s="13"/>
      <c r="X46" s="13"/>
      <c r="Y46" s="13"/>
      <c r="Z46" s="13">
        <v>48900</v>
      </c>
      <c r="AA46" s="193">
        <v>514750</v>
      </c>
      <c r="AB46" s="13"/>
      <c r="AC46" s="13"/>
      <c r="AD46" s="193">
        <v>37800</v>
      </c>
      <c r="AE46" s="13"/>
      <c r="AF46" s="93">
        <f t="shared" si="2"/>
        <v>0</v>
      </c>
      <c r="AG46" s="189">
        <f t="shared" si="3"/>
        <v>601450</v>
      </c>
      <c r="AH46" s="194"/>
    </row>
    <row r="47" spans="1:34" ht="13.5" x14ac:dyDescent="0.25">
      <c r="A47" s="38"/>
      <c r="B47" s="7" t="s">
        <v>78</v>
      </c>
      <c r="C47" s="86" t="e">
        <f>D23/D39*100</f>
        <v>#DIV/0!</v>
      </c>
      <c r="D47" s="58"/>
      <c r="E47" s="238"/>
      <c r="F47" s="54"/>
      <c r="G47" s="54"/>
      <c r="H47" s="54"/>
      <c r="I47" s="54"/>
      <c r="J47" s="155"/>
      <c r="K47" s="160"/>
      <c r="L47" s="2" t="s">
        <v>28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>
        <v>17.989999999999998</v>
      </c>
      <c r="X47" s="13"/>
      <c r="Y47" s="13"/>
      <c r="Z47" s="13"/>
      <c r="AA47" s="13"/>
      <c r="AB47" s="13"/>
      <c r="AC47" s="13"/>
      <c r="AD47" s="13"/>
      <c r="AE47" s="13"/>
      <c r="AF47" s="93">
        <f t="shared" si="2"/>
        <v>0</v>
      </c>
      <c r="AG47" s="189">
        <f t="shared" si="3"/>
        <v>0</v>
      </c>
      <c r="AH47" s="194"/>
    </row>
    <row r="48" spans="1:34" ht="13.5" x14ac:dyDescent="0.25">
      <c r="A48" s="38"/>
      <c r="B48" s="7" t="s">
        <v>79</v>
      </c>
      <c r="C48" s="86" t="e">
        <f>D28/D39*100</f>
        <v>#DIV/0!</v>
      </c>
      <c r="D48" s="61"/>
      <c r="E48" s="54"/>
      <c r="F48" s="54"/>
      <c r="G48" s="54"/>
      <c r="H48" s="54"/>
      <c r="I48" s="54"/>
      <c r="J48" s="155"/>
      <c r="K48" s="162" t="s">
        <v>100</v>
      </c>
      <c r="L48" s="2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93">
        <f t="shared" si="2"/>
        <v>0</v>
      </c>
      <c r="AG48" s="189">
        <f t="shared" si="3"/>
        <v>0</v>
      </c>
      <c r="AH48" s="198"/>
    </row>
    <row r="49" spans="1:34" ht="13.5" x14ac:dyDescent="0.25">
      <c r="A49" s="38"/>
      <c r="B49" s="7" t="s">
        <v>80</v>
      </c>
      <c r="C49" s="86" t="e">
        <f>D33/D39*100</f>
        <v>#DIV/0!</v>
      </c>
      <c r="D49" s="61"/>
      <c r="E49" s="54"/>
      <c r="F49" s="54"/>
      <c r="G49" s="54"/>
      <c r="H49" s="54"/>
      <c r="I49" s="54"/>
      <c r="K49" s="163" t="s">
        <v>98</v>
      </c>
      <c r="L49" s="2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93">
        <f t="shared" si="2"/>
        <v>0</v>
      </c>
      <c r="AG49" s="189">
        <f t="shared" si="3"/>
        <v>0</v>
      </c>
    </row>
    <row r="50" spans="1:34" ht="13.5" x14ac:dyDescent="0.25">
      <c r="A50" s="38"/>
      <c r="D50" s="61"/>
      <c r="E50" s="54"/>
      <c r="F50" s="54"/>
      <c r="G50" s="54"/>
      <c r="H50" s="54"/>
      <c r="I50" s="54"/>
      <c r="J50" s="218" t="s">
        <v>90</v>
      </c>
      <c r="K50" s="159" t="s">
        <v>76</v>
      </c>
      <c r="L50" s="7" t="s">
        <v>78</v>
      </c>
      <c r="M50" s="256">
        <f t="shared" ref="M50:X50" si="11">SUM(M51:M62)</f>
        <v>2012523.08</v>
      </c>
      <c r="N50" s="256">
        <f t="shared" si="11"/>
        <v>3920630.2609999999</v>
      </c>
      <c r="O50" s="256">
        <f t="shared" si="11"/>
        <v>3099565.9040000001</v>
      </c>
      <c r="P50" s="256">
        <f t="shared" si="11"/>
        <v>5573538.6900000004</v>
      </c>
      <c r="Q50" s="256">
        <f t="shared" si="11"/>
        <v>5705426.3400000008</v>
      </c>
      <c r="R50" s="256">
        <f t="shared" si="11"/>
        <v>4671088.9129999997</v>
      </c>
      <c r="S50" s="256">
        <f t="shared" si="11"/>
        <v>6884104.4859999996</v>
      </c>
      <c r="T50" s="256">
        <f t="shared" si="11"/>
        <v>10993222.785</v>
      </c>
      <c r="U50" s="256">
        <f t="shared" si="11"/>
        <v>26813191.153000001</v>
      </c>
      <c r="V50" s="256">
        <f t="shared" si="11"/>
        <v>16765206.682000002</v>
      </c>
      <c r="W50" s="256">
        <f t="shared" si="11"/>
        <v>10859174.569999998</v>
      </c>
      <c r="X50" s="256">
        <f t="shared" si="11"/>
        <v>14626775.578000002</v>
      </c>
      <c r="Y50" s="426">
        <f t="shared" ref="Y50:AE50" si="12">SUM(Y51:Y62)</f>
        <v>4423071.2630000003</v>
      </c>
      <c r="Z50" s="426">
        <f t="shared" si="12"/>
        <v>6046552.0630000001</v>
      </c>
      <c r="AA50" s="426">
        <f t="shared" si="12"/>
        <v>19526657.428000003</v>
      </c>
      <c r="AB50" s="426">
        <f t="shared" si="12"/>
        <v>16063503.145</v>
      </c>
      <c r="AC50" s="426">
        <f t="shared" si="12"/>
        <v>12281905.798999999</v>
      </c>
      <c r="AD50" s="426">
        <f t="shared" si="12"/>
        <v>8799860.7330000009</v>
      </c>
      <c r="AE50" s="426">
        <f t="shared" si="12"/>
        <v>0</v>
      </c>
      <c r="AF50" s="193">
        <f t="shared" si="2"/>
        <v>31866877.674000002</v>
      </c>
      <c r="AG50" s="180">
        <f t="shared" si="3"/>
        <v>67141550.430999994</v>
      </c>
      <c r="AH50" s="220" t="s">
        <v>90</v>
      </c>
    </row>
    <row r="51" spans="1:34" ht="13.5" x14ac:dyDescent="0.25">
      <c r="A51" s="38"/>
      <c r="K51" s="215"/>
      <c r="L51" s="2" t="s">
        <v>25</v>
      </c>
      <c r="M51" s="13">
        <v>16269.5</v>
      </c>
      <c r="N51" s="13"/>
      <c r="O51" s="13"/>
      <c r="P51" s="13">
        <v>15966.1</v>
      </c>
      <c r="Q51" s="13">
        <v>30950</v>
      </c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93">
        <f t="shared" si="2"/>
        <v>63185.599999999999</v>
      </c>
      <c r="AG51" s="189">
        <f t="shared" si="3"/>
        <v>0</v>
      </c>
      <c r="AH51" s="198"/>
    </row>
    <row r="52" spans="1:34" ht="13.5" x14ac:dyDescent="0.25">
      <c r="A52" s="38"/>
      <c r="B52" s="8" t="s">
        <v>147</v>
      </c>
      <c r="K52" s="215"/>
      <c r="L52" s="2" t="s">
        <v>22</v>
      </c>
      <c r="M52" s="193"/>
      <c r="N52" s="193"/>
      <c r="O52" s="193"/>
      <c r="P52" s="193"/>
      <c r="Q52" s="193">
        <v>1821850</v>
      </c>
      <c r="R52" s="13">
        <v>1216880</v>
      </c>
      <c r="S52" s="13">
        <v>1875800</v>
      </c>
      <c r="T52" s="13">
        <v>6460362.5</v>
      </c>
      <c r="U52" s="13">
        <v>4962500</v>
      </c>
      <c r="V52" s="13">
        <v>12645523.300000001</v>
      </c>
      <c r="W52" s="13">
        <v>6814500</v>
      </c>
      <c r="X52" s="13"/>
      <c r="Y52" s="13"/>
      <c r="Z52" s="246">
        <v>2106320</v>
      </c>
      <c r="AA52" s="257">
        <v>13780170.460000001</v>
      </c>
      <c r="AB52" s="257">
        <v>11566286.560000001</v>
      </c>
      <c r="AC52" s="246">
        <v>4805361.5999999996</v>
      </c>
      <c r="AD52" s="257">
        <v>6943950.7599999998</v>
      </c>
      <c r="AE52" s="13"/>
      <c r="AF52" s="93">
        <f t="shared" si="2"/>
        <v>4914530</v>
      </c>
      <c r="AG52" s="189">
        <f t="shared" si="3"/>
        <v>39202089.380000003</v>
      </c>
      <c r="AH52" s="198"/>
    </row>
    <row r="53" spans="1:34" ht="13.5" x14ac:dyDescent="0.25">
      <c r="A53" s="38"/>
      <c r="B53" s="222" t="s">
        <v>155</v>
      </c>
      <c r="C53" s="223" t="s">
        <v>143</v>
      </c>
      <c r="K53" s="215"/>
      <c r="L53" s="2" t="s">
        <v>37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93">
        <f t="shared" si="2"/>
        <v>0</v>
      </c>
      <c r="AG53" s="189">
        <f t="shared" si="3"/>
        <v>0</v>
      </c>
      <c r="AH53" s="198"/>
    </row>
    <row r="54" spans="1:34" ht="13.5" x14ac:dyDescent="0.25">
      <c r="B54" s="395" t="s">
        <v>70</v>
      </c>
      <c r="C54" s="396">
        <v>139645625</v>
      </c>
      <c r="K54" s="215"/>
      <c r="L54" s="2" t="s">
        <v>107</v>
      </c>
      <c r="M54" s="13">
        <v>9.9410000000000007</v>
      </c>
      <c r="N54" s="13">
        <v>9765.0040000000008</v>
      </c>
      <c r="O54" s="13">
        <v>66190.058000000005</v>
      </c>
      <c r="P54" s="13">
        <v>19342.955000000002</v>
      </c>
      <c r="Q54" s="13">
        <v>73019.001999999993</v>
      </c>
      <c r="R54" s="13">
        <v>572.63400000000001</v>
      </c>
      <c r="S54" s="13">
        <v>161150.53999999998</v>
      </c>
      <c r="T54" s="13">
        <v>216850</v>
      </c>
      <c r="U54" s="13">
        <v>12600</v>
      </c>
      <c r="V54" s="13">
        <v>12600</v>
      </c>
      <c r="W54" s="13">
        <v>12620.005999999999</v>
      </c>
      <c r="X54" s="13">
        <v>21000</v>
      </c>
      <c r="Y54" s="13">
        <v>35.084000000000003</v>
      </c>
      <c r="Z54" s="13">
        <v>10106.32</v>
      </c>
      <c r="AA54" s="13">
        <v>27605.200000000001</v>
      </c>
      <c r="AB54" s="13"/>
      <c r="AC54" s="13"/>
      <c r="AD54" s="13">
        <v>19081.325999999997</v>
      </c>
      <c r="AE54" s="13"/>
      <c r="AF54" s="93">
        <f t="shared" si="2"/>
        <v>330050.13399999996</v>
      </c>
      <c r="AG54" s="189">
        <f t="shared" si="3"/>
        <v>56827.929999999993</v>
      </c>
      <c r="AH54" s="198"/>
    </row>
    <row r="55" spans="1:34" ht="13.5" x14ac:dyDescent="0.25">
      <c r="B55" s="395" t="s">
        <v>73</v>
      </c>
      <c r="C55" s="396">
        <v>39845001.886000007</v>
      </c>
      <c r="K55" s="215"/>
      <c r="L55" s="2" t="s">
        <v>27</v>
      </c>
      <c r="M55" s="246">
        <v>1399032.43</v>
      </c>
      <c r="N55" s="246">
        <v>2482357.0299999998</v>
      </c>
      <c r="O55" s="246">
        <v>1331737.6100000001</v>
      </c>
      <c r="P55" s="257">
        <v>2814769.89</v>
      </c>
      <c r="Q55" s="257">
        <v>2411154.88</v>
      </c>
      <c r="R55" s="257">
        <v>2165996.16</v>
      </c>
      <c r="S55" s="257">
        <v>2066685.04</v>
      </c>
      <c r="T55" s="246">
        <v>1564670.93</v>
      </c>
      <c r="U55" s="246">
        <v>2637277.1700000004</v>
      </c>
      <c r="V55" s="257">
        <v>1079795.96</v>
      </c>
      <c r="W55" s="257">
        <v>2415911.9</v>
      </c>
      <c r="X55" s="246">
        <v>1350766.24</v>
      </c>
      <c r="Y55" s="257">
        <v>3412872.94</v>
      </c>
      <c r="Z55" s="257">
        <v>2229450.9299999997</v>
      </c>
      <c r="AA55" s="246">
        <v>3958832.3</v>
      </c>
      <c r="AB55" s="246">
        <v>3292815.27</v>
      </c>
      <c r="AC55" s="193">
        <v>361197.65</v>
      </c>
      <c r="AD55" s="193">
        <v>726441.41</v>
      </c>
      <c r="AE55" s="13"/>
      <c r="AF55" s="93">
        <f t="shared" si="2"/>
        <v>14671733.039999999</v>
      </c>
      <c r="AG55" s="189">
        <f t="shared" si="3"/>
        <v>13981610.499999998</v>
      </c>
      <c r="AH55" s="198"/>
    </row>
    <row r="56" spans="1:34" ht="13.5" x14ac:dyDescent="0.25">
      <c r="B56" s="395" t="s">
        <v>80</v>
      </c>
      <c r="C56" s="396">
        <v>22356360.649</v>
      </c>
      <c r="K56" s="215"/>
      <c r="L56" s="2" t="s">
        <v>24</v>
      </c>
      <c r="M56" s="13">
        <v>28109.45</v>
      </c>
      <c r="N56" s="13">
        <v>395366.36</v>
      </c>
      <c r="O56" s="13">
        <v>295824.70999999996</v>
      </c>
      <c r="P56" s="13">
        <v>406296.45</v>
      </c>
      <c r="Q56" s="13">
        <v>631033.77</v>
      </c>
      <c r="R56" s="193">
        <v>364638.73</v>
      </c>
      <c r="S56" s="193">
        <v>497068.08</v>
      </c>
      <c r="T56" s="193">
        <v>203457.64</v>
      </c>
      <c r="U56" s="193">
        <v>737911.59</v>
      </c>
      <c r="V56" s="193">
        <v>585417.94000000006</v>
      </c>
      <c r="W56" s="193">
        <v>598714.05000000005</v>
      </c>
      <c r="X56" s="193">
        <v>394796.61000000004</v>
      </c>
      <c r="Y56" s="246">
        <v>540945.82999999996</v>
      </c>
      <c r="Z56" s="193">
        <v>794837.32</v>
      </c>
      <c r="AA56" s="193">
        <v>720104.57</v>
      </c>
      <c r="AB56" s="193">
        <v>475446.93</v>
      </c>
      <c r="AC56" s="13">
        <v>339457.09</v>
      </c>
      <c r="AD56" s="246">
        <v>770565.07</v>
      </c>
      <c r="AE56" s="13"/>
      <c r="AF56" s="93">
        <f t="shared" si="2"/>
        <v>2618337.5499999998</v>
      </c>
      <c r="AG56" s="189">
        <f t="shared" si="3"/>
        <v>3641356.8099999996</v>
      </c>
      <c r="AH56" s="198"/>
    </row>
    <row r="57" spans="1:34" ht="13.5" x14ac:dyDescent="0.25">
      <c r="B57" s="404" t="s">
        <v>72</v>
      </c>
      <c r="C57" s="405">
        <v>21938217.276000001</v>
      </c>
      <c r="K57" s="215"/>
      <c r="L57" s="2" t="s">
        <v>30</v>
      </c>
      <c r="M57" s="13"/>
      <c r="N57" s="13"/>
      <c r="O57" s="13"/>
      <c r="P57" s="13"/>
      <c r="Q57" s="13"/>
      <c r="R57" s="13"/>
      <c r="S57" s="13">
        <v>80380</v>
      </c>
      <c r="T57" s="13"/>
      <c r="U57" s="13">
        <v>212686</v>
      </c>
      <c r="V57" s="13">
        <v>130246.8</v>
      </c>
      <c r="W57" s="13">
        <v>226647.6</v>
      </c>
      <c r="X57" s="13">
        <v>64016</v>
      </c>
      <c r="Y57" s="13">
        <v>101136</v>
      </c>
      <c r="Z57" s="13">
        <v>31152</v>
      </c>
      <c r="AA57" s="13">
        <v>62491</v>
      </c>
      <c r="AB57" s="13"/>
      <c r="AC57" s="13"/>
      <c r="AD57" s="13">
        <v>86665.8</v>
      </c>
      <c r="AE57" s="13"/>
      <c r="AF57" s="93">
        <f t="shared" si="2"/>
        <v>80380</v>
      </c>
      <c r="AG57" s="189">
        <f t="shared" si="3"/>
        <v>281444.8</v>
      </c>
      <c r="AH57" s="198"/>
    </row>
    <row r="58" spans="1:34" ht="13.5" x14ac:dyDescent="0.25">
      <c r="B58" s="404" t="s">
        <v>79</v>
      </c>
      <c r="C58" s="405">
        <v>20029083.318</v>
      </c>
      <c r="K58" s="215"/>
      <c r="L58" s="2" t="s">
        <v>23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93">
        <f t="shared" si="2"/>
        <v>0</v>
      </c>
      <c r="AG58" s="189">
        <f t="shared" si="3"/>
        <v>0</v>
      </c>
      <c r="AH58" s="198"/>
    </row>
    <row r="59" spans="1:34" ht="13.5" x14ac:dyDescent="0.25">
      <c r="B59" s="404" t="s">
        <v>78</v>
      </c>
      <c r="C59" s="405">
        <v>8799860.7330000009</v>
      </c>
      <c r="D59" s="87"/>
      <c r="K59" s="215"/>
      <c r="L59" s="2" t="s">
        <v>29</v>
      </c>
      <c r="M59" s="13"/>
      <c r="N59" s="13"/>
      <c r="O59" s="13"/>
      <c r="P59" s="13"/>
      <c r="Q59" s="13"/>
      <c r="R59" s="13"/>
      <c r="S59" s="13"/>
      <c r="T59" s="13"/>
      <c r="U59" s="13"/>
      <c r="V59" s="13">
        <v>115900</v>
      </c>
      <c r="W59" s="13"/>
      <c r="X59" s="13">
        <v>123670</v>
      </c>
      <c r="Y59" s="13">
        <v>12900</v>
      </c>
      <c r="Z59" s="13"/>
      <c r="AA59" s="13">
        <v>5520.1</v>
      </c>
      <c r="AB59" s="13"/>
      <c r="AC59" s="13"/>
      <c r="AD59" s="13"/>
      <c r="AE59" s="13"/>
      <c r="AF59" s="93">
        <f t="shared" si="2"/>
        <v>0</v>
      </c>
      <c r="AG59" s="189">
        <f t="shared" si="3"/>
        <v>18420.099999999999</v>
      </c>
      <c r="AH59" s="198"/>
    </row>
    <row r="60" spans="1:34" ht="13.5" x14ac:dyDescent="0.25">
      <c r="B60" s="87"/>
      <c r="C60" s="87"/>
      <c r="K60" s="215"/>
      <c r="L60" s="2" t="s">
        <v>46</v>
      </c>
      <c r="M60" s="13">
        <v>25500</v>
      </c>
      <c r="N60" s="13">
        <v>125404</v>
      </c>
      <c r="O60" s="13">
        <v>221814.7</v>
      </c>
      <c r="P60" s="13">
        <v>264935.96000000002</v>
      </c>
      <c r="Q60" s="13">
        <v>131558</v>
      </c>
      <c r="R60" s="13">
        <v>166872</v>
      </c>
      <c r="S60" s="13">
        <v>208560</v>
      </c>
      <c r="T60" s="13">
        <v>404910</v>
      </c>
      <c r="U60" s="13">
        <v>627520</v>
      </c>
      <c r="V60" s="13">
        <v>891914.4</v>
      </c>
      <c r="W60" s="13">
        <v>335692</v>
      </c>
      <c r="X60" s="13">
        <v>731577.4</v>
      </c>
      <c r="Y60" s="13">
        <v>246132</v>
      </c>
      <c r="Z60" s="13">
        <v>707522</v>
      </c>
      <c r="AA60" s="13">
        <v>644997.07799999998</v>
      </c>
      <c r="AB60" s="13">
        <v>437909.52600000001</v>
      </c>
      <c r="AC60" s="13">
        <v>41750</v>
      </c>
      <c r="AD60" s="13">
        <v>71400</v>
      </c>
      <c r="AE60" s="13"/>
      <c r="AF60" s="93">
        <f t="shared" si="2"/>
        <v>1144644.6600000001</v>
      </c>
      <c r="AG60" s="189">
        <f t="shared" si="3"/>
        <v>2149710.6040000003</v>
      </c>
      <c r="AH60" s="198"/>
    </row>
    <row r="61" spans="1:34" ht="13.5" x14ac:dyDescent="0.25">
      <c r="K61" s="215"/>
      <c r="L61" s="2" t="s">
        <v>26</v>
      </c>
      <c r="M61" s="13">
        <v>102006.659</v>
      </c>
      <c r="N61" s="13">
        <v>32919.286999999997</v>
      </c>
      <c r="O61" s="13">
        <v>65332.946000000004</v>
      </c>
      <c r="P61" s="13">
        <v>281839.54499999998</v>
      </c>
      <c r="Q61" s="13">
        <v>66117.967999999993</v>
      </c>
      <c r="R61" s="13">
        <v>146379.78899999999</v>
      </c>
      <c r="S61" s="13">
        <v>201048.106</v>
      </c>
      <c r="T61" s="13">
        <v>210164.47500000001</v>
      </c>
      <c r="U61" s="13">
        <v>198136.20300000001</v>
      </c>
      <c r="V61" s="13">
        <v>181823.58199999999</v>
      </c>
      <c r="W61" s="13">
        <v>17442.394</v>
      </c>
      <c r="X61" s="13">
        <v>306414.86800000002</v>
      </c>
      <c r="Y61" s="193">
        <v>109049.409</v>
      </c>
      <c r="Z61" s="13">
        <v>167163.49299999999</v>
      </c>
      <c r="AA61" s="13">
        <v>326936.71999999997</v>
      </c>
      <c r="AB61" s="13">
        <v>291044.859</v>
      </c>
      <c r="AC61" s="13">
        <v>274581.71899999998</v>
      </c>
      <c r="AD61" s="13">
        <v>181756.367</v>
      </c>
      <c r="AE61" s="13"/>
      <c r="AF61" s="93">
        <f t="shared" si="2"/>
        <v>895644.3</v>
      </c>
      <c r="AG61" s="189">
        <f t="shared" si="3"/>
        <v>1350532.567</v>
      </c>
      <c r="AH61" s="198"/>
    </row>
    <row r="62" spans="1:34" ht="13.5" x14ac:dyDescent="0.25">
      <c r="K62" s="215"/>
      <c r="L62" s="2" t="s">
        <v>28</v>
      </c>
      <c r="M62" s="257">
        <v>441595.1</v>
      </c>
      <c r="N62" s="257">
        <v>874818.58000000007</v>
      </c>
      <c r="O62" s="257">
        <v>1118665.8799999999</v>
      </c>
      <c r="P62" s="246">
        <v>1770387.79</v>
      </c>
      <c r="Q62" s="246">
        <v>539742.72000000009</v>
      </c>
      <c r="R62" s="246">
        <v>609749.6</v>
      </c>
      <c r="S62" s="246">
        <v>1793412.72</v>
      </c>
      <c r="T62" s="257">
        <v>1932807.24</v>
      </c>
      <c r="U62" s="257">
        <v>17424560.190000001</v>
      </c>
      <c r="V62" s="246">
        <v>1121984.7</v>
      </c>
      <c r="W62" s="246">
        <v>437646.62</v>
      </c>
      <c r="X62" s="257">
        <v>11634534.460000001</v>
      </c>
      <c r="Y62" s="13"/>
      <c r="Z62" s="13"/>
      <c r="AA62" s="13"/>
      <c r="AB62" s="13"/>
      <c r="AC62" s="257">
        <v>6459557.7400000002</v>
      </c>
      <c r="AD62" s="13"/>
      <c r="AE62" s="13"/>
      <c r="AF62" s="93">
        <f t="shared" si="2"/>
        <v>7148372.3899999987</v>
      </c>
      <c r="AG62" s="189">
        <f t="shared" si="3"/>
        <v>6459557.7400000002</v>
      </c>
      <c r="AH62" s="198"/>
    </row>
    <row r="63" spans="1:34" ht="13.5" x14ac:dyDescent="0.25">
      <c r="K63" s="162" t="s">
        <v>100</v>
      </c>
      <c r="L63" s="2"/>
      <c r="M63" s="197"/>
      <c r="N63" s="197"/>
      <c r="O63" s="197"/>
      <c r="P63" s="13"/>
      <c r="Q63" s="13"/>
      <c r="R63" s="13"/>
      <c r="S63" s="13"/>
      <c r="T63" s="13"/>
      <c r="U63" s="13"/>
      <c r="V63" s="13"/>
      <c r="W63" s="13"/>
      <c r="X63" s="13"/>
      <c r="Y63" s="197"/>
      <c r="Z63" s="197"/>
      <c r="AA63" s="197"/>
      <c r="AB63" s="197"/>
      <c r="AC63" s="197"/>
      <c r="AD63" s="197"/>
      <c r="AE63" s="197"/>
      <c r="AF63" s="93">
        <f t="shared" si="2"/>
        <v>0</v>
      </c>
      <c r="AG63" s="189">
        <f t="shared" si="3"/>
        <v>0</v>
      </c>
      <c r="AH63" s="198"/>
    </row>
    <row r="64" spans="1:34" ht="13.5" x14ac:dyDescent="0.25">
      <c r="K64" s="163" t="s">
        <v>98</v>
      </c>
      <c r="L64" s="2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  <c r="AA64" s="197"/>
      <c r="AB64" s="197"/>
      <c r="AC64" s="197"/>
      <c r="AD64" s="197"/>
      <c r="AE64" s="197"/>
      <c r="AF64" s="93">
        <f t="shared" si="2"/>
        <v>0</v>
      </c>
      <c r="AG64" s="189">
        <f t="shared" si="3"/>
        <v>0</v>
      </c>
    </row>
    <row r="65" spans="10:34" ht="13.5" x14ac:dyDescent="0.25">
      <c r="J65" s="218" t="s">
        <v>91</v>
      </c>
      <c r="K65" s="159" t="s">
        <v>77</v>
      </c>
      <c r="L65" s="7" t="s">
        <v>79</v>
      </c>
      <c r="M65" s="256">
        <f t="shared" ref="M65:X65" si="13">SUM(M66:M77)</f>
        <v>21875351.516999997</v>
      </c>
      <c r="N65" s="256">
        <f t="shared" si="13"/>
        <v>20567790.001000002</v>
      </c>
      <c r="O65" s="256">
        <f t="shared" si="13"/>
        <v>25538109.660999998</v>
      </c>
      <c r="P65" s="256">
        <f t="shared" si="13"/>
        <v>16941504.530000001</v>
      </c>
      <c r="Q65" s="256">
        <f t="shared" si="13"/>
        <v>18968428.827</v>
      </c>
      <c r="R65" s="256">
        <f t="shared" si="13"/>
        <v>16445530.851</v>
      </c>
      <c r="S65" s="256">
        <f t="shared" si="13"/>
        <v>20583588.310999997</v>
      </c>
      <c r="T65" s="256">
        <f t="shared" si="13"/>
        <v>19725853.072999999</v>
      </c>
      <c r="U65" s="256">
        <f t="shared" si="13"/>
        <v>22258259.579</v>
      </c>
      <c r="V65" s="256">
        <f t="shared" si="13"/>
        <v>20046354.035000004</v>
      </c>
      <c r="W65" s="256">
        <f t="shared" si="13"/>
        <v>20716493.959000003</v>
      </c>
      <c r="X65" s="256">
        <f t="shared" si="13"/>
        <v>28080461.516999997</v>
      </c>
      <c r="Y65" s="426">
        <f t="shared" ref="Y65:AE65" si="14">SUM(Y66:Y77)</f>
        <v>21051172.479000002</v>
      </c>
      <c r="Z65" s="426">
        <f t="shared" si="14"/>
        <v>17635001.322999999</v>
      </c>
      <c r="AA65" s="426">
        <f t="shared" si="14"/>
        <v>26358266.509</v>
      </c>
      <c r="AB65" s="426">
        <f t="shared" si="14"/>
        <v>17747221.666000001</v>
      </c>
      <c r="AC65" s="426">
        <f t="shared" si="14"/>
        <v>14580472.287999999</v>
      </c>
      <c r="AD65" s="426">
        <f t="shared" si="14"/>
        <v>20029083.318</v>
      </c>
      <c r="AE65" s="426">
        <f t="shared" si="14"/>
        <v>0</v>
      </c>
      <c r="AF65" s="193">
        <f t="shared" si="2"/>
        <v>140920303.69799998</v>
      </c>
      <c r="AG65" s="180">
        <f t="shared" si="3"/>
        <v>117401217.583</v>
      </c>
      <c r="AH65" s="220" t="s">
        <v>91</v>
      </c>
    </row>
    <row r="66" spans="10:34" ht="13.5" x14ac:dyDescent="0.25">
      <c r="K66" s="215"/>
      <c r="L66" s="2" t="s">
        <v>25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93">
        <f t="shared" si="2"/>
        <v>0</v>
      </c>
      <c r="AG66" s="189">
        <f t="shared" si="3"/>
        <v>0</v>
      </c>
      <c r="AH66" s="198"/>
    </row>
    <row r="67" spans="10:34" ht="13.5" x14ac:dyDescent="0.25">
      <c r="K67" s="215"/>
      <c r="L67" s="2" t="s">
        <v>22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93">
        <f t="shared" si="2"/>
        <v>0</v>
      </c>
      <c r="AG67" s="189">
        <f t="shared" si="3"/>
        <v>0</v>
      </c>
      <c r="AH67" s="198"/>
    </row>
    <row r="68" spans="10:34" ht="13.5" x14ac:dyDescent="0.25">
      <c r="K68" s="215"/>
      <c r="L68" s="2" t="s">
        <v>37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93">
        <f t="shared" si="2"/>
        <v>0</v>
      </c>
      <c r="AG68" s="189">
        <f t="shared" si="3"/>
        <v>0</v>
      </c>
      <c r="AH68" s="198"/>
    </row>
    <row r="69" spans="10:34" ht="13.5" x14ac:dyDescent="0.25">
      <c r="K69" s="215"/>
      <c r="L69" s="2" t="s">
        <v>107</v>
      </c>
      <c r="M69" s="13">
        <v>35.5</v>
      </c>
      <c r="N69" s="13">
        <v>35.500999999999998</v>
      </c>
      <c r="O69" s="13">
        <v>72.382000000000005</v>
      </c>
      <c r="P69" s="13">
        <v>100.74</v>
      </c>
      <c r="Q69" s="13">
        <v>42.006999999999998</v>
      </c>
      <c r="R69" s="13">
        <v>1E-3</v>
      </c>
      <c r="S69" s="13"/>
      <c r="T69" s="13">
        <v>186.53399999999999</v>
      </c>
      <c r="U69" s="13">
        <v>126.29600000000001</v>
      </c>
      <c r="V69" s="13">
        <v>340.166</v>
      </c>
      <c r="W69" s="13">
        <v>13.994</v>
      </c>
      <c r="X69" s="13">
        <v>376.46199999999999</v>
      </c>
      <c r="Y69" s="13">
        <v>330.04</v>
      </c>
      <c r="Z69" s="13">
        <v>133.78</v>
      </c>
      <c r="AA69" s="13">
        <v>101.526</v>
      </c>
      <c r="AB69" s="13">
        <v>255.33799999999999</v>
      </c>
      <c r="AC69" s="13"/>
      <c r="AD69" s="13">
        <v>25.954000000000001</v>
      </c>
      <c r="AE69" s="13"/>
      <c r="AF69" s="93">
        <f t="shared" si="2"/>
        <v>286.13099999999997</v>
      </c>
      <c r="AG69" s="189">
        <f t="shared" si="3"/>
        <v>846.63799999999992</v>
      </c>
      <c r="AH69" s="198"/>
    </row>
    <row r="70" spans="10:34" ht="13.5" x14ac:dyDescent="0.25">
      <c r="K70" s="215"/>
      <c r="L70" s="2" t="s">
        <v>27</v>
      </c>
      <c r="M70" s="257">
        <v>10070752.550000001</v>
      </c>
      <c r="N70" s="257">
        <v>11426836.460000001</v>
      </c>
      <c r="O70" s="257">
        <v>13135431.41</v>
      </c>
      <c r="P70" s="257">
        <v>11676973.310000001</v>
      </c>
      <c r="Q70" s="246">
        <v>8573888</v>
      </c>
      <c r="R70" s="246">
        <v>10058163.600000001</v>
      </c>
      <c r="S70" s="246">
        <v>8655890.9600000009</v>
      </c>
      <c r="T70" s="246">
        <v>7538917.6100000003</v>
      </c>
      <c r="U70" s="257">
        <v>9852072.25</v>
      </c>
      <c r="V70" s="257">
        <v>9815932.5600000005</v>
      </c>
      <c r="W70" s="246">
        <v>11395097.715</v>
      </c>
      <c r="X70" s="246">
        <v>13233514.059999999</v>
      </c>
      <c r="Y70" s="257">
        <v>11230082.025</v>
      </c>
      <c r="Z70" s="257">
        <v>11842085.5</v>
      </c>
      <c r="AA70" s="257">
        <v>13750932.289999999</v>
      </c>
      <c r="AB70" s="257">
        <v>12082193.26</v>
      </c>
      <c r="AC70" s="257">
        <v>9241579.7400000002</v>
      </c>
      <c r="AD70" s="257">
        <v>12083319.15</v>
      </c>
      <c r="AE70" s="13"/>
      <c r="AF70" s="93">
        <f t="shared" ref="AF70:AF94" si="15">SUM(M70:S70)</f>
        <v>73597936.290000007</v>
      </c>
      <c r="AG70" s="189">
        <f t="shared" ref="AG70:AG94" si="16">SUM(Y70:AE70)</f>
        <v>70230191.965000004</v>
      </c>
      <c r="AH70" s="198"/>
    </row>
    <row r="71" spans="10:34" ht="13.5" x14ac:dyDescent="0.25">
      <c r="K71" s="215"/>
      <c r="L71" s="2" t="s">
        <v>24</v>
      </c>
      <c r="M71" s="193">
        <v>1231937.3699999999</v>
      </c>
      <c r="N71" s="193">
        <v>1700408.5299999998</v>
      </c>
      <c r="O71" s="193">
        <v>1174563.82</v>
      </c>
      <c r="P71" s="193">
        <v>882337.86</v>
      </c>
      <c r="Q71" s="193">
        <v>492765.64000000007</v>
      </c>
      <c r="R71" s="193">
        <v>928645.85999999987</v>
      </c>
      <c r="S71" s="193">
        <v>722445.29</v>
      </c>
      <c r="T71" s="193">
        <v>880050.84000000008</v>
      </c>
      <c r="U71" s="193">
        <v>985436.35</v>
      </c>
      <c r="V71" s="193">
        <v>1499376.3000000003</v>
      </c>
      <c r="W71" s="193">
        <v>1197462.04</v>
      </c>
      <c r="X71" s="193">
        <v>1396192.99</v>
      </c>
      <c r="Y71" s="193">
        <v>729066.57000000007</v>
      </c>
      <c r="Z71" s="193">
        <v>1055692</v>
      </c>
      <c r="AA71" s="193">
        <v>1336841.0899999999</v>
      </c>
      <c r="AB71" s="193">
        <v>882363.25</v>
      </c>
      <c r="AC71" s="193">
        <v>697744.76000000013</v>
      </c>
      <c r="AD71" s="193">
        <v>801861.30999999994</v>
      </c>
      <c r="AE71" s="13"/>
      <c r="AF71" s="93">
        <f t="shared" si="15"/>
        <v>7133104.3700000001</v>
      </c>
      <c r="AG71" s="189">
        <f t="shared" si="16"/>
        <v>5503568.9799999995</v>
      </c>
      <c r="AH71" s="198"/>
    </row>
    <row r="72" spans="10:34" ht="13.5" x14ac:dyDescent="0.25">
      <c r="K72" s="215"/>
      <c r="L72" s="2" t="s">
        <v>30</v>
      </c>
      <c r="M72" s="13"/>
      <c r="N72" s="13"/>
      <c r="O72" s="13"/>
      <c r="P72" s="13"/>
      <c r="Q72" s="13">
        <v>31050</v>
      </c>
      <c r="R72" s="13"/>
      <c r="S72" s="13"/>
      <c r="T72" s="13"/>
      <c r="U72" s="13"/>
      <c r="V72" s="13"/>
      <c r="W72" s="13"/>
      <c r="X72" s="13">
        <v>91350</v>
      </c>
      <c r="Y72" s="13"/>
      <c r="Z72" s="13"/>
      <c r="AA72" s="13"/>
      <c r="AB72" s="13"/>
      <c r="AC72" s="13"/>
      <c r="AD72" s="13"/>
      <c r="AE72" s="13"/>
      <c r="AF72" s="93">
        <f t="shared" si="15"/>
        <v>31050</v>
      </c>
      <c r="AG72" s="189">
        <f t="shared" si="16"/>
        <v>0</v>
      </c>
      <c r="AH72" s="198"/>
    </row>
    <row r="73" spans="10:34" ht="13.5" x14ac:dyDescent="0.25">
      <c r="K73" s="215"/>
      <c r="L73" s="2" t="s">
        <v>23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93">
        <f t="shared" si="15"/>
        <v>0</v>
      </c>
      <c r="AG73" s="189">
        <f t="shared" si="16"/>
        <v>0</v>
      </c>
      <c r="AH73" s="198"/>
    </row>
    <row r="74" spans="10:34" ht="13.5" x14ac:dyDescent="0.25">
      <c r="K74" s="215"/>
      <c r="L74" s="2" t="s">
        <v>29</v>
      </c>
      <c r="M74" s="246">
        <v>10572626.096999999</v>
      </c>
      <c r="N74" s="246">
        <v>7440509.5099999998</v>
      </c>
      <c r="O74" s="246">
        <v>11228042.049000001</v>
      </c>
      <c r="P74" s="246">
        <v>4382092.62</v>
      </c>
      <c r="Q74" s="257">
        <v>9870683.1799999997</v>
      </c>
      <c r="R74" s="257">
        <v>5458721.3899999997</v>
      </c>
      <c r="S74" s="257">
        <v>11205252.060999999</v>
      </c>
      <c r="T74" s="257">
        <v>11306698.089</v>
      </c>
      <c r="U74" s="246">
        <v>11420624.683</v>
      </c>
      <c r="V74" s="246">
        <v>8730080.4419999998</v>
      </c>
      <c r="W74" s="257">
        <v>8123920.21</v>
      </c>
      <c r="X74" s="257">
        <v>13359028.004999999</v>
      </c>
      <c r="Y74" s="246">
        <v>9091693.8440000005</v>
      </c>
      <c r="Z74" s="246">
        <v>4737090.0430000005</v>
      </c>
      <c r="AA74" s="246">
        <v>11270391.603</v>
      </c>
      <c r="AB74" s="246">
        <v>4782409.818</v>
      </c>
      <c r="AC74" s="246">
        <v>4641147.7879999997</v>
      </c>
      <c r="AD74" s="246">
        <v>7143876.9040000001</v>
      </c>
      <c r="AE74" s="13"/>
      <c r="AF74" s="93">
        <f t="shared" si="15"/>
        <v>60157926.906999998</v>
      </c>
      <c r="AG74" s="189">
        <f t="shared" si="16"/>
        <v>41666610</v>
      </c>
      <c r="AH74" s="198"/>
    </row>
    <row r="75" spans="10:34" ht="13.5" x14ac:dyDescent="0.25">
      <c r="K75" s="215"/>
      <c r="L75" s="2" t="s">
        <v>46</v>
      </c>
      <c r="M75" s="13"/>
      <c r="N75" s="13"/>
      <c r="O75" s="13"/>
      <c r="P75" s="13"/>
      <c r="Q75" s="13"/>
      <c r="R75" s="13"/>
      <c r="S75" s="13"/>
      <c r="T75" s="13"/>
      <c r="U75" s="13"/>
      <c r="V75" s="13">
        <v>624.56700000000001</v>
      </c>
      <c r="W75" s="13"/>
      <c r="X75" s="13"/>
      <c r="Y75" s="13"/>
      <c r="Z75" s="13"/>
      <c r="AA75" s="13"/>
      <c r="AB75" s="13"/>
      <c r="AC75" s="13"/>
      <c r="AD75" s="13"/>
      <c r="AE75" s="13"/>
      <c r="AF75" s="93">
        <f t="shared" si="15"/>
        <v>0</v>
      </c>
      <c r="AG75" s="189">
        <f t="shared" si="16"/>
        <v>0</v>
      </c>
      <c r="AH75" s="198"/>
    </row>
    <row r="76" spans="10:34" ht="13.5" x14ac:dyDescent="0.25">
      <c r="K76" s="215"/>
      <c r="L76" s="2" t="s">
        <v>26</v>
      </c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93">
        <f t="shared" si="15"/>
        <v>0</v>
      </c>
      <c r="AG76" s="189">
        <f t="shared" si="16"/>
        <v>0</v>
      </c>
      <c r="AH76" s="198"/>
    </row>
    <row r="77" spans="10:34" ht="13.5" x14ac:dyDescent="0.25">
      <c r="K77" s="215"/>
      <c r="L77" s="2" t="s">
        <v>28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93">
        <f t="shared" si="15"/>
        <v>0</v>
      </c>
      <c r="AG77" s="189">
        <f t="shared" si="16"/>
        <v>0</v>
      </c>
      <c r="AH77" s="198"/>
    </row>
    <row r="78" spans="10:34" ht="13.5" x14ac:dyDescent="0.25">
      <c r="K78" s="162" t="s">
        <v>100</v>
      </c>
      <c r="L78" s="2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93">
        <f t="shared" si="15"/>
        <v>0</v>
      </c>
      <c r="AG78" s="189">
        <f t="shared" si="16"/>
        <v>0</v>
      </c>
      <c r="AH78" s="198"/>
    </row>
    <row r="79" spans="10:34" ht="13.5" x14ac:dyDescent="0.25">
      <c r="K79" s="163" t="s">
        <v>98</v>
      </c>
      <c r="L79" s="2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97"/>
      <c r="AB79" s="197"/>
      <c r="AC79" s="197"/>
      <c r="AD79" s="197"/>
      <c r="AE79" s="197"/>
      <c r="AF79" s="93">
        <f t="shared" si="15"/>
        <v>0</v>
      </c>
      <c r="AG79" s="189">
        <f t="shared" si="16"/>
        <v>0</v>
      </c>
    </row>
    <row r="80" spans="10:34" ht="13.5" x14ac:dyDescent="0.25">
      <c r="J80" s="218" t="s">
        <v>92</v>
      </c>
      <c r="K80" s="159" t="s">
        <v>101</v>
      </c>
      <c r="L80" s="7" t="s">
        <v>106</v>
      </c>
      <c r="M80" s="256">
        <f t="shared" ref="M80:X80" si="17">SUM(M81:M92)</f>
        <v>17512326.859999999</v>
      </c>
      <c r="N80" s="256">
        <f t="shared" si="17"/>
        <v>12084944.659999998</v>
      </c>
      <c r="O80" s="256">
        <f t="shared" si="17"/>
        <v>18044574.969000001</v>
      </c>
      <c r="P80" s="256">
        <f t="shared" si="17"/>
        <v>9239179.3499999996</v>
      </c>
      <c r="Q80" s="256">
        <f t="shared" si="17"/>
        <v>3575470.0959999999</v>
      </c>
      <c r="R80" s="256">
        <f t="shared" si="17"/>
        <v>13868635.468999999</v>
      </c>
      <c r="S80" s="256">
        <f t="shared" si="17"/>
        <v>26804551.407000002</v>
      </c>
      <c r="T80" s="256">
        <f t="shared" si="17"/>
        <v>14875480.381000001</v>
      </c>
      <c r="U80" s="256">
        <f t="shared" si="17"/>
        <v>15566965.719000001</v>
      </c>
      <c r="V80" s="256">
        <f t="shared" si="17"/>
        <v>14647183.178000001</v>
      </c>
      <c r="W80" s="256">
        <f t="shared" si="17"/>
        <v>13683883.603999998</v>
      </c>
      <c r="X80" s="256">
        <f t="shared" si="17"/>
        <v>20464381.620999999</v>
      </c>
      <c r="Y80" s="426">
        <f t="shared" ref="Y80:AE80" si="18">SUM(Y81:Y92)</f>
        <v>21734323.376000002</v>
      </c>
      <c r="Z80" s="426">
        <f t="shared" si="18"/>
        <v>12148442.763999999</v>
      </c>
      <c r="AA80" s="426">
        <f t="shared" si="18"/>
        <v>13489619.687000001</v>
      </c>
      <c r="AB80" s="426">
        <f t="shared" si="18"/>
        <v>15168610.816</v>
      </c>
      <c r="AC80" s="426">
        <f t="shared" si="18"/>
        <v>18125995.541999999</v>
      </c>
      <c r="AD80" s="426">
        <f t="shared" si="18"/>
        <v>22356360.649</v>
      </c>
      <c r="AE80" s="426">
        <f t="shared" si="18"/>
        <v>0</v>
      </c>
      <c r="AF80" s="193">
        <f t="shared" si="15"/>
        <v>101129682.811</v>
      </c>
      <c r="AG80" s="180">
        <f t="shared" si="16"/>
        <v>103023352.83400001</v>
      </c>
      <c r="AH80" s="220" t="s">
        <v>92</v>
      </c>
    </row>
    <row r="81" spans="11:34" ht="13.5" x14ac:dyDescent="0.25">
      <c r="K81" s="215"/>
      <c r="L81" s="2" t="s">
        <v>25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93">
        <f t="shared" si="15"/>
        <v>0</v>
      </c>
      <c r="AG81" s="189">
        <f t="shared" si="16"/>
        <v>0</v>
      </c>
      <c r="AH81" s="198"/>
    </row>
    <row r="82" spans="11:34" ht="13.5" x14ac:dyDescent="0.25">
      <c r="K82" s="215"/>
      <c r="L82" s="2" t="s">
        <v>22</v>
      </c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93">
        <f t="shared" si="15"/>
        <v>0</v>
      </c>
      <c r="AG82" s="189">
        <f t="shared" si="16"/>
        <v>0</v>
      </c>
      <c r="AH82" s="198"/>
    </row>
    <row r="83" spans="11:34" ht="13.5" x14ac:dyDescent="0.25">
      <c r="K83" s="215"/>
      <c r="L83" s="2" t="s">
        <v>37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93">
        <f t="shared" si="15"/>
        <v>0</v>
      </c>
      <c r="AG83" s="189">
        <f t="shared" si="16"/>
        <v>0</v>
      </c>
      <c r="AH83" s="198"/>
    </row>
    <row r="84" spans="11:34" ht="13.5" x14ac:dyDescent="0.25">
      <c r="K84" s="215"/>
      <c r="L84" s="2" t="s">
        <v>107</v>
      </c>
      <c r="M84" s="13">
        <v>17.75</v>
      </c>
      <c r="N84" s="13">
        <v>365.65</v>
      </c>
      <c r="O84" s="13">
        <v>299.72899999999998</v>
      </c>
      <c r="P84" s="13">
        <v>200.79</v>
      </c>
      <c r="Q84" s="13">
        <v>184.71600000000001</v>
      </c>
      <c r="R84" s="13">
        <v>442.49900000000002</v>
      </c>
      <c r="S84" s="13">
        <v>201.31700000000001</v>
      </c>
      <c r="T84" s="13">
        <v>214.48099999999999</v>
      </c>
      <c r="U84" s="13">
        <v>275.18900000000002</v>
      </c>
      <c r="V84" s="13">
        <v>66.597999999999999</v>
      </c>
      <c r="W84" s="13">
        <v>410.05399999999997</v>
      </c>
      <c r="X84" s="13">
        <v>475.25099999999998</v>
      </c>
      <c r="Y84" s="13">
        <v>383.99599999999998</v>
      </c>
      <c r="Z84" s="13">
        <v>1267.114</v>
      </c>
      <c r="AA84" s="13">
        <v>1314.4870000000001</v>
      </c>
      <c r="AB84" s="13">
        <v>830.44600000000003</v>
      </c>
      <c r="AC84" s="13">
        <v>1400.202</v>
      </c>
      <c r="AD84" s="13">
        <v>1267.9490000000001</v>
      </c>
      <c r="AE84" s="13"/>
      <c r="AF84" s="93">
        <f t="shared" si="15"/>
        <v>1712.4509999999998</v>
      </c>
      <c r="AG84" s="189">
        <f t="shared" si="16"/>
        <v>6464.1939999999995</v>
      </c>
      <c r="AH84" s="198"/>
    </row>
    <row r="85" spans="11:34" ht="13.5" x14ac:dyDescent="0.25">
      <c r="K85" s="215"/>
      <c r="L85" s="2" t="s">
        <v>27</v>
      </c>
      <c r="M85" s="257">
        <v>14930366.5</v>
      </c>
      <c r="N85" s="257">
        <v>10283388.699999999</v>
      </c>
      <c r="O85" s="257">
        <v>15614940.49</v>
      </c>
      <c r="P85" s="257">
        <v>8244230.3300000001</v>
      </c>
      <c r="Q85" s="257">
        <v>3482533.38</v>
      </c>
      <c r="R85" s="257">
        <v>11837557.67</v>
      </c>
      <c r="S85" s="257">
        <v>25575842.479999997</v>
      </c>
      <c r="T85" s="257">
        <v>13480617.23</v>
      </c>
      <c r="U85" s="257">
        <v>13747319.74</v>
      </c>
      <c r="V85" s="257">
        <v>12012472.050000001</v>
      </c>
      <c r="W85" s="257">
        <v>11039424.85</v>
      </c>
      <c r="X85" s="257">
        <v>17961848.420000002</v>
      </c>
      <c r="Y85" s="257">
        <v>19718594.150000002</v>
      </c>
      <c r="Z85" s="257">
        <v>10672537.26</v>
      </c>
      <c r="AA85" s="257">
        <v>11749102.120000001</v>
      </c>
      <c r="AB85" s="257">
        <v>13371208.49</v>
      </c>
      <c r="AC85" s="257">
        <v>16432509.960000001</v>
      </c>
      <c r="AD85" s="257">
        <v>20754591.710000001</v>
      </c>
      <c r="AE85" s="13"/>
      <c r="AF85" s="93">
        <f t="shared" si="15"/>
        <v>89968859.549999997</v>
      </c>
      <c r="AG85" s="189">
        <f t="shared" si="16"/>
        <v>92698543.689999998</v>
      </c>
      <c r="AH85" s="198"/>
    </row>
    <row r="86" spans="11:34" ht="13.5" x14ac:dyDescent="0.25">
      <c r="K86" s="215"/>
      <c r="L86" s="2" t="s">
        <v>24</v>
      </c>
      <c r="M86" s="13"/>
      <c r="N86" s="13"/>
      <c r="O86" s="13">
        <v>21331.14</v>
      </c>
      <c r="P86" s="13">
        <v>20150.52</v>
      </c>
      <c r="Q86" s="13"/>
      <c r="R86" s="13">
        <v>24889.119999999999</v>
      </c>
      <c r="S86" s="13">
        <v>181716.47999999998</v>
      </c>
      <c r="T86" s="13"/>
      <c r="U86" s="13">
        <v>119701.9</v>
      </c>
      <c r="V86" s="13">
        <v>259051.72</v>
      </c>
      <c r="W86" s="13">
        <v>21344.400000000001</v>
      </c>
      <c r="X86" s="13">
        <v>283183.73</v>
      </c>
      <c r="Y86" s="193">
        <v>388561</v>
      </c>
      <c r="Z86" s="193">
        <v>484053.28</v>
      </c>
      <c r="AA86" s="193">
        <v>220818.9</v>
      </c>
      <c r="AB86" s="193">
        <v>199273.62</v>
      </c>
      <c r="AC86" s="193">
        <v>174715.33</v>
      </c>
      <c r="AD86" s="13"/>
      <c r="AE86" s="13"/>
      <c r="AF86" s="93">
        <f t="shared" si="15"/>
        <v>248087.25999999998</v>
      </c>
      <c r="AG86" s="189">
        <f t="shared" si="16"/>
        <v>1467422.13</v>
      </c>
      <c r="AH86" s="198"/>
    </row>
    <row r="87" spans="11:34" ht="13.5" x14ac:dyDescent="0.25">
      <c r="K87" s="215"/>
      <c r="L87" s="2" t="s">
        <v>30</v>
      </c>
      <c r="M87" s="246">
        <v>2140872.65</v>
      </c>
      <c r="N87" s="246">
        <v>1636161.6099999999</v>
      </c>
      <c r="O87" s="246">
        <v>2281944.73</v>
      </c>
      <c r="P87" s="246">
        <v>911942.85000000009</v>
      </c>
      <c r="Q87" s="246">
        <v>92752</v>
      </c>
      <c r="R87" s="246">
        <v>2005746.1800000002</v>
      </c>
      <c r="S87" s="246">
        <v>921939.46</v>
      </c>
      <c r="T87" s="246">
        <v>1317225.6000000001</v>
      </c>
      <c r="U87" s="246">
        <v>1523369.37</v>
      </c>
      <c r="V87" s="246">
        <v>2375592.81</v>
      </c>
      <c r="W87" s="246">
        <v>2622704.2999999998</v>
      </c>
      <c r="X87" s="246">
        <v>2218874.2199999997</v>
      </c>
      <c r="Y87" s="246">
        <v>1626784.23</v>
      </c>
      <c r="Z87" s="246">
        <v>990585.11</v>
      </c>
      <c r="AA87" s="246">
        <v>1518384.18</v>
      </c>
      <c r="AB87" s="246">
        <v>1596440.7999999998</v>
      </c>
      <c r="AC87" s="246">
        <v>1517370.0499999998</v>
      </c>
      <c r="AD87" s="246">
        <v>1600500.99</v>
      </c>
      <c r="AE87" s="13"/>
      <c r="AF87" s="93">
        <f t="shared" si="15"/>
        <v>9991359.4800000004</v>
      </c>
      <c r="AG87" s="189">
        <f t="shared" si="16"/>
        <v>8850065.3599999994</v>
      </c>
      <c r="AH87" s="198"/>
    </row>
    <row r="88" spans="11:34" ht="13.5" x14ac:dyDescent="0.25">
      <c r="K88" s="215"/>
      <c r="L88" s="2" t="s">
        <v>23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93">
        <f t="shared" si="15"/>
        <v>0</v>
      </c>
      <c r="AG88" s="189">
        <f t="shared" si="16"/>
        <v>0</v>
      </c>
      <c r="AH88" s="198"/>
    </row>
    <row r="89" spans="11:34" ht="13.5" x14ac:dyDescent="0.25">
      <c r="K89" s="215"/>
      <c r="L89" s="2" t="s">
        <v>29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93">
        <f t="shared" si="15"/>
        <v>0</v>
      </c>
      <c r="AG89" s="189">
        <f t="shared" si="16"/>
        <v>0</v>
      </c>
      <c r="AH89" s="198"/>
    </row>
    <row r="90" spans="11:34" ht="13.5" x14ac:dyDescent="0.25">
      <c r="K90" s="215"/>
      <c r="L90" s="2" t="s">
        <v>46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>
        <v>857.46</v>
      </c>
      <c r="AC90" s="13"/>
      <c r="AD90" s="13"/>
      <c r="AE90" s="13"/>
      <c r="AF90" s="93">
        <f t="shared" si="15"/>
        <v>0</v>
      </c>
      <c r="AG90" s="189">
        <f t="shared" si="16"/>
        <v>857.46</v>
      </c>
      <c r="AH90" s="198"/>
    </row>
    <row r="91" spans="11:34" ht="13.5" x14ac:dyDescent="0.25">
      <c r="K91" s="215"/>
      <c r="L91" s="2" t="s">
        <v>26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93">
        <f t="shared" si="15"/>
        <v>0</v>
      </c>
      <c r="AG91" s="189">
        <f t="shared" si="16"/>
        <v>0</v>
      </c>
      <c r="AH91" s="198"/>
    </row>
    <row r="92" spans="11:34" ht="13.5" x14ac:dyDescent="0.25">
      <c r="K92" s="215"/>
      <c r="L92" s="2" t="s">
        <v>28</v>
      </c>
      <c r="M92" s="13">
        <v>441069.96</v>
      </c>
      <c r="N92" s="13">
        <v>165028.70000000001</v>
      </c>
      <c r="O92" s="13">
        <v>126058.88</v>
      </c>
      <c r="P92" s="13">
        <v>62654.86</v>
      </c>
      <c r="Q92" s="13"/>
      <c r="R92" s="13"/>
      <c r="S92" s="13">
        <v>124851.67</v>
      </c>
      <c r="T92" s="13">
        <v>77423.070000000007</v>
      </c>
      <c r="U92" s="13">
        <v>176299.51999999999</v>
      </c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93">
        <f t="shared" si="15"/>
        <v>919664.07000000007</v>
      </c>
      <c r="AG92" s="189">
        <f t="shared" si="16"/>
        <v>0</v>
      </c>
      <c r="AH92" s="130"/>
    </row>
    <row r="93" spans="11:34" ht="13.5" x14ac:dyDescent="0.25">
      <c r="K93" s="162" t="s">
        <v>100</v>
      </c>
      <c r="L93" s="2"/>
      <c r="M93" s="197"/>
      <c r="N93" s="197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  <c r="AA93" s="197"/>
      <c r="AB93" s="197"/>
      <c r="AC93" s="197"/>
      <c r="AD93" s="197"/>
      <c r="AE93" s="197"/>
      <c r="AF93" s="93">
        <f t="shared" si="15"/>
        <v>0</v>
      </c>
      <c r="AG93" s="189">
        <f t="shared" si="16"/>
        <v>0</v>
      </c>
      <c r="AH93" s="130"/>
    </row>
    <row r="94" spans="11:34" ht="13.5" x14ac:dyDescent="0.25">
      <c r="K94" s="163" t="s">
        <v>98</v>
      </c>
      <c r="L94" s="2"/>
      <c r="M94" s="197"/>
      <c r="N94" s="197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  <c r="AA94" s="197"/>
      <c r="AB94" s="197"/>
      <c r="AC94" s="197"/>
      <c r="AD94" s="197"/>
      <c r="AE94" s="197"/>
      <c r="AF94" s="93">
        <f t="shared" si="15"/>
        <v>0</v>
      </c>
      <c r="AG94" s="189">
        <f t="shared" si="16"/>
        <v>0</v>
      </c>
    </row>
    <row r="95" spans="11:34" x14ac:dyDescent="0.2">
      <c r="AF95" s="32">
        <f>SUM(M95:V95)</f>
        <v>0</v>
      </c>
      <c r="AG95" s="32">
        <f>SUM(Y95:Y95)</f>
        <v>0</v>
      </c>
    </row>
    <row r="116" spans="32:34" x14ac:dyDescent="0.2">
      <c r="AH116" s="75"/>
    </row>
    <row r="117" spans="32:34" x14ac:dyDescent="0.2">
      <c r="AF117" s="32"/>
      <c r="AG117" s="32"/>
    </row>
  </sheetData>
  <sortState ref="B54:C59">
    <sortCondition descending="1" ref="C54:C59"/>
  </sortState>
  <mergeCells count="6">
    <mergeCell ref="A6:B6"/>
    <mergeCell ref="A3:B5"/>
    <mergeCell ref="C3:I3"/>
    <mergeCell ref="C4:C5"/>
    <mergeCell ref="D4:D5"/>
    <mergeCell ref="F4:H4"/>
  </mergeCells>
  <pageMargins left="0.51181102362204722" right="0.5118110236220472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AJ24"/>
  <sheetViews>
    <sheetView zoomScale="90" zoomScaleNormal="90" workbookViewId="0">
      <selection activeCell="F37" sqref="F37"/>
    </sheetView>
  </sheetViews>
  <sheetFormatPr defaultRowHeight="12.75" x14ac:dyDescent="0.2"/>
  <cols>
    <col min="1" max="1" width="3.7109375" customWidth="1"/>
    <col min="2" max="2" width="18.28515625" customWidth="1"/>
    <col min="3" max="3" width="15.42578125" bestFit="1" customWidth="1"/>
    <col min="4" max="4" width="16" bestFit="1" customWidth="1"/>
    <col min="5" max="5" width="9.28515625" bestFit="1" customWidth="1"/>
    <col min="6" max="6" width="13.5703125" bestFit="1" customWidth="1"/>
    <col min="7" max="7" width="13.85546875" bestFit="1" customWidth="1"/>
    <col min="8" max="8" width="8.42578125" customWidth="1"/>
    <col min="9" max="9" width="7.42578125" customWidth="1"/>
    <col min="10" max="11" width="5.140625" customWidth="1"/>
    <col min="12" max="12" width="15" customWidth="1"/>
    <col min="13" max="31" width="11.7109375" customWidth="1"/>
    <col min="32" max="32" width="16.7109375" customWidth="1"/>
    <col min="33" max="33" width="15.28515625" bestFit="1" customWidth="1"/>
    <col min="35" max="35" width="12.7109375" bestFit="1" customWidth="1"/>
    <col min="36" max="36" width="13.28515625" bestFit="1" customWidth="1"/>
  </cols>
  <sheetData>
    <row r="1" spans="2:35" x14ac:dyDescent="0.2">
      <c r="B1" s="1" t="s">
        <v>188</v>
      </c>
      <c r="C1" s="1"/>
      <c r="D1" s="1"/>
      <c r="E1" s="1"/>
      <c r="F1" s="1"/>
      <c r="H1" s="1"/>
      <c r="I1" s="5"/>
      <c r="J1" s="5"/>
      <c r="K1" s="3"/>
      <c r="L1" s="8" t="s">
        <v>18</v>
      </c>
    </row>
    <row r="2" spans="2:35" ht="13.5" thickBot="1" x14ac:dyDescent="0.25">
      <c r="B2" s="1" t="s">
        <v>154</v>
      </c>
      <c r="C2" s="1"/>
      <c r="D2" s="1"/>
      <c r="E2" s="1"/>
      <c r="F2" s="1"/>
      <c r="H2" s="1"/>
      <c r="I2" s="5"/>
      <c r="J2" s="5"/>
      <c r="K2" s="3"/>
    </row>
    <row r="3" spans="2:35" ht="14.25" thickTop="1" x14ac:dyDescent="0.25">
      <c r="B3" s="470" t="s">
        <v>7</v>
      </c>
      <c r="C3" s="478" t="str">
        <f>'1.hs expa '!$C$4</f>
        <v>Nilai FOB(US$)</v>
      </c>
      <c r="D3" s="478"/>
      <c r="E3" s="478"/>
      <c r="F3" s="478"/>
      <c r="G3" s="478"/>
      <c r="H3" s="478"/>
      <c r="I3" s="212"/>
      <c r="J3" s="79"/>
      <c r="K3" s="3"/>
      <c r="L3" s="158"/>
      <c r="M3" s="234" t="s">
        <v>167</v>
      </c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52" t="s">
        <v>171</v>
      </c>
      <c r="Z3" s="252"/>
      <c r="AA3" s="252"/>
      <c r="AB3" s="252"/>
      <c r="AC3" s="252"/>
      <c r="AD3" s="252"/>
      <c r="AE3" s="252"/>
      <c r="AF3" s="157" t="s">
        <v>136</v>
      </c>
      <c r="AG3" s="158"/>
    </row>
    <row r="4" spans="2:35" ht="13.5" x14ac:dyDescent="0.25">
      <c r="B4" s="471"/>
      <c r="C4" s="473" t="str">
        <f>'1.hs expa '!$C$5</f>
        <v>Juni 2022</v>
      </c>
      <c r="D4" s="475" t="str">
        <f>'1.hs expa '!$D$5</f>
        <v>Juli 2022</v>
      </c>
      <c r="E4" s="226" t="str">
        <f>'1.hs expa '!E5</f>
        <v xml:space="preserve">% Perubahan </v>
      </c>
      <c r="F4" s="476" t="str">
        <f>'1.hs expa '!$F$5</f>
        <v>Januari - Juli</v>
      </c>
      <c r="G4" s="477"/>
      <c r="H4" s="477"/>
      <c r="I4" s="30" t="s">
        <v>45</v>
      </c>
      <c r="J4" s="80"/>
      <c r="K4" s="3"/>
      <c r="L4" s="18"/>
      <c r="M4" s="199" t="s">
        <v>11</v>
      </c>
      <c r="N4" s="199" t="s">
        <v>12</v>
      </c>
      <c r="O4" s="199" t="s">
        <v>13</v>
      </c>
      <c r="P4" s="199" t="s">
        <v>14</v>
      </c>
      <c r="Q4" s="199" t="s">
        <v>159</v>
      </c>
      <c r="R4" s="199" t="s">
        <v>161</v>
      </c>
      <c r="S4" s="199" t="s">
        <v>162</v>
      </c>
      <c r="T4" s="199" t="s">
        <v>164</v>
      </c>
      <c r="U4" s="199" t="s">
        <v>15</v>
      </c>
      <c r="V4" s="199" t="s">
        <v>165</v>
      </c>
      <c r="W4" s="199" t="s">
        <v>151</v>
      </c>
      <c r="X4" s="199" t="s">
        <v>166</v>
      </c>
      <c r="Y4" s="199" t="s">
        <v>11</v>
      </c>
      <c r="Z4" s="199" t="s">
        <v>12</v>
      </c>
      <c r="AA4" s="199" t="s">
        <v>13</v>
      </c>
      <c r="AB4" s="199" t="s">
        <v>14</v>
      </c>
      <c r="AC4" s="199" t="s">
        <v>175</v>
      </c>
      <c r="AD4" s="199" t="s">
        <v>177</v>
      </c>
      <c r="AE4" s="199" t="s">
        <v>184</v>
      </c>
      <c r="AF4" s="151" t="s">
        <v>168</v>
      </c>
      <c r="AG4" s="151" t="s">
        <v>172</v>
      </c>
    </row>
    <row r="5" spans="2:35" ht="13.5" x14ac:dyDescent="0.25">
      <c r="B5" s="472"/>
      <c r="C5" s="474"/>
      <c r="D5" s="474"/>
      <c r="E5" s="227" t="str">
        <f>'1.hs expa '!E6</f>
        <v>Juli'22 thd Juni'22</v>
      </c>
      <c r="F5" s="95" t="str">
        <f>'1.hs expa '!F6</f>
        <v>2021</v>
      </c>
      <c r="G5" s="95" t="str">
        <f>'1.hs expa '!G6</f>
        <v>2022</v>
      </c>
      <c r="H5" s="225" t="str">
        <f>'1.hs expa '!H6</f>
        <v xml:space="preserve">% Perubahan </v>
      </c>
      <c r="I5" s="30">
        <f>'1.hs expa '!$I$6</f>
        <v>2022</v>
      </c>
      <c r="J5" s="80"/>
      <c r="K5" s="3"/>
      <c r="L5" s="4" t="s">
        <v>102</v>
      </c>
      <c r="M5" s="382">
        <f t="shared" ref="M5:S5" si="0">M6+M7</f>
        <v>287816275.39999998</v>
      </c>
      <c r="N5" s="382">
        <f t="shared" si="0"/>
        <v>268285081.14000002</v>
      </c>
      <c r="O5" s="382">
        <f t="shared" si="0"/>
        <v>237809188.10999998</v>
      </c>
      <c r="P5" s="382">
        <f t="shared" si="0"/>
        <v>113534666.64</v>
      </c>
      <c r="Q5" s="382">
        <f t="shared" si="0"/>
        <v>295028878.79999995</v>
      </c>
      <c r="R5" s="382">
        <f t="shared" si="0"/>
        <v>250750873.48999998</v>
      </c>
      <c r="S5" s="382">
        <f t="shared" si="0"/>
        <v>313849212.08999997</v>
      </c>
      <c r="T5" s="382">
        <f>T6+T7</f>
        <v>487224905.20999998</v>
      </c>
      <c r="U5" s="382">
        <f>U6+U7</f>
        <v>520049275.09999996</v>
      </c>
      <c r="V5" s="382">
        <f>V6+V7</f>
        <v>583510269.10000002</v>
      </c>
      <c r="W5" s="382">
        <f>W6+W7</f>
        <v>500614810.83999997</v>
      </c>
      <c r="X5" s="382">
        <f>X6+X7</f>
        <v>379847808.67000002</v>
      </c>
      <c r="Y5" s="382">
        <f t="shared" ref="Y5:AE5" si="1">Y6+Y7</f>
        <v>164031249.32999998</v>
      </c>
      <c r="Z5" s="382">
        <f t="shared" si="1"/>
        <v>388633126.68000001</v>
      </c>
      <c r="AA5" s="382">
        <f t="shared" si="1"/>
        <v>913696234.74000001</v>
      </c>
      <c r="AB5" s="382">
        <f t="shared" si="1"/>
        <v>569541091.31499994</v>
      </c>
      <c r="AC5" s="382">
        <f t="shared" si="1"/>
        <v>628649953.05999982</v>
      </c>
      <c r="AD5" s="382">
        <f t="shared" si="1"/>
        <v>694154966.58000004</v>
      </c>
      <c r="AE5" s="382">
        <f t="shared" si="1"/>
        <v>0</v>
      </c>
      <c r="AF5" s="185">
        <f>SUM(M5:S5)</f>
        <v>1767074175.6699998</v>
      </c>
      <c r="AG5" s="92">
        <f>SUM(Y5:AE5)</f>
        <v>3358706621.7049999</v>
      </c>
      <c r="AH5" s="4" t="s">
        <v>102</v>
      </c>
    </row>
    <row r="6" spans="2:35" ht="13.5" x14ac:dyDescent="0.25">
      <c r="B6" s="96" t="s">
        <v>119</v>
      </c>
      <c r="C6" s="96" t="s">
        <v>120</v>
      </c>
      <c r="D6" s="96" t="s">
        <v>121</v>
      </c>
      <c r="E6" s="96" t="s">
        <v>122</v>
      </c>
      <c r="F6" s="96" t="s">
        <v>123</v>
      </c>
      <c r="G6" s="96" t="s">
        <v>124</v>
      </c>
      <c r="H6" s="96" t="s">
        <v>125</v>
      </c>
      <c r="I6" s="213" t="s">
        <v>8</v>
      </c>
      <c r="J6" s="81"/>
      <c r="K6" s="3"/>
      <c r="L6" s="47" t="s">
        <v>104</v>
      </c>
      <c r="M6" s="14">
        <v>278317961.39999998</v>
      </c>
      <c r="N6" s="14">
        <v>259268686.14000002</v>
      </c>
      <c r="O6" s="14">
        <v>235345148.10999998</v>
      </c>
      <c r="P6" s="14">
        <v>111334529.64</v>
      </c>
      <c r="Q6" s="14">
        <v>293810998.79999995</v>
      </c>
      <c r="R6" s="14">
        <v>249977513.48999998</v>
      </c>
      <c r="S6" s="14">
        <v>311914412.08999997</v>
      </c>
      <c r="T6" s="14">
        <v>485835700.20999998</v>
      </c>
      <c r="U6" s="14">
        <v>519363835.09999996</v>
      </c>
      <c r="V6" s="14">
        <v>581430489.60000002</v>
      </c>
      <c r="W6" s="14">
        <v>488618882.03999996</v>
      </c>
      <c r="X6" s="14">
        <v>320689903.77000004</v>
      </c>
      <c r="Y6" s="14">
        <v>163130827.72999999</v>
      </c>
      <c r="Z6" s="14">
        <v>330359273.68000001</v>
      </c>
      <c r="AA6" s="14">
        <v>867849188.24000001</v>
      </c>
      <c r="AB6" s="14">
        <v>506186094.51499999</v>
      </c>
      <c r="AC6" s="14">
        <v>615699063.75999987</v>
      </c>
      <c r="AD6" s="14">
        <v>628363139.38</v>
      </c>
      <c r="AE6" s="14"/>
      <c r="AF6" s="185">
        <f t="shared" ref="AF6:AF9" si="2">SUM(M6:S6)</f>
        <v>1739969249.6699998</v>
      </c>
      <c r="AG6" s="92">
        <f t="shared" ref="AG6:AG9" si="3">SUM(Y6:AE6)</f>
        <v>3111587587.3049998</v>
      </c>
      <c r="AH6" t="s">
        <v>134</v>
      </c>
    </row>
    <row r="7" spans="2:35" ht="13.5" x14ac:dyDescent="0.25">
      <c r="B7" s="30"/>
      <c r="C7" s="49"/>
      <c r="D7" s="49"/>
      <c r="E7" s="69"/>
      <c r="F7" s="49"/>
      <c r="G7" s="49"/>
      <c r="H7" s="67"/>
      <c r="I7" s="68"/>
      <c r="J7" s="77"/>
      <c r="K7" s="3"/>
      <c r="L7" s="47" t="s">
        <v>105</v>
      </c>
      <c r="M7" s="14">
        <v>9498314</v>
      </c>
      <c r="N7" s="14">
        <v>9016395</v>
      </c>
      <c r="O7" s="14">
        <v>2464040</v>
      </c>
      <c r="P7" s="14">
        <v>2200137</v>
      </c>
      <c r="Q7" s="14">
        <v>1217880</v>
      </c>
      <c r="R7" s="14">
        <v>773360</v>
      </c>
      <c r="S7" s="14">
        <v>1934800</v>
      </c>
      <c r="T7" s="14">
        <v>1389205</v>
      </c>
      <c r="U7" s="14">
        <v>685440</v>
      </c>
      <c r="V7" s="14">
        <v>2079779.5</v>
      </c>
      <c r="W7" s="14">
        <v>11995928.800000012</v>
      </c>
      <c r="X7" s="14">
        <v>59157904.899999976</v>
      </c>
      <c r="Y7" s="14">
        <v>900421.59999999404</v>
      </c>
      <c r="Z7" s="14">
        <v>58273853</v>
      </c>
      <c r="AA7" s="14">
        <v>45847046.5</v>
      </c>
      <c r="AB7" s="14">
        <v>63354996.799999952</v>
      </c>
      <c r="AC7" s="14">
        <v>12950889.299999952</v>
      </c>
      <c r="AD7" s="14">
        <v>65791827.200000048</v>
      </c>
      <c r="AE7" s="14"/>
      <c r="AF7" s="185">
        <f t="shared" si="2"/>
        <v>27104926</v>
      </c>
      <c r="AG7" s="92">
        <f t="shared" si="3"/>
        <v>247119034.39999995</v>
      </c>
      <c r="AH7" t="s">
        <v>135</v>
      </c>
    </row>
    <row r="8" spans="2:35" ht="14.25" thickBot="1" x14ac:dyDescent="0.3">
      <c r="B8" s="4" t="s">
        <v>102</v>
      </c>
      <c r="C8" s="48">
        <f>AD14</f>
        <v>360071808.72699994</v>
      </c>
      <c r="D8" s="48">
        <f>AE14</f>
        <v>0</v>
      </c>
      <c r="E8" s="51">
        <f>(D8-C8)/C8*100</f>
        <v>-100</v>
      </c>
      <c r="F8" s="48">
        <f t="shared" ref="F8:G12" si="4">AF14</f>
        <v>510172413.49699998</v>
      </c>
      <c r="G8" s="48">
        <f t="shared" si="4"/>
        <v>1414831053.352</v>
      </c>
      <c r="H8" s="67">
        <f>(G8-F8)/F8*100</f>
        <v>177.32409983793053</v>
      </c>
      <c r="I8" s="51">
        <f>G8/$G$12*100</f>
        <v>98.670760091877113</v>
      </c>
      <c r="J8" s="78"/>
      <c r="K8" s="3"/>
      <c r="L8" s="4" t="s">
        <v>103</v>
      </c>
      <c r="M8" s="383">
        <v>249357334.83399999</v>
      </c>
      <c r="N8" s="383">
        <v>227031281.28500003</v>
      </c>
      <c r="O8" s="383">
        <v>256677980.07300001</v>
      </c>
      <c r="P8" s="383">
        <v>218303152.51499999</v>
      </c>
      <c r="Q8" s="383">
        <v>219149437.98000002</v>
      </c>
      <c r="R8" s="383">
        <v>240856005.53600001</v>
      </c>
      <c r="S8" s="383">
        <v>266841568.56800008</v>
      </c>
      <c r="T8" s="383">
        <v>253006600.21399999</v>
      </c>
      <c r="U8" s="383">
        <v>327880539.28800011</v>
      </c>
      <c r="V8" s="383">
        <v>306401010.02400005</v>
      </c>
      <c r="W8" s="383">
        <v>261825243.4889999</v>
      </c>
      <c r="X8" s="383">
        <v>301494243.44299984</v>
      </c>
      <c r="Y8" s="255">
        <v>189245283.81000003</v>
      </c>
      <c r="Z8" s="255">
        <v>167894356.46599996</v>
      </c>
      <c r="AA8" s="255">
        <v>387403933.85699987</v>
      </c>
      <c r="AB8" s="255">
        <v>336074456.07700008</v>
      </c>
      <c r="AC8" s="255">
        <v>327697064.45299995</v>
      </c>
      <c r="AD8" s="255">
        <v>366962778.18299997</v>
      </c>
      <c r="AE8" s="255"/>
      <c r="AF8" s="185">
        <f t="shared" si="2"/>
        <v>1678216760.7910001</v>
      </c>
      <c r="AG8" s="92">
        <f t="shared" si="3"/>
        <v>1775277872.8460002</v>
      </c>
      <c r="AH8" s="203" t="s">
        <v>103</v>
      </c>
    </row>
    <row r="9" spans="2:35" ht="14.25" thickTop="1" x14ac:dyDescent="0.25">
      <c r="B9" s="47" t="s">
        <v>104</v>
      </c>
      <c r="C9" s="48">
        <f t="shared" ref="C9:C12" si="5">AD15</f>
        <v>126378327.71699998</v>
      </c>
      <c r="D9" s="48">
        <f t="shared" ref="D9:D12" si="6">AE15</f>
        <v>0</v>
      </c>
      <c r="E9" s="51">
        <f>(D9-C9)/C9*100</f>
        <v>-100</v>
      </c>
      <c r="F9" s="48">
        <f t="shared" si="4"/>
        <v>490604903.227</v>
      </c>
      <c r="G9" s="48">
        <f t="shared" si="4"/>
        <v>537313833.41199994</v>
      </c>
      <c r="H9" s="67">
        <f>(G9-F9)/F9*100</f>
        <v>9.5206814847889927</v>
      </c>
      <c r="I9" s="51">
        <f>G9/$G$12*100</f>
        <v>37.472434765292064</v>
      </c>
      <c r="J9" s="78"/>
      <c r="K9" s="3"/>
      <c r="L9" s="200" t="s">
        <v>6</v>
      </c>
      <c r="M9" s="236">
        <f t="shared" ref="M9:X9" si="7">M8+M6</f>
        <v>527675296.23399997</v>
      </c>
      <c r="N9" s="236">
        <f t="shared" si="7"/>
        <v>486299967.42500007</v>
      </c>
      <c r="O9" s="236">
        <f t="shared" si="7"/>
        <v>492023128.18299997</v>
      </c>
      <c r="P9" s="236">
        <f t="shared" si="7"/>
        <v>329637682.15499997</v>
      </c>
      <c r="Q9" s="236">
        <f t="shared" si="7"/>
        <v>512960436.77999997</v>
      </c>
      <c r="R9" s="236">
        <f t="shared" si="7"/>
        <v>490833519.02600002</v>
      </c>
      <c r="S9" s="236">
        <f t="shared" si="7"/>
        <v>578755980.65799999</v>
      </c>
      <c r="T9" s="236">
        <f t="shared" si="7"/>
        <v>738842300.42400002</v>
      </c>
      <c r="U9" s="236">
        <f t="shared" si="7"/>
        <v>847244374.38800001</v>
      </c>
      <c r="V9" s="236">
        <f t="shared" si="7"/>
        <v>887831499.62400007</v>
      </c>
      <c r="W9" s="236">
        <f t="shared" si="7"/>
        <v>750444125.52899981</v>
      </c>
      <c r="X9" s="236">
        <f t="shared" si="7"/>
        <v>622184147.21299982</v>
      </c>
      <c r="Y9" s="254">
        <f t="shared" ref="Y9:AE9" si="8">Y8+Y6</f>
        <v>352376111.54000002</v>
      </c>
      <c r="Z9" s="254">
        <f t="shared" si="8"/>
        <v>498253630.14599997</v>
      </c>
      <c r="AA9" s="254">
        <f t="shared" si="8"/>
        <v>1255253122.0969999</v>
      </c>
      <c r="AB9" s="254">
        <f t="shared" si="8"/>
        <v>842260550.59200001</v>
      </c>
      <c r="AC9" s="254">
        <f t="shared" si="8"/>
        <v>943396128.21299982</v>
      </c>
      <c r="AD9" s="254">
        <f t="shared" si="8"/>
        <v>995325917.56299996</v>
      </c>
      <c r="AE9" s="254">
        <f t="shared" si="8"/>
        <v>0</v>
      </c>
      <c r="AF9" s="426">
        <f t="shared" si="2"/>
        <v>3418186010.461</v>
      </c>
      <c r="AG9" s="179">
        <f t="shared" si="3"/>
        <v>4886865460.151</v>
      </c>
    </row>
    <row r="10" spans="2:35" ht="13.5" x14ac:dyDescent="0.25">
      <c r="B10" s="47" t="s">
        <v>105</v>
      </c>
      <c r="C10" s="48">
        <f t="shared" si="5"/>
        <v>233693481.00999996</v>
      </c>
      <c r="D10" s="48">
        <f t="shared" si="6"/>
        <v>0</v>
      </c>
      <c r="E10" s="51">
        <f>(D10-C10)/C10*100</f>
        <v>-100</v>
      </c>
      <c r="F10" s="48">
        <f t="shared" si="4"/>
        <v>19567510.269999996</v>
      </c>
      <c r="G10" s="48">
        <f t="shared" si="4"/>
        <v>877517219.93999994</v>
      </c>
      <c r="H10" s="67">
        <f>(G10-F10)/F10*100</f>
        <v>4384.5624600763276</v>
      </c>
      <c r="I10" s="51">
        <f>G10/$G$12*100</f>
        <v>61.198325326585049</v>
      </c>
      <c r="J10" s="78"/>
      <c r="K10" s="3"/>
      <c r="L10" s="2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3"/>
      <c r="AG10" s="13"/>
    </row>
    <row r="11" spans="2:35" ht="13.5" x14ac:dyDescent="0.25">
      <c r="B11" s="4" t="s">
        <v>103</v>
      </c>
      <c r="C11" s="48">
        <f t="shared" si="5"/>
        <v>182075093.22000003</v>
      </c>
      <c r="D11" s="48">
        <f t="shared" si="6"/>
        <v>0</v>
      </c>
      <c r="E11" s="51">
        <f>(D11-C11)/C11*100</f>
        <v>-100</v>
      </c>
      <c r="F11" s="48">
        <f t="shared" si="4"/>
        <v>844053593.20499992</v>
      </c>
      <c r="G11" s="48">
        <f t="shared" si="4"/>
        <v>896577070.06800008</v>
      </c>
      <c r="H11" s="67">
        <f>(G11-F11)/F11*100</f>
        <v>6.2227656260025528</v>
      </c>
      <c r="I11" s="51">
        <f>G11/$G$12*100</f>
        <v>62.527565234707936</v>
      </c>
      <c r="J11" s="78"/>
      <c r="K11" s="3"/>
      <c r="L11" s="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2"/>
      <c r="AG11" s="2"/>
    </row>
    <row r="12" spans="2:35" ht="14.25" thickBot="1" x14ac:dyDescent="0.3">
      <c r="B12" s="97" t="s">
        <v>32</v>
      </c>
      <c r="C12" s="98">
        <f t="shared" si="5"/>
        <v>308453420.93700004</v>
      </c>
      <c r="D12" s="98">
        <f t="shared" si="6"/>
        <v>0</v>
      </c>
      <c r="E12" s="214">
        <f>(D12-C12)/C12*100</f>
        <v>-100</v>
      </c>
      <c r="F12" s="98">
        <f t="shared" si="4"/>
        <v>1334658496.4320002</v>
      </c>
      <c r="G12" s="98">
        <f t="shared" si="4"/>
        <v>1433890903.48</v>
      </c>
      <c r="H12" s="99">
        <f>(G12-F12)/F12*100</f>
        <v>7.4350410470754973</v>
      </c>
      <c r="I12" s="68">
        <f>G12/$G$12*100</f>
        <v>100</v>
      </c>
      <c r="J12" s="29"/>
      <c r="K12" s="3"/>
      <c r="L12" s="201" t="s">
        <v>10</v>
      </c>
      <c r="M12" s="235" t="s">
        <v>167</v>
      </c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52" t="s">
        <v>171</v>
      </c>
      <c r="Z12" s="252"/>
      <c r="AA12" s="252"/>
      <c r="AB12" s="252"/>
      <c r="AC12" s="252"/>
      <c r="AD12" s="252"/>
      <c r="AE12" s="252"/>
      <c r="AF12" s="202" t="s">
        <v>136</v>
      </c>
      <c r="AG12" s="2"/>
      <c r="AI12" s="1"/>
    </row>
    <row r="13" spans="2:35" ht="14.25" thickTop="1" x14ac:dyDescent="0.25">
      <c r="B13" s="10"/>
      <c r="C13" s="10"/>
      <c r="D13" s="10"/>
      <c r="E13" s="10"/>
      <c r="F13" s="10"/>
      <c r="G13" s="9"/>
      <c r="H13" s="10"/>
      <c r="I13" s="76"/>
      <c r="J13" s="76"/>
      <c r="K13" s="20"/>
      <c r="L13" s="18"/>
      <c r="M13" s="199" t="s">
        <v>11</v>
      </c>
      <c r="N13" s="199" t="s">
        <v>12</v>
      </c>
      <c r="O13" s="199" t="s">
        <v>13</v>
      </c>
      <c r="P13" s="199" t="s">
        <v>14</v>
      </c>
      <c r="Q13" s="199" t="s">
        <v>159</v>
      </c>
      <c r="R13" s="199" t="s">
        <v>161</v>
      </c>
      <c r="S13" s="199" t="s">
        <v>162</v>
      </c>
      <c r="T13" s="199" t="s">
        <v>164</v>
      </c>
      <c r="U13" s="199" t="s">
        <v>15</v>
      </c>
      <c r="V13" s="199" t="s">
        <v>165</v>
      </c>
      <c r="W13" s="199" t="s">
        <v>151</v>
      </c>
      <c r="X13" s="199" t="s">
        <v>166</v>
      </c>
      <c r="Y13" s="199" t="s">
        <v>11</v>
      </c>
      <c r="Z13" s="199" t="s">
        <v>12</v>
      </c>
      <c r="AA13" s="199" t="s">
        <v>13</v>
      </c>
      <c r="AB13" s="199" t="s">
        <v>14</v>
      </c>
      <c r="AC13" s="199" t="s">
        <v>175</v>
      </c>
      <c r="AD13" s="199" t="s">
        <v>177</v>
      </c>
      <c r="AE13" s="199" t="s">
        <v>184</v>
      </c>
      <c r="AF13" s="151" t="s">
        <v>158</v>
      </c>
      <c r="AG13" s="151" t="s">
        <v>168</v>
      </c>
    </row>
    <row r="14" spans="2:35" ht="13.5" x14ac:dyDescent="0.25">
      <c r="B14" s="70"/>
      <c r="C14" s="71"/>
      <c r="D14" s="71"/>
      <c r="E14" s="71"/>
      <c r="F14" s="71"/>
      <c r="G14" s="165"/>
      <c r="H14" s="27"/>
      <c r="I14" s="72"/>
      <c r="J14" s="72"/>
      <c r="K14" s="20"/>
      <c r="L14" s="4" t="s">
        <v>102</v>
      </c>
      <c r="M14" s="382">
        <f>M15+M16</f>
        <v>70935727.352999985</v>
      </c>
      <c r="N14" s="382">
        <f t="shared" ref="N14:S14" si="9">N15+N16</f>
        <v>64937437.638000026</v>
      </c>
      <c r="O14" s="382">
        <f t="shared" si="9"/>
        <v>79054061.836999983</v>
      </c>
      <c r="P14" s="382">
        <f t="shared" si="9"/>
        <v>68954162.706000015</v>
      </c>
      <c r="Q14" s="382">
        <f t="shared" si="9"/>
        <v>75989758.109000012</v>
      </c>
      <c r="R14" s="382">
        <f t="shared" si="9"/>
        <v>69709907.63499999</v>
      </c>
      <c r="S14" s="382">
        <f t="shared" si="9"/>
        <v>80591358.218999997</v>
      </c>
      <c r="T14" s="382">
        <f>T15+T16</f>
        <v>108301122.68599997</v>
      </c>
      <c r="U14" s="382">
        <f>U15+U16</f>
        <v>88687937.570000008</v>
      </c>
      <c r="V14" s="382">
        <f>V15+V16</f>
        <v>142888447.98500001</v>
      </c>
      <c r="W14" s="382">
        <f>W15+W16</f>
        <v>226173896.72399998</v>
      </c>
      <c r="X14" s="382">
        <f>X15+X16</f>
        <v>207355715.80900002</v>
      </c>
      <c r="Y14" s="382">
        <f t="shared" ref="Y14:AE14" si="10">Y15+Y16</f>
        <v>62490490.019000016</v>
      </c>
      <c r="Z14" s="382">
        <f t="shared" si="10"/>
        <v>111094983.65599999</v>
      </c>
      <c r="AA14" s="382">
        <f t="shared" si="10"/>
        <v>228480760.83099997</v>
      </c>
      <c r="AB14" s="382">
        <f t="shared" si="10"/>
        <v>449737208.15199995</v>
      </c>
      <c r="AC14" s="382">
        <f t="shared" si="10"/>
        <v>202955801.96700001</v>
      </c>
      <c r="AD14" s="382">
        <f t="shared" si="10"/>
        <v>360071808.72699994</v>
      </c>
      <c r="AE14" s="382">
        <f t="shared" si="10"/>
        <v>0</v>
      </c>
      <c r="AF14" s="185">
        <f>SUM(M14:S14)</f>
        <v>510172413.49699998</v>
      </c>
      <c r="AG14" s="92">
        <f>SUM(Y14:AE14)</f>
        <v>1414831053.352</v>
      </c>
      <c r="AH14" s="4" t="s">
        <v>102</v>
      </c>
    </row>
    <row r="15" spans="2:35" ht="13.5" x14ac:dyDescent="0.25">
      <c r="B15" s="9" t="s">
        <v>189</v>
      </c>
      <c r="C15" s="73">
        <f>C9+C11</f>
        <v>308453420.93700004</v>
      </c>
      <c r="D15" s="73">
        <f>D9+D11</f>
        <v>0</v>
      </c>
      <c r="E15" s="73"/>
      <c r="F15" s="73"/>
      <c r="G15" s="74"/>
      <c r="H15" s="27"/>
      <c r="I15" s="74"/>
      <c r="J15" s="74"/>
      <c r="K15" s="20"/>
      <c r="L15" s="47" t="s">
        <v>104</v>
      </c>
      <c r="M15" s="14">
        <v>67871035.232999995</v>
      </c>
      <c r="N15" s="14">
        <v>62236064.578000024</v>
      </c>
      <c r="O15" s="14">
        <v>75155790.806999981</v>
      </c>
      <c r="P15" s="14">
        <v>65673108.396000013</v>
      </c>
      <c r="Q15" s="14">
        <v>73954269.149000019</v>
      </c>
      <c r="R15" s="14">
        <v>68389813.434999987</v>
      </c>
      <c r="S15" s="14">
        <v>77324821.628999993</v>
      </c>
      <c r="T15" s="14">
        <v>106170121.89599998</v>
      </c>
      <c r="U15" s="14">
        <v>87501862.850000009</v>
      </c>
      <c r="V15" s="14">
        <v>83778841.585000023</v>
      </c>
      <c r="W15" s="14">
        <v>79564640.144000009</v>
      </c>
      <c r="X15" s="14">
        <v>68494255.92900002</v>
      </c>
      <c r="Y15" s="14">
        <v>54665903.579000011</v>
      </c>
      <c r="Z15" s="14">
        <v>60438829.736000001</v>
      </c>
      <c r="AA15" s="14">
        <v>131339501.31099997</v>
      </c>
      <c r="AB15" s="14">
        <v>92461142.90200001</v>
      </c>
      <c r="AC15" s="14">
        <v>72030128.167000011</v>
      </c>
      <c r="AD15" s="14">
        <v>126378327.71699998</v>
      </c>
      <c r="AE15" s="14"/>
      <c r="AF15" s="185">
        <f t="shared" ref="AF15:AF18" si="11">SUM(M15:S15)</f>
        <v>490604903.227</v>
      </c>
      <c r="AG15" s="92">
        <f t="shared" ref="AG15:AG18" si="12">SUM(Y15:AE15)</f>
        <v>537313833.41199994</v>
      </c>
      <c r="AH15" t="s">
        <v>134</v>
      </c>
    </row>
    <row r="16" spans="2:35" ht="15" x14ac:dyDescent="0.25">
      <c r="B16" s="44" t="s">
        <v>137</v>
      </c>
      <c r="C16" s="54">
        <f>D9</f>
        <v>0</v>
      </c>
      <c r="D16" s="91" t="e">
        <f>D9/D12*100</f>
        <v>#DIV/0!</v>
      </c>
      <c r="E16" s="10"/>
      <c r="F16" s="10"/>
      <c r="G16" s="10"/>
      <c r="H16" s="127"/>
      <c r="I16" s="9"/>
      <c r="J16" s="9"/>
      <c r="K16" s="20"/>
      <c r="L16" s="47" t="s">
        <v>105</v>
      </c>
      <c r="M16" s="14">
        <v>3064692.1199999899</v>
      </c>
      <c r="N16" s="14">
        <v>2701373.0600000024</v>
      </c>
      <c r="O16" s="14">
        <v>3898271.0300000012</v>
      </c>
      <c r="P16" s="14">
        <v>3281054.3100000024</v>
      </c>
      <c r="Q16" s="14">
        <v>2035488.9599999934</v>
      </c>
      <c r="R16" s="14">
        <v>1320094.200000003</v>
      </c>
      <c r="S16" s="14">
        <v>3266536.5900000036</v>
      </c>
      <c r="T16" s="14">
        <v>2131000.7899999917</v>
      </c>
      <c r="U16" s="14">
        <v>1186074.7199999988</v>
      </c>
      <c r="V16" s="14">
        <v>59109606.399999991</v>
      </c>
      <c r="W16" s="14">
        <v>146609256.57999998</v>
      </c>
      <c r="X16" s="14">
        <v>138861459.88</v>
      </c>
      <c r="Y16" s="14">
        <v>7824586.4400000051</v>
      </c>
      <c r="Z16" s="14">
        <v>50656153.919999987</v>
      </c>
      <c r="AA16" s="14">
        <v>97141259.519999996</v>
      </c>
      <c r="AB16" s="14">
        <v>357276065.24999994</v>
      </c>
      <c r="AC16" s="14">
        <v>130925673.8</v>
      </c>
      <c r="AD16" s="14">
        <v>233693481.00999996</v>
      </c>
      <c r="AE16" s="14"/>
      <c r="AF16" s="185">
        <f t="shared" si="11"/>
        <v>19567510.269999996</v>
      </c>
      <c r="AG16" s="92">
        <f t="shared" si="12"/>
        <v>877517219.93999994</v>
      </c>
      <c r="AH16" t="s">
        <v>135</v>
      </c>
    </row>
    <row r="17" spans="2:36" ht="14.25" thickBot="1" x14ac:dyDescent="0.3">
      <c r="B17" s="44" t="s">
        <v>138</v>
      </c>
      <c r="C17" s="54">
        <f>D11</f>
        <v>0</v>
      </c>
      <c r="D17" s="91" t="e">
        <f>D11/D12*100</f>
        <v>#DIV/0!</v>
      </c>
      <c r="E17" s="10"/>
      <c r="F17" s="10"/>
      <c r="G17" s="10"/>
      <c r="H17" s="9"/>
      <c r="I17" s="9"/>
      <c r="J17" s="9"/>
      <c r="K17" s="20"/>
      <c r="L17" s="203" t="s">
        <v>103</v>
      </c>
      <c r="M17" s="382">
        <v>101759491.229</v>
      </c>
      <c r="N17" s="382">
        <v>95838296.409999937</v>
      </c>
      <c r="O17" s="382">
        <v>136057839.21799999</v>
      </c>
      <c r="P17" s="382">
        <v>117531951.19800001</v>
      </c>
      <c r="Q17" s="382">
        <v>104848101.85899998</v>
      </c>
      <c r="R17" s="382">
        <v>130115820.79300003</v>
      </c>
      <c r="S17" s="382">
        <v>157902092.49800003</v>
      </c>
      <c r="T17" s="382">
        <v>149010350.75400001</v>
      </c>
      <c r="U17" s="382">
        <v>168559474.13500002</v>
      </c>
      <c r="V17" s="382">
        <v>176301738.62600002</v>
      </c>
      <c r="W17" s="382">
        <v>176077421.067</v>
      </c>
      <c r="X17" s="382">
        <v>188343933.66900003</v>
      </c>
      <c r="Y17" s="93">
        <v>132180348.67999998</v>
      </c>
      <c r="Z17" s="93">
        <v>113591921.06999999</v>
      </c>
      <c r="AA17" s="93">
        <v>144236893.954</v>
      </c>
      <c r="AB17" s="93">
        <v>141060645.64399999</v>
      </c>
      <c r="AC17" s="93">
        <v>183432167.5</v>
      </c>
      <c r="AD17" s="93">
        <v>182075093.22000003</v>
      </c>
      <c r="AE17" s="93"/>
      <c r="AF17" s="185">
        <f t="shared" si="11"/>
        <v>844053593.20499992</v>
      </c>
      <c r="AG17" s="92">
        <f t="shared" si="12"/>
        <v>896577070.06800008</v>
      </c>
      <c r="AH17" s="203" t="s">
        <v>103</v>
      </c>
      <c r="AJ17" t="s">
        <v>157</v>
      </c>
    </row>
    <row r="18" spans="2:36" ht="14.25" thickTop="1" x14ac:dyDescent="0.25">
      <c r="B18" s="75"/>
      <c r="C18" s="75"/>
      <c r="D18" s="75"/>
      <c r="E18" s="75"/>
      <c r="F18" s="1"/>
      <c r="G18" s="5"/>
      <c r="H18" s="9"/>
      <c r="I18" s="9"/>
      <c r="J18" s="9"/>
      <c r="K18" s="20"/>
      <c r="L18" s="85" t="s">
        <v>6</v>
      </c>
      <c r="M18" s="237">
        <f t="shared" ref="M18:V18" si="13">M17+M15</f>
        <v>169630526.46200001</v>
      </c>
      <c r="N18" s="237">
        <f t="shared" si="13"/>
        <v>158074360.98799998</v>
      </c>
      <c r="O18" s="237">
        <f t="shared" si="13"/>
        <v>211213630.02499998</v>
      </c>
      <c r="P18" s="237">
        <f t="shared" si="13"/>
        <v>183205059.59400004</v>
      </c>
      <c r="Q18" s="237">
        <f t="shared" si="13"/>
        <v>178802371.00800002</v>
      </c>
      <c r="R18" s="237">
        <f t="shared" si="13"/>
        <v>198505634.22800002</v>
      </c>
      <c r="S18" s="237">
        <f t="shared" si="13"/>
        <v>235226914.12700003</v>
      </c>
      <c r="T18" s="237">
        <f t="shared" si="13"/>
        <v>255180472.64999998</v>
      </c>
      <c r="U18" s="237">
        <f t="shared" si="13"/>
        <v>256061336.98500001</v>
      </c>
      <c r="V18" s="237">
        <f t="shared" si="13"/>
        <v>260080580.21100003</v>
      </c>
      <c r="W18" s="237">
        <f t="shared" ref="W18:AE18" si="14">W17+W15</f>
        <v>255642061.21100003</v>
      </c>
      <c r="X18" s="237">
        <f t="shared" si="14"/>
        <v>256838189.59800005</v>
      </c>
      <c r="Y18" s="253">
        <f t="shared" si="14"/>
        <v>186846252.259</v>
      </c>
      <c r="Z18" s="253">
        <f t="shared" si="14"/>
        <v>174030750.80599999</v>
      </c>
      <c r="AA18" s="253">
        <f t="shared" si="14"/>
        <v>275576395.26499999</v>
      </c>
      <c r="AB18" s="253">
        <f t="shared" si="14"/>
        <v>233521788.546</v>
      </c>
      <c r="AC18" s="253">
        <f t="shared" si="14"/>
        <v>255462295.667</v>
      </c>
      <c r="AD18" s="253">
        <f t="shared" si="14"/>
        <v>308453420.93700004</v>
      </c>
      <c r="AE18" s="253">
        <f t="shared" si="14"/>
        <v>0</v>
      </c>
      <c r="AF18" s="426">
        <f t="shared" si="11"/>
        <v>1334658496.4320002</v>
      </c>
      <c r="AG18" s="179">
        <f t="shared" si="12"/>
        <v>1433890903.48</v>
      </c>
    </row>
    <row r="19" spans="2:36" x14ac:dyDescent="0.2">
      <c r="B19" s="10" t="s">
        <v>190</v>
      </c>
      <c r="C19" s="89"/>
      <c r="D19" s="10"/>
      <c r="E19" s="10"/>
      <c r="F19" s="1"/>
      <c r="G19" s="10"/>
      <c r="H19" s="9"/>
      <c r="I19" s="9"/>
      <c r="J19" s="9"/>
      <c r="K19" s="20"/>
      <c r="L19" s="16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166"/>
      <c r="AG19" s="167"/>
    </row>
    <row r="20" spans="2:36" x14ac:dyDescent="0.2">
      <c r="B20" s="44" t="s">
        <v>137</v>
      </c>
      <c r="C20" s="91">
        <f>G9</f>
        <v>537313833.41199994</v>
      </c>
      <c r="D20" s="91">
        <f>G9/G12*100</f>
        <v>37.472434765292064</v>
      </c>
      <c r="E20" s="10"/>
      <c r="F20" s="10"/>
      <c r="G20" s="10"/>
      <c r="H20" s="9"/>
      <c r="I20" s="9"/>
      <c r="J20" s="9"/>
      <c r="K20" s="20"/>
      <c r="L20" s="32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</row>
    <row r="21" spans="2:36" x14ac:dyDescent="0.2">
      <c r="B21" s="44" t="s">
        <v>138</v>
      </c>
      <c r="C21" s="10">
        <f>G11</f>
        <v>896577070.06800008</v>
      </c>
      <c r="D21" s="91">
        <f>G11/G12*100</f>
        <v>62.527565234707936</v>
      </c>
      <c r="E21" s="10"/>
      <c r="F21" s="10"/>
      <c r="G21" s="10"/>
      <c r="H21" s="9"/>
      <c r="I21" s="9"/>
      <c r="J21" s="9"/>
      <c r="K21" s="20"/>
      <c r="L21" s="1"/>
      <c r="M21" s="439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</row>
    <row r="22" spans="2:36" x14ac:dyDescent="0.2">
      <c r="B22" s="70"/>
      <c r="C22" s="10"/>
      <c r="D22" s="10"/>
      <c r="E22" s="10"/>
      <c r="F22" s="10"/>
      <c r="G22" s="10"/>
      <c r="H22" s="10"/>
      <c r="I22" s="10"/>
      <c r="J22" s="10"/>
      <c r="K22" s="20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1"/>
      <c r="AB22" s="221"/>
      <c r="AC22" s="221"/>
      <c r="AD22" s="221"/>
      <c r="AE22" s="221"/>
    </row>
    <row r="23" spans="2:36" x14ac:dyDescent="0.2">
      <c r="L23" s="1"/>
    </row>
    <row r="24" spans="2:36" x14ac:dyDescent="0.2">
      <c r="D24" s="428"/>
      <c r="L24" s="1"/>
    </row>
  </sheetData>
  <mergeCells count="5">
    <mergeCell ref="B3:B5"/>
    <mergeCell ref="C4:C5"/>
    <mergeCell ref="D4:D5"/>
    <mergeCell ref="F4:H4"/>
    <mergeCell ref="C3:H3"/>
  </mergeCells>
  <printOptions horizontalCentered="1"/>
  <pageMargins left="0.51181102362204722" right="0.51181102362204722" top="0.74803149606299213" bottom="0.74803149606299213" header="0.31496062992125984" footer="0.31496062992125984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1.hs expa </vt:lpstr>
      <vt:lpstr>2.neg</vt:lpstr>
      <vt:lpstr>3.kom-neg</vt:lpstr>
      <vt:lpstr>4.neg-kom</vt:lpstr>
      <vt:lpstr>5.pel</vt:lpstr>
      <vt:lpstr>Chart1</vt:lpstr>
      <vt:lpstr>'1.hs expa '!Print_Area</vt:lpstr>
      <vt:lpstr>'2.neg'!Print_Area</vt:lpstr>
      <vt:lpstr>'3.kom-neg'!Print_Area</vt:lpstr>
      <vt:lpstr>'4.neg-kom'!Print_Area</vt:lpstr>
      <vt:lpstr>'5.pel'!Print_Area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Kuswan Gunanto</dc:creator>
  <cp:lastModifiedBy>BPSAdmin</cp:lastModifiedBy>
  <cp:lastPrinted>2022-07-29T08:32:58Z</cp:lastPrinted>
  <dcterms:created xsi:type="dcterms:W3CDTF">2011-01-30T15:00:24Z</dcterms:created>
  <dcterms:modified xsi:type="dcterms:W3CDTF">2022-08-19T03:50:50Z</dcterms:modified>
</cp:coreProperties>
</file>