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showInkAnnotation="0" defaultThemeVersion="166925"/>
  <mc:AlternateContent xmlns:mc="http://schemas.openxmlformats.org/markup-compatibility/2006">
    <mc:Choice Requires="x15">
      <x15ac:absPath xmlns:x15ac="http://schemas.microsoft.com/office/spreadsheetml/2010/11/ac" url="C:\Users\firit\Documents\Repos\Excel\PlayBook\"/>
    </mc:Choice>
  </mc:AlternateContent>
  <xr:revisionPtr revIDLastSave="0" documentId="13_ncr:1_{7DA77FA3-C303-4FE3-88D1-7C6B6387F255}" xr6:coauthVersionLast="47" xr6:coauthVersionMax="47" xr10:uidLastSave="{00000000-0000-0000-0000-000000000000}"/>
  <bookViews>
    <workbookView xWindow="-108" yWindow="-108" windowWidth="23256" windowHeight="12576" xr2:uid="{00000000-000D-0000-FFFF-FFFF00000000}"/>
  </bookViews>
  <sheets>
    <sheet name="Daily Tracking" sheetId="4" r:id="rId1"/>
    <sheet name="Tools &amp; Testing" sheetId="3"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16" i="4" l="1"/>
  <c r="K16" i="4"/>
  <c r="G5" i="3"/>
  <c r="I5" i="3"/>
  <c r="AD39" i="4"/>
  <c r="AE39" i="4"/>
  <c r="AD40" i="4"/>
  <c r="AE40" i="4"/>
  <c r="AD41" i="4"/>
  <c r="AE41" i="4"/>
  <c r="AD42" i="4"/>
  <c r="AE42" i="4"/>
  <c r="AD43" i="4"/>
  <c r="AE43" i="4"/>
  <c r="AD44" i="4"/>
  <c r="AE44" i="4"/>
  <c r="AD45" i="4"/>
  <c r="AE45" i="4"/>
  <c r="AD46" i="4"/>
  <c r="AE46" i="4"/>
  <c r="AD47" i="4"/>
  <c r="AE47" i="4"/>
  <c r="AD48" i="4"/>
  <c r="AE48" i="4"/>
  <c r="AD49" i="4"/>
  <c r="AE49" i="4"/>
  <c r="AD50" i="4"/>
  <c r="AE50" i="4"/>
  <c r="AD51" i="4"/>
  <c r="AE51" i="4"/>
  <c r="AD52" i="4"/>
  <c r="AE52" i="4"/>
  <c r="AD53" i="4"/>
  <c r="AE53" i="4"/>
  <c r="AD54" i="4"/>
  <c r="AE54" i="4"/>
  <c r="AD55" i="4"/>
  <c r="AE55" i="4"/>
  <c r="AD56" i="4"/>
  <c r="AE56" i="4"/>
  <c r="AD57" i="4"/>
  <c r="AE57" i="4"/>
  <c r="AD58" i="4"/>
  <c r="AE58" i="4"/>
  <c r="AD59" i="4"/>
  <c r="AE59" i="4"/>
  <c r="AD60" i="4"/>
  <c r="AE60" i="4"/>
  <c r="AD61" i="4"/>
  <c r="AE61" i="4"/>
  <c r="AD62" i="4"/>
  <c r="AE62" i="4"/>
  <c r="AD63" i="4"/>
  <c r="AE63" i="4"/>
  <c r="AD64" i="4"/>
  <c r="AE64" i="4"/>
  <c r="AD65" i="4"/>
  <c r="AE65" i="4"/>
  <c r="AD66" i="4"/>
  <c r="AE66" i="4"/>
  <c r="AD67" i="4"/>
  <c r="AE67" i="4"/>
  <c r="AD68" i="4"/>
  <c r="AE68" i="4"/>
  <c r="AD69" i="4"/>
  <c r="AE69" i="4"/>
  <c r="AD70" i="4"/>
  <c r="AE70" i="4"/>
  <c r="AD71" i="4"/>
  <c r="AE71" i="4"/>
  <c r="AD72" i="4"/>
  <c r="AE72" i="4"/>
  <c r="AD73" i="4"/>
  <c r="AE73" i="4"/>
  <c r="AD74" i="4"/>
  <c r="AE74" i="4"/>
  <c r="AD75" i="4"/>
  <c r="AE75" i="4"/>
  <c r="AD76" i="4"/>
  <c r="AE76" i="4"/>
  <c r="AD77" i="4"/>
  <c r="AE77" i="4"/>
  <c r="AD78" i="4"/>
  <c r="AE78" i="4"/>
  <c r="AD79" i="4"/>
  <c r="AE79" i="4"/>
  <c r="AD80" i="4"/>
  <c r="AE80" i="4"/>
  <c r="AD81" i="4"/>
  <c r="AE81" i="4"/>
  <c r="AD82" i="4"/>
  <c r="AE82" i="4"/>
  <c r="AD83" i="4"/>
  <c r="AE83" i="4"/>
  <c r="AD84" i="4"/>
  <c r="AE84" i="4"/>
  <c r="AD85" i="4"/>
  <c r="AE85" i="4"/>
  <c r="AD86" i="4"/>
  <c r="AE86" i="4"/>
  <c r="AD87" i="4"/>
  <c r="AE87" i="4"/>
  <c r="AD88" i="4"/>
  <c r="AE88" i="4"/>
  <c r="AD89" i="4"/>
  <c r="AE89" i="4"/>
  <c r="AD90" i="4"/>
  <c r="AE90" i="4"/>
  <c r="AD91" i="4"/>
  <c r="AE91" i="4"/>
  <c r="AD92" i="4"/>
  <c r="AE92" i="4"/>
  <c r="AD93" i="4"/>
  <c r="AE93" i="4"/>
  <c r="AD94" i="4"/>
  <c r="AE94" i="4"/>
  <c r="AD95" i="4"/>
  <c r="AE95" i="4"/>
  <c r="AD96" i="4"/>
  <c r="AE96" i="4"/>
  <c r="AD97" i="4"/>
  <c r="AE97" i="4"/>
  <c r="AD98" i="4"/>
  <c r="AE98" i="4"/>
  <c r="AD99" i="4"/>
  <c r="AE99" i="4"/>
  <c r="AD100" i="4"/>
  <c r="AE100" i="4"/>
  <c r="AD101" i="4"/>
  <c r="AE101" i="4"/>
  <c r="AD102" i="4"/>
  <c r="AE102" i="4"/>
  <c r="AD103" i="4"/>
  <c r="AE103" i="4"/>
  <c r="AD104" i="4"/>
  <c r="AE104" i="4"/>
  <c r="AD105" i="4"/>
  <c r="AE105" i="4"/>
  <c r="AD106" i="4"/>
  <c r="AE106" i="4"/>
  <c r="AD107" i="4"/>
  <c r="AE107" i="4"/>
  <c r="AD108" i="4"/>
  <c r="AE108" i="4"/>
  <c r="AD109" i="4"/>
  <c r="AE109" i="4"/>
  <c r="AD30" i="4"/>
  <c r="AE30" i="4"/>
  <c r="AD31" i="4"/>
  <c r="AE31" i="4"/>
  <c r="AD32" i="4"/>
  <c r="AE32" i="4"/>
  <c r="AD33" i="4"/>
  <c r="AE33" i="4"/>
  <c r="AD34" i="4"/>
  <c r="AE34" i="4"/>
  <c r="AD35" i="4"/>
  <c r="AE35" i="4"/>
  <c r="AD36" i="4"/>
  <c r="AE36" i="4"/>
  <c r="AD37" i="4"/>
  <c r="AE37" i="4"/>
  <c r="AD38" i="4"/>
  <c r="AE38" i="4"/>
  <c r="AD17" i="4"/>
  <c r="AE17" i="4"/>
  <c r="AD18" i="4"/>
  <c r="AE18" i="4"/>
  <c r="AD19" i="4"/>
  <c r="AE19" i="4"/>
  <c r="AD20" i="4"/>
  <c r="AE20" i="4"/>
  <c r="AD21" i="4"/>
  <c r="AE21" i="4"/>
  <c r="AD22" i="4"/>
  <c r="AE22" i="4"/>
  <c r="AD23" i="4"/>
  <c r="AE23" i="4"/>
  <c r="AD24" i="4"/>
  <c r="AE24" i="4"/>
  <c r="AD25" i="4"/>
  <c r="AE25" i="4"/>
  <c r="AD26" i="4"/>
  <c r="AE26" i="4"/>
  <c r="AD27" i="4"/>
  <c r="AE27" i="4"/>
  <c r="AD28" i="4"/>
  <c r="AE28" i="4"/>
  <c r="AD29" i="4"/>
  <c r="AE29" i="4"/>
  <c r="C16" i="4"/>
  <c r="I16" i="4" s="1"/>
  <c r="E16" i="4" s="1"/>
  <c r="A22" i="3"/>
  <c r="A23" i="3"/>
  <c r="C21" i="3"/>
  <c r="AD16" i="4"/>
  <c r="A82" i="3"/>
  <c r="A83" i="3"/>
  <c r="A85" i="3"/>
  <c r="A60" i="3"/>
  <c r="A61" i="3"/>
  <c r="C59" i="3"/>
  <c r="A41" i="3"/>
  <c r="A42" i="3"/>
  <c r="C40" i="3"/>
  <c r="A3" i="3"/>
  <c r="C3" i="3"/>
  <c r="C2" i="3"/>
  <c r="C23" i="3"/>
  <c r="A24" i="3"/>
  <c r="C22" i="3"/>
  <c r="C61" i="3"/>
  <c r="A62" i="3"/>
  <c r="C60" i="3"/>
  <c r="C42" i="3"/>
  <c r="A43" i="3"/>
  <c r="C41" i="3"/>
  <c r="A4" i="3"/>
  <c r="A5" i="3"/>
  <c r="A6" i="3"/>
  <c r="C6" i="3"/>
  <c r="C24" i="3"/>
  <c r="A25" i="3"/>
  <c r="A7" i="3"/>
  <c r="A8" i="3"/>
  <c r="C4" i="3"/>
  <c r="Y16" i="4"/>
  <c r="A63" i="3"/>
  <c r="C62" i="3"/>
  <c r="A44" i="3"/>
  <c r="C43" i="3"/>
  <c r="C5" i="3"/>
  <c r="C7" i="3"/>
  <c r="A26" i="3"/>
  <c r="C25" i="3"/>
  <c r="A64" i="3"/>
  <c r="C63" i="3"/>
  <c r="A45" i="3"/>
  <c r="C44" i="3"/>
  <c r="C8" i="3"/>
  <c r="A9" i="3"/>
  <c r="A27" i="3"/>
  <c r="C26" i="3"/>
  <c r="A65" i="3"/>
  <c r="C64" i="3"/>
  <c r="A46" i="3"/>
  <c r="C45" i="3"/>
  <c r="A10" i="3"/>
  <c r="C9" i="3"/>
  <c r="C27" i="3"/>
  <c r="A28" i="3"/>
  <c r="C65" i="3"/>
  <c r="C66" i="3"/>
  <c r="C46" i="3"/>
  <c r="A47" i="3"/>
  <c r="A11" i="3"/>
  <c r="C10" i="3"/>
  <c r="A29" i="3"/>
  <c r="C28" i="3"/>
  <c r="A48" i="3"/>
  <c r="C47" i="3"/>
  <c r="A12" i="3"/>
  <c r="C12" i="3"/>
  <c r="C11" i="3"/>
  <c r="A30" i="3"/>
  <c r="C29" i="3"/>
  <c r="A49" i="3"/>
  <c r="C48" i="3"/>
  <c r="A31" i="3"/>
  <c r="C31" i="3"/>
  <c r="C30" i="3"/>
  <c r="A50" i="3"/>
  <c r="C50" i="3"/>
  <c r="C49" i="3"/>
  <c r="G16" i="4" l="1"/>
  <c r="C17" i="4"/>
  <c r="G17" i="4" s="1"/>
  <c r="F16" i="4"/>
  <c r="J16" i="4"/>
  <c r="P16" i="4"/>
  <c r="Z16" i="4" s="1"/>
  <c r="H16" i="4"/>
  <c r="F17" i="4" l="1"/>
  <c r="C18" i="4"/>
  <c r="I17" i="4"/>
  <c r="AE16" i="4"/>
  <c r="AE110" i="4" s="1"/>
  <c r="AA16" i="4"/>
  <c r="K17" i="4" s="1"/>
  <c r="P17" i="4" s="1"/>
  <c r="S16" i="4"/>
  <c r="T16" i="4" s="1"/>
  <c r="V16" i="4" s="1"/>
  <c r="Q16" i="4"/>
  <c r="R16" i="4" s="1"/>
  <c r="U16" i="4"/>
  <c r="W16" i="4" s="1"/>
  <c r="E17" i="4" l="1"/>
  <c r="J17" i="4" s="1"/>
  <c r="I18" i="4"/>
  <c r="F18" i="4"/>
  <c r="C19" i="4"/>
  <c r="G18" i="4"/>
  <c r="Q17" i="4"/>
  <c r="R17" i="4" s="1"/>
  <c r="S17" i="4"/>
  <c r="T17" i="4" s="1"/>
  <c r="V17" i="4" s="1"/>
  <c r="U17" i="4"/>
  <c r="W17" i="4" s="1"/>
  <c r="H17" i="4" l="1"/>
  <c r="C20" i="4"/>
  <c r="I19" i="4"/>
  <c r="E19" i="4" s="1"/>
  <c r="J19" i="4" s="1"/>
  <c r="G19" i="4"/>
  <c r="F19" i="4"/>
  <c r="E18" i="4"/>
  <c r="J18" i="4" s="1"/>
  <c r="H18" i="4"/>
  <c r="Y17" i="4"/>
  <c r="Z17" i="4" s="1"/>
  <c r="AA17" i="4" s="1"/>
  <c r="K18" i="4" s="1"/>
  <c r="P18" i="4" s="1"/>
  <c r="S18" i="4" s="1"/>
  <c r="T18" i="4" s="1"/>
  <c r="V18" i="4" s="1"/>
  <c r="X17" i="4"/>
  <c r="H19" i="4" l="1"/>
  <c r="C21" i="4"/>
  <c r="F20" i="4"/>
  <c r="G20" i="4"/>
  <c r="I20" i="4"/>
  <c r="Q18" i="4"/>
  <c r="R18" i="4" s="1"/>
  <c r="U18" i="4"/>
  <c r="W18" i="4" s="1"/>
  <c r="Y18" i="4"/>
  <c r="Z18" i="4" s="1"/>
  <c r="AA18" i="4" s="1"/>
  <c r="K19" i="4" s="1"/>
  <c r="X18" i="4"/>
  <c r="I21" i="4" l="1"/>
  <c r="C22" i="4"/>
  <c r="F21" i="4"/>
  <c r="G21" i="4"/>
  <c r="E20" i="4"/>
  <c r="J20" i="4" s="1"/>
  <c r="P19" i="4"/>
  <c r="H20" i="4" l="1"/>
  <c r="H21" i="4"/>
  <c r="E21" i="4"/>
  <c r="J21" i="4" s="1"/>
  <c r="I22" i="4"/>
  <c r="C23" i="4"/>
  <c r="F22" i="4"/>
  <c r="G22" i="4"/>
  <c r="Q19" i="4"/>
  <c r="R19" i="4" s="1"/>
  <c r="S19" i="4"/>
  <c r="T19" i="4" s="1"/>
  <c r="V19" i="4" s="1"/>
  <c r="U19" i="4"/>
  <c r="W19" i="4" s="1"/>
  <c r="G23" i="4" l="1"/>
  <c r="C24" i="4"/>
  <c r="I23" i="4"/>
  <c r="E23" i="4" s="1"/>
  <c r="J23" i="4" s="1"/>
  <c r="F23" i="4"/>
  <c r="H22" i="4"/>
  <c r="E22" i="4"/>
  <c r="J22" i="4" s="1"/>
  <c r="Y19" i="4"/>
  <c r="Z19" i="4" s="1"/>
  <c r="AA19" i="4" s="1"/>
  <c r="K20" i="4" s="1"/>
  <c r="X19" i="4"/>
  <c r="C25" i="4" l="1"/>
  <c r="G24" i="4"/>
  <c r="F24" i="4"/>
  <c r="I24" i="4"/>
  <c r="H23" i="4"/>
  <c r="P20" i="4"/>
  <c r="E24" i="4" l="1"/>
  <c r="J24" i="4" s="1"/>
  <c r="C26" i="4"/>
  <c r="F25" i="4"/>
  <c r="G25" i="4"/>
  <c r="I25" i="4"/>
  <c r="U20" i="4"/>
  <c r="W20" i="4" s="1"/>
  <c r="Q20" i="4"/>
  <c r="R20" i="4" s="1"/>
  <c r="S20" i="4"/>
  <c r="T20" i="4" s="1"/>
  <c r="V20" i="4" s="1"/>
  <c r="H25" i="4" l="1"/>
  <c r="E25" i="4"/>
  <c r="J25" i="4" s="1"/>
  <c r="F26" i="4"/>
  <c r="G26" i="4"/>
  <c r="I26" i="4"/>
  <c r="E26" i="4" s="1"/>
  <c r="J26" i="4" s="1"/>
  <c r="C27" i="4"/>
  <c r="H24" i="4"/>
  <c r="X20" i="4"/>
  <c r="Y20" i="4"/>
  <c r="Z20" i="4" s="1"/>
  <c r="AA20" i="4" s="1"/>
  <c r="K21" i="4" s="1"/>
  <c r="G27" i="4" l="1"/>
  <c r="F27" i="4"/>
  <c r="C28" i="4"/>
  <c r="I27" i="4"/>
  <c r="H26" i="4"/>
  <c r="P21" i="4"/>
  <c r="E27" i="4" l="1"/>
  <c r="J27" i="4" s="1"/>
  <c r="C29" i="4"/>
  <c r="F28" i="4"/>
  <c r="I28" i="4"/>
  <c r="G28" i="4"/>
  <c r="Q21" i="4"/>
  <c r="R21" i="4" s="1"/>
  <c r="S21" i="4"/>
  <c r="T21" i="4" s="1"/>
  <c r="V21" i="4" s="1"/>
  <c r="U21" i="4"/>
  <c r="W21" i="4" s="1"/>
  <c r="H27" i="4" l="1"/>
  <c r="H28" i="4"/>
  <c r="E28" i="4"/>
  <c r="J28" i="4" s="1"/>
  <c r="C30" i="4"/>
  <c r="I29" i="4"/>
  <c r="G29" i="4"/>
  <c r="F29" i="4"/>
  <c r="Y21" i="4"/>
  <c r="Z21" i="4" s="1"/>
  <c r="AA21" i="4" s="1"/>
  <c r="K22" i="4" s="1"/>
  <c r="X21" i="4"/>
  <c r="H29" i="4" l="1"/>
  <c r="E29" i="4"/>
  <c r="J29" i="4" s="1"/>
  <c r="G30" i="4"/>
  <c r="I30" i="4"/>
  <c r="C31" i="4"/>
  <c r="F30" i="4"/>
  <c r="P22" i="4"/>
  <c r="C32" i="4" l="1"/>
  <c r="F31" i="4"/>
  <c r="I31" i="4"/>
  <c r="G31" i="4"/>
  <c r="E30" i="4"/>
  <c r="J30" i="4" s="1"/>
  <c r="H30" i="4"/>
  <c r="Q22" i="4"/>
  <c r="R22" i="4" s="1"/>
  <c r="S22" i="4"/>
  <c r="T22" i="4" s="1"/>
  <c r="V22" i="4" s="1"/>
  <c r="U22" i="4"/>
  <c r="W22" i="4" s="1"/>
  <c r="E31" i="4" l="1"/>
  <c r="J31" i="4" s="1"/>
  <c r="C33" i="4"/>
  <c r="F32" i="4"/>
  <c r="I32" i="4"/>
  <c r="G32" i="4"/>
  <c r="X22" i="4"/>
  <c r="Y22" i="4"/>
  <c r="Z22" i="4" s="1"/>
  <c r="AA22" i="4" s="1"/>
  <c r="K23" i="4" s="1"/>
  <c r="H31" i="4" l="1"/>
  <c r="H32" i="4"/>
  <c r="E32" i="4"/>
  <c r="J32" i="4" s="1"/>
  <c r="C34" i="4"/>
  <c r="I33" i="4"/>
  <c r="F33" i="4"/>
  <c r="G33" i="4"/>
  <c r="P23" i="4"/>
  <c r="H33" i="4" l="1"/>
  <c r="E33" i="4"/>
  <c r="J33" i="4" s="1"/>
  <c r="F34" i="4"/>
  <c r="G34" i="4"/>
  <c r="I34" i="4"/>
  <c r="C35" i="4"/>
  <c r="Q23" i="4"/>
  <c r="R23" i="4" s="1"/>
  <c r="U23" i="4"/>
  <c r="W23" i="4" s="1"/>
  <c r="S23" i="4"/>
  <c r="T23" i="4" s="1"/>
  <c r="V23" i="4" s="1"/>
  <c r="I35" i="4" l="1"/>
  <c r="C36" i="4"/>
  <c r="G35" i="4"/>
  <c r="F35" i="4"/>
  <c r="E34" i="4"/>
  <c r="J34" i="4" s="1"/>
  <c r="X23" i="4"/>
  <c r="Y23" i="4"/>
  <c r="Z23" i="4" s="1"/>
  <c r="AA23" i="4" s="1"/>
  <c r="K24" i="4" s="1"/>
  <c r="H34" i="4" l="1"/>
  <c r="G36" i="4"/>
  <c r="C37" i="4"/>
  <c r="F36" i="4"/>
  <c r="I36" i="4"/>
  <c r="H35" i="4"/>
  <c r="E35" i="4"/>
  <c r="J35" i="4" s="1"/>
  <c r="P24" i="4"/>
  <c r="C38" i="4" l="1"/>
  <c r="I37" i="4"/>
  <c r="E37" i="4" s="1"/>
  <c r="J37" i="4" s="1"/>
  <c r="F37" i="4"/>
  <c r="G37" i="4"/>
  <c r="E36" i="4"/>
  <c r="J36" i="4" s="1"/>
  <c r="H36" i="4"/>
  <c r="Q24" i="4"/>
  <c r="R24" i="4" s="1"/>
  <c r="S24" i="4"/>
  <c r="T24" i="4" s="1"/>
  <c r="V24" i="4" s="1"/>
  <c r="U24" i="4"/>
  <c r="W24" i="4" s="1"/>
  <c r="H37" i="4" l="1"/>
  <c r="G38" i="4"/>
  <c r="F38" i="4"/>
  <c r="I38" i="4"/>
  <c r="C39" i="4"/>
  <c r="Y24" i="4"/>
  <c r="Z24" i="4" s="1"/>
  <c r="AA24" i="4" s="1"/>
  <c r="K25" i="4" s="1"/>
  <c r="X24" i="4"/>
  <c r="F39" i="4" l="1"/>
  <c r="G39" i="4"/>
  <c r="I39" i="4"/>
  <c r="C40" i="4"/>
  <c r="E38" i="4"/>
  <c r="J38" i="4" s="1"/>
  <c r="P25" i="4"/>
  <c r="H38" i="4" l="1"/>
  <c r="G40" i="4"/>
  <c r="I40" i="4"/>
  <c r="E40" i="4" s="1"/>
  <c r="J40" i="4" s="1"/>
  <c r="F40" i="4"/>
  <c r="C41" i="4"/>
  <c r="H39" i="4"/>
  <c r="E39" i="4"/>
  <c r="J39" i="4" s="1"/>
  <c r="Q25" i="4"/>
  <c r="R25" i="4" s="1"/>
  <c r="U25" i="4"/>
  <c r="W25" i="4" s="1"/>
  <c r="S25" i="4"/>
  <c r="T25" i="4" s="1"/>
  <c r="V25" i="4" s="1"/>
  <c r="C42" i="4" l="1"/>
  <c r="G41" i="4"/>
  <c r="I41" i="4"/>
  <c r="F41" i="4"/>
  <c r="H40" i="4"/>
  <c r="X25" i="4"/>
  <c r="Y25" i="4"/>
  <c r="Z25" i="4" s="1"/>
  <c r="AA25" i="4" s="1"/>
  <c r="K26" i="4" s="1"/>
  <c r="E41" i="4" l="1"/>
  <c r="J41" i="4" s="1"/>
  <c r="F42" i="4"/>
  <c r="I42" i="4"/>
  <c r="C43" i="4"/>
  <c r="G42" i="4"/>
  <c r="P26" i="4"/>
  <c r="H41" i="4" l="1"/>
  <c r="C44" i="4"/>
  <c r="G43" i="4"/>
  <c r="F43" i="4"/>
  <c r="I43" i="4"/>
  <c r="E42" i="4"/>
  <c r="J42" i="4" s="1"/>
  <c r="H42" i="4"/>
  <c r="Q26" i="4"/>
  <c r="R26" i="4" s="1"/>
  <c r="U26" i="4"/>
  <c r="W26" i="4" s="1"/>
  <c r="S26" i="4"/>
  <c r="T26" i="4" s="1"/>
  <c r="V26" i="4" s="1"/>
  <c r="E43" i="4" l="1"/>
  <c r="J43" i="4" s="1"/>
  <c r="H43" i="4"/>
  <c r="F44" i="4"/>
  <c r="I44" i="4"/>
  <c r="E44" i="4" s="1"/>
  <c r="J44" i="4" s="1"/>
  <c r="G44" i="4"/>
  <c r="C45" i="4"/>
  <c r="X26" i="4"/>
  <c r="Y26" i="4"/>
  <c r="Z26" i="4" s="1"/>
  <c r="AA26" i="4" s="1"/>
  <c r="K27" i="4" s="1"/>
  <c r="G45" i="4" l="1"/>
  <c r="I45" i="4"/>
  <c r="C46" i="4"/>
  <c r="F45" i="4"/>
  <c r="H44" i="4"/>
  <c r="P27" i="4"/>
  <c r="G46" i="4" l="1"/>
  <c r="I46" i="4"/>
  <c r="F46" i="4"/>
  <c r="C47" i="4"/>
  <c r="E45" i="4"/>
  <c r="J45" i="4" s="1"/>
  <c r="H45" i="4"/>
  <c r="Q27" i="4"/>
  <c r="R27" i="4" s="1"/>
  <c r="U27" i="4"/>
  <c r="W27" i="4" s="1"/>
  <c r="S27" i="4"/>
  <c r="T27" i="4" s="1"/>
  <c r="V27" i="4" s="1"/>
  <c r="G47" i="4" l="1"/>
  <c r="I47" i="4"/>
  <c r="C48" i="4"/>
  <c r="F47" i="4"/>
  <c r="E46" i="4"/>
  <c r="J46" i="4" s="1"/>
  <c r="H46" i="4"/>
  <c r="X27" i="4"/>
  <c r="Y27" i="4"/>
  <c r="Z27" i="4" s="1"/>
  <c r="AA27" i="4" s="1"/>
  <c r="K28" i="4" s="1"/>
  <c r="G48" i="4" l="1"/>
  <c r="I48" i="4"/>
  <c r="C49" i="4"/>
  <c r="F48" i="4"/>
  <c r="H47" i="4"/>
  <c r="E47" i="4"/>
  <c r="J47" i="4" s="1"/>
  <c r="P28" i="4"/>
  <c r="G49" i="4" l="1"/>
  <c r="I49" i="4"/>
  <c r="C50" i="4"/>
  <c r="F49" i="4"/>
  <c r="E48" i="4"/>
  <c r="J48" i="4" s="1"/>
  <c r="U28" i="4"/>
  <c r="W28" i="4" s="1"/>
  <c r="S28" i="4"/>
  <c r="T28" i="4" s="1"/>
  <c r="V28" i="4" s="1"/>
  <c r="Q28" i="4"/>
  <c r="R28" i="4" s="1"/>
  <c r="H48" i="4" l="1"/>
  <c r="I50" i="4"/>
  <c r="F50" i="4"/>
  <c r="C51" i="4"/>
  <c r="G50" i="4"/>
  <c r="H49" i="4"/>
  <c r="E49" i="4"/>
  <c r="J49" i="4" s="1"/>
  <c r="X28" i="4"/>
  <c r="Y28" i="4"/>
  <c r="Z28" i="4" s="1"/>
  <c r="AA28" i="4" s="1"/>
  <c r="K29" i="4" s="1"/>
  <c r="G51" i="4" l="1"/>
  <c r="C52" i="4"/>
  <c r="F51" i="4"/>
  <c r="I51" i="4"/>
  <c r="E51" i="4" s="1"/>
  <c r="J51" i="4" s="1"/>
  <c r="E50" i="4"/>
  <c r="J50" i="4" s="1"/>
  <c r="H50" i="4"/>
  <c r="P29" i="4"/>
  <c r="F52" i="4" l="1"/>
  <c r="G52" i="4"/>
  <c r="I52" i="4"/>
  <c r="C53" i="4"/>
  <c r="H51" i="4"/>
  <c r="S29" i="4"/>
  <c r="T29" i="4" s="1"/>
  <c r="V29" i="4" s="1"/>
  <c r="Q29" i="4"/>
  <c r="R29" i="4" s="1"/>
  <c r="U29" i="4"/>
  <c r="W29" i="4" s="1"/>
  <c r="C54" i="4" l="1"/>
  <c r="F53" i="4"/>
  <c r="G53" i="4"/>
  <c r="I53" i="4"/>
  <c r="E52" i="4"/>
  <c r="J52" i="4" s="1"/>
  <c r="Y29" i="4"/>
  <c r="Z29" i="4" s="1"/>
  <c r="AA29" i="4" s="1"/>
  <c r="K30" i="4" s="1"/>
  <c r="X29" i="4"/>
  <c r="H52" i="4" l="1"/>
  <c r="H53" i="4"/>
  <c r="E53" i="4"/>
  <c r="J53" i="4" s="1"/>
  <c r="F54" i="4"/>
  <c r="C55" i="4"/>
  <c r="I54" i="4"/>
  <c r="G54" i="4"/>
  <c r="P30" i="4"/>
  <c r="E54" i="4" l="1"/>
  <c r="J54" i="4" s="1"/>
  <c r="H54" i="4"/>
  <c r="F55" i="4"/>
  <c r="I55" i="4"/>
  <c r="G55" i="4"/>
  <c r="C56" i="4"/>
  <c r="S30" i="4"/>
  <c r="T30" i="4" s="1"/>
  <c r="V30" i="4" s="1"/>
  <c r="U30" i="4"/>
  <c r="W30" i="4" s="1"/>
  <c r="Q30" i="4"/>
  <c r="R30" i="4" s="1"/>
  <c r="C57" i="4" l="1"/>
  <c r="F56" i="4"/>
  <c r="G56" i="4"/>
  <c r="I56" i="4"/>
  <c r="E55" i="4"/>
  <c r="J55" i="4" s="1"/>
  <c r="Y30" i="4"/>
  <c r="Z30" i="4" s="1"/>
  <c r="AA30" i="4" s="1"/>
  <c r="K31" i="4" s="1"/>
  <c r="X30" i="4"/>
  <c r="H55" i="4" l="1"/>
  <c r="H56" i="4"/>
  <c r="E56" i="4"/>
  <c r="J56" i="4" s="1"/>
  <c r="G57" i="4"/>
  <c r="F57" i="4"/>
  <c r="C58" i="4"/>
  <c r="I57" i="4"/>
  <c r="P31" i="4"/>
  <c r="H57" i="4" l="1"/>
  <c r="E57" i="4"/>
  <c r="J57" i="4" s="1"/>
  <c r="F58" i="4"/>
  <c r="G58" i="4"/>
  <c r="I58" i="4"/>
  <c r="E58" i="4" s="1"/>
  <c r="J58" i="4" s="1"/>
  <c r="C59" i="4"/>
  <c r="U31" i="4"/>
  <c r="W31" i="4" s="1"/>
  <c r="Q31" i="4"/>
  <c r="R31" i="4" s="1"/>
  <c r="S31" i="4"/>
  <c r="T31" i="4" s="1"/>
  <c r="V31" i="4" s="1"/>
  <c r="H58" i="4" l="1"/>
  <c r="G59" i="4"/>
  <c r="C60" i="4"/>
  <c r="F59" i="4"/>
  <c r="I59" i="4"/>
  <c r="X31" i="4"/>
  <c r="Y31" i="4"/>
  <c r="Z31" i="4" s="1"/>
  <c r="AA31" i="4" s="1"/>
  <c r="K32" i="4" s="1"/>
  <c r="E59" i="4" l="1"/>
  <c r="J59" i="4" s="1"/>
  <c r="I60" i="4"/>
  <c r="C61" i="4"/>
  <c r="F60" i="4"/>
  <c r="G60" i="4"/>
  <c r="P32" i="4"/>
  <c r="F61" i="4" l="1"/>
  <c r="G61" i="4"/>
  <c r="I61" i="4"/>
  <c r="C62" i="4"/>
  <c r="E60" i="4"/>
  <c r="J60" i="4" s="1"/>
  <c r="H60" i="4"/>
  <c r="H59" i="4"/>
  <c r="Q32" i="4"/>
  <c r="R32" i="4" s="1"/>
  <c r="U32" i="4"/>
  <c r="W32" i="4" s="1"/>
  <c r="S32" i="4"/>
  <c r="T32" i="4" s="1"/>
  <c r="V32" i="4" s="1"/>
  <c r="F62" i="4" l="1"/>
  <c r="C63" i="4"/>
  <c r="G62" i="4"/>
  <c r="I62" i="4"/>
  <c r="E61" i="4"/>
  <c r="J61" i="4" s="1"/>
  <c r="H61" i="4"/>
  <c r="Y32" i="4"/>
  <c r="Z32" i="4" s="1"/>
  <c r="AA32" i="4" s="1"/>
  <c r="K33" i="4" s="1"/>
  <c r="X32" i="4"/>
  <c r="E62" i="4" l="1"/>
  <c r="J62" i="4" s="1"/>
  <c r="G63" i="4"/>
  <c r="I63" i="4"/>
  <c r="C64" i="4"/>
  <c r="F63" i="4"/>
  <c r="P33" i="4"/>
  <c r="H62" i="4" l="1"/>
  <c r="C65" i="4"/>
  <c r="G64" i="4"/>
  <c r="F64" i="4"/>
  <c r="I64" i="4"/>
  <c r="E63" i="4"/>
  <c r="J63" i="4" s="1"/>
  <c r="H63" i="4"/>
  <c r="U33" i="4"/>
  <c r="W33" i="4" s="1"/>
  <c r="Q33" i="4"/>
  <c r="R33" i="4" s="1"/>
  <c r="S33" i="4"/>
  <c r="T33" i="4" s="1"/>
  <c r="V33" i="4" s="1"/>
  <c r="H64" i="4" l="1"/>
  <c r="E64" i="4"/>
  <c r="J64" i="4" s="1"/>
  <c r="G65" i="4"/>
  <c r="C66" i="4"/>
  <c r="F65" i="4"/>
  <c r="I65" i="4"/>
  <c r="E65" i="4" s="1"/>
  <c r="J65" i="4" s="1"/>
  <c r="X33" i="4"/>
  <c r="Y33" i="4"/>
  <c r="Z33" i="4" s="1"/>
  <c r="AA33" i="4" s="1"/>
  <c r="K34" i="4" s="1"/>
  <c r="C67" i="4" l="1"/>
  <c r="I66" i="4"/>
  <c r="F66" i="4"/>
  <c r="G66" i="4"/>
  <c r="H65" i="4"/>
  <c r="P34" i="4"/>
  <c r="E66" i="4" l="1"/>
  <c r="J66" i="4" s="1"/>
  <c r="F67" i="4"/>
  <c r="G67" i="4"/>
  <c r="C68" i="4"/>
  <c r="I67" i="4"/>
  <c r="Q34" i="4"/>
  <c r="R34" i="4" s="1"/>
  <c r="S34" i="4"/>
  <c r="T34" i="4" s="1"/>
  <c r="V34" i="4" s="1"/>
  <c r="U34" i="4"/>
  <c r="W34" i="4" s="1"/>
  <c r="H66" i="4" l="1"/>
  <c r="E67" i="4"/>
  <c r="J67" i="4" s="1"/>
  <c r="H67" i="4"/>
  <c r="F68" i="4"/>
  <c r="G68" i="4"/>
  <c r="C69" i="4"/>
  <c r="I68" i="4"/>
  <c r="E68" i="4" s="1"/>
  <c r="J68" i="4" s="1"/>
  <c r="X34" i="4"/>
  <c r="Y34" i="4"/>
  <c r="Z34" i="4" s="1"/>
  <c r="AA34" i="4" s="1"/>
  <c r="K35" i="4" s="1"/>
  <c r="H68" i="4" l="1"/>
  <c r="C70" i="4"/>
  <c r="G69" i="4"/>
  <c r="I69" i="4"/>
  <c r="F69" i="4"/>
  <c r="P35" i="4"/>
  <c r="E69" i="4" l="1"/>
  <c r="J69" i="4" s="1"/>
  <c r="I70" i="4"/>
  <c r="G70" i="4"/>
  <c r="C71" i="4"/>
  <c r="F70" i="4"/>
  <c r="S35" i="4"/>
  <c r="T35" i="4" s="1"/>
  <c r="V35" i="4" s="1"/>
  <c r="U35" i="4"/>
  <c r="W35" i="4" s="1"/>
  <c r="Q35" i="4"/>
  <c r="R35" i="4" s="1"/>
  <c r="H69" i="4" l="1"/>
  <c r="I71" i="4"/>
  <c r="C72" i="4"/>
  <c r="G71" i="4"/>
  <c r="F71" i="4"/>
  <c r="E70" i="4"/>
  <c r="J70" i="4" s="1"/>
  <c r="H70" i="4"/>
  <c r="Y35" i="4"/>
  <c r="Z35" i="4" s="1"/>
  <c r="AA35" i="4" s="1"/>
  <c r="K36" i="4" s="1"/>
  <c r="X35" i="4"/>
  <c r="F72" i="4" l="1"/>
  <c r="C73" i="4"/>
  <c r="I72" i="4"/>
  <c r="E72" i="4" s="1"/>
  <c r="J72" i="4" s="1"/>
  <c r="G72" i="4"/>
  <c r="E71" i="4"/>
  <c r="J71" i="4" s="1"/>
  <c r="H71" i="4"/>
  <c r="P36" i="4"/>
  <c r="H72" i="4" l="1"/>
  <c r="G73" i="4"/>
  <c r="I73" i="4"/>
  <c r="C74" i="4"/>
  <c r="F73" i="4"/>
  <c r="U36" i="4"/>
  <c r="W36" i="4" s="1"/>
  <c r="Q36" i="4"/>
  <c r="R36" i="4" s="1"/>
  <c r="S36" i="4"/>
  <c r="T36" i="4" s="1"/>
  <c r="V36" i="4" s="1"/>
  <c r="C75" i="4" l="1"/>
  <c r="F74" i="4"/>
  <c r="I74" i="4"/>
  <c r="G74" i="4"/>
  <c r="E73" i="4"/>
  <c r="J73" i="4" s="1"/>
  <c r="Y36" i="4"/>
  <c r="Z36" i="4" s="1"/>
  <c r="AA36" i="4" s="1"/>
  <c r="K37" i="4" s="1"/>
  <c r="X36" i="4"/>
  <c r="H73" i="4" l="1"/>
  <c r="H74" i="4"/>
  <c r="E74" i="4"/>
  <c r="J74" i="4" s="1"/>
  <c r="I75" i="4"/>
  <c r="E75" i="4" s="1"/>
  <c r="J75" i="4" s="1"/>
  <c r="C76" i="4"/>
  <c r="G75" i="4"/>
  <c r="F75" i="4"/>
  <c r="P37" i="4"/>
  <c r="H75" i="4" l="1"/>
  <c r="I76" i="4"/>
  <c r="C77" i="4"/>
  <c r="F76" i="4"/>
  <c r="G76" i="4"/>
  <c r="Q37" i="4"/>
  <c r="R37" i="4" s="1"/>
  <c r="U37" i="4"/>
  <c r="W37" i="4" s="1"/>
  <c r="S37" i="4"/>
  <c r="T37" i="4" s="1"/>
  <c r="V37" i="4" s="1"/>
  <c r="C78" i="4" l="1"/>
  <c r="G77" i="4"/>
  <c r="F77" i="4"/>
  <c r="I77" i="4"/>
  <c r="E76" i="4"/>
  <c r="J76" i="4" s="1"/>
  <c r="X37" i="4"/>
  <c r="Y37" i="4"/>
  <c r="Z37" i="4" s="1"/>
  <c r="AA37" i="4" s="1"/>
  <c r="K38" i="4" s="1"/>
  <c r="H76" i="4" l="1"/>
  <c r="H77" i="4"/>
  <c r="E77" i="4"/>
  <c r="J77" i="4" s="1"/>
  <c r="C79" i="4"/>
  <c r="F78" i="4"/>
  <c r="G78" i="4"/>
  <c r="I78" i="4"/>
  <c r="P38" i="4"/>
  <c r="H78" i="4" l="1"/>
  <c r="E78" i="4"/>
  <c r="J78" i="4" s="1"/>
  <c r="G79" i="4"/>
  <c r="C80" i="4"/>
  <c r="F79" i="4"/>
  <c r="I79" i="4"/>
  <c r="E79" i="4" s="1"/>
  <c r="J79" i="4" s="1"/>
  <c r="S38" i="4"/>
  <c r="T38" i="4" s="1"/>
  <c r="V38" i="4" s="1"/>
  <c r="Q38" i="4"/>
  <c r="R38" i="4" s="1"/>
  <c r="U38" i="4"/>
  <c r="W38" i="4" s="1"/>
  <c r="H79" i="4" l="1"/>
  <c r="G80" i="4"/>
  <c r="I80" i="4"/>
  <c r="F80" i="4"/>
  <c r="C81" i="4"/>
  <c r="Y38" i="4"/>
  <c r="Z38" i="4" s="1"/>
  <c r="AA38" i="4" s="1"/>
  <c r="K39" i="4" s="1"/>
  <c r="X38" i="4"/>
  <c r="I81" i="4" l="1"/>
  <c r="F81" i="4"/>
  <c r="C82" i="4"/>
  <c r="G81" i="4"/>
  <c r="E80" i="4"/>
  <c r="J80" i="4" s="1"/>
  <c r="P39" i="4"/>
  <c r="H80" i="4" l="1"/>
  <c r="I82" i="4"/>
  <c r="G82" i="4"/>
  <c r="C83" i="4"/>
  <c r="F82" i="4"/>
  <c r="E81" i="4"/>
  <c r="J81" i="4" s="1"/>
  <c r="H81" i="4"/>
  <c r="U39" i="4"/>
  <c r="W39" i="4" s="1"/>
  <c r="Q39" i="4"/>
  <c r="R39" i="4" s="1"/>
  <c r="S39" i="4"/>
  <c r="T39" i="4" s="1"/>
  <c r="V39" i="4" s="1"/>
  <c r="F83" i="4" l="1"/>
  <c r="I83" i="4"/>
  <c r="G83" i="4"/>
  <c r="C84" i="4"/>
  <c r="E82" i="4"/>
  <c r="J82" i="4" s="1"/>
  <c r="H82" i="4"/>
  <c r="X39" i="4"/>
  <c r="Y39" i="4"/>
  <c r="Z39" i="4" s="1"/>
  <c r="AA39" i="4" s="1"/>
  <c r="K40" i="4" s="1"/>
  <c r="C85" i="4" l="1"/>
  <c r="I84" i="4"/>
  <c r="F84" i="4"/>
  <c r="G84" i="4"/>
  <c r="E83" i="4"/>
  <c r="J83" i="4" s="1"/>
  <c r="P40" i="4"/>
  <c r="H83" i="4" l="1"/>
  <c r="H84" i="4"/>
  <c r="E84" i="4"/>
  <c r="J84" i="4" s="1"/>
  <c r="G85" i="4"/>
  <c r="I85" i="4"/>
  <c r="C86" i="4"/>
  <c r="F85" i="4"/>
  <c r="U40" i="4"/>
  <c r="W40" i="4" s="1"/>
  <c r="Q40" i="4"/>
  <c r="R40" i="4" s="1"/>
  <c r="S40" i="4"/>
  <c r="T40" i="4" s="1"/>
  <c r="V40" i="4" s="1"/>
  <c r="H85" i="4" l="1"/>
  <c r="E85" i="4"/>
  <c r="J85" i="4" s="1"/>
  <c r="F86" i="4"/>
  <c r="C87" i="4"/>
  <c r="I86" i="4"/>
  <c r="G86" i="4"/>
  <c r="Y40" i="4"/>
  <c r="Z40" i="4" s="1"/>
  <c r="AA40" i="4" s="1"/>
  <c r="K41" i="4" s="1"/>
  <c r="X40" i="4"/>
  <c r="E86" i="4" l="1"/>
  <c r="J86" i="4" s="1"/>
  <c r="H86" i="4"/>
  <c r="G87" i="4"/>
  <c r="C88" i="4"/>
  <c r="I87" i="4"/>
  <c r="F87" i="4"/>
  <c r="P41" i="4"/>
  <c r="E87" i="4" l="1"/>
  <c r="J87" i="4" s="1"/>
  <c r="I88" i="4"/>
  <c r="G88" i="4"/>
  <c r="C89" i="4"/>
  <c r="F88" i="4"/>
  <c r="S41" i="4"/>
  <c r="T41" i="4" s="1"/>
  <c r="V41" i="4" s="1"/>
  <c r="Q41" i="4"/>
  <c r="R41" i="4" s="1"/>
  <c r="U41" i="4"/>
  <c r="W41" i="4" s="1"/>
  <c r="F89" i="4" l="1"/>
  <c r="G89" i="4"/>
  <c r="C90" i="4"/>
  <c r="I89" i="4"/>
  <c r="H88" i="4"/>
  <c r="E88" i="4"/>
  <c r="J88" i="4" s="1"/>
  <c r="H87" i="4"/>
  <c r="X41" i="4"/>
  <c r="Y41" i="4"/>
  <c r="Z41" i="4" s="1"/>
  <c r="AA41" i="4" s="1"/>
  <c r="K42" i="4" s="1"/>
  <c r="E89" i="4" l="1"/>
  <c r="J89" i="4" s="1"/>
  <c r="H89" i="4"/>
  <c r="G90" i="4"/>
  <c r="F90" i="4"/>
  <c r="C91" i="4"/>
  <c r="I90" i="4"/>
  <c r="P42" i="4"/>
  <c r="E90" i="4" l="1"/>
  <c r="J90" i="4" s="1"/>
  <c r="I91" i="4"/>
  <c r="F91" i="4"/>
  <c r="C92" i="4"/>
  <c r="G91" i="4"/>
  <c r="Q42" i="4"/>
  <c r="R42" i="4" s="1"/>
  <c r="S42" i="4"/>
  <c r="T42" i="4" s="1"/>
  <c r="V42" i="4" s="1"/>
  <c r="U42" i="4"/>
  <c r="W42" i="4" s="1"/>
  <c r="H90" i="4" l="1"/>
  <c r="F92" i="4"/>
  <c r="C93" i="4"/>
  <c r="G92" i="4"/>
  <c r="I92" i="4"/>
  <c r="E91" i="4"/>
  <c r="J91" i="4" s="1"/>
  <c r="H91" i="4"/>
  <c r="X42" i="4"/>
  <c r="Y42" i="4"/>
  <c r="Z42" i="4" s="1"/>
  <c r="AA42" i="4" s="1"/>
  <c r="K43" i="4" s="1"/>
  <c r="E92" i="4" l="1"/>
  <c r="J92" i="4" s="1"/>
  <c r="H92" i="4"/>
  <c r="G93" i="4"/>
  <c r="C94" i="4"/>
  <c r="F93" i="4"/>
  <c r="I93" i="4"/>
  <c r="E93" i="4" s="1"/>
  <c r="J93" i="4" s="1"/>
  <c r="P43" i="4"/>
  <c r="H93" i="4" l="1"/>
  <c r="C95" i="4"/>
  <c r="I94" i="4"/>
  <c r="G94" i="4"/>
  <c r="F94" i="4"/>
  <c r="S43" i="4"/>
  <c r="T43" i="4" s="1"/>
  <c r="V43" i="4" s="1"/>
  <c r="U43" i="4"/>
  <c r="W43" i="4" s="1"/>
  <c r="Q43" i="4"/>
  <c r="R43" i="4" s="1"/>
  <c r="E94" i="4" l="1"/>
  <c r="J94" i="4" s="1"/>
  <c r="G95" i="4"/>
  <c r="C96" i="4"/>
  <c r="F95" i="4"/>
  <c r="I95" i="4"/>
  <c r="X43" i="4"/>
  <c r="Y43" i="4"/>
  <c r="Z43" i="4" s="1"/>
  <c r="AA43" i="4" s="1"/>
  <c r="K44" i="4" s="1"/>
  <c r="H94" i="4" l="1"/>
  <c r="E95" i="4"/>
  <c r="J95" i="4" s="1"/>
  <c r="H95" i="4"/>
  <c r="G96" i="4"/>
  <c r="C97" i="4"/>
  <c r="F96" i="4"/>
  <c r="I96" i="4"/>
  <c r="P44" i="4"/>
  <c r="E96" i="4" l="1"/>
  <c r="J96" i="4" s="1"/>
  <c r="H96" i="4"/>
  <c r="G97" i="4"/>
  <c r="F97" i="4"/>
  <c r="C98" i="4"/>
  <c r="I97" i="4"/>
  <c r="Q44" i="4"/>
  <c r="R44" i="4" s="1"/>
  <c r="S44" i="4"/>
  <c r="T44" i="4" s="1"/>
  <c r="V44" i="4" s="1"/>
  <c r="U44" i="4"/>
  <c r="W44" i="4" s="1"/>
  <c r="E97" i="4" l="1"/>
  <c r="J97" i="4" s="1"/>
  <c r="H97" i="4"/>
  <c r="C99" i="4"/>
  <c r="F98" i="4"/>
  <c r="G98" i="4"/>
  <c r="I98" i="4"/>
  <c r="X44" i="4"/>
  <c r="Y44" i="4"/>
  <c r="Z44" i="4" s="1"/>
  <c r="AA44" i="4" s="1"/>
  <c r="K45" i="4" s="1"/>
  <c r="H98" i="4" l="1"/>
  <c r="E98" i="4"/>
  <c r="J98" i="4" s="1"/>
  <c r="I99" i="4"/>
  <c r="C100" i="4"/>
  <c r="F99" i="4"/>
  <c r="G99" i="4"/>
  <c r="P45" i="4"/>
  <c r="C101" i="4" l="1"/>
  <c r="G100" i="4"/>
  <c r="I100" i="4"/>
  <c r="E100" i="4" s="1"/>
  <c r="J100" i="4" s="1"/>
  <c r="F100" i="4"/>
  <c r="E99" i="4"/>
  <c r="J99" i="4" s="1"/>
  <c r="H99" i="4"/>
  <c r="Q45" i="4"/>
  <c r="R45" i="4" s="1"/>
  <c r="U45" i="4"/>
  <c r="W45" i="4" s="1"/>
  <c r="S45" i="4"/>
  <c r="T45" i="4" s="1"/>
  <c r="V45" i="4" s="1"/>
  <c r="H100" i="4" l="1"/>
  <c r="F101" i="4"/>
  <c r="C102" i="4"/>
  <c r="G101" i="4"/>
  <c r="I101" i="4"/>
  <c r="Y45" i="4"/>
  <c r="Z45" i="4" s="1"/>
  <c r="AA45" i="4" s="1"/>
  <c r="K46" i="4" s="1"/>
  <c r="X45" i="4"/>
  <c r="E101" i="4" l="1"/>
  <c r="J101" i="4" s="1"/>
  <c r="C103" i="4"/>
  <c r="F102" i="4"/>
  <c r="I102" i="4"/>
  <c r="G102" i="4"/>
  <c r="P46" i="4"/>
  <c r="H101" i="4" l="1"/>
  <c r="E102" i="4"/>
  <c r="J102" i="4" s="1"/>
  <c r="H102" i="4"/>
  <c r="F103" i="4"/>
  <c r="C104" i="4"/>
  <c r="G103" i="4"/>
  <c r="I103" i="4"/>
  <c r="E103" i="4" s="1"/>
  <c r="J103" i="4" s="1"/>
  <c r="U46" i="4"/>
  <c r="W46" i="4" s="1"/>
  <c r="S46" i="4"/>
  <c r="T46" i="4" s="1"/>
  <c r="V46" i="4" s="1"/>
  <c r="Q46" i="4"/>
  <c r="R46" i="4" s="1"/>
  <c r="I104" i="4" l="1"/>
  <c r="C105" i="4"/>
  <c r="G104" i="4"/>
  <c r="F104" i="4"/>
  <c r="H103" i="4"/>
  <c r="Y46" i="4"/>
  <c r="Z46" i="4" s="1"/>
  <c r="AA46" i="4" s="1"/>
  <c r="K47" i="4" s="1"/>
  <c r="X46" i="4"/>
  <c r="E104" i="4" l="1"/>
  <c r="J104" i="4" s="1"/>
  <c r="H104" i="4"/>
  <c r="C106" i="4"/>
  <c r="F105" i="4"/>
  <c r="G105" i="4"/>
  <c r="I105" i="4"/>
  <c r="P47" i="4"/>
  <c r="H105" i="4" l="1"/>
  <c r="E105" i="4"/>
  <c r="J105" i="4" s="1"/>
  <c r="F106" i="4"/>
  <c r="G106" i="4"/>
  <c r="I106" i="4"/>
  <c r="C107" i="4"/>
  <c r="U47" i="4"/>
  <c r="W47" i="4" s="1"/>
  <c r="Q47" i="4"/>
  <c r="R47" i="4" s="1"/>
  <c r="S47" i="4"/>
  <c r="T47" i="4" s="1"/>
  <c r="V47" i="4" s="1"/>
  <c r="C108" i="4" l="1"/>
  <c r="F107" i="4"/>
  <c r="G107" i="4"/>
  <c r="I107" i="4"/>
  <c r="E107" i="4" s="1"/>
  <c r="J107" i="4" s="1"/>
  <c r="H106" i="4"/>
  <c r="E106" i="4"/>
  <c r="J106" i="4" s="1"/>
  <c r="Y47" i="4"/>
  <c r="Z47" i="4" s="1"/>
  <c r="AA47" i="4" s="1"/>
  <c r="K48" i="4" s="1"/>
  <c r="X47" i="4"/>
  <c r="H107" i="4" l="1"/>
  <c r="G108" i="4"/>
  <c r="I108" i="4"/>
  <c r="C109" i="4"/>
  <c r="F108" i="4"/>
  <c r="P48" i="4"/>
  <c r="E108" i="4" l="1"/>
  <c r="J108" i="4" s="1"/>
  <c r="F109" i="4"/>
  <c r="G109" i="4"/>
  <c r="I109" i="4"/>
  <c r="S48" i="4"/>
  <c r="T48" i="4" s="1"/>
  <c r="V48" i="4" s="1"/>
  <c r="U48" i="4"/>
  <c r="W48" i="4" s="1"/>
  <c r="Q48" i="4"/>
  <c r="R48" i="4" s="1"/>
  <c r="E109" i="4" l="1"/>
  <c r="J109" i="4" s="1"/>
  <c r="H109" i="4"/>
  <c r="H108" i="4"/>
  <c r="X48" i="4"/>
  <c r="Y48" i="4"/>
  <c r="Z48" i="4" s="1"/>
  <c r="AA48" i="4" s="1"/>
  <c r="K49" i="4" s="1"/>
  <c r="P49" i="4" l="1"/>
  <c r="S49" i="4" l="1"/>
  <c r="T49" i="4" s="1"/>
  <c r="V49" i="4" s="1"/>
  <c r="Q49" i="4"/>
  <c r="R49" i="4" s="1"/>
  <c r="U49" i="4"/>
  <c r="W49" i="4" s="1"/>
  <c r="X49" i="4" l="1"/>
  <c r="Y49" i="4"/>
  <c r="Z49" i="4" s="1"/>
  <c r="AA49" i="4" s="1"/>
  <c r="K50" i="4" s="1"/>
  <c r="P50" i="4" l="1"/>
  <c r="Q50" i="4" l="1"/>
  <c r="R50" i="4" s="1"/>
  <c r="U50" i="4"/>
  <c r="W50" i="4" s="1"/>
  <c r="S50" i="4"/>
  <c r="T50" i="4" s="1"/>
  <c r="V50" i="4" s="1"/>
  <c r="X50" i="4" l="1"/>
  <c r="Y50" i="4"/>
  <c r="Z50" i="4" s="1"/>
  <c r="AA50" i="4" s="1"/>
  <c r="K51" i="4" s="1"/>
  <c r="P51" i="4" l="1"/>
  <c r="Q51" i="4" l="1"/>
  <c r="R51" i="4" s="1"/>
  <c r="U51" i="4"/>
  <c r="W51" i="4" s="1"/>
  <c r="S51" i="4"/>
  <c r="T51" i="4" s="1"/>
  <c r="V51" i="4" s="1"/>
  <c r="Y51" i="4" l="1"/>
  <c r="Z51" i="4" s="1"/>
  <c r="AA51" i="4" s="1"/>
  <c r="K52" i="4" s="1"/>
  <c r="X51" i="4"/>
  <c r="P52" i="4" l="1"/>
  <c r="Q52" i="4" l="1"/>
  <c r="R52" i="4" s="1"/>
  <c r="U52" i="4"/>
  <c r="W52" i="4" s="1"/>
  <c r="S52" i="4"/>
  <c r="T52" i="4" s="1"/>
  <c r="V52" i="4" s="1"/>
  <c r="Y52" i="4" l="1"/>
  <c r="Z52" i="4" s="1"/>
  <c r="AA52" i="4" s="1"/>
  <c r="K53" i="4" s="1"/>
  <c r="X52" i="4"/>
  <c r="P53" i="4" l="1"/>
  <c r="S53" i="4" l="1"/>
  <c r="T53" i="4" s="1"/>
  <c r="U53" i="4"/>
  <c r="Q53" i="4"/>
  <c r="R53" i="4" s="1"/>
  <c r="V53" i="4"/>
  <c r="W53" i="4"/>
  <c r="X53" i="4" l="1"/>
  <c r="Y53" i="4"/>
  <c r="Z53" i="4" s="1"/>
  <c r="AA53" i="4" s="1"/>
  <c r="K54" i="4" s="1"/>
  <c r="P54" i="4" l="1"/>
  <c r="S54" i="4" l="1"/>
  <c r="T54" i="4" s="1"/>
  <c r="V54" i="4" s="1"/>
  <c r="Q54" i="4"/>
  <c r="R54" i="4" s="1"/>
  <c r="U54" i="4"/>
  <c r="W54" i="4" s="1"/>
  <c r="X54" i="4" l="1"/>
  <c r="Y54" i="4"/>
  <c r="Z54" i="4" s="1"/>
  <c r="AA54" i="4" s="1"/>
  <c r="K55" i="4" s="1"/>
  <c r="P55" i="4" l="1"/>
  <c r="U55" i="4" l="1"/>
  <c r="W55" i="4" s="1"/>
  <c r="Q55" i="4"/>
  <c r="R55" i="4" s="1"/>
  <c r="S55" i="4"/>
  <c r="T55" i="4" s="1"/>
  <c r="V55" i="4" s="1"/>
  <c r="X55" i="4" l="1"/>
  <c r="Y55" i="4"/>
  <c r="Z55" i="4" s="1"/>
  <c r="AA55" i="4" s="1"/>
  <c r="K56" i="4" s="1"/>
  <c r="P56" i="4" l="1"/>
  <c r="U56" i="4" l="1"/>
  <c r="W56" i="4"/>
  <c r="S56" i="4"/>
  <c r="T56" i="4" s="1"/>
  <c r="V56" i="4" s="1"/>
  <c r="Q56" i="4"/>
  <c r="R56" i="4" s="1"/>
  <c r="Y56" i="4" l="1"/>
  <c r="Z56" i="4" s="1"/>
  <c r="AA56" i="4" s="1"/>
  <c r="K57" i="4" s="1"/>
  <c r="X56" i="4"/>
  <c r="P57" i="4" l="1"/>
  <c r="Q57" i="4" l="1"/>
  <c r="R57" i="4" s="1"/>
  <c r="U57" i="4"/>
  <c r="W57" i="4" s="1"/>
  <c r="S57" i="4"/>
  <c r="T57" i="4" s="1"/>
  <c r="V57" i="4" s="1"/>
  <c r="X57" i="4" l="1"/>
  <c r="Y57" i="4"/>
  <c r="Z57" i="4" s="1"/>
  <c r="AA57" i="4" s="1"/>
  <c r="K58" i="4" s="1"/>
  <c r="P58" i="4" l="1"/>
  <c r="Q58" i="4" l="1"/>
  <c r="R58" i="4" s="1"/>
  <c r="S58" i="4"/>
  <c r="T58" i="4" s="1"/>
  <c r="V58" i="4" s="1"/>
  <c r="U58" i="4"/>
  <c r="W58" i="4" s="1"/>
  <c r="X58" i="4" l="1"/>
  <c r="Y58" i="4"/>
  <c r="Z58" i="4" s="1"/>
  <c r="AA58" i="4" s="1"/>
  <c r="K59" i="4" s="1"/>
  <c r="P59" i="4" l="1"/>
  <c r="S59" i="4" l="1"/>
  <c r="T59" i="4" s="1"/>
  <c r="U59" i="4"/>
  <c r="W59" i="4" s="1"/>
  <c r="V59" i="4"/>
  <c r="Q59" i="4"/>
  <c r="R59" i="4" s="1"/>
  <c r="X59" i="4" l="1"/>
  <c r="Y59" i="4"/>
  <c r="Z59" i="4" s="1"/>
  <c r="AA59" i="4" s="1"/>
  <c r="K60" i="4" s="1"/>
  <c r="P60" i="4" l="1"/>
  <c r="Q60" i="4" l="1"/>
  <c r="R60" i="4" s="1"/>
  <c r="S60" i="4"/>
  <c r="T60" i="4" s="1"/>
  <c r="V60" i="4" s="1"/>
  <c r="U60" i="4"/>
  <c r="W60" i="4" s="1"/>
  <c r="X60" i="4" l="1"/>
  <c r="Y60" i="4"/>
  <c r="Z60" i="4" s="1"/>
  <c r="AA60" i="4" s="1"/>
  <c r="K61" i="4" s="1"/>
  <c r="P61" i="4" l="1"/>
  <c r="Q61" i="4" l="1"/>
  <c r="R61" i="4" s="1"/>
  <c r="U61" i="4"/>
  <c r="S61" i="4"/>
  <c r="T61" i="4" s="1"/>
  <c r="V61" i="4" s="1"/>
  <c r="W61" i="4"/>
  <c r="X61" i="4" l="1"/>
  <c r="Y61" i="4"/>
  <c r="Z61" i="4" s="1"/>
  <c r="AA61" i="4" s="1"/>
  <c r="K62" i="4" s="1"/>
  <c r="P62" i="4" l="1"/>
  <c r="S62" i="4" l="1"/>
  <c r="T62" i="4" s="1"/>
  <c r="V62" i="4" s="1"/>
  <c r="Q62" i="4"/>
  <c r="R62" i="4" s="1"/>
  <c r="U62" i="4"/>
  <c r="W62" i="4" s="1"/>
  <c r="Y62" i="4" l="1"/>
  <c r="Z62" i="4" s="1"/>
  <c r="AA62" i="4" s="1"/>
  <c r="K63" i="4" s="1"/>
  <c r="X62" i="4"/>
  <c r="P63" i="4" l="1"/>
  <c r="U63" i="4" l="1"/>
  <c r="W63" i="4"/>
  <c r="Q63" i="4"/>
  <c r="R63" i="4" s="1"/>
  <c r="S63" i="4"/>
  <c r="T63" i="4" s="1"/>
  <c r="V63" i="4" s="1"/>
  <c r="X63" i="4" l="1"/>
  <c r="Y63" i="4"/>
  <c r="Z63" i="4" s="1"/>
  <c r="AA63" i="4" s="1"/>
  <c r="K64" i="4" s="1"/>
  <c r="P64" i="4" l="1"/>
  <c r="S64" i="4" l="1"/>
  <c r="T64" i="4" s="1"/>
  <c r="V64" i="4" s="1"/>
  <c r="U64" i="4"/>
  <c r="W64" i="4" s="1"/>
  <c r="Q64" i="4"/>
  <c r="R64" i="4" s="1"/>
  <c r="Y64" i="4" l="1"/>
  <c r="Z64" i="4" s="1"/>
  <c r="AA64" i="4" s="1"/>
  <c r="K65" i="4" s="1"/>
  <c r="X64" i="4"/>
  <c r="P65" i="4" l="1"/>
  <c r="U65" i="4" l="1"/>
  <c r="Q65" i="4"/>
  <c r="R65" i="4" s="1"/>
  <c r="S65" i="4"/>
  <c r="T65" i="4" s="1"/>
  <c r="V65" i="4" s="1"/>
  <c r="W65" i="4"/>
  <c r="X65" i="4" l="1"/>
  <c r="Y65" i="4"/>
  <c r="Z65" i="4" s="1"/>
  <c r="AA65" i="4" s="1"/>
  <c r="K66" i="4" s="1"/>
  <c r="P66" i="4" l="1"/>
  <c r="Q66" i="4" l="1"/>
  <c r="R66" i="4" s="1"/>
  <c r="U66" i="4"/>
  <c r="S66" i="4"/>
  <c r="T66" i="4" s="1"/>
  <c r="V66" i="4" s="1"/>
  <c r="W66" i="4"/>
  <c r="X66" i="4" l="1"/>
  <c r="Y66" i="4"/>
  <c r="Z66" i="4" s="1"/>
  <c r="AA66" i="4" s="1"/>
  <c r="K67" i="4" s="1"/>
  <c r="P67" i="4" l="1"/>
  <c r="S67" i="4" l="1"/>
  <c r="T67" i="4" s="1"/>
  <c r="V67" i="4" s="1"/>
  <c r="U67" i="4"/>
  <c r="W67" i="4" s="1"/>
  <c r="Q67" i="4"/>
  <c r="R67" i="4" s="1"/>
  <c r="X67" i="4" l="1"/>
  <c r="Y67" i="4"/>
  <c r="Z67" i="4" s="1"/>
  <c r="AA67" i="4" s="1"/>
  <c r="K68" i="4" s="1"/>
  <c r="P68" i="4" l="1"/>
  <c r="Q68" i="4" l="1"/>
  <c r="R68" i="4" s="1"/>
  <c r="S68" i="4"/>
  <c r="T68" i="4" s="1"/>
  <c r="V68" i="4" s="1"/>
  <c r="U68" i="4"/>
  <c r="W68" i="4" s="1"/>
  <c r="Y68" i="4" l="1"/>
  <c r="Z68" i="4" s="1"/>
  <c r="AA68" i="4" s="1"/>
  <c r="K69" i="4" s="1"/>
  <c r="X68" i="4"/>
  <c r="P69" i="4" l="1"/>
  <c r="U69" i="4" l="1"/>
  <c r="W69" i="4"/>
  <c r="Q69" i="4"/>
  <c r="R69" i="4" s="1"/>
  <c r="S69" i="4"/>
  <c r="T69" i="4" s="1"/>
  <c r="V69" i="4" s="1"/>
  <c r="Y69" i="4" l="1"/>
  <c r="Z69" i="4" s="1"/>
  <c r="AA69" i="4" s="1"/>
  <c r="K70" i="4" s="1"/>
  <c r="X69" i="4"/>
  <c r="P70" i="4" l="1"/>
  <c r="S70" i="4" l="1"/>
  <c r="T70" i="4" s="1"/>
  <c r="V70" i="4" s="1"/>
  <c r="U70" i="4"/>
  <c r="W70" i="4" s="1"/>
  <c r="Q70" i="4"/>
  <c r="R70" i="4" s="1"/>
  <c r="Y70" i="4" l="1"/>
  <c r="Z70" i="4" s="1"/>
  <c r="AA70" i="4" s="1"/>
  <c r="K71" i="4" s="1"/>
  <c r="X70" i="4"/>
  <c r="P71" i="4" l="1"/>
  <c r="S71" i="4" l="1"/>
  <c r="T71" i="4" s="1"/>
  <c r="V71" i="4" s="1"/>
  <c r="Q71" i="4"/>
  <c r="R71" i="4" s="1"/>
  <c r="U71" i="4"/>
  <c r="W71" i="4" s="1"/>
  <c r="X71" i="4" l="1"/>
  <c r="Y71" i="4"/>
  <c r="Z71" i="4" s="1"/>
  <c r="AA71" i="4" s="1"/>
  <c r="K72" i="4" s="1"/>
  <c r="P72" i="4" l="1"/>
  <c r="S72" i="4" l="1"/>
  <c r="T72" i="4" s="1"/>
  <c r="V72" i="4" s="1"/>
  <c r="U72" i="4"/>
  <c r="W72" i="4" s="1"/>
  <c r="Q72" i="4"/>
  <c r="R72" i="4" s="1"/>
  <c r="X72" i="4" l="1"/>
  <c r="Y72" i="4"/>
  <c r="Z72" i="4" s="1"/>
  <c r="AA72" i="4" s="1"/>
  <c r="K73" i="4" s="1"/>
  <c r="P73" i="4" l="1"/>
  <c r="Q73" i="4" l="1"/>
  <c r="R73" i="4" s="1"/>
  <c r="S73" i="4"/>
  <c r="T73" i="4" s="1"/>
  <c r="V73" i="4" s="1"/>
  <c r="U73" i="4"/>
  <c r="W73" i="4" s="1"/>
  <c r="X73" i="4" l="1"/>
  <c r="Y73" i="4"/>
  <c r="Z73" i="4" s="1"/>
  <c r="AA73" i="4" s="1"/>
  <c r="K74" i="4" s="1"/>
  <c r="P74" i="4" l="1"/>
  <c r="U74" i="4" l="1"/>
  <c r="W74" i="4" s="1"/>
  <c r="Q74" i="4"/>
  <c r="R74" i="4" s="1"/>
  <c r="S74" i="4"/>
  <c r="T74" i="4" s="1"/>
  <c r="V74" i="4" s="1"/>
  <c r="X74" i="4" l="1"/>
  <c r="Y74" i="4"/>
  <c r="Z74" i="4" s="1"/>
  <c r="AA74" i="4" s="1"/>
  <c r="K75" i="4" s="1"/>
  <c r="P75" i="4" l="1"/>
  <c r="Q75" i="4" l="1"/>
  <c r="R75" i="4" s="1"/>
  <c r="U75" i="4"/>
  <c r="W75" i="4" s="1"/>
  <c r="S75" i="4"/>
  <c r="T75" i="4" s="1"/>
  <c r="V75" i="4" s="1"/>
  <c r="Y75" i="4" l="1"/>
  <c r="Z75" i="4" s="1"/>
  <c r="AA75" i="4" s="1"/>
  <c r="K76" i="4" s="1"/>
  <c r="X75" i="4"/>
  <c r="P76" i="4" l="1"/>
  <c r="Q76" i="4" l="1"/>
  <c r="R76" i="4" s="1"/>
  <c r="S76" i="4"/>
  <c r="T76" i="4" s="1"/>
  <c r="V76" i="4" s="1"/>
  <c r="U76" i="4"/>
  <c r="W76" i="4" s="1"/>
  <c r="X76" i="4" l="1"/>
  <c r="Y76" i="4"/>
  <c r="Z76" i="4" s="1"/>
  <c r="AA76" i="4" s="1"/>
  <c r="K77" i="4" s="1"/>
  <c r="P77" i="4" l="1"/>
  <c r="U77" i="4" l="1"/>
  <c r="W77" i="4"/>
  <c r="Q77" i="4"/>
  <c r="R77" i="4" s="1"/>
  <c r="S77" i="4"/>
  <c r="T77" i="4" s="1"/>
  <c r="V77" i="4" s="1"/>
  <c r="X77" i="4" l="1"/>
  <c r="Y77" i="4"/>
  <c r="Z77" i="4" s="1"/>
  <c r="AA77" i="4" s="1"/>
  <c r="K78" i="4" s="1"/>
  <c r="P78" i="4" l="1"/>
  <c r="S78" i="4" l="1"/>
  <c r="T78" i="4" s="1"/>
  <c r="V78" i="4" s="1"/>
  <c r="U78" i="4"/>
  <c r="W78" i="4" s="1"/>
  <c r="Q78" i="4"/>
  <c r="R78" i="4" s="1"/>
  <c r="X78" i="4" l="1"/>
  <c r="Y78" i="4"/>
  <c r="Z78" i="4" s="1"/>
  <c r="AA78" i="4" s="1"/>
  <c r="K79" i="4" s="1"/>
  <c r="P79" i="4" l="1"/>
  <c r="Q79" i="4" l="1"/>
  <c r="R79" i="4" s="1"/>
  <c r="S79" i="4"/>
  <c r="T79" i="4" s="1"/>
  <c r="V79" i="4" s="1"/>
  <c r="U79" i="4"/>
  <c r="W79" i="4" s="1"/>
  <c r="X79" i="4" l="1"/>
  <c r="Y79" i="4"/>
  <c r="Z79" i="4" s="1"/>
  <c r="AA79" i="4" s="1"/>
  <c r="K80" i="4" s="1"/>
  <c r="P80" i="4" l="1"/>
  <c r="U80" i="4" l="1"/>
  <c r="W80" i="4"/>
  <c r="S80" i="4"/>
  <c r="T80" i="4" s="1"/>
  <c r="V80" i="4" s="1"/>
  <c r="Q80" i="4"/>
  <c r="R80" i="4" s="1"/>
  <c r="Y80" i="4" l="1"/>
  <c r="Z80" i="4" s="1"/>
  <c r="AA80" i="4" s="1"/>
  <c r="K81" i="4" s="1"/>
  <c r="X80" i="4"/>
  <c r="P81" i="4" l="1"/>
  <c r="S81" i="4" l="1"/>
  <c r="T81" i="4" s="1"/>
  <c r="V81" i="4" s="1"/>
  <c r="U81" i="4"/>
  <c r="W81" i="4" s="1"/>
  <c r="Q81" i="4"/>
  <c r="R81" i="4" s="1"/>
  <c r="X81" i="4" l="1"/>
  <c r="Y81" i="4"/>
  <c r="Z81" i="4" s="1"/>
  <c r="AA81" i="4" s="1"/>
  <c r="K82" i="4" s="1"/>
  <c r="P82" i="4" l="1"/>
  <c r="Q82" i="4" l="1"/>
  <c r="R82" i="4" s="1"/>
  <c r="U82" i="4"/>
  <c r="S82" i="4"/>
  <c r="T82" i="4" s="1"/>
  <c r="V82" i="4" s="1"/>
  <c r="W82" i="4"/>
  <c r="Y82" i="4" l="1"/>
  <c r="Z82" i="4" s="1"/>
  <c r="AA82" i="4" s="1"/>
  <c r="K83" i="4" s="1"/>
  <c r="X82" i="4"/>
  <c r="P83" i="4" l="1"/>
  <c r="S83" i="4" l="1"/>
  <c r="T83" i="4" s="1"/>
  <c r="V83" i="4" s="1"/>
  <c r="U83" i="4"/>
  <c r="Q83" i="4"/>
  <c r="R83" i="4" s="1"/>
  <c r="W83" i="4"/>
  <c r="X83" i="4" l="1"/>
  <c r="Y83" i="4"/>
  <c r="Z83" i="4" s="1"/>
  <c r="AA83" i="4" s="1"/>
  <c r="K84" i="4" s="1"/>
  <c r="P84" i="4" l="1"/>
  <c r="Q84" i="4" l="1"/>
  <c r="R84" i="4" s="1"/>
  <c r="U84" i="4"/>
  <c r="S84" i="4"/>
  <c r="T84" i="4" s="1"/>
  <c r="V84" i="4" s="1"/>
  <c r="W84" i="4"/>
  <c r="X84" i="4" l="1"/>
  <c r="Y84" i="4"/>
  <c r="Z84" i="4" s="1"/>
  <c r="AA84" i="4" s="1"/>
  <c r="K85" i="4" s="1"/>
  <c r="P85" i="4" l="1"/>
  <c r="U85" i="4" l="1"/>
  <c r="W85" i="4" s="1"/>
  <c r="Q85" i="4"/>
  <c r="R85" i="4" s="1"/>
  <c r="S85" i="4"/>
  <c r="T85" i="4" s="1"/>
  <c r="V85" i="4" s="1"/>
  <c r="Y85" i="4" l="1"/>
  <c r="Z85" i="4" s="1"/>
  <c r="AA85" i="4" s="1"/>
  <c r="K86" i="4" s="1"/>
  <c r="X85" i="4"/>
  <c r="P86" i="4" l="1"/>
  <c r="U86" i="4" l="1"/>
  <c r="W86" i="4" s="1"/>
  <c r="S86" i="4"/>
  <c r="T86" i="4" s="1"/>
  <c r="V86" i="4" s="1"/>
  <c r="Q86" i="4"/>
  <c r="R86" i="4" s="1"/>
  <c r="X86" i="4" l="1"/>
  <c r="Y86" i="4"/>
  <c r="Z86" i="4" s="1"/>
  <c r="AA86" i="4" s="1"/>
  <c r="K87" i="4" s="1"/>
  <c r="P87" i="4" l="1"/>
  <c r="Q87" i="4" l="1"/>
  <c r="R87" i="4" s="1"/>
  <c r="U87" i="4"/>
  <c r="S87" i="4"/>
  <c r="T87" i="4" s="1"/>
  <c r="V87" i="4" s="1"/>
  <c r="W87" i="4"/>
  <c r="Y87" i="4" l="1"/>
  <c r="Z87" i="4" s="1"/>
  <c r="AA87" i="4" s="1"/>
  <c r="K88" i="4" s="1"/>
  <c r="X87" i="4"/>
  <c r="P88" i="4" l="1"/>
  <c r="S88" i="4" l="1"/>
  <c r="T88" i="4" s="1"/>
  <c r="V88" i="4" s="1"/>
  <c r="U88" i="4"/>
  <c r="W88" i="4" s="1"/>
  <c r="Q88" i="4"/>
  <c r="R88" i="4" s="1"/>
  <c r="X88" i="4" l="1"/>
  <c r="Y88" i="4"/>
  <c r="Z88" i="4" s="1"/>
  <c r="AA88" i="4" s="1"/>
  <c r="K89" i="4" s="1"/>
  <c r="P89" i="4" l="1"/>
  <c r="Q89" i="4" l="1"/>
  <c r="R89" i="4" s="1"/>
  <c r="U89" i="4"/>
  <c r="S89" i="4"/>
  <c r="T89" i="4" s="1"/>
  <c r="V89" i="4" s="1"/>
  <c r="W89" i="4"/>
  <c r="X89" i="4" l="1"/>
  <c r="Y89" i="4"/>
  <c r="Z89" i="4" s="1"/>
  <c r="AA89" i="4" s="1"/>
  <c r="K90" i="4" s="1"/>
  <c r="P90" i="4" l="1"/>
  <c r="S90" i="4" l="1"/>
  <c r="T90" i="4" s="1"/>
  <c r="V90" i="4" s="1"/>
  <c r="U90" i="4"/>
  <c r="W90" i="4" s="1"/>
  <c r="Q90" i="4"/>
  <c r="R90" i="4" s="1"/>
  <c r="Y90" i="4" l="1"/>
  <c r="Z90" i="4" s="1"/>
  <c r="AA90" i="4" s="1"/>
  <c r="K91" i="4" s="1"/>
  <c r="X90" i="4"/>
  <c r="P91" i="4" l="1"/>
  <c r="Q91" i="4" l="1"/>
  <c r="R91" i="4" s="1"/>
  <c r="S91" i="4"/>
  <c r="T91" i="4" s="1"/>
  <c r="V91" i="4" s="1"/>
  <c r="U91" i="4"/>
  <c r="W91" i="4" s="1"/>
  <c r="X91" i="4" l="1"/>
  <c r="Y91" i="4"/>
  <c r="Z91" i="4" s="1"/>
  <c r="AA91" i="4" s="1"/>
  <c r="K92" i="4" s="1"/>
  <c r="P92" i="4" l="1"/>
  <c r="S92" i="4" l="1"/>
  <c r="T92" i="4" s="1"/>
  <c r="V92" i="4" s="1"/>
  <c r="Q92" i="4"/>
  <c r="R92" i="4" s="1"/>
  <c r="U92" i="4"/>
  <c r="W92" i="4" s="1"/>
  <c r="X92" i="4" l="1"/>
  <c r="Y92" i="4"/>
  <c r="Z92" i="4" s="1"/>
  <c r="AA92" i="4" s="1"/>
  <c r="K93" i="4" s="1"/>
  <c r="P93" i="4" l="1"/>
  <c r="S93" i="4" l="1"/>
  <c r="T93" i="4" s="1"/>
  <c r="V93" i="4" s="1"/>
  <c r="Q93" i="4"/>
  <c r="R93" i="4" s="1"/>
  <c r="U93" i="4"/>
  <c r="W93" i="4" s="1"/>
  <c r="X93" i="4" l="1"/>
  <c r="Y93" i="4"/>
  <c r="Z93" i="4" s="1"/>
  <c r="AA93" i="4" s="1"/>
  <c r="K94" i="4" s="1"/>
  <c r="P94" i="4" l="1"/>
  <c r="Q94" i="4" l="1"/>
  <c r="R94" i="4" s="1"/>
  <c r="S94" i="4"/>
  <c r="T94" i="4" s="1"/>
  <c r="V94" i="4" s="1"/>
  <c r="U94" i="4"/>
  <c r="W94" i="4" s="1"/>
  <c r="Y94" i="4" l="1"/>
  <c r="Z94" i="4" s="1"/>
  <c r="AA94" i="4" s="1"/>
  <c r="K95" i="4" s="1"/>
  <c r="X94" i="4"/>
  <c r="P95" i="4" l="1"/>
  <c r="Q95" i="4" l="1"/>
  <c r="R95" i="4" s="1"/>
  <c r="U95" i="4"/>
  <c r="W95" i="4" s="1"/>
  <c r="S95" i="4"/>
  <c r="T95" i="4" s="1"/>
  <c r="V95" i="4" s="1"/>
  <c r="X95" i="4" l="1"/>
  <c r="Y95" i="4"/>
  <c r="Z95" i="4" s="1"/>
  <c r="AA95" i="4" s="1"/>
  <c r="K96" i="4" s="1"/>
  <c r="P96" i="4" l="1"/>
  <c r="Q96" i="4" l="1"/>
  <c r="R96" i="4" s="1"/>
  <c r="U96" i="4"/>
  <c r="W96" i="4" s="1"/>
  <c r="S96" i="4"/>
  <c r="T96" i="4" s="1"/>
  <c r="V96" i="4" s="1"/>
  <c r="Y96" i="4" l="1"/>
  <c r="Z96" i="4" s="1"/>
  <c r="AA96" i="4" s="1"/>
  <c r="K97" i="4" s="1"/>
  <c r="X96" i="4"/>
  <c r="P97" i="4" l="1"/>
  <c r="S97" i="4" l="1"/>
  <c r="T97" i="4" s="1"/>
  <c r="V97" i="4" s="1"/>
  <c r="Q97" i="4"/>
  <c r="R97" i="4" s="1"/>
  <c r="U97" i="4"/>
  <c r="W97" i="4" s="1"/>
  <c r="X97" i="4" l="1"/>
  <c r="Y97" i="4"/>
  <c r="Z97" i="4" s="1"/>
  <c r="AA97" i="4" s="1"/>
  <c r="K98" i="4" s="1"/>
  <c r="P98" i="4" l="1"/>
  <c r="U98" i="4" l="1"/>
  <c r="W98" i="4" s="1"/>
  <c r="Q98" i="4"/>
  <c r="R98" i="4" s="1"/>
  <c r="S98" i="4"/>
  <c r="T98" i="4" s="1"/>
  <c r="V98" i="4" s="1"/>
  <c r="X98" i="4" l="1"/>
  <c r="Y98" i="4"/>
  <c r="Z98" i="4" s="1"/>
  <c r="AA98" i="4" s="1"/>
  <c r="K99" i="4" s="1"/>
  <c r="P99" i="4" l="1"/>
  <c r="Q99" i="4" l="1"/>
  <c r="R99" i="4" s="1"/>
  <c r="U99" i="4"/>
  <c r="S99" i="4"/>
  <c r="T99" i="4" s="1"/>
  <c r="V99" i="4" s="1"/>
  <c r="W99" i="4"/>
  <c r="X99" i="4" l="1"/>
  <c r="Y99" i="4"/>
  <c r="Z99" i="4" s="1"/>
  <c r="AA99" i="4" s="1"/>
  <c r="K100" i="4" s="1"/>
  <c r="P100" i="4" l="1"/>
  <c r="U100" i="4" l="1"/>
  <c r="W100" i="4" s="1"/>
  <c r="Q100" i="4"/>
  <c r="R100" i="4" s="1"/>
  <c r="S100" i="4"/>
  <c r="T100" i="4" s="1"/>
  <c r="V100" i="4" s="1"/>
  <c r="Y100" i="4" l="1"/>
  <c r="Z100" i="4" s="1"/>
  <c r="AA100" i="4" s="1"/>
  <c r="K101" i="4" s="1"/>
  <c r="X100" i="4"/>
  <c r="P101" i="4" l="1"/>
  <c r="Q101" i="4" l="1"/>
  <c r="R101" i="4" s="1"/>
  <c r="S101" i="4"/>
  <c r="T101" i="4" s="1"/>
  <c r="V101" i="4" s="1"/>
  <c r="U101" i="4"/>
  <c r="W101" i="4" s="1"/>
  <c r="X101" i="4" l="1"/>
  <c r="Y101" i="4"/>
  <c r="Z101" i="4" s="1"/>
  <c r="AA101" i="4" s="1"/>
  <c r="K102" i="4" s="1"/>
  <c r="P102" i="4" l="1"/>
  <c r="Q102" i="4" l="1"/>
  <c r="R102" i="4" s="1"/>
  <c r="U102" i="4"/>
  <c r="W102" i="4" s="1"/>
  <c r="S102" i="4"/>
  <c r="T102" i="4" s="1"/>
  <c r="V102" i="4" s="1"/>
  <c r="X102" i="4" l="1"/>
  <c r="Y102" i="4"/>
  <c r="Z102" i="4" s="1"/>
  <c r="AA102" i="4" s="1"/>
  <c r="K103" i="4" s="1"/>
  <c r="P103" i="4" l="1"/>
  <c r="U103" i="4" l="1"/>
  <c r="W103" i="4" s="1"/>
  <c r="S103" i="4"/>
  <c r="T103" i="4" s="1"/>
  <c r="V103" i="4" s="1"/>
  <c r="Q103" i="4"/>
  <c r="R103" i="4" s="1"/>
  <c r="Y103" i="4" l="1"/>
  <c r="Z103" i="4" s="1"/>
  <c r="AA103" i="4" s="1"/>
  <c r="K104" i="4" s="1"/>
  <c r="X103" i="4"/>
  <c r="P104" i="4" l="1"/>
  <c r="U104" i="4" l="1"/>
  <c r="W104" i="4" s="1"/>
  <c r="Q104" i="4"/>
  <c r="R104" i="4" s="1"/>
  <c r="S104" i="4"/>
  <c r="T104" i="4" s="1"/>
  <c r="V104" i="4" s="1"/>
  <c r="X104" i="4" l="1"/>
  <c r="Y104" i="4"/>
  <c r="Z104" i="4" s="1"/>
  <c r="AA104" i="4" s="1"/>
  <c r="K105" i="4" s="1"/>
  <c r="P105" i="4" l="1"/>
  <c r="S105" i="4" l="1"/>
  <c r="T105" i="4" s="1"/>
  <c r="V105" i="4" s="1"/>
  <c r="U105" i="4"/>
  <c r="W105" i="4" s="1"/>
  <c r="Q105" i="4"/>
  <c r="R105" i="4" s="1"/>
  <c r="X105" i="4" l="1"/>
  <c r="Y105" i="4"/>
  <c r="Z105" i="4" s="1"/>
  <c r="AA105" i="4" s="1"/>
  <c r="K106" i="4" s="1"/>
  <c r="P106" i="4" l="1"/>
  <c r="Q106" i="4" l="1"/>
  <c r="R106" i="4" s="1"/>
  <c r="S106" i="4"/>
  <c r="T106" i="4" s="1"/>
  <c r="V106" i="4" s="1"/>
  <c r="U106" i="4"/>
  <c r="W106" i="4" s="1"/>
  <c r="X106" i="4" l="1"/>
  <c r="Y106" i="4"/>
  <c r="Z106" i="4" s="1"/>
  <c r="AA106" i="4" s="1"/>
  <c r="K107" i="4" s="1"/>
  <c r="P107" i="4" l="1"/>
  <c r="U107" i="4" l="1"/>
  <c r="W107" i="4" s="1"/>
  <c r="Q107" i="4"/>
  <c r="R107" i="4" s="1"/>
  <c r="S107" i="4"/>
  <c r="T107" i="4" s="1"/>
  <c r="V107" i="4" s="1"/>
  <c r="X107" i="4" l="1"/>
  <c r="Y107" i="4"/>
  <c r="Z107" i="4" s="1"/>
  <c r="AA107" i="4" s="1"/>
  <c r="K108" i="4" s="1"/>
  <c r="P108" i="4" l="1"/>
  <c r="S108" i="4" l="1"/>
  <c r="T108" i="4" s="1"/>
  <c r="Q108" i="4"/>
  <c r="R108" i="4" s="1"/>
  <c r="V108" i="4"/>
  <c r="U108" i="4"/>
  <c r="W108" i="4" s="1"/>
  <c r="X108" i="4" l="1"/>
  <c r="Y108" i="4"/>
  <c r="Z108" i="4" s="1"/>
  <c r="AA108" i="4" s="1"/>
  <c r="K109" i="4" s="1"/>
  <c r="P109" i="4" l="1"/>
  <c r="Q109" i="4" l="1"/>
  <c r="R109" i="4" s="1"/>
  <c r="U109" i="4"/>
  <c r="W109" i="4" s="1"/>
  <c r="S109" i="4"/>
  <c r="T109" i="4" s="1"/>
  <c r="V109" i="4" s="1"/>
  <c r="X109" i="4" l="1"/>
  <c r="Y109" i="4"/>
  <c r="Z109" i="4" s="1"/>
  <c r="AA109" i="4" s="1"/>
</calcChain>
</file>

<file path=xl/sharedStrings.xml><?xml version="1.0" encoding="utf-8"?>
<sst xmlns="http://schemas.openxmlformats.org/spreadsheetml/2006/main" count="295" uniqueCount="92">
  <si>
    <t>DONE?</t>
  </si>
  <si>
    <t>Year</t>
  </si>
  <si>
    <t>Month</t>
  </si>
  <si>
    <t>Day</t>
  </si>
  <si>
    <t>Profit Target %</t>
  </si>
  <si>
    <t>Loss Target %</t>
  </si>
  <si>
    <t>Bet Base %</t>
  </si>
  <si>
    <t>No</t>
  </si>
  <si>
    <t>Total</t>
  </si>
  <si>
    <t>Where?</t>
  </si>
  <si>
    <t>Wallet</t>
  </si>
  <si>
    <t>Start Date</t>
  </si>
  <si>
    <t>Frequency days</t>
  </si>
  <si>
    <t>Land</t>
  </si>
  <si>
    <t>DON'T TOUCH</t>
  </si>
  <si>
    <t>TOGGLE HERE</t>
  </si>
  <si>
    <t xml:space="preserve">Wallet </t>
  </si>
  <si>
    <t>Bankroll</t>
  </si>
  <si>
    <t>PARAMETERS</t>
  </si>
  <si>
    <t>Base Bet</t>
  </si>
  <si>
    <t>Profit Target</t>
  </si>
  <si>
    <t>Stop Loss</t>
  </si>
  <si>
    <t>Predicted Bankroll (On Target)</t>
  </si>
  <si>
    <t>Predicted Bankroll (On Loss)</t>
  </si>
  <si>
    <t>DO NOT TOUCH</t>
  </si>
  <si>
    <t>Profit</t>
  </si>
  <si>
    <t>New Bankroll (hidden)</t>
  </si>
  <si>
    <t>UPDATE HERE</t>
  </si>
  <si>
    <t>New Bankroll (Set Here)</t>
  </si>
  <si>
    <t>New Wallet</t>
  </si>
  <si>
    <t>Wallet %</t>
  </si>
  <si>
    <t>BB</t>
  </si>
  <si>
    <t>*</t>
  </si>
  <si>
    <t>BET</t>
  </si>
  <si>
    <t>RoR @ 7 losses</t>
  </si>
  <si>
    <t>RoR @ 4 losses</t>
  </si>
  <si>
    <t>Fibonacci</t>
  </si>
  <si>
    <t>Martingale</t>
  </si>
  <si>
    <t>RoR @ 6 losses</t>
  </si>
  <si>
    <t>TOTAL</t>
  </si>
  <si>
    <t>Cancellation</t>
  </si>
  <si>
    <t>1st hand</t>
  </si>
  <si>
    <t>2nd hand</t>
  </si>
  <si>
    <t>3rd hand</t>
  </si>
  <si>
    <t>4th hand</t>
  </si>
  <si>
    <t>lost 1st</t>
  </si>
  <si>
    <t>lost 2nd</t>
  </si>
  <si>
    <t>lost 3rd</t>
  </si>
  <si>
    <t>Base Bet (hidden)</t>
  </si>
  <si>
    <t>Profit Target (hidden)</t>
  </si>
  <si>
    <t>Yes</t>
  </si>
  <si>
    <t>TIME IN</t>
  </si>
  <si>
    <t>TIME OUT</t>
  </si>
  <si>
    <t>SET HERE</t>
  </si>
  <si>
    <t>TOTAL TIME</t>
  </si>
  <si>
    <t>Hourly Rate</t>
  </si>
  <si>
    <t>Day Name (HIDDEN)</t>
  </si>
  <si>
    <t>Day Name</t>
  </si>
  <si>
    <t>Day to Skip</t>
  </si>
  <si>
    <t>Sun</t>
  </si>
  <si>
    <t>Denom By</t>
  </si>
  <si>
    <t>This is your current pocket that would like to use for that session</t>
  </si>
  <si>
    <t>&lt;- This is when you want to start</t>
  </si>
  <si>
    <t>&lt;- How many days do you want to separate between your sessions?</t>
  </si>
  <si>
    <t>&lt;- What day do you want to skip. Afterall, you don't need to go everyday. Take a break. :)</t>
  </si>
  <si>
    <t>Details</t>
  </si>
  <si>
    <t>Common Knowledge</t>
  </si>
  <si>
    <t>Settings</t>
  </si>
  <si>
    <r>
      <t xml:space="preserve">&lt;- Amount to round your bankroll to, since ATMs don't allow to get $17.76 out :P. The </t>
    </r>
    <r>
      <rPr>
        <b/>
        <sz val="11"/>
        <color theme="1"/>
        <rFont val="Calibri"/>
        <family val="2"/>
        <scheme val="minor"/>
      </rPr>
      <t>default</t>
    </r>
    <r>
      <rPr>
        <sz val="11"/>
        <color theme="1"/>
        <rFont val="Calibri"/>
        <family val="2"/>
        <scheme val="minor"/>
      </rPr>
      <t xml:space="preserve"> amount should be </t>
    </r>
    <r>
      <rPr>
        <b/>
        <sz val="11"/>
        <color theme="1"/>
        <rFont val="Calibri"/>
        <family val="2"/>
        <scheme val="minor"/>
      </rPr>
      <t>$20.00</t>
    </r>
    <r>
      <rPr>
        <sz val="11"/>
        <color theme="1"/>
        <rFont val="Calibri"/>
        <family val="2"/>
        <scheme val="minor"/>
      </rPr>
      <t xml:space="preserve"> as most ATMs do this. No need to really change this. Unless you want.</t>
    </r>
  </si>
  <si>
    <t>Max Daily P$</t>
  </si>
  <si>
    <t>The max you want to win on a daily basis. Stay humble :)</t>
  </si>
  <si>
    <t>Max Base Bet</t>
  </si>
  <si>
    <r>
      <t xml:space="preserve">&lt;- Base Bet should be able to cover a 4 or 5 loss streak; Eg. $5 bet would be $80 after 5 losses, so you would need $160 to get cover your losses on a $200 table. Therefore, $50 max would only be enough to cover 3 losses. Hedge you bets folks! </t>
    </r>
    <r>
      <rPr>
        <b/>
        <sz val="11"/>
        <color theme="1"/>
        <rFont val="Calibri"/>
        <family val="2"/>
        <scheme val="minor"/>
      </rPr>
      <t>Ignore if you aren't playing Progressive Betting.</t>
    </r>
  </si>
  <si>
    <t>Martingale w/ recovery</t>
  </si>
  <si>
    <r>
      <t xml:space="preserve">NOTE: Most land casinos have a minimum bet of $3 or $5 for Blackjack, so if your bet is less than this than pick a game that you can use your minimum bet. Eg. If Baccarat has a minimum $1 bet, play that unless you feel brave. :) </t>
    </r>
    <r>
      <rPr>
        <b/>
        <sz val="11"/>
        <color theme="1"/>
        <rFont val="Calibri"/>
        <family val="2"/>
        <scheme val="minor"/>
      </rPr>
      <t>The betting strategy we will use is this: Progressive up until 4th or 5th loss in a roll, then half your bet to at least hope to make something. If you win, half again. If you lose, reset to keep you from losing more. After having halfed the first time, if you win, reset to Base Bet to live to fight again, if you lose reset anyways.</t>
    </r>
  </si>
  <si>
    <t>None</t>
  </si>
  <si>
    <t>Day #</t>
  </si>
  <si>
    <t>Date2</t>
  </si>
  <si>
    <t>Date (Hidden)</t>
  </si>
  <si>
    <t xml:space="preserve">&lt;- See "Wallet" explanation for details; You need only set this once. </t>
  </si>
  <si>
    <r>
      <t xml:space="preserve">Where you keep ALL of your money. This is </t>
    </r>
    <r>
      <rPr>
        <b/>
        <sz val="11"/>
        <color theme="1"/>
        <rFont val="Calibri"/>
        <family val="2"/>
        <scheme val="minor"/>
      </rPr>
      <t>not</t>
    </r>
    <r>
      <rPr>
        <sz val="11"/>
        <color theme="1"/>
        <rFont val="Calibri"/>
        <family val="2"/>
        <scheme val="minor"/>
      </rPr>
      <t xml:space="preserve"> your </t>
    </r>
    <r>
      <rPr>
        <b/>
        <sz val="11"/>
        <color theme="1"/>
        <rFont val="Calibri"/>
        <family val="2"/>
        <scheme val="minor"/>
      </rPr>
      <t>Bankroll</t>
    </r>
    <r>
      <rPr>
        <sz val="11"/>
        <color theme="1"/>
        <rFont val="Calibri"/>
        <family val="2"/>
        <scheme val="minor"/>
      </rPr>
      <t xml:space="preserve"> for the </t>
    </r>
    <r>
      <rPr>
        <b/>
        <sz val="11"/>
        <color theme="1"/>
        <rFont val="Calibri"/>
        <family val="2"/>
        <scheme val="minor"/>
      </rPr>
      <t>session</t>
    </r>
    <r>
      <rPr>
        <sz val="11"/>
        <color theme="1"/>
        <rFont val="Calibri"/>
        <family val="2"/>
        <scheme val="minor"/>
      </rPr>
      <t xml:space="preserve">. This is your "cash". If you need to withdraw from an ATM from a source, adjust each session accordingly. For the most part you will keep this separate from all your other accounts. </t>
    </r>
  </si>
  <si>
    <t>WDA</t>
  </si>
  <si>
    <t>%</t>
  </si>
  <si>
    <t>R(WDA)</t>
  </si>
  <si>
    <t>SDA</t>
  </si>
  <si>
    <t>Dispensory Calculator</t>
  </si>
  <si>
    <t xml:space="preserve">&lt;- Need to top up your "Play" Wallet? Use this tool to figure how much you should cashout from an ATM. </t>
  </si>
  <si>
    <t>&lt;- Wallet Dispensory Amount; How much money you have?</t>
  </si>
  <si>
    <t>&lt;- Rounded WDA; Just takes your WDA and rounds it nearest whole</t>
  </si>
  <si>
    <t xml:space="preserve">% </t>
  </si>
  <si>
    <t>&lt;- The percentage of your money you can afford to lose to make more</t>
  </si>
  <si>
    <t>&lt;- Suggest Dispensory Amount; The amount you should withdraw from ATM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</si>
</sst>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409]* #,##0.00_);_([$$-409]* \(#,##0.00\);_([$$-409]* &quot;-&quot;??_);_(@_)"/>
    <numFmt numFmtId="165" formatCode="[$-F400]h:mm:ss\ AM/PM"/>
    <numFmt numFmtId="166" formatCode="h:mm;@"/>
  </numFmts>
  <fonts count="15" x14ac:knownFonts="1">
    <font>
      <sz val="11"/>
      <color theme="1"/>
      <name val="Calibri"/>
      <family val="2"/>
      <scheme val="minor"/>
    </font>
    <font>
      <sz val="6"/>
      <name val="Yu Gothic"/>
      <family val="2"/>
      <charset val="128"/>
    </font>
    <font>
      <sz val="11"/>
      <color theme="1"/>
      <name val="Calibri"/>
      <family val="2"/>
      <scheme val="minor"/>
    </font>
    <font>
      <sz val="11"/>
      <color rgb="FF006100"/>
      <name val="Calibri"/>
      <family val="2"/>
      <scheme val="minor"/>
    </font>
    <font>
      <sz val="11"/>
      <color rgb="FF9C0006"/>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u/>
      <sz val="11"/>
      <color theme="1"/>
      <name val="Calibri"/>
      <family val="2"/>
      <scheme val="minor"/>
    </font>
    <font>
      <sz val="16"/>
      <color theme="1"/>
      <name val="Calibri"/>
      <family val="2"/>
      <scheme val="minor"/>
    </font>
    <font>
      <b/>
      <sz val="13"/>
      <color theme="3"/>
      <name val="Calibri"/>
      <family val="2"/>
      <scheme val="minor"/>
    </font>
    <font>
      <b/>
      <sz val="13"/>
      <color theme="0"/>
      <name val="Calibri"/>
      <family val="2"/>
      <scheme val="minor"/>
    </font>
    <font>
      <sz val="14"/>
      <color theme="1"/>
      <name val="Calibri"/>
      <family val="2"/>
      <scheme val="minor"/>
    </font>
    <font>
      <b/>
      <sz val="11"/>
      <name val="Calibri"/>
      <family val="2"/>
      <scheme val="minor"/>
    </font>
    <font>
      <b/>
      <sz val="14"/>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39997558519241921"/>
        <bgColor indexed="65"/>
      </patternFill>
    </fill>
    <fill>
      <patternFill patternType="solid">
        <fgColor theme="9"/>
      </patternFill>
    </fill>
    <fill>
      <patternFill patternType="solid">
        <fgColor theme="9" tint="0.39997558519241921"/>
        <bgColor indexed="65"/>
      </patternFill>
    </fill>
    <fill>
      <patternFill patternType="solid">
        <fgColor rgb="FFC00000"/>
        <bgColor indexed="64"/>
      </patternFill>
    </fill>
    <fill>
      <patternFill patternType="solid">
        <fgColor rgb="FF00B0F0"/>
        <bgColor indexed="64"/>
      </patternFill>
    </fill>
    <fill>
      <patternFill patternType="solid">
        <fgColor rgb="FFFF0000"/>
        <bgColor indexed="64"/>
      </patternFill>
    </fill>
    <fill>
      <patternFill patternType="solid">
        <fgColor theme="0" tint="-0.14999847407452621"/>
        <bgColor theme="0" tint="-0.14999847407452621"/>
      </patternFill>
    </fill>
  </fills>
  <borders count="1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tint="0.499984740745262"/>
      </bottom>
      <diagonal/>
    </border>
    <border>
      <left/>
      <right/>
      <top style="thin">
        <color theme="1"/>
      </top>
      <bottom/>
      <diagonal/>
    </border>
    <border>
      <left style="thin">
        <color indexed="64"/>
      </left>
      <right style="thin">
        <color indexed="64"/>
      </right>
      <top style="thin">
        <color indexed="64"/>
      </top>
      <bottom style="thin">
        <color indexed="64"/>
      </bottom>
      <diagonal/>
    </border>
  </borders>
  <cellStyleXfs count="14">
    <xf numFmtId="0" fontId="0" fillId="0" borderId="0"/>
    <xf numFmtId="43" fontId="2" fillId="0" borderId="0" applyFont="0" applyFill="0" applyBorder="0" applyAlignment="0" applyProtection="0"/>
    <xf numFmtId="9" fontId="2" fillId="0" borderId="0" applyFont="0" applyFill="0" applyBorder="0" applyAlignment="0" applyProtection="0"/>
    <xf numFmtId="0" fontId="3" fillId="2" borderId="0" applyNumberFormat="0" applyBorder="0" applyAlignment="0" applyProtection="0"/>
    <xf numFmtId="0" fontId="4" fillId="3" borderId="0" applyNumberFormat="0" applyBorder="0" applyAlignment="0" applyProtection="0"/>
    <xf numFmtId="44" fontId="2" fillId="0" borderId="0" applyFont="0" applyFill="0" applyBorder="0" applyAlignment="0" applyProtection="0"/>
    <xf numFmtId="0" fontId="7"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7" fillId="8" borderId="0" applyNumberFormat="0" applyBorder="0" applyAlignment="0" applyProtection="0"/>
    <xf numFmtId="0" fontId="5" fillId="10" borderId="0">
      <alignment horizontal="center"/>
    </xf>
    <xf numFmtId="0" fontId="2" fillId="7" borderId="0">
      <alignment horizontal="center" vertical="center" wrapText="1"/>
    </xf>
    <xf numFmtId="4" fontId="5" fillId="4" borderId="0">
      <alignment horizontal="center" vertical="center"/>
    </xf>
    <xf numFmtId="0" fontId="10" fillId="0" borderId="12" applyNumberFormat="0" applyFill="0" applyAlignment="0" applyProtection="0"/>
  </cellStyleXfs>
  <cellXfs count="146">
    <xf numFmtId="0" fontId="0" fillId="0" borderId="0" xfId="0"/>
    <xf numFmtId="2" fontId="0" fillId="0" borderId="0" xfId="0" applyNumberFormat="1"/>
    <xf numFmtId="2" fontId="0" fillId="0" borderId="0" xfId="0" applyNumberFormat="1" applyAlignment="1">
      <alignment horizontal="center" vertical="center"/>
    </xf>
    <xf numFmtId="43" fontId="0" fillId="0" borderId="0" xfId="1" applyFont="1"/>
    <xf numFmtId="164" fontId="0" fillId="0" borderId="0" xfId="0" applyNumberFormat="1"/>
    <xf numFmtId="4" fontId="0" fillId="0" borderId="0" xfId="0" applyNumberFormat="1"/>
    <xf numFmtId="4" fontId="0" fillId="0" borderId="0" xfId="1" applyNumberFormat="1" applyFont="1" applyAlignment="1">
      <alignment horizontal="center" vertical="center" wrapText="1"/>
    </xf>
    <xf numFmtId="4" fontId="0" fillId="0" borderId="0" xfId="1" applyNumberFormat="1" applyFont="1" applyAlignment="1">
      <alignment vertical="center"/>
    </xf>
    <xf numFmtId="0" fontId="0" fillId="0" borderId="0" xfId="0"/>
    <xf numFmtId="4" fontId="5" fillId="8" borderId="0" xfId="9" applyNumberFormat="1" applyFont="1" applyAlignment="1">
      <alignment horizontal="center"/>
    </xf>
    <xf numFmtId="0" fontId="8" fillId="0" borderId="1" xfId="0" applyFont="1" applyBorder="1"/>
    <xf numFmtId="0" fontId="8" fillId="0" borderId="4" xfId="0" applyFont="1" applyBorder="1"/>
    <xf numFmtId="0" fontId="5" fillId="10" borderId="0" xfId="10" applyAlignment="1"/>
    <xf numFmtId="10" fontId="0" fillId="0" borderId="0" xfId="2" applyNumberFormat="1" applyFont="1" applyAlignment="1">
      <alignment horizontal="left" vertical="center" wrapText="1" indent="2"/>
    </xf>
    <xf numFmtId="0" fontId="3" fillId="2" borderId="0" xfId="3"/>
    <xf numFmtId="0" fontId="4" fillId="3" borderId="0" xfId="4"/>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3" fillId="2" borderId="4" xfId="3" applyBorder="1" applyAlignment="1">
      <alignment horizontal="center"/>
    </xf>
    <xf numFmtId="0" fontId="3" fillId="2" borderId="0" xfId="3" applyBorder="1" applyAlignment="1">
      <alignment horizontal="center"/>
    </xf>
    <xf numFmtId="0" fontId="4" fillId="3" borderId="4" xfId="4" applyBorder="1" applyAlignment="1">
      <alignment horizontal="center"/>
    </xf>
    <xf numFmtId="0" fontId="4" fillId="3" borderId="0" xfId="4" applyBorder="1" applyAlignment="1">
      <alignment horizontal="center"/>
    </xf>
    <xf numFmtId="0" fontId="4" fillId="3" borderId="6" xfId="4" applyBorder="1" applyAlignment="1">
      <alignment horizontal="center"/>
    </xf>
    <xf numFmtId="0" fontId="4" fillId="3" borderId="7" xfId="4" applyBorder="1" applyAlignment="1">
      <alignment horizontal="center"/>
    </xf>
    <xf numFmtId="44" fontId="3" fillId="2" borderId="5" xfId="5" applyFont="1" applyFill="1" applyBorder="1" applyAlignment="1">
      <alignment horizontal="center"/>
    </xf>
    <xf numFmtId="44" fontId="4" fillId="3" borderId="5" xfId="5" applyFont="1" applyFill="1" applyBorder="1" applyAlignment="1">
      <alignment horizontal="center"/>
    </xf>
    <xf numFmtId="44" fontId="4" fillId="3" borderId="8" xfId="5" applyFont="1" applyFill="1" applyBorder="1" applyAlignment="1">
      <alignment horizontal="center"/>
    </xf>
    <xf numFmtId="44" fontId="4" fillId="3" borderId="5" xfId="4" applyNumberFormat="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44" fontId="0" fillId="0" borderId="5" xfId="5" applyFont="1" applyBorder="1"/>
    <xf numFmtId="0" fontId="0" fillId="0" borderId="0" xfId="0" applyBorder="1" applyAlignment="1">
      <alignment horizontal="center"/>
    </xf>
    <xf numFmtId="0" fontId="0" fillId="0" borderId="4" xfId="0" applyBorder="1" applyAlignment="1">
      <alignment horizontal="center"/>
    </xf>
    <xf numFmtId="0" fontId="7" fillId="4" borderId="4" xfId="6" applyBorder="1" applyAlignment="1">
      <alignment horizontal="center" vertical="center"/>
    </xf>
    <xf numFmtId="0" fontId="7" fillId="4" borderId="0" xfId="6" applyBorder="1" applyAlignment="1">
      <alignment horizontal="center" vertical="center"/>
    </xf>
    <xf numFmtId="0" fontId="7" fillId="4" borderId="6" xfId="6" applyBorder="1" applyAlignment="1">
      <alignment horizontal="center" vertical="center"/>
    </xf>
    <xf numFmtId="0" fontId="7" fillId="4" borderId="7" xfId="6" applyBorder="1" applyAlignment="1">
      <alignment horizontal="center" vertical="center"/>
    </xf>
    <xf numFmtId="44" fontId="7" fillId="4" borderId="5" xfId="6" applyNumberFormat="1" applyFont="1" applyBorder="1" applyAlignment="1">
      <alignment horizontal="center" vertical="center"/>
    </xf>
    <xf numFmtId="44" fontId="7" fillId="4" borderId="8" xfId="6" applyNumberFormat="1" applyFont="1" applyBorder="1" applyAlignment="1">
      <alignment horizontal="center" vertical="center"/>
    </xf>
    <xf numFmtId="0" fontId="3" fillId="2" borderId="1" xfId="3" applyBorder="1" applyAlignment="1">
      <alignment horizontal="center"/>
    </xf>
    <xf numFmtId="0" fontId="3" fillId="2" borderId="2" xfId="3" applyBorder="1" applyAlignment="1">
      <alignment horizontal="center"/>
    </xf>
    <xf numFmtId="44" fontId="3" fillId="2" borderId="3" xfId="3" applyNumberFormat="1" applyBorder="1"/>
    <xf numFmtId="44" fontId="3" fillId="2" borderId="5" xfId="3" applyNumberFormat="1" applyBorder="1"/>
    <xf numFmtId="0" fontId="0" fillId="0" borderId="0" xfId="0" applyBorder="1" applyAlignment="1"/>
    <xf numFmtId="0" fontId="8" fillId="0" borderId="4" xfId="0" applyFont="1" applyBorder="1" applyAlignment="1"/>
    <xf numFmtId="0" fontId="2" fillId="6" borderId="1" xfId="8" applyBorder="1"/>
    <xf numFmtId="44" fontId="2" fillId="5" borderId="3" xfId="7" applyNumberFormat="1" applyBorder="1"/>
    <xf numFmtId="0" fontId="2" fillId="6" borderId="4" xfId="8" applyBorder="1"/>
    <xf numFmtId="14" fontId="2" fillId="5" borderId="5" xfId="7" applyNumberFormat="1" applyBorder="1" applyAlignment="1">
      <alignment horizontal="right"/>
    </xf>
    <xf numFmtId="0" fontId="2" fillId="6" borderId="4" xfId="8" applyFont="1" applyBorder="1"/>
    <xf numFmtId="1" fontId="2" fillId="5" borderId="5" xfId="7" applyNumberFormat="1" applyBorder="1" applyAlignment="1">
      <alignment horizontal="right"/>
    </xf>
    <xf numFmtId="0" fontId="2" fillId="6" borderId="4" xfId="8" applyFont="1" applyBorder="1" applyAlignment="1">
      <alignment horizontal="left" vertical="center"/>
    </xf>
    <xf numFmtId="44" fontId="2" fillId="5" borderId="5" xfId="5" applyFill="1" applyBorder="1" applyAlignment="1">
      <alignment horizontal="center" vertical="center"/>
    </xf>
    <xf numFmtId="0" fontId="8" fillId="0" borderId="6" xfId="0" applyFont="1" applyBorder="1" applyAlignment="1"/>
    <xf numFmtId="0" fontId="11" fillId="12" borderId="9" xfId="13" applyFont="1" applyFill="1" applyBorder="1" applyAlignment="1"/>
    <xf numFmtId="0" fontId="11" fillId="12" borderId="10" xfId="13" applyFont="1" applyFill="1" applyBorder="1" applyAlignment="1"/>
    <xf numFmtId="0" fontId="11" fillId="12" borderId="11" xfId="13" applyFont="1" applyFill="1" applyBorder="1" applyAlignment="1"/>
    <xf numFmtId="2" fontId="0" fillId="13" borderId="13" xfId="0" applyNumberFormat="1" applyFont="1" applyFill="1" applyBorder="1" applyAlignment="1">
      <alignment horizontal="center" vertical="center" wrapText="1"/>
    </xf>
    <xf numFmtId="14" fontId="0" fillId="13" borderId="13" xfId="0" applyNumberFormat="1" applyFont="1" applyFill="1" applyBorder="1" applyAlignment="1">
      <alignment horizontal="center" vertical="center" wrapText="1"/>
    </xf>
    <xf numFmtId="0" fontId="0" fillId="13" borderId="13" xfId="0" applyNumberFormat="1" applyFont="1" applyFill="1" applyBorder="1" applyAlignment="1">
      <alignment horizontal="center" vertical="center" wrapText="1"/>
    </xf>
    <xf numFmtId="0" fontId="0" fillId="13" borderId="13" xfId="0" applyFont="1" applyFill="1" applyBorder="1" applyAlignment="1">
      <alignment horizontal="center" vertical="center" wrapText="1"/>
    </xf>
    <xf numFmtId="44" fontId="0" fillId="13" borderId="13" xfId="5" applyNumberFormat="1" applyFont="1" applyFill="1" applyBorder="1" applyAlignment="1">
      <alignment horizontal="center" vertical="center"/>
    </xf>
    <xf numFmtId="9" fontId="0" fillId="13" borderId="13" xfId="2" applyNumberFormat="1" applyFont="1" applyFill="1" applyBorder="1" applyAlignment="1">
      <alignment horizontal="center" vertical="center" wrapText="1"/>
    </xf>
    <xf numFmtId="10" fontId="0" fillId="13" borderId="13" xfId="0" applyNumberFormat="1" applyFont="1" applyFill="1" applyBorder="1" applyAlignment="1">
      <alignment horizontal="center" vertical="center" wrapText="1"/>
    </xf>
    <xf numFmtId="10" fontId="0" fillId="13" borderId="13" xfId="2" applyNumberFormat="1" applyFont="1" applyFill="1" applyBorder="1" applyAlignment="1">
      <alignment horizontal="left" vertical="center" wrapText="1" indent="2"/>
    </xf>
    <xf numFmtId="44" fontId="0" fillId="13" borderId="13" xfId="5" applyNumberFormat="1" applyFont="1" applyFill="1" applyBorder="1" applyAlignment="1">
      <alignment horizontal="center" vertical="center" wrapText="1"/>
    </xf>
    <xf numFmtId="4" fontId="0" fillId="13" borderId="13" xfId="1" applyNumberFormat="1" applyFont="1" applyFill="1" applyBorder="1" applyAlignment="1">
      <alignment horizontal="center" vertical="center" wrapText="1"/>
    </xf>
    <xf numFmtId="165" fontId="0" fillId="13" borderId="13" xfId="0" applyNumberFormat="1" applyFont="1" applyFill="1" applyBorder="1" applyAlignment="1">
      <alignment horizontal="center" vertical="center" wrapText="1"/>
    </xf>
    <xf numFmtId="166" fontId="0" fillId="13" borderId="13" xfId="0" applyNumberFormat="1" applyFont="1" applyFill="1" applyBorder="1" applyAlignment="1">
      <alignment horizontal="center" vertical="center" wrapText="1"/>
    </xf>
    <xf numFmtId="2" fontId="0" fillId="0" borderId="0" xfId="0" applyNumberFormat="1" applyFont="1" applyAlignment="1">
      <alignment horizontal="center" vertical="center" wrapText="1"/>
    </xf>
    <xf numFmtId="14" fontId="0" fillId="0" borderId="0" xfId="0" applyNumberFormat="1" applyFont="1" applyAlignment="1">
      <alignment horizontal="center" vertical="center" wrapText="1"/>
    </xf>
    <xf numFmtId="0" fontId="0" fillId="0" borderId="0" xfId="0" applyFont="1" applyAlignment="1">
      <alignment horizontal="center" vertical="center" wrapText="1"/>
    </xf>
    <xf numFmtId="44" fontId="0" fillId="0" borderId="0" xfId="5" applyNumberFormat="1" applyFont="1" applyAlignment="1">
      <alignment horizontal="center" vertical="center"/>
    </xf>
    <xf numFmtId="9" fontId="0" fillId="0" borderId="0" xfId="2" applyNumberFormat="1" applyFont="1" applyAlignment="1">
      <alignment horizontal="center" vertical="center" wrapText="1"/>
    </xf>
    <xf numFmtId="10" fontId="0" fillId="0" borderId="0" xfId="0" applyNumberFormat="1" applyFont="1" applyAlignment="1">
      <alignment horizontal="center" vertical="center" wrapText="1"/>
    </xf>
    <xf numFmtId="44" fontId="0" fillId="0" borderId="0" xfId="5" applyNumberFormat="1" applyFont="1" applyAlignment="1">
      <alignment horizontal="center" vertical="center" wrapText="1"/>
    </xf>
    <xf numFmtId="165" fontId="0" fillId="0" borderId="0" xfId="0" applyNumberFormat="1" applyFont="1" applyAlignment="1">
      <alignment horizontal="center" vertical="center" wrapText="1"/>
    </xf>
    <xf numFmtId="166" fontId="0" fillId="0" borderId="0" xfId="0" applyNumberFormat="1" applyFont="1" applyAlignment="1">
      <alignment horizontal="center" vertical="center" wrapText="1"/>
    </xf>
    <xf numFmtId="0" fontId="5" fillId="4" borderId="0" xfId="0" applyFont="1" applyFill="1" applyBorder="1" applyAlignment="1">
      <alignment horizontal="center" vertical="center" wrapText="1"/>
    </xf>
    <xf numFmtId="0" fontId="13" fillId="7" borderId="0" xfId="0" applyNumberFormat="1" applyFont="1" applyFill="1" applyBorder="1" applyAlignment="1">
      <alignment horizontal="center" vertical="center" wrapText="1"/>
    </xf>
    <xf numFmtId="0" fontId="13" fillId="9" borderId="0" xfId="0" applyFont="1" applyFill="1" applyBorder="1" applyAlignment="1">
      <alignment horizontal="center" vertical="center" wrapText="1"/>
    </xf>
    <xf numFmtId="43" fontId="13" fillId="9" borderId="0" xfId="0" applyNumberFormat="1" applyFont="1" applyFill="1" applyBorder="1" applyAlignment="1">
      <alignment horizontal="center" vertical="center" wrapText="1"/>
    </xf>
    <xf numFmtId="10" fontId="13" fillId="9" borderId="0" xfId="0" applyNumberFormat="1" applyFont="1" applyFill="1" applyBorder="1" applyAlignment="1">
      <alignment horizontal="center" vertical="center" wrapText="1"/>
    </xf>
    <xf numFmtId="0" fontId="0" fillId="13" borderId="0" xfId="0" applyFont="1" applyFill="1" applyBorder="1" applyAlignment="1">
      <alignment horizontal="center" vertical="center" wrapText="1"/>
    </xf>
    <xf numFmtId="14" fontId="0" fillId="13" borderId="0" xfId="0" applyNumberFormat="1" applyFont="1" applyFill="1" applyBorder="1" applyAlignment="1">
      <alignment horizontal="center" vertical="center" wrapText="1"/>
    </xf>
    <xf numFmtId="0" fontId="0" fillId="13" borderId="0" xfId="0" applyNumberFormat="1" applyFont="1" applyFill="1" applyBorder="1" applyAlignment="1">
      <alignment horizontal="center" vertical="center" wrapText="1"/>
    </xf>
    <xf numFmtId="0" fontId="0" fillId="0" borderId="14" xfId="0" applyBorder="1" applyAlignment="1">
      <alignment horizontal="center"/>
    </xf>
    <xf numFmtId="44" fontId="0" fillId="0" borderId="14" xfId="0" applyNumberFormat="1" applyBorder="1"/>
    <xf numFmtId="9" fontId="0" fillId="0" borderId="14" xfId="0" applyNumberFormat="1" applyBorder="1" applyAlignment="1">
      <alignment horizontal="center"/>
    </xf>
    <xf numFmtId="0" fontId="0" fillId="0" borderId="6" xfId="0" applyBorder="1" applyAlignment="1">
      <alignment horizontal="center"/>
    </xf>
    <xf numFmtId="0" fontId="8" fillId="0" borderId="4" xfId="0" applyFont="1" applyBorder="1" applyAlignment="1">
      <alignment vertical="top" wrapText="1"/>
    </xf>
    <xf numFmtId="0" fontId="8" fillId="0" borderId="4" xfId="0" applyFont="1" applyBorder="1" applyAlignment="1">
      <alignment vertical="center"/>
    </xf>
    <xf numFmtId="0" fontId="8" fillId="0" borderId="4" xfId="0" applyFont="1" applyBorder="1" applyAlignment="1">
      <alignment horizontal="left"/>
    </xf>
    <xf numFmtId="0" fontId="5" fillId="10" borderId="0" xfId="10" applyAlignment="1">
      <alignment horizontal="center"/>
    </xf>
    <xf numFmtId="4" fontId="5" fillId="8" borderId="0" xfId="9" applyNumberFormat="1" applyFont="1" applyAlignment="1">
      <alignment horizontal="center"/>
    </xf>
    <xf numFmtId="0" fontId="5" fillId="4" borderId="0" xfId="6" applyFont="1" applyAlignment="1">
      <alignment horizontal="center"/>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0" fillId="0" borderId="4" xfId="0" applyBorder="1" applyAlignment="1">
      <alignment horizontal="left"/>
    </xf>
    <xf numFmtId="0" fontId="0" fillId="0" borderId="0" xfId="0" applyBorder="1" applyAlignment="1">
      <alignment horizontal="left"/>
    </xf>
    <xf numFmtId="0" fontId="5" fillId="10" borderId="0" xfId="10" applyFont="1" applyAlignment="1">
      <alignment horizontal="center"/>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0" xfId="0" applyBorder="1" applyAlignment="1">
      <alignment horizontal="left" vertical="center" wrapText="1"/>
    </xf>
    <xf numFmtId="0" fontId="0" fillId="0" borderId="5" xfId="0" applyBorder="1" applyAlignment="1">
      <alignment horizontal="left" vertical="center" wrapText="1"/>
    </xf>
    <xf numFmtId="0" fontId="11" fillId="11" borderId="1" xfId="13" applyFont="1" applyFill="1" applyBorder="1" applyAlignment="1">
      <alignment horizontal="center"/>
    </xf>
    <xf numFmtId="0" fontId="11" fillId="11" borderId="2" xfId="13" applyFont="1" applyFill="1" applyBorder="1" applyAlignment="1">
      <alignment horizontal="center"/>
    </xf>
    <xf numFmtId="0" fontId="11" fillId="11" borderId="3" xfId="13" applyFont="1" applyFill="1" applyBorder="1" applyAlignment="1">
      <alignment horizontal="center"/>
    </xf>
    <xf numFmtId="0" fontId="12" fillId="0" borderId="1" xfId="0" applyFont="1" applyBorder="1" applyAlignment="1">
      <alignment horizontal="center"/>
    </xf>
    <xf numFmtId="0" fontId="12" fillId="0" borderId="3" xfId="0" applyFont="1" applyBorder="1" applyAlignment="1">
      <alignment horizontal="center"/>
    </xf>
    <xf numFmtId="0" fontId="0" fillId="0" borderId="4" xfId="0" applyBorder="1" applyAlignment="1">
      <alignment horizontal="left" vertical="center" wrapText="1"/>
    </xf>
    <xf numFmtId="44" fontId="2" fillId="5" borderId="5" xfId="5" applyFill="1" applyBorder="1" applyAlignment="1">
      <alignment horizontal="center" vertical="center"/>
    </xf>
    <xf numFmtId="0" fontId="2" fillId="6" borderId="4" xfId="8" applyFont="1" applyBorder="1" applyAlignment="1">
      <alignment horizontal="left" vertical="center"/>
    </xf>
    <xf numFmtId="44" fontId="2" fillId="5" borderId="0" xfId="5" applyFill="1" applyBorder="1" applyAlignment="1">
      <alignment horizontal="center" vertical="center"/>
    </xf>
    <xf numFmtId="44" fontId="2" fillId="5" borderId="7" xfId="5" applyFill="1" applyBorder="1" applyAlignment="1">
      <alignment horizontal="center" vertical="center"/>
    </xf>
    <xf numFmtId="0" fontId="2" fillId="6" borderId="0" xfId="8" applyFont="1" applyBorder="1" applyAlignment="1">
      <alignment horizontal="left" vertical="center"/>
    </xf>
    <xf numFmtId="0" fontId="2" fillId="6" borderId="7" xfId="8" applyFont="1" applyBorder="1" applyAlignment="1">
      <alignment horizontal="left" vertical="center"/>
    </xf>
    <xf numFmtId="0" fontId="8" fillId="0" borderId="4" xfId="0" applyFont="1" applyBorder="1" applyAlignment="1">
      <alignment horizontal="left" vertical="center"/>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14" fillId="11" borderId="9" xfId="0" applyFont="1" applyFill="1" applyBorder="1" applyAlignment="1">
      <alignment horizontal="center"/>
    </xf>
    <xf numFmtId="0" fontId="14" fillId="11" borderId="10" xfId="0" applyFont="1" applyFill="1" applyBorder="1" applyAlignment="1">
      <alignment horizontal="center"/>
    </xf>
    <xf numFmtId="0" fontId="14" fillId="11" borderId="11" xfId="0" applyFont="1" applyFill="1" applyBorder="1" applyAlignment="1">
      <alignment horizontal="center"/>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6" xfId="0" applyBorder="1" applyAlignment="1">
      <alignment horizontal="left" vertical="top" wrapText="1"/>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0" fillId="0" borderId="5" xfId="0" applyBorder="1" applyAlignment="1">
      <alignment horizontal="left"/>
    </xf>
    <xf numFmtId="0" fontId="0" fillId="0" borderId="0" xfId="0" applyBorder="1" applyAlignment="1">
      <alignment horizontal="left" vertical="center"/>
    </xf>
    <xf numFmtId="0" fontId="0" fillId="0" borderId="5" xfId="0" applyBorder="1" applyAlignment="1">
      <alignment horizontal="left" vertical="center"/>
    </xf>
    <xf numFmtId="0" fontId="0" fillId="0" borderId="7" xfId="0" applyBorder="1" applyAlignment="1">
      <alignment horizontal="left"/>
    </xf>
    <xf numFmtId="0" fontId="0" fillId="0" borderId="8" xfId="0" applyBorder="1" applyAlignment="1">
      <alignment horizontal="left"/>
    </xf>
    <xf numFmtId="0" fontId="0" fillId="0" borderId="2" xfId="0" applyBorder="1" applyAlignment="1">
      <alignment horizontal="left" vertical="center"/>
    </xf>
    <xf numFmtId="0" fontId="0" fillId="0" borderId="3" xfId="0" applyBorder="1" applyAlignment="1">
      <alignment horizontal="left" vertical="center"/>
    </xf>
  </cellXfs>
  <cellStyles count="14">
    <cellStyle name="20% - Accent1" xfId="7" builtinId="30"/>
    <cellStyle name="40% - Accent1" xfId="8" builtinId="31"/>
    <cellStyle name="Accent 1 (Bold)" xfId="12" xr:uid="{3319C0DD-3E3B-4B20-AFC3-C977DB7807FD}"/>
    <cellStyle name="Accent1" xfId="6" builtinId="29"/>
    <cellStyle name="Accent6" xfId="9" builtinId="49"/>
    <cellStyle name="Bad" xfId="4" builtinId="27"/>
    <cellStyle name="Comma" xfId="1" builtinId="3"/>
    <cellStyle name="Currency" xfId="5" builtinId="4"/>
    <cellStyle name="Dark Red" xfId="10" xr:uid="{B99D4A44-DFDF-44A1-82F8-911C45C28C40}"/>
    <cellStyle name="Dark Red (60%)" xfId="11" xr:uid="{2CD22D6C-4922-4B2F-A534-D912BB69F296}"/>
    <cellStyle name="Good" xfId="3" builtinId="26"/>
    <cellStyle name="Heading 2" xfId="13" builtinId="17"/>
    <cellStyle name="Normal" xfId="0" builtinId="0"/>
    <cellStyle name="Percent" xfId="2" builtinId="5"/>
  </cellStyles>
  <dxfs count="7">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9" formatCode="m/d/yyyy"/>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11"/>
        <color theme="1"/>
        <name val="Calibri"/>
        <family val="2"/>
        <scheme val="minor"/>
      </font>
      <numFmt numFmtId="0" formatCode="General"/>
      <fill>
        <patternFill patternType="solid">
          <fgColor indexed="64"/>
          <bgColor theme="5" tint="0.39997558519241921"/>
        </patternFill>
      </fill>
      <alignment horizontal="center" vertical="center" textRotation="0" wrapText="1" indent="0" justifyLastLine="0" shrinkToFit="0" readingOrder="0"/>
    </dxf>
    <dxf>
      <font>
        <color theme="0"/>
      </font>
      <fill>
        <patternFill>
          <bgColor theme="0" tint="-0.499984740745262"/>
        </patternFill>
      </fill>
    </dxf>
    <dxf>
      <font>
        <color theme="0"/>
      </font>
      <fill>
        <patternFill>
          <bgColor rgb="FF00B050"/>
        </patternFill>
      </fill>
    </dxf>
    <dxf>
      <font>
        <color auto="1"/>
      </font>
      <fill>
        <patternFill>
          <bgColor theme="0" tint="-0.14996795556505021"/>
        </patternFill>
      </fill>
    </dxf>
  </dxfs>
  <tableStyles count="0" defaultTableStyle="TableStyleMedium2" defaultPivotStyle="PivotStyleLight16"/>
  <colors>
    <mruColors>
      <color rgb="FFFF5B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D2FFDA7-2D7B-4736-A516-D0B5E7056DE3}" name="Table2" displayName="Table2" ref="A15:AE110" totalsRowCount="1" headerRowDxfId="3" tableBorderDxfId="2">
  <autoFilter ref="A15:AE109" xr:uid="{7D2FFDA7-2D7B-4736-A516-D0B5E7056DE3}"/>
  <tableColumns count="31">
    <tableColumn id="1" xr3:uid="{157541D6-C295-4E37-BFA2-86F59C8661FF}" name="DONE?" totalsRowLabel="Total"/>
    <tableColumn id="2" xr3:uid="{88C564CC-6F97-4BB8-909D-4357E8A245AB}" name="Where?"/>
    <tableColumn id="32" xr3:uid="{5BFEE1DE-B151-4F4B-9920-144194932AC6}" name="Date (Hidden)" dataDxfId="1" totalsRowDxfId="0">
      <calculatedColumnFormula>$B$4</calculatedColumnFormula>
    </tableColumn>
    <tableColumn id="4" xr3:uid="{6972C221-BD65-4B90-93A5-45749C642F18}" name="Day #">
      <calculatedColumnFormula>D15+1</calculatedColumnFormula>
    </tableColumn>
    <tableColumn id="5" xr3:uid="{7A0CF6CE-1F79-49C2-8E4B-144A895FE92C}" name="Date2">
      <calculatedColumnFormula>IF('Daily Tracking'!$I16=$B$6,Table2[[#This Row],[Date (Hidden)]]+1,Table2[[#This Row],[Date (Hidden)]])</calculatedColumnFormula>
    </tableColumn>
    <tableColumn id="6" xr3:uid="{F00D1DFF-D3CD-4406-98D2-86FFD980CDC9}" name="Year">
      <calculatedColumnFormula>TEXT(Table2[[#This Row],[Date (Hidden)]],"YYYY")</calculatedColumnFormula>
    </tableColumn>
    <tableColumn id="7" xr3:uid="{27CA85E8-2B4F-4BCA-8D9D-5A4A04C26645}" name="Month">
      <calculatedColumnFormula>TEXT(Table2[[#This Row],[Date (Hidden)]],"mmm")</calculatedColumnFormula>
    </tableColumn>
    <tableColumn id="8" xr3:uid="{252D21DD-CE52-43C3-AA3E-86D968F0A102}" name="Day">
      <calculatedColumnFormula>IF('Daily Tracking'!$I16=$B$6,TEXT('Daily Tracking'!$E16,"dd"),TEXT(Table2[[#This Row],[Date (Hidden)]],"dd"))</calculatedColumnFormula>
    </tableColumn>
    <tableColumn id="9" xr3:uid="{502C3BDD-981E-4BA2-8E9C-244A66C9E686}" name="Day Name (HIDDEN)">
      <calculatedColumnFormula>TEXT(Table2[[#This Row],[Date (Hidden)]],"ddd")</calculatedColumnFormula>
    </tableColumn>
    <tableColumn id="10" xr3:uid="{8A99A22F-80F1-4971-8F75-761A62670EA9}" name="Day Name">
      <calculatedColumnFormula>TEXT('Daily Tracking'!$E16,"ddd")</calculatedColumnFormula>
    </tableColumn>
    <tableColumn id="11" xr3:uid="{17D3D9ED-22BB-40CD-82D6-17A69BF79316}" name="Wallet">
      <calculatedColumnFormula>AA15</calculatedColumnFormula>
    </tableColumn>
    <tableColumn id="12" xr3:uid="{9D26EEF8-0FF2-4FCB-B83C-25DBFF45AC6B}" name="Wallet %"/>
    <tableColumn id="13" xr3:uid="{BE734728-E16F-4271-8060-38AD286FCDEB}" name="Profit Target %"/>
    <tableColumn id="14" xr3:uid="{2A2E05FF-D2EA-4FF9-9A84-19DA5DF518FA}" name="Loss Target %"/>
    <tableColumn id="15" xr3:uid="{423F4832-6E28-429C-A51C-F22B47FFDE0D}" name="Bet Base %"/>
    <tableColumn id="16" xr3:uid="{809C46F4-4999-4959-AC0A-83F6A0D6A8C2}" name="Bankroll">
      <calculatedColumnFormula>MROUND(ROUND('Daily Tracking'!$K16*'Daily Tracking'!$L16,0),$B$7)</calculatedColumnFormula>
    </tableColumn>
    <tableColumn id="17" xr3:uid="{213E91F2-B022-4310-9F29-8C7D8B6A9899}" name="Base Bet (hidden)">
      <calculatedColumnFormula>ROUND('Daily Tracking'!$P16*'Daily Tracking'!$O16,0)</calculatedColumnFormula>
    </tableColumn>
    <tableColumn id="18" xr3:uid="{45943363-EF46-4650-AD10-B3144605189B}" name="Base Bet">
      <calculatedColumnFormula>IF('Daily Tracking'!$Q16&gt;$B$10,$B$10,'Daily Tracking'!$Q16)</calculatedColumnFormula>
    </tableColumn>
    <tableColumn id="19" xr3:uid="{60D38E98-22E0-4800-8278-DD917937AC17}" name="Profit Target (hidden)">
      <calculatedColumnFormula>ROUND('Daily Tracking'!$P16*'Daily Tracking'!$M16,0)</calculatedColumnFormula>
    </tableColumn>
    <tableColumn id="20" xr3:uid="{2C04D6AC-05EC-478F-89C7-D36CAADABE78}" name="Profit Target">
      <calculatedColumnFormula>IF('Daily Tracking'!$S16&gt;$B$9,$B$9,'Daily Tracking'!$S16)</calculatedColumnFormula>
    </tableColumn>
    <tableColumn id="21" xr3:uid="{1AEE2E80-C89C-4E72-A3C4-837D9F27BB81}" name="Stop Loss">
      <calculatedColumnFormula>ROUND('Daily Tracking'!$P16*'Daily Tracking'!$N16,0)</calculatedColumnFormula>
    </tableColumn>
    <tableColumn id="22" xr3:uid="{AB56312B-8248-496F-AA8A-A16F5F3CE8BA}" name="Predicted Bankroll (On Target)">
      <calculatedColumnFormula>'Daily Tracking'!$P16+'Daily Tracking'!$T16</calculatedColumnFormula>
    </tableColumn>
    <tableColumn id="23" xr3:uid="{8D2B19BC-EF5B-4446-A671-B65A3F9D3883}" name="Predicted Bankroll (On Loss)">
      <calculatedColumnFormula>'Daily Tracking'!$P16-'Daily Tracking'!$U16</calculatedColumnFormula>
    </tableColumn>
    <tableColumn id="24" xr3:uid="{A3262574-A7B4-4A19-9F1A-9BB3569D1D83}" name="New Bankroll (Set Here)">
      <calculatedColumnFormula>IF('Daily Tracking'!$A16="Skip",'Daily Tracking'!$P16,'Daily Tracking'!$V16)</calculatedColumnFormula>
    </tableColumn>
    <tableColumn id="25" xr3:uid="{CC760B93-2C25-40E9-9E91-3D07137F29F8}" name="New Bankroll (hidden)">
      <calculatedColumnFormula>IF('Daily Tracking'!$A16="No",'Daily Tracking'!$V16,'Daily Tracking'!$X16)</calculatedColumnFormula>
    </tableColumn>
    <tableColumn id="26" xr3:uid="{00E9D9B0-F667-4EE1-A7EB-99C45DE9A83A}" name="Profit">
      <calculatedColumnFormula>'Daily Tracking'!$Y16-'Daily Tracking'!$P16</calculatedColumnFormula>
    </tableColumn>
    <tableColumn id="27" xr3:uid="{3F7E8177-73A8-43B7-8D13-DA0318220B6A}" name="New Wallet">
      <calculatedColumnFormula>'Daily Tracking'!$K16+'Daily Tracking'!$Z16</calculatedColumnFormula>
    </tableColumn>
    <tableColumn id="28" xr3:uid="{E4973C3D-8ED6-4F3C-A0B9-1B11D3265DE4}" name="TIME IN"/>
    <tableColumn id="29" xr3:uid="{038713E5-CC88-4AA4-BD5C-AAB3FFDE975A}" name="TIME OUT"/>
    <tableColumn id="30" xr3:uid="{C834D622-74DC-4B14-9007-B016A8AA3B29}" name="TOTAL TIME">
      <calculatedColumnFormula>'Daily Tracking'!$AC16-'Daily Tracking'!$AB16</calculatedColumnFormula>
    </tableColumn>
    <tableColumn id="31" xr3:uid="{C296EC4D-01DB-4743-A434-221E78298CF9}" name="Hourly Rate" totalsRowFunction="count">
      <calculatedColumnFormula>IF('Daily Tracking'!$AD16=0,FALSE,'Daily Tracking'!$Z16/('Daily Tracking'!$AD16*24))</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B1DA4-4FE1-864B-A54E-3AF0DC3EBC33}">
  <sheetPr>
    <tabColor rgb="FFC00000"/>
  </sheetPr>
  <dimension ref="A1:AE110"/>
  <sheetViews>
    <sheetView tabSelected="1" topLeftCell="H8" zoomScaleNormal="100" zoomScaleSheetLayoutView="100" workbookViewId="0">
      <selection activeCell="T16" sqref="T16"/>
    </sheetView>
  </sheetViews>
  <sheetFormatPr defaultColWidth="8.5546875" defaultRowHeight="14.4" x14ac:dyDescent="0.3"/>
  <cols>
    <col min="1" max="1" width="13.5546875" bestFit="1" customWidth="1"/>
    <col min="2" max="2" width="11.88671875" bestFit="1" customWidth="1"/>
    <col min="3" max="3" width="17.77734375" hidden="1" customWidth="1"/>
    <col min="4" max="4" width="11.33203125" customWidth="1"/>
    <col min="5" max="5" width="10.88671875" bestFit="1" customWidth="1"/>
    <col min="6" max="6" width="8.109375" style="2" customWidth="1"/>
    <col min="7" max="7" width="8.5546875" style="3" customWidth="1"/>
    <col min="8" max="8" width="8.5546875" style="1" bestFit="1" customWidth="1"/>
    <col min="9" max="9" width="19.88671875" style="5" hidden="1" customWidth="1"/>
    <col min="10" max="10" width="13.33203125" style="3" customWidth="1"/>
    <col min="11" max="11" width="11.88671875" customWidth="1"/>
    <col min="12" max="12" width="10.109375" customWidth="1"/>
    <col min="13" max="13" width="16.109375" style="3" customWidth="1"/>
    <col min="14" max="14" width="14.77734375" style="7" bestFit="1" customWidth="1"/>
    <col min="15" max="15" width="12.77734375" style="5" bestFit="1" customWidth="1"/>
    <col min="16" max="16" width="12.33203125" style="5" bestFit="1" customWidth="1"/>
    <col min="17" max="17" width="17.6640625" style="5" hidden="1" customWidth="1"/>
    <col min="18" max="18" width="12.5546875" style="5" bestFit="1" customWidth="1"/>
    <col min="19" max="19" width="21" style="5" hidden="1" customWidth="1"/>
    <col min="20" max="20" width="14.6640625" style="5" customWidth="1"/>
    <col min="21" max="21" width="17.6640625" style="5" customWidth="1"/>
    <col min="22" max="22" width="28.21875" customWidth="1"/>
    <col min="23" max="23" width="26.44140625" style="4" customWidth="1"/>
    <col min="24" max="24" width="22.77734375" style="5" customWidth="1"/>
    <col min="25" max="25" width="12.6640625" hidden="1" customWidth="1"/>
    <col min="26" max="26" width="13.88671875" bestFit="1" customWidth="1"/>
    <col min="27" max="27" width="14.21875" bestFit="1" customWidth="1"/>
    <col min="28" max="28" width="13.88671875" bestFit="1" customWidth="1"/>
    <col min="29" max="29" width="11.33203125" customWidth="1"/>
    <col min="30" max="30" width="13" customWidth="1"/>
    <col min="31" max="31" width="12.6640625" customWidth="1"/>
  </cols>
  <sheetData>
    <row r="1" spans="1:31" s="8" customFormat="1" x14ac:dyDescent="0.3">
      <c r="F1" s="2"/>
      <c r="G1" s="3"/>
      <c r="H1" s="1"/>
      <c r="I1" s="5"/>
      <c r="J1" s="3"/>
      <c r="M1" s="3"/>
      <c r="N1" s="7"/>
      <c r="O1" s="5"/>
      <c r="P1" s="5"/>
      <c r="Q1" s="5"/>
      <c r="R1" s="5"/>
      <c r="S1" s="5"/>
      <c r="T1" s="5"/>
      <c r="U1" s="5"/>
      <c r="W1" s="4"/>
      <c r="X1" s="5"/>
    </row>
    <row r="2" spans="1:31" s="8" customFormat="1" ht="18" x14ac:dyDescent="0.35">
      <c r="A2" s="113" t="s">
        <v>67</v>
      </c>
      <c r="B2" s="114"/>
      <c r="D2" s="110" t="s">
        <v>65</v>
      </c>
      <c r="E2" s="111"/>
      <c r="F2" s="111"/>
      <c r="G2" s="111"/>
      <c r="H2" s="111"/>
      <c r="I2" s="111"/>
      <c r="J2" s="111"/>
      <c r="K2" s="111"/>
      <c r="L2" s="112"/>
      <c r="M2" s="56" t="s">
        <v>66</v>
      </c>
      <c r="N2" s="57"/>
      <c r="O2" s="57"/>
      <c r="P2" s="57"/>
      <c r="Q2" s="57"/>
      <c r="R2" s="57"/>
      <c r="S2" s="57"/>
      <c r="T2" s="57"/>
      <c r="U2" s="58"/>
      <c r="W2" s="4"/>
      <c r="X2" s="5"/>
    </row>
    <row r="3" spans="1:31" x14ac:dyDescent="0.3">
      <c r="A3" s="47" t="s">
        <v>10</v>
      </c>
      <c r="B3" s="48">
        <v>500</v>
      </c>
      <c r="D3" s="100" t="s">
        <v>79</v>
      </c>
      <c r="E3" s="98"/>
      <c r="F3" s="98"/>
      <c r="G3" s="98"/>
      <c r="H3" s="98"/>
      <c r="I3" s="98"/>
      <c r="J3" s="98"/>
      <c r="K3" s="98"/>
      <c r="L3" s="98"/>
      <c r="M3" s="10" t="s">
        <v>17</v>
      </c>
      <c r="N3" s="98" t="s">
        <v>61</v>
      </c>
      <c r="O3" s="98"/>
      <c r="P3" s="98"/>
      <c r="Q3" s="98"/>
      <c r="R3" s="98"/>
      <c r="S3" s="98"/>
      <c r="T3" s="98"/>
      <c r="U3" s="99"/>
      <c r="V3" s="8"/>
    </row>
    <row r="4" spans="1:31" x14ac:dyDescent="0.3">
      <c r="A4" s="49" t="s">
        <v>11</v>
      </c>
      <c r="B4" s="50">
        <v>44576</v>
      </c>
      <c r="D4" s="101" t="s">
        <v>62</v>
      </c>
      <c r="E4" s="102"/>
      <c r="F4" s="102"/>
      <c r="G4" s="102"/>
      <c r="H4" s="102"/>
      <c r="I4" s="102"/>
      <c r="J4" s="102"/>
      <c r="K4" s="102"/>
      <c r="L4" s="102"/>
      <c r="M4" s="122" t="s">
        <v>19</v>
      </c>
      <c r="N4" s="108" t="s">
        <v>74</v>
      </c>
      <c r="O4" s="108"/>
      <c r="P4" s="108"/>
      <c r="Q4" s="108"/>
      <c r="R4" s="108"/>
      <c r="S4" s="108"/>
      <c r="T4" s="108"/>
      <c r="U4" s="109"/>
      <c r="V4" s="8"/>
    </row>
    <row r="5" spans="1:31" x14ac:dyDescent="0.3">
      <c r="A5" s="51" t="s">
        <v>12</v>
      </c>
      <c r="B5" s="52">
        <v>2</v>
      </c>
      <c r="D5" s="101" t="s">
        <v>63</v>
      </c>
      <c r="E5" s="102"/>
      <c r="F5" s="102"/>
      <c r="G5" s="102"/>
      <c r="H5" s="102"/>
      <c r="I5" s="102"/>
      <c r="J5" s="102"/>
      <c r="K5" s="102"/>
      <c r="L5" s="102"/>
      <c r="M5" s="122"/>
      <c r="N5" s="108"/>
      <c r="O5" s="108"/>
      <c r="P5" s="108"/>
      <c r="Q5" s="108"/>
      <c r="R5" s="108"/>
      <c r="S5" s="108"/>
      <c r="T5" s="108"/>
      <c r="U5" s="109"/>
      <c r="V5" s="8"/>
    </row>
    <row r="6" spans="1:31" s="8" customFormat="1" x14ac:dyDescent="0.3">
      <c r="A6" s="51" t="s">
        <v>58</v>
      </c>
      <c r="B6" s="52" t="s">
        <v>59</v>
      </c>
      <c r="D6" s="101" t="s">
        <v>64</v>
      </c>
      <c r="E6" s="102"/>
      <c r="F6" s="102"/>
      <c r="G6" s="102"/>
      <c r="H6" s="102"/>
      <c r="I6" s="102"/>
      <c r="J6" s="102"/>
      <c r="K6" s="102"/>
      <c r="L6" s="102"/>
      <c r="M6" s="122"/>
      <c r="N6" s="108"/>
      <c r="O6" s="108"/>
      <c r="P6" s="108"/>
      <c r="Q6" s="108"/>
      <c r="R6" s="108"/>
      <c r="S6" s="108"/>
      <c r="T6" s="108"/>
      <c r="U6" s="109"/>
      <c r="W6" s="4"/>
      <c r="X6" s="5"/>
    </row>
    <row r="7" spans="1:31" s="8" customFormat="1" x14ac:dyDescent="0.3">
      <c r="A7" s="117" t="s">
        <v>60</v>
      </c>
      <c r="B7" s="116">
        <v>20</v>
      </c>
      <c r="D7" s="115" t="s">
        <v>68</v>
      </c>
      <c r="E7" s="108"/>
      <c r="F7" s="108"/>
      <c r="G7" s="108"/>
      <c r="H7" s="108"/>
      <c r="I7" s="108"/>
      <c r="J7" s="108"/>
      <c r="K7" s="108"/>
      <c r="L7" s="108"/>
      <c r="M7" s="11"/>
      <c r="N7" s="108"/>
      <c r="O7" s="108"/>
      <c r="P7" s="108"/>
      <c r="Q7" s="108"/>
      <c r="R7" s="108"/>
      <c r="S7" s="108"/>
      <c r="T7" s="108"/>
      <c r="U7" s="109"/>
      <c r="V7" s="45"/>
      <c r="W7" s="4"/>
      <c r="X7" s="5"/>
    </row>
    <row r="8" spans="1:31" s="8" customFormat="1" x14ac:dyDescent="0.3">
      <c r="A8" s="117"/>
      <c r="B8" s="116"/>
      <c r="D8" s="115"/>
      <c r="E8" s="108"/>
      <c r="F8" s="108"/>
      <c r="G8" s="108"/>
      <c r="H8" s="108"/>
      <c r="I8" s="108"/>
      <c r="J8" s="108"/>
      <c r="K8" s="108"/>
      <c r="L8" s="108"/>
      <c r="M8" s="11"/>
      <c r="N8" s="108"/>
      <c r="O8" s="108"/>
      <c r="P8" s="108"/>
      <c r="Q8" s="108"/>
      <c r="R8" s="108"/>
      <c r="S8" s="108"/>
      <c r="T8" s="108"/>
      <c r="U8" s="109"/>
      <c r="W8" s="4"/>
      <c r="X8" s="5"/>
    </row>
    <row r="9" spans="1:31" s="8" customFormat="1" x14ac:dyDescent="0.3">
      <c r="A9" s="53" t="s">
        <v>69</v>
      </c>
      <c r="B9" s="54">
        <v>1000</v>
      </c>
      <c r="D9" s="115" t="s">
        <v>70</v>
      </c>
      <c r="E9" s="108"/>
      <c r="F9" s="108"/>
      <c r="G9" s="108"/>
      <c r="H9" s="108"/>
      <c r="I9" s="108"/>
      <c r="J9" s="108"/>
      <c r="K9" s="108"/>
      <c r="L9" s="108"/>
      <c r="M9" s="11"/>
      <c r="N9" s="108"/>
      <c r="O9" s="108"/>
      <c r="P9" s="108"/>
      <c r="Q9" s="108"/>
      <c r="R9" s="108"/>
      <c r="S9" s="108"/>
      <c r="T9" s="108"/>
      <c r="U9" s="109"/>
      <c r="W9" s="4"/>
      <c r="X9" s="5"/>
    </row>
    <row r="10" spans="1:31" s="8" customFormat="1" ht="14.4" customHeight="1" x14ac:dyDescent="0.3">
      <c r="A10" s="120" t="s">
        <v>71</v>
      </c>
      <c r="B10" s="118">
        <v>25</v>
      </c>
      <c r="D10" s="115" t="s">
        <v>72</v>
      </c>
      <c r="E10" s="108"/>
      <c r="F10" s="108"/>
      <c r="G10" s="108"/>
      <c r="H10" s="108"/>
      <c r="I10" s="108"/>
      <c r="J10" s="108"/>
      <c r="K10" s="108"/>
      <c r="L10" s="109"/>
      <c r="M10" s="11" t="s">
        <v>16</v>
      </c>
      <c r="N10" s="104" t="s">
        <v>80</v>
      </c>
      <c r="O10" s="104"/>
      <c r="P10" s="104"/>
      <c r="Q10" s="104"/>
      <c r="R10" s="104"/>
      <c r="S10" s="104"/>
      <c r="T10" s="104"/>
      <c r="U10" s="105"/>
      <c r="W10" s="4"/>
      <c r="X10" s="5"/>
    </row>
    <row r="11" spans="1:31" s="8" customFormat="1" x14ac:dyDescent="0.3">
      <c r="A11" s="120"/>
      <c r="B11" s="118"/>
      <c r="D11" s="115"/>
      <c r="E11" s="108"/>
      <c r="F11" s="108"/>
      <c r="G11" s="108"/>
      <c r="H11" s="108"/>
      <c r="I11" s="108"/>
      <c r="J11" s="108"/>
      <c r="K11" s="108"/>
      <c r="L11" s="109"/>
      <c r="M11" s="46"/>
      <c r="N11" s="104"/>
      <c r="O11" s="104"/>
      <c r="P11" s="104"/>
      <c r="Q11" s="104"/>
      <c r="R11" s="104"/>
      <c r="S11" s="104"/>
      <c r="T11" s="104"/>
      <c r="U11" s="105"/>
      <c r="W11" s="4"/>
      <c r="X11" s="5"/>
    </row>
    <row r="12" spans="1:31" s="8" customFormat="1" x14ac:dyDescent="0.3">
      <c r="A12" s="121"/>
      <c r="B12" s="119"/>
      <c r="D12" s="123"/>
      <c r="E12" s="124"/>
      <c r="F12" s="124"/>
      <c r="G12" s="124"/>
      <c r="H12" s="124"/>
      <c r="I12" s="124"/>
      <c r="J12" s="124"/>
      <c r="K12" s="124"/>
      <c r="L12" s="125"/>
      <c r="M12" s="55"/>
      <c r="N12" s="106"/>
      <c r="O12" s="106"/>
      <c r="P12" s="106"/>
      <c r="Q12" s="106"/>
      <c r="R12" s="106"/>
      <c r="S12" s="106"/>
      <c r="T12" s="106"/>
      <c r="U12" s="107"/>
      <c r="W12" s="4"/>
      <c r="X12" s="5"/>
    </row>
    <row r="14" spans="1:31" x14ac:dyDescent="0.3">
      <c r="A14" s="97" t="s">
        <v>15</v>
      </c>
      <c r="B14" s="97"/>
      <c r="C14" s="103" t="s">
        <v>14</v>
      </c>
      <c r="D14" s="103"/>
      <c r="E14" s="103"/>
      <c r="F14" s="103"/>
      <c r="G14" s="103"/>
      <c r="H14" s="103"/>
      <c r="I14" s="103"/>
      <c r="J14" s="103"/>
      <c r="K14" s="96" t="s">
        <v>18</v>
      </c>
      <c r="L14" s="96"/>
      <c r="M14" s="96"/>
      <c r="N14" s="96"/>
      <c r="O14" s="96"/>
      <c r="P14" s="12"/>
      <c r="Q14" s="12"/>
      <c r="R14" s="12"/>
      <c r="S14" s="12"/>
      <c r="T14" s="95" t="s">
        <v>24</v>
      </c>
      <c r="U14" s="95"/>
      <c r="V14" s="95"/>
      <c r="W14" s="95"/>
      <c r="X14" s="9" t="s">
        <v>27</v>
      </c>
      <c r="Y14" s="95" t="s">
        <v>24</v>
      </c>
      <c r="Z14" s="95"/>
      <c r="AA14" s="95"/>
      <c r="AB14" s="96" t="s">
        <v>53</v>
      </c>
      <c r="AC14" s="96"/>
      <c r="AD14" s="95" t="s">
        <v>24</v>
      </c>
      <c r="AE14" s="95"/>
    </row>
    <row r="15" spans="1:31" ht="28.8" x14ac:dyDescent="0.3">
      <c r="A15" s="80" t="s">
        <v>0</v>
      </c>
      <c r="B15" s="80" t="s">
        <v>9</v>
      </c>
      <c r="C15" s="81" t="s">
        <v>78</v>
      </c>
      <c r="D15" s="81" t="s">
        <v>76</v>
      </c>
      <c r="E15" s="81" t="s">
        <v>77</v>
      </c>
      <c r="F15" s="81" t="s">
        <v>1</v>
      </c>
      <c r="G15" s="81" t="s">
        <v>2</v>
      </c>
      <c r="H15" s="81" t="s">
        <v>3</v>
      </c>
      <c r="I15" s="81" t="s">
        <v>56</v>
      </c>
      <c r="J15" s="81" t="s">
        <v>57</v>
      </c>
      <c r="K15" s="82" t="s">
        <v>10</v>
      </c>
      <c r="L15" s="82" t="s">
        <v>30</v>
      </c>
      <c r="M15" s="83" t="s">
        <v>4</v>
      </c>
      <c r="N15" s="84" t="s">
        <v>5</v>
      </c>
      <c r="O15" s="82" t="s">
        <v>6</v>
      </c>
      <c r="P15" s="81" t="s">
        <v>17</v>
      </c>
      <c r="Q15" s="81" t="s">
        <v>48</v>
      </c>
      <c r="R15" s="81" t="s">
        <v>19</v>
      </c>
      <c r="S15" s="81" t="s">
        <v>49</v>
      </c>
      <c r="T15" s="81" t="s">
        <v>20</v>
      </c>
      <c r="U15" s="81" t="s">
        <v>21</v>
      </c>
      <c r="V15" s="81" t="s">
        <v>22</v>
      </c>
      <c r="W15" s="81" t="s">
        <v>23</v>
      </c>
      <c r="X15" s="82" t="s">
        <v>28</v>
      </c>
      <c r="Y15" s="81" t="s">
        <v>26</v>
      </c>
      <c r="Z15" s="81" t="s">
        <v>25</v>
      </c>
      <c r="AA15" s="81" t="s">
        <v>29</v>
      </c>
      <c r="AB15" s="82" t="s">
        <v>51</v>
      </c>
      <c r="AC15" s="82" t="s">
        <v>52</v>
      </c>
      <c r="AD15" s="81" t="s">
        <v>54</v>
      </c>
      <c r="AE15" s="81" t="s">
        <v>55</v>
      </c>
    </row>
    <row r="16" spans="1:31" x14ac:dyDescent="0.3">
      <c r="A16" s="59" t="s">
        <v>50</v>
      </c>
      <c r="B16" s="60" t="s">
        <v>13</v>
      </c>
      <c r="C16" s="60">
        <f>$B$4</f>
        <v>44576</v>
      </c>
      <c r="D16" s="61">
        <v>1</v>
      </c>
      <c r="E16" s="60">
        <f>IF('Daily Tracking'!$I16=$B$6,Table2[[#This Row],[Date (Hidden)]]+1,Table2[[#This Row],[Date (Hidden)]])</f>
        <v>44576</v>
      </c>
      <c r="F16" s="62" t="str">
        <f>TEXT(Table2[[#This Row],[Date (Hidden)]],"YYYY")</f>
        <v>2022</v>
      </c>
      <c r="G16" s="62" t="str">
        <f>TEXT(Table2[[#This Row],[Date (Hidden)]],"mmm")</f>
        <v>Jan</v>
      </c>
      <c r="H16" s="62" t="str">
        <f>IF('Daily Tracking'!$I16=$B$6,TEXT('Daily Tracking'!$E16,"dd"),TEXT(Table2[[#This Row],[Date (Hidden)]],"dd"))</f>
        <v>15</v>
      </c>
      <c r="I16" s="62" t="str">
        <f>TEXT(Table2[[#This Row],[Date (Hidden)]],"ddd")</f>
        <v>Sat</v>
      </c>
      <c r="J16" s="62" t="str">
        <f>TEXT('Daily Tracking'!$E16,"ddd")</f>
        <v>Sat</v>
      </c>
      <c r="K16" s="63">
        <f>B3</f>
        <v>500</v>
      </c>
      <c r="L16" s="64">
        <v>1</v>
      </c>
      <c r="M16" s="64">
        <v>0.3</v>
      </c>
      <c r="N16" s="65">
        <v>0.75</v>
      </c>
      <c r="O16" s="66">
        <v>0.01</v>
      </c>
      <c r="P16" s="67">
        <f>MROUND(ROUND('Daily Tracking'!$K16*'Daily Tracking'!$L16,0),$B$7)</f>
        <v>500</v>
      </c>
      <c r="Q16" s="68">
        <f>ROUND('Daily Tracking'!$P16*'Daily Tracking'!$O16,0)</f>
        <v>5</v>
      </c>
      <c r="R16" s="68">
        <f>IF('Daily Tracking'!$Q16&gt;$B$10,$B$10,'Daily Tracking'!$Q16)</f>
        <v>5</v>
      </c>
      <c r="S16" s="67">
        <f>ROUND('Daily Tracking'!$P16*'Daily Tracking'!$M16,0)</f>
        <v>150</v>
      </c>
      <c r="T16" s="67">
        <f>IF('Daily Tracking'!$S16&gt;$B$9,$B$9,'Daily Tracking'!$S16)</f>
        <v>150</v>
      </c>
      <c r="U16" s="67">
        <f>ROUND('Daily Tracking'!$P16*'Daily Tracking'!$N16,0)</f>
        <v>375</v>
      </c>
      <c r="V16" s="67">
        <f>'Daily Tracking'!$P16+'Daily Tracking'!$T16</f>
        <v>650</v>
      </c>
      <c r="W16" s="67">
        <f>'Daily Tracking'!$P16-'Daily Tracking'!$U16</f>
        <v>125</v>
      </c>
      <c r="X16" s="77">
        <f>IF('Daily Tracking'!$A16="Skip",'Daily Tracking'!$P16,'Daily Tracking'!$V16)</f>
        <v>650</v>
      </c>
      <c r="Y16" s="67">
        <f>IF('Daily Tracking'!$A16="No",'Daily Tracking'!$V16,'Daily Tracking'!$X16)</f>
        <v>650</v>
      </c>
      <c r="Z16" s="67">
        <f>'Daily Tracking'!$Y16-'Daily Tracking'!$P16</f>
        <v>150</v>
      </c>
      <c r="AA16" s="67">
        <f>'Daily Tracking'!$K16+'Daily Tracking'!$Z16</f>
        <v>650</v>
      </c>
      <c r="AB16" s="69"/>
      <c r="AC16" s="69"/>
      <c r="AD16" s="70">
        <f>'Daily Tracking'!$AC16-'Daily Tracking'!$AB16</f>
        <v>0</v>
      </c>
      <c r="AE16" s="67" t="b">
        <f>IF('Daily Tracking'!$AD16=0,FALSE,'Daily Tracking'!$Z16/('Daily Tracking'!$AD16*24))</f>
        <v>0</v>
      </c>
    </row>
    <row r="17" spans="1:31" x14ac:dyDescent="0.3">
      <c r="A17" s="71" t="s">
        <v>7</v>
      </c>
      <c r="B17" s="72" t="s">
        <v>75</v>
      </c>
      <c r="C17" s="86">
        <f>C16+B$5</f>
        <v>44578</v>
      </c>
      <c r="D17" s="87">
        <v>2</v>
      </c>
      <c r="E17" s="86">
        <f>IF('Daily Tracking'!$I17=$B$6,Table2[[#This Row],[Date (Hidden)]]+1,Table2[[#This Row],[Date (Hidden)]])</f>
        <v>44578</v>
      </c>
      <c r="F17" s="85" t="str">
        <f>TEXT(Table2[[#This Row],[Date (Hidden)]],"YYYY")</f>
        <v>2022</v>
      </c>
      <c r="G17" s="85" t="str">
        <f>TEXT(Table2[[#This Row],[Date (Hidden)]],"mmm")</f>
        <v>Jan</v>
      </c>
      <c r="H17" s="85" t="str">
        <f>IF('Daily Tracking'!$I17=$B$6,TEXT('Daily Tracking'!$E17,"dd"),TEXT(Table2[[#This Row],[Date (Hidden)]],"dd"))</f>
        <v>17</v>
      </c>
      <c r="I17" s="85" t="str">
        <f>TEXT(Table2[[#This Row],[Date (Hidden)]],"ddd")</f>
        <v>Mon</v>
      </c>
      <c r="J17" s="85" t="str">
        <f>TEXT('Daily Tracking'!$E17,"ddd")</f>
        <v>Mon</v>
      </c>
      <c r="K17" s="74">
        <f t="shared" ref="K17:K29" si="0">AA16</f>
        <v>650</v>
      </c>
      <c r="L17" s="75">
        <v>0.5</v>
      </c>
      <c r="M17" s="75">
        <v>0.3</v>
      </c>
      <c r="N17" s="76">
        <v>0.75</v>
      </c>
      <c r="O17" s="13">
        <v>0.01</v>
      </c>
      <c r="P17" s="77">
        <f>MROUND(ROUND('Daily Tracking'!$K17*'Daily Tracking'!$L17,0),$B$7)</f>
        <v>320</v>
      </c>
      <c r="Q17" s="6">
        <f>ROUND('Daily Tracking'!$P17*'Daily Tracking'!$O17,0)</f>
        <v>3</v>
      </c>
      <c r="R17" s="6">
        <f>IF('Daily Tracking'!$Q17&gt;$B$10,$B$10,'Daily Tracking'!$Q17)</f>
        <v>3</v>
      </c>
      <c r="S17" s="77">
        <f>ROUND('Daily Tracking'!$P17*'Daily Tracking'!$M17,0)</f>
        <v>96</v>
      </c>
      <c r="T17" s="77">
        <f>IF('Daily Tracking'!$S17&gt;$B$9,$B$9,'Daily Tracking'!$S17)</f>
        <v>96</v>
      </c>
      <c r="U17" s="77">
        <f>ROUND('Daily Tracking'!$P17*'Daily Tracking'!$N17,0)</f>
        <v>240</v>
      </c>
      <c r="V17" s="77">
        <f>'Daily Tracking'!$P17+'Daily Tracking'!$T17</f>
        <v>416</v>
      </c>
      <c r="W17" s="77">
        <f>'Daily Tracking'!$P17-'Daily Tracking'!$U17</f>
        <v>80</v>
      </c>
      <c r="X17" s="77">
        <f>IF('Daily Tracking'!$A17="Skip",'Daily Tracking'!$P17,'Daily Tracking'!$V17)</f>
        <v>416</v>
      </c>
      <c r="Y17" s="77">
        <f>IF('Daily Tracking'!$A17="No",'Daily Tracking'!$V17,'Daily Tracking'!$X17)</f>
        <v>416</v>
      </c>
      <c r="Z17" s="77">
        <f>'Daily Tracking'!$Y17-'Daily Tracking'!$P17</f>
        <v>96</v>
      </c>
      <c r="AA17" s="77">
        <f>'Daily Tracking'!$K17+'Daily Tracking'!$Z17</f>
        <v>746</v>
      </c>
      <c r="AB17" s="78"/>
      <c r="AC17" s="78"/>
      <c r="AD17" s="79">
        <f>'Daily Tracking'!$AC17-'Daily Tracking'!$AB17</f>
        <v>0</v>
      </c>
      <c r="AE17" s="77" t="b">
        <f>IF('Daily Tracking'!$AD17=0,FALSE,'Daily Tracking'!$Z17/('Daily Tracking'!$AD17*24))</f>
        <v>0</v>
      </c>
    </row>
    <row r="18" spans="1:31" x14ac:dyDescent="0.3">
      <c r="A18" s="71" t="s">
        <v>7</v>
      </c>
      <c r="B18" s="72" t="s">
        <v>75</v>
      </c>
      <c r="C18" s="86">
        <f t="shared" ref="C18:C29" si="1">C17+B$5</f>
        <v>44580</v>
      </c>
      <c r="D18" s="87">
        <v>3</v>
      </c>
      <c r="E18" s="86">
        <f>IF('Daily Tracking'!$I18=$B$6,Table2[[#This Row],[Date (Hidden)]]+1,Table2[[#This Row],[Date (Hidden)]])</f>
        <v>44580</v>
      </c>
      <c r="F18" s="85" t="str">
        <f>TEXT(Table2[[#This Row],[Date (Hidden)]],"YYYY")</f>
        <v>2022</v>
      </c>
      <c r="G18" s="85" t="str">
        <f>TEXT(Table2[[#This Row],[Date (Hidden)]],"mmm")</f>
        <v>Jan</v>
      </c>
      <c r="H18" s="85" t="str">
        <f>IF('Daily Tracking'!$I18=$B$6,TEXT('Daily Tracking'!$E18,"dd"),TEXT(Table2[[#This Row],[Date (Hidden)]],"dd"))</f>
        <v>19</v>
      </c>
      <c r="I18" s="85" t="str">
        <f>TEXT(Table2[[#This Row],[Date (Hidden)]],"ddd")</f>
        <v>Wed</v>
      </c>
      <c r="J18" s="85" t="str">
        <f>TEXT('Daily Tracking'!$E18,"ddd")</f>
        <v>Wed</v>
      </c>
      <c r="K18" s="74">
        <f t="shared" si="0"/>
        <v>746</v>
      </c>
      <c r="L18" s="75">
        <v>0.5</v>
      </c>
      <c r="M18" s="75">
        <v>0.3</v>
      </c>
      <c r="N18" s="76">
        <v>0.75</v>
      </c>
      <c r="O18" s="13">
        <v>0.01</v>
      </c>
      <c r="P18" s="77">
        <f>MROUND(ROUND('Daily Tracking'!$K18*'Daily Tracking'!$L18,0),$B$7)</f>
        <v>380</v>
      </c>
      <c r="Q18" s="6">
        <f>ROUND('Daily Tracking'!$P18*'Daily Tracking'!$O18,0)</f>
        <v>4</v>
      </c>
      <c r="R18" s="6">
        <f>IF('Daily Tracking'!$Q18&gt;$B$10,$B$10,'Daily Tracking'!$Q18)</f>
        <v>4</v>
      </c>
      <c r="S18" s="77">
        <f>ROUND('Daily Tracking'!$P18*'Daily Tracking'!$M18,0)</f>
        <v>114</v>
      </c>
      <c r="T18" s="77">
        <f>IF('Daily Tracking'!$S18&gt;$B$9,$B$9,'Daily Tracking'!$S18)</f>
        <v>114</v>
      </c>
      <c r="U18" s="77">
        <f>ROUND('Daily Tracking'!$P18*'Daily Tracking'!$N18,0)</f>
        <v>285</v>
      </c>
      <c r="V18" s="77">
        <f>'Daily Tracking'!$P18+'Daily Tracking'!$T18</f>
        <v>494</v>
      </c>
      <c r="W18" s="77">
        <f>'Daily Tracking'!$P18-'Daily Tracking'!$U18</f>
        <v>95</v>
      </c>
      <c r="X18" s="77">
        <f>IF('Daily Tracking'!$A18="Skip",'Daily Tracking'!$P18,'Daily Tracking'!$V18)</f>
        <v>494</v>
      </c>
      <c r="Y18" s="77">
        <f>IF('Daily Tracking'!$A18="No",'Daily Tracking'!$V18,'Daily Tracking'!$X18)</f>
        <v>494</v>
      </c>
      <c r="Z18" s="77">
        <f>'Daily Tracking'!$Y18-'Daily Tracking'!$P18</f>
        <v>114</v>
      </c>
      <c r="AA18" s="77">
        <f>'Daily Tracking'!$K18+'Daily Tracking'!$Z18</f>
        <v>860</v>
      </c>
      <c r="AB18" s="78"/>
      <c r="AC18" s="78"/>
      <c r="AD18" s="79">
        <f>'Daily Tracking'!$AC18-'Daily Tracking'!$AB18</f>
        <v>0</v>
      </c>
      <c r="AE18" s="77" t="b">
        <f>IF('Daily Tracking'!$AD18=0,FALSE,'Daily Tracking'!$Z18/('Daily Tracking'!$AD18*24))</f>
        <v>0</v>
      </c>
    </row>
    <row r="19" spans="1:31" x14ac:dyDescent="0.3">
      <c r="A19" s="71" t="s">
        <v>7</v>
      </c>
      <c r="B19" s="72" t="s">
        <v>75</v>
      </c>
      <c r="C19" s="86">
        <f t="shared" si="1"/>
        <v>44582</v>
      </c>
      <c r="D19" s="87">
        <v>4</v>
      </c>
      <c r="E19" s="86">
        <f>IF('Daily Tracking'!$I19=$B$6,Table2[[#This Row],[Date (Hidden)]]+1,Table2[[#This Row],[Date (Hidden)]])</f>
        <v>44582</v>
      </c>
      <c r="F19" s="85" t="str">
        <f>TEXT(Table2[[#This Row],[Date (Hidden)]],"YYYY")</f>
        <v>2022</v>
      </c>
      <c r="G19" s="85" t="str">
        <f>TEXT(Table2[[#This Row],[Date (Hidden)]],"mmm")</f>
        <v>Jan</v>
      </c>
      <c r="H19" s="85" t="str">
        <f>IF('Daily Tracking'!$I19=$B$6,TEXT('Daily Tracking'!$E19,"dd"),TEXT(Table2[[#This Row],[Date (Hidden)]],"dd"))</f>
        <v>21</v>
      </c>
      <c r="I19" s="85" t="str">
        <f>TEXT(Table2[[#This Row],[Date (Hidden)]],"ddd")</f>
        <v>Fri</v>
      </c>
      <c r="J19" s="85" t="str">
        <f>TEXT('Daily Tracking'!$E19,"ddd")</f>
        <v>Fri</v>
      </c>
      <c r="K19" s="74">
        <f t="shared" si="0"/>
        <v>860</v>
      </c>
      <c r="L19" s="75">
        <v>0.5</v>
      </c>
      <c r="M19" s="75">
        <v>0.3</v>
      </c>
      <c r="N19" s="76">
        <v>0.75</v>
      </c>
      <c r="O19" s="13">
        <v>0.01</v>
      </c>
      <c r="P19" s="77">
        <f>MROUND(ROUND('Daily Tracking'!$K19*'Daily Tracking'!$L19,0),$B$7)</f>
        <v>440</v>
      </c>
      <c r="Q19" s="6">
        <f>ROUND('Daily Tracking'!$P19*'Daily Tracking'!$O19,0)</f>
        <v>4</v>
      </c>
      <c r="R19" s="6">
        <f>IF('Daily Tracking'!$Q19&gt;$B$10,$B$10,'Daily Tracking'!$Q19)</f>
        <v>4</v>
      </c>
      <c r="S19" s="77">
        <f>ROUND('Daily Tracking'!$P19*'Daily Tracking'!$M19,0)</f>
        <v>132</v>
      </c>
      <c r="T19" s="77">
        <f>IF('Daily Tracking'!$S19&gt;$B$9,$B$9,'Daily Tracking'!$S19)</f>
        <v>132</v>
      </c>
      <c r="U19" s="77">
        <f>ROUND('Daily Tracking'!$P19*'Daily Tracking'!$N19,0)</f>
        <v>330</v>
      </c>
      <c r="V19" s="77">
        <f>'Daily Tracking'!$P19+'Daily Tracking'!$T19</f>
        <v>572</v>
      </c>
      <c r="W19" s="77">
        <f>'Daily Tracking'!$P19-'Daily Tracking'!$U19</f>
        <v>110</v>
      </c>
      <c r="X19" s="77">
        <f>IF('Daily Tracking'!$A19="Skip",'Daily Tracking'!$P19,'Daily Tracking'!$V19)</f>
        <v>572</v>
      </c>
      <c r="Y19" s="77">
        <f>IF('Daily Tracking'!$A19="No",'Daily Tracking'!$V19,'Daily Tracking'!$X19)</f>
        <v>572</v>
      </c>
      <c r="Z19" s="77">
        <f>'Daily Tracking'!$Y19-'Daily Tracking'!$P19</f>
        <v>132</v>
      </c>
      <c r="AA19" s="77">
        <f>'Daily Tracking'!$K19+'Daily Tracking'!$Z19</f>
        <v>992</v>
      </c>
      <c r="AB19" s="78"/>
      <c r="AC19" s="78"/>
      <c r="AD19" s="79">
        <f>'Daily Tracking'!$AC19-'Daily Tracking'!$AB19</f>
        <v>0</v>
      </c>
      <c r="AE19" s="77" t="b">
        <f>IF('Daily Tracking'!$AD19=0,FALSE,'Daily Tracking'!$Z19/('Daily Tracking'!$AD19*24))</f>
        <v>0</v>
      </c>
    </row>
    <row r="20" spans="1:31" x14ac:dyDescent="0.3">
      <c r="A20" s="71" t="s">
        <v>7</v>
      </c>
      <c r="B20" s="72" t="s">
        <v>75</v>
      </c>
      <c r="C20" s="86">
        <f t="shared" si="1"/>
        <v>44584</v>
      </c>
      <c r="D20" s="87">
        <v>5</v>
      </c>
      <c r="E20" s="86">
        <f>IF('Daily Tracking'!$I20=$B$6,Table2[[#This Row],[Date (Hidden)]]+1,Table2[[#This Row],[Date (Hidden)]])</f>
        <v>44585</v>
      </c>
      <c r="F20" s="85" t="str">
        <f>TEXT(Table2[[#This Row],[Date (Hidden)]],"YYYY")</f>
        <v>2022</v>
      </c>
      <c r="G20" s="85" t="str">
        <f>TEXT(Table2[[#This Row],[Date (Hidden)]],"mmm")</f>
        <v>Jan</v>
      </c>
      <c r="H20" s="85" t="str">
        <f>IF('Daily Tracking'!$I20=$B$6,TEXT('Daily Tracking'!$E20,"dd"),TEXT(Table2[[#This Row],[Date (Hidden)]],"dd"))</f>
        <v>24</v>
      </c>
      <c r="I20" s="85" t="str">
        <f>TEXT(Table2[[#This Row],[Date (Hidden)]],"ddd")</f>
        <v>Sun</v>
      </c>
      <c r="J20" s="85" t="str">
        <f>TEXT('Daily Tracking'!$E20,"ddd")</f>
        <v>Mon</v>
      </c>
      <c r="K20" s="74">
        <f t="shared" si="0"/>
        <v>992</v>
      </c>
      <c r="L20" s="75">
        <v>0.5</v>
      </c>
      <c r="M20" s="75">
        <v>0.3</v>
      </c>
      <c r="N20" s="76">
        <v>0.75</v>
      </c>
      <c r="O20" s="13">
        <v>0.01</v>
      </c>
      <c r="P20" s="77">
        <f>MROUND(ROUND('Daily Tracking'!$K20*'Daily Tracking'!$L20,0),$B$7)</f>
        <v>500</v>
      </c>
      <c r="Q20" s="6">
        <f>ROUND('Daily Tracking'!$P20*'Daily Tracking'!$O20,0)</f>
        <v>5</v>
      </c>
      <c r="R20" s="6">
        <f>IF('Daily Tracking'!$Q20&gt;$B$10,$B$10,'Daily Tracking'!$Q20)</f>
        <v>5</v>
      </c>
      <c r="S20" s="77">
        <f>ROUND('Daily Tracking'!$P20*'Daily Tracking'!$M20,0)</f>
        <v>150</v>
      </c>
      <c r="T20" s="77">
        <f>IF('Daily Tracking'!$S20&gt;$B$9,$B$9,'Daily Tracking'!$S20)</f>
        <v>150</v>
      </c>
      <c r="U20" s="77">
        <f>ROUND('Daily Tracking'!$P20*'Daily Tracking'!$N20,0)</f>
        <v>375</v>
      </c>
      <c r="V20" s="77">
        <f>'Daily Tracking'!$P20+'Daily Tracking'!$T20</f>
        <v>650</v>
      </c>
      <c r="W20" s="77">
        <f>'Daily Tracking'!$P20-'Daily Tracking'!$U20</f>
        <v>125</v>
      </c>
      <c r="X20" s="77">
        <f>IF('Daily Tracking'!$A20="Skip",'Daily Tracking'!$P20,'Daily Tracking'!$V20)</f>
        <v>650</v>
      </c>
      <c r="Y20" s="77">
        <f>IF('Daily Tracking'!$A20="No",'Daily Tracking'!$V20,'Daily Tracking'!$X20)</f>
        <v>650</v>
      </c>
      <c r="Z20" s="77">
        <f>'Daily Tracking'!$Y20-'Daily Tracking'!$P20</f>
        <v>150</v>
      </c>
      <c r="AA20" s="77">
        <f>'Daily Tracking'!$K20+'Daily Tracking'!$Z20</f>
        <v>1142</v>
      </c>
      <c r="AB20" s="78"/>
      <c r="AC20" s="78"/>
      <c r="AD20" s="79">
        <f>'Daily Tracking'!$AC20-'Daily Tracking'!$AB20</f>
        <v>0</v>
      </c>
      <c r="AE20" s="77" t="b">
        <f>IF('Daily Tracking'!$AD20=0,FALSE,'Daily Tracking'!$Z20/('Daily Tracking'!$AD20*24))</f>
        <v>0</v>
      </c>
    </row>
    <row r="21" spans="1:31" x14ac:dyDescent="0.3">
      <c r="A21" s="71" t="s">
        <v>7</v>
      </c>
      <c r="B21" s="72" t="s">
        <v>75</v>
      </c>
      <c r="C21" s="86">
        <f t="shared" si="1"/>
        <v>44586</v>
      </c>
      <c r="D21" s="87">
        <v>6</v>
      </c>
      <c r="E21" s="86">
        <f>IF('Daily Tracking'!$I21=$B$6,Table2[[#This Row],[Date (Hidden)]]+1,Table2[[#This Row],[Date (Hidden)]])</f>
        <v>44586</v>
      </c>
      <c r="F21" s="85" t="str">
        <f>TEXT(Table2[[#This Row],[Date (Hidden)]],"YYYY")</f>
        <v>2022</v>
      </c>
      <c r="G21" s="85" t="str">
        <f>TEXT(Table2[[#This Row],[Date (Hidden)]],"mmm")</f>
        <v>Jan</v>
      </c>
      <c r="H21" s="85" t="str">
        <f>IF('Daily Tracking'!$I21=$B$6,TEXT('Daily Tracking'!$E21,"dd"),TEXT(Table2[[#This Row],[Date (Hidden)]],"dd"))</f>
        <v>25</v>
      </c>
      <c r="I21" s="85" t="str">
        <f>TEXT(Table2[[#This Row],[Date (Hidden)]],"ddd")</f>
        <v>Tue</v>
      </c>
      <c r="J21" s="85" t="str">
        <f>TEXT('Daily Tracking'!$E21,"ddd")</f>
        <v>Tue</v>
      </c>
      <c r="K21" s="74">
        <f t="shared" si="0"/>
        <v>1142</v>
      </c>
      <c r="L21" s="75">
        <v>0.5</v>
      </c>
      <c r="M21" s="75">
        <v>0.3</v>
      </c>
      <c r="N21" s="76">
        <v>0.75</v>
      </c>
      <c r="O21" s="13">
        <v>0.01</v>
      </c>
      <c r="P21" s="77">
        <f>MROUND(ROUND('Daily Tracking'!$K21*'Daily Tracking'!$L21,0),$B$7)</f>
        <v>580</v>
      </c>
      <c r="Q21" s="6">
        <f>ROUND('Daily Tracking'!$P21*'Daily Tracking'!$O21,0)</f>
        <v>6</v>
      </c>
      <c r="R21" s="6">
        <f>IF('Daily Tracking'!$Q21&gt;$B$10,$B$10,'Daily Tracking'!$Q21)</f>
        <v>6</v>
      </c>
      <c r="S21" s="77">
        <f>ROUND('Daily Tracking'!$P21*'Daily Tracking'!$M21,0)</f>
        <v>174</v>
      </c>
      <c r="T21" s="77">
        <f>IF('Daily Tracking'!$S21&gt;$B$9,$B$9,'Daily Tracking'!$S21)</f>
        <v>174</v>
      </c>
      <c r="U21" s="77">
        <f>ROUND('Daily Tracking'!$P21*'Daily Tracking'!$N21,0)</f>
        <v>435</v>
      </c>
      <c r="V21" s="77">
        <f>'Daily Tracking'!$P21+'Daily Tracking'!$T21</f>
        <v>754</v>
      </c>
      <c r="W21" s="77">
        <f>'Daily Tracking'!$P21-'Daily Tracking'!$U21</f>
        <v>145</v>
      </c>
      <c r="X21" s="77">
        <f>IF('Daily Tracking'!$A21="Skip",'Daily Tracking'!$P21,'Daily Tracking'!$V21)</f>
        <v>754</v>
      </c>
      <c r="Y21" s="77">
        <f>IF('Daily Tracking'!$A21="No",'Daily Tracking'!$V21,'Daily Tracking'!$X21)</f>
        <v>754</v>
      </c>
      <c r="Z21" s="77">
        <f>'Daily Tracking'!$Y21-'Daily Tracking'!$P21</f>
        <v>174</v>
      </c>
      <c r="AA21" s="77">
        <f>'Daily Tracking'!$K21+'Daily Tracking'!$Z21</f>
        <v>1316</v>
      </c>
      <c r="AB21" s="78"/>
      <c r="AC21" s="78"/>
      <c r="AD21" s="79">
        <f>'Daily Tracking'!$AC21-'Daily Tracking'!$AB21</f>
        <v>0</v>
      </c>
      <c r="AE21" s="77" t="b">
        <f>IF('Daily Tracking'!$AD21=0,FALSE,'Daily Tracking'!$Z21/('Daily Tracking'!$AD21*24))</f>
        <v>0</v>
      </c>
    </row>
    <row r="22" spans="1:31" x14ac:dyDescent="0.3">
      <c r="A22" s="71" t="s">
        <v>7</v>
      </c>
      <c r="B22" s="72" t="s">
        <v>75</v>
      </c>
      <c r="C22" s="86">
        <f t="shared" si="1"/>
        <v>44588</v>
      </c>
      <c r="D22" s="87">
        <v>7</v>
      </c>
      <c r="E22" s="86">
        <f>IF('Daily Tracking'!$I22=$B$6,Table2[[#This Row],[Date (Hidden)]]+1,Table2[[#This Row],[Date (Hidden)]])</f>
        <v>44588</v>
      </c>
      <c r="F22" s="85" t="str">
        <f>TEXT(Table2[[#This Row],[Date (Hidden)]],"YYYY")</f>
        <v>2022</v>
      </c>
      <c r="G22" s="85" t="str">
        <f>TEXT(Table2[[#This Row],[Date (Hidden)]],"mmm")</f>
        <v>Jan</v>
      </c>
      <c r="H22" s="85" t="str">
        <f>IF('Daily Tracking'!$I22=$B$6,TEXT('Daily Tracking'!$E22,"dd"),TEXT(Table2[[#This Row],[Date (Hidden)]],"dd"))</f>
        <v>27</v>
      </c>
      <c r="I22" s="85" t="str">
        <f>TEXT(Table2[[#This Row],[Date (Hidden)]],"ddd")</f>
        <v>Thu</v>
      </c>
      <c r="J22" s="85" t="str">
        <f>TEXT('Daily Tracking'!$E22,"ddd")</f>
        <v>Thu</v>
      </c>
      <c r="K22" s="74">
        <f t="shared" si="0"/>
        <v>1316</v>
      </c>
      <c r="L22" s="75">
        <v>0.5</v>
      </c>
      <c r="M22" s="75">
        <v>0.3</v>
      </c>
      <c r="N22" s="76">
        <v>0.75</v>
      </c>
      <c r="O22" s="13">
        <v>0.01</v>
      </c>
      <c r="P22" s="77">
        <f>MROUND(ROUND('Daily Tracking'!$K22*'Daily Tracking'!$L22,0),$B$7)</f>
        <v>660</v>
      </c>
      <c r="Q22" s="6">
        <f>ROUND('Daily Tracking'!$P22*'Daily Tracking'!$O22,0)</f>
        <v>7</v>
      </c>
      <c r="R22" s="6">
        <f>IF('Daily Tracking'!$Q22&gt;$B$10,$B$10,'Daily Tracking'!$Q22)</f>
        <v>7</v>
      </c>
      <c r="S22" s="77">
        <f>ROUND('Daily Tracking'!$P22*'Daily Tracking'!$M22,0)</f>
        <v>198</v>
      </c>
      <c r="T22" s="77">
        <f>IF('Daily Tracking'!$S22&gt;$B$9,$B$9,'Daily Tracking'!$S22)</f>
        <v>198</v>
      </c>
      <c r="U22" s="77">
        <f>ROUND('Daily Tracking'!$P22*'Daily Tracking'!$N22,0)</f>
        <v>495</v>
      </c>
      <c r="V22" s="77">
        <f>'Daily Tracking'!$P22+'Daily Tracking'!$T22</f>
        <v>858</v>
      </c>
      <c r="W22" s="77">
        <f>'Daily Tracking'!$P22-'Daily Tracking'!$U22</f>
        <v>165</v>
      </c>
      <c r="X22" s="77">
        <f>IF('Daily Tracking'!$A22="Skip",'Daily Tracking'!$P22,'Daily Tracking'!$V22)</f>
        <v>858</v>
      </c>
      <c r="Y22" s="77">
        <f>IF('Daily Tracking'!$A22="No",'Daily Tracking'!$V22,'Daily Tracking'!$X22)</f>
        <v>858</v>
      </c>
      <c r="Z22" s="77">
        <f>'Daily Tracking'!$Y22-'Daily Tracking'!$P22</f>
        <v>198</v>
      </c>
      <c r="AA22" s="77">
        <f>'Daily Tracking'!$K22+'Daily Tracking'!$Z22</f>
        <v>1514</v>
      </c>
      <c r="AB22" s="78"/>
      <c r="AC22" s="78"/>
      <c r="AD22" s="79">
        <f>'Daily Tracking'!$AC22-'Daily Tracking'!$AB22</f>
        <v>0</v>
      </c>
      <c r="AE22" s="77" t="b">
        <f>IF('Daily Tracking'!$AD22=0,FALSE,'Daily Tracking'!$Z22/('Daily Tracking'!$AD22*24))</f>
        <v>0</v>
      </c>
    </row>
    <row r="23" spans="1:31" x14ac:dyDescent="0.3">
      <c r="A23" s="71" t="s">
        <v>7</v>
      </c>
      <c r="B23" s="72" t="s">
        <v>75</v>
      </c>
      <c r="C23" s="86">
        <f t="shared" si="1"/>
        <v>44590</v>
      </c>
      <c r="D23" s="87">
        <v>8</v>
      </c>
      <c r="E23" s="86">
        <f>IF('Daily Tracking'!$I23=$B$6,Table2[[#This Row],[Date (Hidden)]]+1,Table2[[#This Row],[Date (Hidden)]])</f>
        <v>44590</v>
      </c>
      <c r="F23" s="85" t="str">
        <f>TEXT(Table2[[#This Row],[Date (Hidden)]],"YYYY")</f>
        <v>2022</v>
      </c>
      <c r="G23" s="85" t="str">
        <f>TEXT(Table2[[#This Row],[Date (Hidden)]],"mmm")</f>
        <v>Jan</v>
      </c>
      <c r="H23" s="85" t="str">
        <f>IF('Daily Tracking'!$I23=$B$6,TEXT('Daily Tracking'!$E23,"dd"),TEXT(Table2[[#This Row],[Date (Hidden)]],"dd"))</f>
        <v>29</v>
      </c>
      <c r="I23" s="85" t="str">
        <f>TEXT(Table2[[#This Row],[Date (Hidden)]],"ddd")</f>
        <v>Sat</v>
      </c>
      <c r="J23" s="85" t="str">
        <f>TEXT('Daily Tracking'!$E23,"ddd")</f>
        <v>Sat</v>
      </c>
      <c r="K23" s="74">
        <f t="shared" si="0"/>
        <v>1514</v>
      </c>
      <c r="L23" s="75">
        <v>0.5</v>
      </c>
      <c r="M23" s="75">
        <v>0.3</v>
      </c>
      <c r="N23" s="76">
        <v>0.75</v>
      </c>
      <c r="O23" s="13">
        <v>0.01</v>
      </c>
      <c r="P23" s="77">
        <f>MROUND(ROUND('Daily Tracking'!$K23*'Daily Tracking'!$L23,0),$B$7)</f>
        <v>760</v>
      </c>
      <c r="Q23" s="6">
        <f>ROUND('Daily Tracking'!$P23*'Daily Tracking'!$O23,0)</f>
        <v>8</v>
      </c>
      <c r="R23" s="6">
        <f>IF('Daily Tracking'!$Q23&gt;$B$10,$B$10,'Daily Tracking'!$Q23)</f>
        <v>8</v>
      </c>
      <c r="S23" s="77">
        <f>ROUND('Daily Tracking'!$P23*'Daily Tracking'!$M23,0)</f>
        <v>228</v>
      </c>
      <c r="T23" s="77">
        <f>IF('Daily Tracking'!$S23&gt;$B$9,$B$9,'Daily Tracking'!$S23)</f>
        <v>228</v>
      </c>
      <c r="U23" s="77">
        <f>ROUND('Daily Tracking'!$P23*'Daily Tracking'!$N23,0)</f>
        <v>570</v>
      </c>
      <c r="V23" s="77">
        <f>'Daily Tracking'!$P23+'Daily Tracking'!$T23</f>
        <v>988</v>
      </c>
      <c r="W23" s="77">
        <f>'Daily Tracking'!$P23-'Daily Tracking'!$U23</f>
        <v>190</v>
      </c>
      <c r="X23" s="77">
        <f>IF('Daily Tracking'!$A23="Skip",'Daily Tracking'!$P23,'Daily Tracking'!$V23)</f>
        <v>988</v>
      </c>
      <c r="Y23" s="77">
        <f>IF('Daily Tracking'!$A23="No",'Daily Tracking'!$V23,'Daily Tracking'!$X23)</f>
        <v>988</v>
      </c>
      <c r="Z23" s="77">
        <f>'Daily Tracking'!$Y23-'Daily Tracking'!$P23</f>
        <v>228</v>
      </c>
      <c r="AA23" s="77">
        <f>'Daily Tracking'!$K23+'Daily Tracking'!$Z23</f>
        <v>1742</v>
      </c>
      <c r="AB23" s="78"/>
      <c r="AC23" s="78"/>
      <c r="AD23" s="79">
        <f>'Daily Tracking'!$AC23-'Daily Tracking'!$AB23</f>
        <v>0</v>
      </c>
      <c r="AE23" s="77" t="b">
        <f>IF('Daily Tracking'!$AD23=0,FALSE,'Daily Tracking'!$Z23/('Daily Tracking'!$AD23*24))</f>
        <v>0</v>
      </c>
    </row>
    <row r="24" spans="1:31" x14ac:dyDescent="0.3">
      <c r="A24" s="71" t="s">
        <v>7</v>
      </c>
      <c r="B24" s="72" t="s">
        <v>75</v>
      </c>
      <c r="C24" s="86">
        <f t="shared" si="1"/>
        <v>44592</v>
      </c>
      <c r="D24" s="87">
        <v>9</v>
      </c>
      <c r="E24" s="86">
        <f>IF('Daily Tracking'!$I24=$B$6,Table2[[#This Row],[Date (Hidden)]]+1,Table2[[#This Row],[Date (Hidden)]])</f>
        <v>44592</v>
      </c>
      <c r="F24" s="85" t="str">
        <f>TEXT(Table2[[#This Row],[Date (Hidden)]],"YYYY")</f>
        <v>2022</v>
      </c>
      <c r="G24" s="85" t="str">
        <f>TEXT(Table2[[#This Row],[Date (Hidden)]],"mmm")</f>
        <v>Jan</v>
      </c>
      <c r="H24" s="85" t="str">
        <f>IF('Daily Tracking'!$I24=$B$6,TEXT('Daily Tracking'!$E24,"dd"),TEXT(Table2[[#This Row],[Date (Hidden)]],"dd"))</f>
        <v>31</v>
      </c>
      <c r="I24" s="85" t="str">
        <f>TEXT(Table2[[#This Row],[Date (Hidden)]],"ddd")</f>
        <v>Mon</v>
      </c>
      <c r="J24" s="85" t="str">
        <f>TEXT('Daily Tracking'!$E24,"ddd")</f>
        <v>Mon</v>
      </c>
      <c r="K24" s="74">
        <f t="shared" si="0"/>
        <v>1742</v>
      </c>
      <c r="L24" s="75">
        <v>0.5</v>
      </c>
      <c r="M24" s="75">
        <v>0.3</v>
      </c>
      <c r="N24" s="76">
        <v>0.75</v>
      </c>
      <c r="O24" s="13">
        <v>0.01</v>
      </c>
      <c r="P24" s="77">
        <f>MROUND(ROUND('Daily Tracking'!$K24*'Daily Tracking'!$L24,0),$B$7)</f>
        <v>880</v>
      </c>
      <c r="Q24" s="6">
        <f>ROUND('Daily Tracking'!$P24*'Daily Tracking'!$O24,0)</f>
        <v>9</v>
      </c>
      <c r="R24" s="6">
        <f>IF('Daily Tracking'!$Q24&gt;$B$10,$B$10,'Daily Tracking'!$Q24)</f>
        <v>9</v>
      </c>
      <c r="S24" s="77">
        <f>ROUND('Daily Tracking'!$P24*'Daily Tracking'!$M24,0)</f>
        <v>264</v>
      </c>
      <c r="T24" s="77">
        <f>IF('Daily Tracking'!$S24&gt;$B$9,$B$9,'Daily Tracking'!$S24)</f>
        <v>264</v>
      </c>
      <c r="U24" s="77">
        <f>ROUND('Daily Tracking'!$P24*'Daily Tracking'!$N24,0)</f>
        <v>660</v>
      </c>
      <c r="V24" s="77">
        <f>'Daily Tracking'!$P24+'Daily Tracking'!$T24</f>
        <v>1144</v>
      </c>
      <c r="W24" s="77">
        <f>'Daily Tracking'!$P24-'Daily Tracking'!$U24</f>
        <v>220</v>
      </c>
      <c r="X24" s="77">
        <f>IF('Daily Tracking'!$A24="Skip",'Daily Tracking'!$P24,'Daily Tracking'!$V24)</f>
        <v>1144</v>
      </c>
      <c r="Y24" s="77">
        <f>IF('Daily Tracking'!$A24="No",'Daily Tracking'!$V24,'Daily Tracking'!$X24)</f>
        <v>1144</v>
      </c>
      <c r="Z24" s="77">
        <f>'Daily Tracking'!$Y24-'Daily Tracking'!$P24</f>
        <v>264</v>
      </c>
      <c r="AA24" s="77">
        <f>'Daily Tracking'!$K24+'Daily Tracking'!$Z24</f>
        <v>2006</v>
      </c>
      <c r="AB24" s="78"/>
      <c r="AC24" s="78"/>
      <c r="AD24" s="79">
        <f>'Daily Tracking'!$AC24-'Daily Tracking'!$AB24</f>
        <v>0</v>
      </c>
      <c r="AE24" s="77" t="b">
        <f>IF('Daily Tracking'!$AD24=0,FALSE,'Daily Tracking'!$Z24/('Daily Tracking'!$AD24*24))</f>
        <v>0</v>
      </c>
    </row>
    <row r="25" spans="1:31" x14ac:dyDescent="0.3">
      <c r="A25" s="71" t="s">
        <v>7</v>
      </c>
      <c r="B25" s="72" t="s">
        <v>75</v>
      </c>
      <c r="C25" s="86">
        <f t="shared" si="1"/>
        <v>44594</v>
      </c>
      <c r="D25" s="87">
        <v>10</v>
      </c>
      <c r="E25" s="86">
        <f>IF('Daily Tracking'!$I25=$B$6,Table2[[#This Row],[Date (Hidden)]]+1,Table2[[#This Row],[Date (Hidden)]])</f>
        <v>44594</v>
      </c>
      <c r="F25" s="85" t="str">
        <f>TEXT(Table2[[#This Row],[Date (Hidden)]],"YYYY")</f>
        <v>2022</v>
      </c>
      <c r="G25" s="85" t="str">
        <f>TEXT(Table2[[#This Row],[Date (Hidden)]],"mmm")</f>
        <v>Feb</v>
      </c>
      <c r="H25" s="85" t="str">
        <f>IF('Daily Tracking'!$I25=$B$6,TEXT('Daily Tracking'!$E25,"dd"),TEXT(Table2[[#This Row],[Date (Hidden)]],"dd"))</f>
        <v>02</v>
      </c>
      <c r="I25" s="85" t="str">
        <f>TEXT(Table2[[#This Row],[Date (Hidden)]],"ddd")</f>
        <v>Wed</v>
      </c>
      <c r="J25" s="85" t="str">
        <f>TEXT('Daily Tracking'!$E25,"ddd")</f>
        <v>Wed</v>
      </c>
      <c r="K25" s="74">
        <f t="shared" si="0"/>
        <v>2006</v>
      </c>
      <c r="L25" s="75">
        <v>0.5</v>
      </c>
      <c r="M25" s="75">
        <v>0.3</v>
      </c>
      <c r="N25" s="76">
        <v>0.75</v>
      </c>
      <c r="O25" s="13">
        <v>0.01</v>
      </c>
      <c r="P25" s="77">
        <f>MROUND(ROUND('Daily Tracking'!$K25*'Daily Tracking'!$L25,0),$B$7)</f>
        <v>1000</v>
      </c>
      <c r="Q25" s="6">
        <f>ROUND('Daily Tracking'!$P25*'Daily Tracking'!$O25,0)</f>
        <v>10</v>
      </c>
      <c r="R25" s="6">
        <f>IF('Daily Tracking'!$Q25&gt;$B$10,$B$10,'Daily Tracking'!$Q25)</f>
        <v>10</v>
      </c>
      <c r="S25" s="77">
        <f>ROUND('Daily Tracking'!$P25*'Daily Tracking'!$M25,0)</f>
        <v>300</v>
      </c>
      <c r="T25" s="77">
        <f>IF('Daily Tracking'!$S25&gt;$B$9,$B$9,'Daily Tracking'!$S25)</f>
        <v>300</v>
      </c>
      <c r="U25" s="77">
        <f>ROUND('Daily Tracking'!$P25*'Daily Tracking'!$N25,0)</f>
        <v>750</v>
      </c>
      <c r="V25" s="77">
        <f>'Daily Tracking'!$P25+'Daily Tracking'!$T25</f>
        <v>1300</v>
      </c>
      <c r="W25" s="77">
        <f>'Daily Tracking'!$P25-'Daily Tracking'!$U25</f>
        <v>250</v>
      </c>
      <c r="X25" s="77">
        <f>IF('Daily Tracking'!$A25="Skip",'Daily Tracking'!$P25,'Daily Tracking'!$V25)</f>
        <v>1300</v>
      </c>
      <c r="Y25" s="77">
        <f>IF('Daily Tracking'!$A25="No",'Daily Tracking'!$V25,'Daily Tracking'!$X25)</f>
        <v>1300</v>
      </c>
      <c r="Z25" s="77">
        <f>'Daily Tracking'!$Y25-'Daily Tracking'!$P25</f>
        <v>300</v>
      </c>
      <c r="AA25" s="77">
        <f>'Daily Tracking'!$K25+'Daily Tracking'!$Z25</f>
        <v>2306</v>
      </c>
      <c r="AB25" s="78"/>
      <c r="AC25" s="78"/>
      <c r="AD25" s="79">
        <f>'Daily Tracking'!$AC25-'Daily Tracking'!$AB25</f>
        <v>0</v>
      </c>
      <c r="AE25" s="77" t="b">
        <f>IF('Daily Tracking'!$AD25=0,FALSE,'Daily Tracking'!$Z25/('Daily Tracking'!$AD25*24))</f>
        <v>0</v>
      </c>
    </row>
    <row r="26" spans="1:31" x14ac:dyDescent="0.3">
      <c r="A26" s="71" t="s">
        <v>7</v>
      </c>
      <c r="B26" s="72" t="s">
        <v>75</v>
      </c>
      <c r="C26" s="86">
        <f t="shared" si="1"/>
        <v>44596</v>
      </c>
      <c r="D26" s="87">
        <v>11</v>
      </c>
      <c r="E26" s="86">
        <f>IF('Daily Tracking'!$I26=$B$6,Table2[[#This Row],[Date (Hidden)]]+1,Table2[[#This Row],[Date (Hidden)]])</f>
        <v>44596</v>
      </c>
      <c r="F26" s="85" t="str">
        <f>TEXT(Table2[[#This Row],[Date (Hidden)]],"YYYY")</f>
        <v>2022</v>
      </c>
      <c r="G26" s="85" t="str">
        <f>TEXT(Table2[[#This Row],[Date (Hidden)]],"mmm")</f>
        <v>Feb</v>
      </c>
      <c r="H26" s="85" t="str">
        <f>IF('Daily Tracking'!$I26=$B$6,TEXT('Daily Tracking'!$E26,"dd"),TEXT(Table2[[#This Row],[Date (Hidden)]],"dd"))</f>
        <v>04</v>
      </c>
      <c r="I26" s="85" t="str">
        <f>TEXT(Table2[[#This Row],[Date (Hidden)]],"ddd")</f>
        <v>Fri</v>
      </c>
      <c r="J26" s="85" t="str">
        <f>TEXT('Daily Tracking'!$E26,"ddd")</f>
        <v>Fri</v>
      </c>
      <c r="K26" s="74">
        <f t="shared" si="0"/>
        <v>2306</v>
      </c>
      <c r="L26" s="75">
        <v>0.5</v>
      </c>
      <c r="M26" s="75">
        <v>0.3</v>
      </c>
      <c r="N26" s="76">
        <v>0.75</v>
      </c>
      <c r="O26" s="13">
        <v>0.01</v>
      </c>
      <c r="P26" s="77">
        <f>MROUND(ROUND('Daily Tracking'!$K26*'Daily Tracking'!$L26,0),$B$7)</f>
        <v>1160</v>
      </c>
      <c r="Q26" s="6">
        <f>ROUND('Daily Tracking'!$P26*'Daily Tracking'!$O26,0)</f>
        <v>12</v>
      </c>
      <c r="R26" s="6">
        <f>IF('Daily Tracking'!$Q26&gt;$B$10,$B$10,'Daily Tracking'!$Q26)</f>
        <v>12</v>
      </c>
      <c r="S26" s="77">
        <f>ROUND('Daily Tracking'!$P26*'Daily Tracking'!$M26,0)</f>
        <v>348</v>
      </c>
      <c r="T26" s="77">
        <f>IF('Daily Tracking'!$S26&gt;$B$9,$B$9,'Daily Tracking'!$S26)</f>
        <v>348</v>
      </c>
      <c r="U26" s="77">
        <f>ROUND('Daily Tracking'!$P26*'Daily Tracking'!$N26,0)</f>
        <v>870</v>
      </c>
      <c r="V26" s="77">
        <f>'Daily Tracking'!$P26+'Daily Tracking'!$T26</f>
        <v>1508</v>
      </c>
      <c r="W26" s="77">
        <f>'Daily Tracking'!$P26-'Daily Tracking'!$U26</f>
        <v>290</v>
      </c>
      <c r="X26" s="77">
        <f>IF('Daily Tracking'!$A26="Skip",'Daily Tracking'!$P26,'Daily Tracking'!$V26)</f>
        <v>1508</v>
      </c>
      <c r="Y26" s="77">
        <f>IF('Daily Tracking'!$A26="No",'Daily Tracking'!$V26,'Daily Tracking'!$X26)</f>
        <v>1508</v>
      </c>
      <c r="Z26" s="77">
        <f>'Daily Tracking'!$Y26-'Daily Tracking'!$P26</f>
        <v>348</v>
      </c>
      <c r="AA26" s="77">
        <f>'Daily Tracking'!$K26+'Daily Tracking'!$Z26</f>
        <v>2654</v>
      </c>
      <c r="AB26" s="78"/>
      <c r="AC26" s="78"/>
      <c r="AD26" s="79">
        <f>'Daily Tracking'!$AC26-'Daily Tracking'!$AB26</f>
        <v>0</v>
      </c>
      <c r="AE26" s="77" t="b">
        <f>IF('Daily Tracking'!$AD26=0,FALSE,'Daily Tracking'!$Z26/('Daily Tracking'!$AD26*24))</f>
        <v>0</v>
      </c>
    </row>
    <row r="27" spans="1:31" x14ac:dyDescent="0.3">
      <c r="A27" s="71" t="s">
        <v>7</v>
      </c>
      <c r="B27" s="72" t="s">
        <v>75</v>
      </c>
      <c r="C27" s="86">
        <f t="shared" si="1"/>
        <v>44598</v>
      </c>
      <c r="D27" s="87">
        <v>12</v>
      </c>
      <c r="E27" s="86">
        <f>IF('Daily Tracking'!$I27=$B$6,Table2[[#This Row],[Date (Hidden)]]+1,Table2[[#This Row],[Date (Hidden)]])</f>
        <v>44599</v>
      </c>
      <c r="F27" s="85" t="str">
        <f>TEXT(Table2[[#This Row],[Date (Hidden)]],"YYYY")</f>
        <v>2022</v>
      </c>
      <c r="G27" s="85" t="str">
        <f>TEXT(Table2[[#This Row],[Date (Hidden)]],"mmm")</f>
        <v>Feb</v>
      </c>
      <c r="H27" s="85" t="str">
        <f>IF('Daily Tracking'!$I27=$B$6,TEXT('Daily Tracking'!$E27,"dd"),TEXT(Table2[[#This Row],[Date (Hidden)]],"dd"))</f>
        <v>07</v>
      </c>
      <c r="I27" s="85" t="str">
        <f>TEXT(Table2[[#This Row],[Date (Hidden)]],"ddd")</f>
        <v>Sun</v>
      </c>
      <c r="J27" s="85" t="str">
        <f>TEXT('Daily Tracking'!$E27,"ddd")</f>
        <v>Mon</v>
      </c>
      <c r="K27" s="74">
        <f t="shared" si="0"/>
        <v>2654</v>
      </c>
      <c r="L27" s="75">
        <v>0.5</v>
      </c>
      <c r="M27" s="75">
        <v>0.3</v>
      </c>
      <c r="N27" s="76">
        <v>0.75</v>
      </c>
      <c r="O27" s="13">
        <v>0.01</v>
      </c>
      <c r="P27" s="77">
        <f>MROUND(ROUND('Daily Tracking'!$K27*'Daily Tracking'!$L27,0),$B$7)</f>
        <v>1320</v>
      </c>
      <c r="Q27" s="6">
        <f>ROUND('Daily Tracking'!$P27*'Daily Tracking'!$O27,0)</f>
        <v>13</v>
      </c>
      <c r="R27" s="6">
        <f>IF('Daily Tracking'!$Q27&gt;$B$10,$B$10,'Daily Tracking'!$Q27)</f>
        <v>13</v>
      </c>
      <c r="S27" s="77">
        <f>ROUND('Daily Tracking'!$P27*'Daily Tracking'!$M27,0)</f>
        <v>396</v>
      </c>
      <c r="T27" s="77">
        <f>IF('Daily Tracking'!$S27&gt;$B$9,$B$9,'Daily Tracking'!$S27)</f>
        <v>396</v>
      </c>
      <c r="U27" s="77">
        <f>ROUND('Daily Tracking'!$P27*'Daily Tracking'!$N27,0)</f>
        <v>990</v>
      </c>
      <c r="V27" s="77">
        <f>'Daily Tracking'!$P27+'Daily Tracking'!$T27</f>
        <v>1716</v>
      </c>
      <c r="W27" s="77">
        <f>'Daily Tracking'!$P27-'Daily Tracking'!$U27</f>
        <v>330</v>
      </c>
      <c r="X27" s="77">
        <f>IF('Daily Tracking'!$A27="Skip",'Daily Tracking'!$P27,'Daily Tracking'!$V27)</f>
        <v>1716</v>
      </c>
      <c r="Y27" s="77">
        <f>IF('Daily Tracking'!$A27="No",'Daily Tracking'!$V27,'Daily Tracking'!$X27)</f>
        <v>1716</v>
      </c>
      <c r="Z27" s="77">
        <f>'Daily Tracking'!$Y27-'Daily Tracking'!$P27</f>
        <v>396</v>
      </c>
      <c r="AA27" s="77">
        <f>'Daily Tracking'!$K27+'Daily Tracking'!$Z27</f>
        <v>3050</v>
      </c>
      <c r="AB27" s="78"/>
      <c r="AC27" s="78"/>
      <c r="AD27" s="79">
        <f>'Daily Tracking'!$AC27-'Daily Tracking'!$AB27</f>
        <v>0</v>
      </c>
      <c r="AE27" s="77" t="b">
        <f>IF('Daily Tracking'!$AD27=0,FALSE,'Daily Tracking'!$Z27/('Daily Tracking'!$AD27*24))</f>
        <v>0</v>
      </c>
    </row>
    <row r="28" spans="1:31" x14ac:dyDescent="0.3">
      <c r="A28" s="71" t="s">
        <v>7</v>
      </c>
      <c r="B28" s="72" t="s">
        <v>75</v>
      </c>
      <c r="C28" s="86">
        <f t="shared" si="1"/>
        <v>44600</v>
      </c>
      <c r="D28" s="87">
        <v>13</v>
      </c>
      <c r="E28" s="86">
        <f>IF('Daily Tracking'!$I28=$B$6,Table2[[#This Row],[Date (Hidden)]]+1,Table2[[#This Row],[Date (Hidden)]])</f>
        <v>44600</v>
      </c>
      <c r="F28" s="85" t="str">
        <f>TEXT(Table2[[#This Row],[Date (Hidden)]],"YYYY")</f>
        <v>2022</v>
      </c>
      <c r="G28" s="85" t="str">
        <f>TEXT(Table2[[#This Row],[Date (Hidden)]],"mmm")</f>
        <v>Feb</v>
      </c>
      <c r="H28" s="85" t="str">
        <f>IF('Daily Tracking'!$I28=$B$6,TEXT('Daily Tracking'!$E28,"dd"),TEXT(Table2[[#This Row],[Date (Hidden)]],"dd"))</f>
        <v>08</v>
      </c>
      <c r="I28" s="85" t="str">
        <f>TEXT(Table2[[#This Row],[Date (Hidden)]],"ddd")</f>
        <v>Tue</v>
      </c>
      <c r="J28" s="85" t="str">
        <f>TEXT('Daily Tracking'!$E28,"ddd")</f>
        <v>Tue</v>
      </c>
      <c r="K28" s="74">
        <f t="shared" si="0"/>
        <v>3050</v>
      </c>
      <c r="L28" s="75">
        <v>0.5</v>
      </c>
      <c r="M28" s="75">
        <v>0.3</v>
      </c>
      <c r="N28" s="76">
        <v>0.75</v>
      </c>
      <c r="O28" s="13">
        <v>0.01</v>
      </c>
      <c r="P28" s="77">
        <f>MROUND(ROUND('Daily Tracking'!$K28*'Daily Tracking'!$L28,0),$B$7)</f>
        <v>1520</v>
      </c>
      <c r="Q28" s="6">
        <f>ROUND('Daily Tracking'!$P28*'Daily Tracking'!$O28,0)</f>
        <v>15</v>
      </c>
      <c r="R28" s="6">
        <f>IF('Daily Tracking'!$Q28&gt;$B$10,$B$10,'Daily Tracking'!$Q28)</f>
        <v>15</v>
      </c>
      <c r="S28" s="77">
        <f>ROUND('Daily Tracking'!$P28*'Daily Tracking'!$M28,0)</f>
        <v>456</v>
      </c>
      <c r="T28" s="77">
        <f>IF('Daily Tracking'!$S28&gt;$B$9,$B$9,'Daily Tracking'!$S28)</f>
        <v>456</v>
      </c>
      <c r="U28" s="77">
        <f>ROUND('Daily Tracking'!$P28*'Daily Tracking'!$N28,0)</f>
        <v>1140</v>
      </c>
      <c r="V28" s="77">
        <f>'Daily Tracking'!$P28+'Daily Tracking'!$T28</f>
        <v>1976</v>
      </c>
      <c r="W28" s="77">
        <f>'Daily Tracking'!$P28-'Daily Tracking'!$U28</f>
        <v>380</v>
      </c>
      <c r="X28" s="77">
        <f>IF('Daily Tracking'!$A28="Skip",'Daily Tracking'!$P28,'Daily Tracking'!$V28)</f>
        <v>1976</v>
      </c>
      <c r="Y28" s="77">
        <f>IF('Daily Tracking'!$A28="No",'Daily Tracking'!$V28,'Daily Tracking'!$X28)</f>
        <v>1976</v>
      </c>
      <c r="Z28" s="77">
        <f>'Daily Tracking'!$Y28-'Daily Tracking'!$P28</f>
        <v>456</v>
      </c>
      <c r="AA28" s="77">
        <f>'Daily Tracking'!$K28+'Daily Tracking'!$Z28</f>
        <v>3506</v>
      </c>
      <c r="AB28" s="78"/>
      <c r="AC28" s="78"/>
      <c r="AD28" s="79">
        <f>'Daily Tracking'!$AC28-'Daily Tracking'!$AB28</f>
        <v>0</v>
      </c>
      <c r="AE28" s="77" t="b">
        <f>IF('Daily Tracking'!$AD28=0,FALSE,'Daily Tracking'!$Z28/('Daily Tracking'!$AD28*24))</f>
        <v>0</v>
      </c>
    </row>
    <row r="29" spans="1:31" x14ac:dyDescent="0.3">
      <c r="A29" s="71" t="s">
        <v>7</v>
      </c>
      <c r="B29" s="72" t="s">
        <v>75</v>
      </c>
      <c r="C29" s="86">
        <f t="shared" si="1"/>
        <v>44602</v>
      </c>
      <c r="D29" s="87">
        <v>14</v>
      </c>
      <c r="E29" s="86">
        <f>IF('Daily Tracking'!$I29=$B$6,Table2[[#This Row],[Date (Hidden)]]+1,Table2[[#This Row],[Date (Hidden)]])</f>
        <v>44602</v>
      </c>
      <c r="F29" s="85" t="str">
        <f>TEXT(Table2[[#This Row],[Date (Hidden)]],"YYYY")</f>
        <v>2022</v>
      </c>
      <c r="G29" s="85" t="str">
        <f>TEXT(Table2[[#This Row],[Date (Hidden)]],"mmm")</f>
        <v>Feb</v>
      </c>
      <c r="H29" s="85" t="str">
        <f>IF('Daily Tracking'!$I29=$B$6,TEXT('Daily Tracking'!$E29,"dd"),TEXT(Table2[[#This Row],[Date (Hidden)]],"dd"))</f>
        <v>10</v>
      </c>
      <c r="I29" s="85" t="str">
        <f>TEXT(Table2[[#This Row],[Date (Hidden)]],"ddd")</f>
        <v>Thu</v>
      </c>
      <c r="J29" s="85" t="str">
        <f>TEXT('Daily Tracking'!$E29,"ddd")</f>
        <v>Thu</v>
      </c>
      <c r="K29" s="74">
        <f t="shared" si="0"/>
        <v>3506</v>
      </c>
      <c r="L29" s="75">
        <v>0.5</v>
      </c>
      <c r="M29" s="75">
        <v>0.3</v>
      </c>
      <c r="N29" s="76">
        <v>0.75</v>
      </c>
      <c r="O29" s="13">
        <v>0.01</v>
      </c>
      <c r="P29" s="77">
        <f>MROUND(ROUND('Daily Tracking'!$K29*'Daily Tracking'!$L29,0),$B$7)</f>
        <v>1760</v>
      </c>
      <c r="Q29" s="6">
        <f>ROUND('Daily Tracking'!$P29*'Daily Tracking'!$O29,0)</f>
        <v>18</v>
      </c>
      <c r="R29" s="6">
        <f>IF('Daily Tracking'!$Q29&gt;$B$10,$B$10,'Daily Tracking'!$Q29)</f>
        <v>18</v>
      </c>
      <c r="S29" s="77">
        <f>ROUND('Daily Tracking'!$P29*'Daily Tracking'!$M29,0)</f>
        <v>528</v>
      </c>
      <c r="T29" s="77">
        <f>IF('Daily Tracking'!$S29&gt;$B$9,$B$9,'Daily Tracking'!$S29)</f>
        <v>528</v>
      </c>
      <c r="U29" s="77">
        <f>ROUND('Daily Tracking'!$P29*'Daily Tracking'!$N29,0)</f>
        <v>1320</v>
      </c>
      <c r="V29" s="77">
        <f>'Daily Tracking'!$P29+'Daily Tracking'!$T29</f>
        <v>2288</v>
      </c>
      <c r="W29" s="77">
        <f>'Daily Tracking'!$P29-'Daily Tracking'!$U29</f>
        <v>440</v>
      </c>
      <c r="X29" s="77">
        <f>IF('Daily Tracking'!$A29="Skip",'Daily Tracking'!$P29,'Daily Tracking'!$V29)</f>
        <v>2288</v>
      </c>
      <c r="Y29" s="77">
        <f>IF('Daily Tracking'!$A29="No",'Daily Tracking'!$V29,'Daily Tracking'!$X29)</f>
        <v>2288</v>
      </c>
      <c r="Z29" s="77">
        <f>'Daily Tracking'!$Y29-'Daily Tracking'!$P29</f>
        <v>528</v>
      </c>
      <c r="AA29" s="77">
        <f>'Daily Tracking'!$K29+'Daily Tracking'!$Z29</f>
        <v>4034</v>
      </c>
      <c r="AB29" s="78"/>
      <c r="AC29" s="78"/>
      <c r="AD29" s="79">
        <f>'Daily Tracking'!$AC29-'Daily Tracking'!$AB29</f>
        <v>0</v>
      </c>
      <c r="AE29" s="77" t="b">
        <f>IF('Daily Tracking'!$AD29=0,FALSE,'Daily Tracking'!$Z29/('Daily Tracking'!$AD29*24))</f>
        <v>0</v>
      </c>
    </row>
    <row r="30" spans="1:31" x14ac:dyDescent="0.3">
      <c r="A30" s="71" t="s">
        <v>7</v>
      </c>
      <c r="B30" s="72" t="s">
        <v>75</v>
      </c>
      <c r="C30" s="86">
        <f t="shared" ref="C30:C37" si="2">C29+B$5</f>
        <v>44604</v>
      </c>
      <c r="D30" s="87">
        <v>15</v>
      </c>
      <c r="E30" s="86">
        <f>IF('Daily Tracking'!$I30=$B$6,Table2[[#This Row],[Date (Hidden)]]+1,Table2[[#This Row],[Date (Hidden)]])</f>
        <v>44604</v>
      </c>
      <c r="F30" s="85" t="str">
        <f>TEXT(Table2[[#This Row],[Date (Hidden)]],"YYYY")</f>
        <v>2022</v>
      </c>
      <c r="G30" s="85" t="str">
        <f>TEXT(Table2[[#This Row],[Date (Hidden)]],"mmm")</f>
        <v>Feb</v>
      </c>
      <c r="H30" s="85" t="str">
        <f>IF('Daily Tracking'!$I30=$B$6,TEXT('Daily Tracking'!$E30,"dd"),TEXT(Table2[[#This Row],[Date (Hidden)]],"dd"))</f>
        <v>12</v>
      </c>
      <c r="I30" s="85" t="str">
        <f>TEXT(Table2[[#This Row],[Date (Hidden)]],"ddd")</f>
        <v>Sat</v>
      </c>
      <c r="J30" s="85" t="str">
        <f>TEXT('Daily Tracking'!$E30,"ddd")</f>
        <v>Sat</v>
      </c>
      <c r="K30" s="74">
        <f t="shared" ref="K30:K37" si="3">AA29</f>
        <v>4034</v>
      </c>
      <c r="L30" s="75">
        <v>0.5</v>
      </c>
      <c r="M30" s="75">
        <v>0.3</v>
      </c>
      <c r="N30" s="76">
        <v>0.75</v>
      </c>
      <c r="O30" s="13">
        <v>0.01</v>
      </c>
      <c r="P30" s="77">
        <f>MROUND(ROUND('Daily Tracking'!$K30*'Daily Tracking'!$L30,0),$B$7)</f>
        <v>2020</v>
      </c>
      <c r="Q30" s="6">
        <f>ROUND('Daily Tracking'!$P30*'Daily Tracking'!$O30,0)</f>
        <v>20</v>
      </c>
      <c r="R30" s="6">
        <f>IF('Daily Tracking'!$Q30&gt;$B$10,$B$10,'Daily Tracking'!$Q30)</f>
        <v>20</v>
      </c>
      <c r="S30" s="77">
        <f>ROUND('Daily Tracking'!$P30*'Daily Tracking'!$M30,0)</f>
        <v>606</v>
      </c>
      <c r="T30" s="77">
        <f>IF('Daily Tracking'!$S30&gt;$B$9,$B$9,'Daily Tracking'!$S30)</f>
        <v>606</v>
      </c>
      <c r="U30" s="77">
        <f>ROUND('Daily Tracking'!$P30*'Daily Tracking'!$N30,0)</f>
        <v>1515</v>
      </c>
      <c r="V30" s="77">
        <f>'Daily Tracking'!$P30+'Daily Tracking'!$T30</f>
        <v>2626</v>
      </c>
      <c r="W30" s="77">
        <f>'Daily Tracking'!$P30-'Daily Tracking'!$U30</f>
        <v>505</v>
      </c>
      <c r="X30" s="77">
        <f>IF('Daily Tracking'!$A30="Skip",'Daily Tracking'!$P30,'Daily Tracking'!$V30)</f>
        <v>2626</v>
      </c>
      <c r="Y30" s="77">
        <f>IF('Daily Tracking'!$A30="No",'Daily Tracking'!$V30,'Daily Tracking'!$X30)</f>
        <v>2626</v>
      </c>
      <c r="Z30" s="77">
        <f>'Daily Tracking'!$Y30-'Daily Tracking'!$P30</f>
        <v>606</v>
      </c>
      <c r="AA30" s="77">
        <f>'Daily Tracking'!$K30+'Daily Tracking'!$Z30</f>
        <v>4640</v>
      </c>
      <c r="AB30" s="78"/>
      <c r="AC30" s="78"/>
      <c r="AD30" s="79">
        <f>'Daily Tracking'!$AC30-'Daily Tracking'!$AB30</f>
        <v>0</v>
      </c>
      <c r="AE30" s="77" t="b">
        <f>IF('Daily Tracking'!$AD30=0,FALSE,'Daily Tracking'!$Z30/('Daily Tracking'!$AD30*24))</f>
        <v>0</v>
      </c>
    </row>
    <row r="31" spans="1:31" x14ac:dyDescent="0.3">
      <c r="A31" s="71" t="s">
        <v>7</v>
      </c>
      <c r="B31" s="72" t="s">
        <v>75</v>
      </c>
      <c r="C31" s="86">
        <f t="shared" si="2"/>
        <v>44606</v>
      </c>
      <c r="D31" s="87">
        <v>16</v>
      </c>
      <c r="E31" s="86">
        <f>IF('Daily Tracking'!$I31=$B$6,Table2[[#This Row],[Date (Hidden)]]+1,Table2[[#This Row],[Date (Hidden)]])</f>
        <v>44606</v>
      </c>
      <c r="F31" s="85" t="str">
        <f>TEXT(Table2[[#This Row],[Date (Hidden)]],"YYYY")</f>
        <v>2022</v>
      </c>
      <c r="G31" s="85" t="str">
        <f>TEXT(Table2[[#This Row],[Date (Hidden)]],"mmm")</f>
        <v>Feb</v>
      </c>
      <c r="H31" s="85" t="str">
        <f>IF('Daily Tracking'!$I31=$B$6,TEXT('Daily Tracking'!$E31,"dd"),TEXT(Table2[[#This Row],[Date (Hidden)]],"dd"))</f>
        <v>14</v>
      </c>
      <c r="I31" s="85" t="str">
        <f>TEXT(Table2[[#This Row],[Date (Hidden)]],"ddd")</f>
        <v>Mon</v>
      </c>
      <c r="J31" s="85" t="str">
        <f>TEXT('Daily Tracking'!$E31,"ddd")</f>
        <v>Mon</v>
      </c>
      <c r="K31" s="74">
        <f t="shared" si="3"/>
        <v>4640</v>
      </c>
      <c r="L31" s="75">
        <v>0.5</v>
      </c>
      <c r="M31" s="75">
        <v>0.3</v>
      </c>
      <c r="N31" s="76">
        <v>0.75</v>
      </c>
      <c r="O31" s="13">
        <v>0.01</v>
      </c>
      <c r="P31" s="77">
        <f>MROUND(ROUND('Daily Tracking'!$K31*'Daily Tracking'!$L31,0),$B$7)</f>
        <v>2320</v>
      </c>
      <c r="Q31" s="6">
        <f>ROUND('Daily Tracking'!$P31*'Daily Tracking'!$O31,0)</f>
        <v>23</v>
      </c>
      <c r="R31" s="6">
        <f>IF('Daily Tracking'!$Q31&gt;$B$10,$B$10,'Daily Tracking'!$Q31)</f>
        <v>23</v>
      </c>
      <c r="S31" s="77">
        <f>ROUND('Daily Tracking'!$P31*'Daily Tracking'!$M31,0)</f>
        <v>696</v>
      </c>
      <c r="T31" s="77">
        <f>IF('Daily Tracking'!$S31&gt;$B$9,$B$9,'Daily Tracking'!$S31)</f>
        <v>696</v>
      </c>
      <c r="U31" s="77">
        <f>ROUND('Daily Tracking'!$P31*'Daily Tracking'!$N31,0)</f>
        <v>1740</v>
      </c>
      <c r="V31" s="77">
        <f>'Daily Tracking'!$P31+'Daily Tracking'!$T31</f>
        <v>3016</v>
      </c>
      <c r="W31" s="77">
        <f>'Daily Tracking'!$P31-'Daily Tracking'!$U31</f>
        <v>580</v>
      </c>
      <c r="X31" s="77">
        <f>IF('Daily Tracking'!$A31="Skip",'Daily Tracking'!$P31,'Daily Tracking'!$V31)</f>
        <v>3016</v>
      </c>
      <c r="Y31" s="77">
        <f>IF('Daily Tracking'!$A31="No",'Daily Tracking'!$V31,'Daily Tracking'!$X31)</f>
        <v>3016</v>
      </c>
      <c r="Z31" s="77">
        <f>'Daily Tracking'!$Y31-'Daily Tracking'!$P31</f>
        <v>696</v>
      </c>
      <c r="AA31" s="77">
        <f>'Daily Tracking'!$K31+'Daily Tracking'!$Z31</f>
        <v>5336</v>
      </c>
      <c r="AB31" s="78"/>
      <c r="AC31" s="78"/>
      <c r="AD31" s="79">
        <f>'Daily Tracking'!$AC31-'Daily Tracking'!$AB31</f>
        <v>0</v>
      </c>
      <c r="AE31" s="77" t="b">
        <f>IF('Daily Tracking'!$AD31=0,FALSE,'Daily Tracking'!$Z31/('Daily Tracking'!$AD31*24))</f>
        <v>0</v>
      </c>
    </row>
    <row r="32" spans="1:31" x14ac:dyDescent="0.3">
      <c r="A32" s="71" t="s">
        <v>7</v>
      </c>
      <c r="B32" s="72" t="s">
        <v>75</v>
      </c>
      <c r="C32" s="86">
        <f t="shared" si="2"/>
        <v>44608</v>
      </c>
      <c r="D32" s="87">
        <v>17</v>
      </c>
      <c r="E32" s="86">
        <f>IF('Daily Tracking'!$I32=$B$6,Table2[[#This Row],[Date (Hidden)]]+1,Table2[[#This Row],[Date (Hidden)]])</f>
        <v>44608</v>
      </c>
      <c r="F32" s="85" t="str">
        <f>TEXT(Table2[[#This Row],[Date (Hidden)]],"YYYY")</f>
        <v>2022</v>
      </c>
      <c r="G32" s="85" t="str">
        <f>TEXT(Table2[[#This Row],[Date (Hidden)]],"mmm")</f>
        <v>Feb</v>
      </c>
      <c r="H32" s="85" t="str">
        <f>IF('Daily Tracking'!$I32=$B$6,TEXT('Daily Tracking'!$E32,"dd"),TEXT(Table2[[#This Row],[Date (Hidden)]],"dd"))</f>
        <v>16</v>
      </c>
      <c r="I32" s="85" t="str">
        <f>TEXT(Table2[[#This Row],[Date (Hidden)]],"ddd")</f>
        <v>Wed</v>
      </c>
      <c r="J32" s="85" t="str">
        <f>TEXT('Daily Tracking'!$E32,"ddd")</f>
        <v>Wed</v>
      </c>
      <c r="K32" s="74">
        <f t="shared" si="3"/>
        <v>5336</v>
      </c>
      <c r="L32" s="75">
        <v>0.5</v>
      </c>
      <c r="M32" s="75">
        <v>0.3</v>
      </c>
      <c r="N32" s="76">
        <v>0.75</v>
      </c>
      <c r="O32" s="13">
        <v>0.01</v>
      </c>
      <c r="P32" s="77">
        <f>MROUND(ROUND('Daily Tracking'!$K32*'Daily Tracking'!$L32,0),$B$7)</f>
        <v>2660</v>
      </c>
      <c r="Q32" s="6">
        <f>ROUND('Daily Tracking'!$P32*'Daily Tracking'!$O32,0)</f>
        <v>27</v>
      </c>
      <c r="R32" s="6">
        <f>IF('Daily Tracking'!$Q32&gt;$B$10,$B$10,'Daily Tracking'!$Q32)</f>
        <v>25</v>
      </c>
      <c r="S32" s="77">
        <f>ROUND('Daily Tracking'!$P32*'Daily Tracking'!$M32,0)</f>
        <v>798</v>
      </c>
      <c r="T32" s="77">
        <f>IF('Daily Tracking'!$S32&gt;$B$9,$B$9,'Daily Tracking'!$S32)</f>
        <v>798</v>
      </c>
      <c r="U32" s="77">
        <f>ROUND('Daily Tracking'!$P32*'Daily Tracking'!$N32,0)</f>
        <v>1995</v>
      </c>
      <c r="V32" s="77">
        <f>'Daily Tracking'!$P32+'Daily Tracking'!$T32</f>
        <v>3458</v>
      </c>
      <c r="W32" s="77">
        <f>'Daily Tracking'!$P32-'Daily Tracking'!$U32</f>
        <v>665</v>
      </c>
      <c r="X32" s="77">
        <f>IF('Daily Tracking'!$A32="Skip",'Daily Tracking'!$P32,'Daily Tracking'!$V32)</f>
        <v>3458</v>
      </c>
      <c r="Y32" s="77">
        <f>IF('Daily Tracking'!$A32="No",'Daily Tracking'!$V32,'Daily Tracking'!$X32)</f>
        <v>3458</v>
      </c>
      <c r="Z32" s="77">
        <f>'Daily Tracking'!$Y32-'Daily Tracking'!$P32</f>
        <v>798</v>
      </c>
      <c r="AA32" s="77">
        <f>'Daily Tracking'!$K32+'Daily Tracking'!$Z32</f>
        <v>6134</v>
      </c>
      <c r="AB32" s="78"/>
      <c r="AC32" s="78"/>
      <c r="AD32" s="79">
        <f>'Daily Tracking'!$AC32-'Daily Tracking'!$AB32</f>
        <v>0</v>
      </c>
      <c r="AE32" s="77" t="b">
        <f>IF('Daily Tracking'!$AD32=0,FALSE,'Daily Tracking'!$Z32/('Daily Tracking'!$AD32*24))</f>
        <v>0</v>
      </c>
    </row>
    <row r="33" spans="1:31" x14ac:dyDescent="0.3">
      <c r="A33" s="71" t="s">
        <v>7</v>
      </c>
      <c r="B33" s="72" t="s">
        <v>75</v>
      </c>
      <c r="C33" s="86">
        <f t="shared" si="2"/>
        <v>44610</v>
      </c>
      <c r="D33" s="87">
        <v>18</v>
      </c>
      <c r="E33" s="86">
        <f>IF('Daily Tracking'!$I33=$B$6,Table2[[#This Row],[Date (Hidden)]]+1,Table2[[#This Row],[Date (Hidden)]])</f>
        <v>44610</v>
      </c>
      <c r="F33" s="85" t="str">
        <f>TEXT(Table2[[#This Row],[Date (Hidden)]],"YYYY")</f>
        <v>2022</v>
      </c>
      <c r="G33" s="85" t="str">
        <f>TEXT(Table2[[#This Row],[Date (Hidden)]],"mmm")</f>
        <v>Feb</v>
      </c>
      <c r="H33" s="85" t="str">
        <f>IF('Daily Tracking'!$I33=$B$6,TEXT('Daily Tracking'!$E33,"dd"),TEXT(Table2[[#This Row],[Date (Hidden)]],"dd"))</f>
        <v>18</v>
      </c>
      <c r="I33" s="85" t="str">
        <f>TEXT(Table2[[#This Row],[Date (Hidden)]],"ddd")</f>
        <v>Fri</v>
      </c>
      <c r="J33" s="85" t="str">
        <f>TEXT('Daily Tracking'!$E33,"ddd")</f>
        <v>Fri</v>
      </c>
      <c r="K33" s="74">
        <f t="shared" si="3"/>
        <v>6134</v>
      </c>
      <c r="L33" s="75">
        <v>0.5</v>
      </c>
      <c r="M33" s="75">
        <v>0.3</v>
      </c>
      <c r="N33" s="76">
        <v>0.75</v>
      </c>
      <c r="O33" s="13">
        <v>0.01</v>
      </c>
      <c r="P33" s="77">
        <f>MROUND(ROUND('Daily Tracking'!$K33*'Daily Tracking'!$L33,0),$B$7)</f>
        <v>3060</v>
      </c>
      <c r="Q33" s="6">
        <f>ROUND('Daily Tracking'!$P33*'Daily Tracking'!$O33,0)</f>
        <v>31</v>
      </c>
      <c r="R33" s="6">
        <f>IF('Daily Tracking'!$Q33&gt;$B$10,$B$10,'Daily Tracking'!$Q33)</f>
        <v>25</v>
      </c>
      <c r="S33" s="77">
        <f>ROUND('Daily Tracking'!$P33*'Daily Tracking'!$M33,0)</f>
        <v>918</v>
      </c>
      <c r="T33" s="77">
        <f>IF('Daily Tracking'!$S33&gt;$B$9,$B$9,'Daily Tracking'!$S33)</f>
        <v>918</v>
      </c>
      <c r="U33" s="77">
        <f>ROUND('Daily Tracking'!$P33*'Daily Tracking'!$N33,0)</f>
        <v>2295</v>
      </c>
      <c r="V33" s="77">
        <f>'Daily Tracking'!$P33+'Daily Tracking'!$T33</f>
        <v>3978</v>
      </c>
      <c r="W33" s="77">
        <f>'Daily Tracking'!$P33-'Daily Tracking'!$U33</f>
        <v>765</v>
      </c>
      <c r="X33" s="77">
        <f>IF('Daily Tracking'!$A33="Skip",'Daily Tracking'!$P33,'Daily Tracking'!$V33)</f>
        <v>3978</v>
      </c>
      <c r="Y33" s="77">
        <f>IF('Daily Tracking'!$A33="No",'Daily Tracking'!$V33,'Daily Tracking'!$X33)</f>
        <v>3978</v>
      </c>
      <c r="Z33" s="77">
        <f>'Daily Tracking'!$Y33-'Daily Tracking'!$P33</f>
        <v>918</v>
      </c>
      <c r="AA33" s="77">
        <f>'Daily Tracking'!$K33+'Daily Tracking'!$Z33</f>
        <v>7052</v>
      </c>
      <c r="AB33" s="78"/>
      <c r="AC33" s="78"/>
      <c r="AD33" s="79">
        <f>'Daily Tracking'!$AC33-'Daily Tracking'!$AB33</f>
        <v>0</v>
      </c>
      <c r="AE33" s="77" t="b">
        <f>IF('Daily Tracking'!$AD33=0,FALSE,'Daily Tracking'!$Z33/('Daily Tracking'!$AD33*24))</f>
        <v>0</v>
      </c>
    </row>
    <row r="34" spans="1:31" x14ac:dyDescent="0.3">
      <c r="A34" s="71" t="s">
        <v>7</v>
      </c>
      <c r="B34" s="72" t="s">
        <v>75</v>
      </c>
      <c r="C34" s="86">
        <f t="shared" si="2"/>
        <v>44612</v>
      </c>
      <c r="D34" s="87">
        <v>19</v>
      </c>
      <c r="E34" s="86">
        <f>IF('Daily Tracking'!$I34=$B$6,Table2[[#This Row],[Date (Hidden)]]+1,Table2[[#This Row],[Date (Hidden)]])</f>
        <v>44613</v>
      </c>
      <c r="F34" s="85" t="str">
        <f>TEXT(Table2[[#This Row],[Date (Hidden)]],"YYYY")</f>
        <v>2022</v>
      </c>
      <c r="G34" s="85" t="str">
        <f>TEXT(Table2[[#This Row],[Date (Hidden)]],"mmm")</f>
        <v>Feb</v>
      </c>
      <c r="H34" s="85" t="str">
        <f>IF('Daily Tracking'!$I34=$B$6,TEXT('Daily Tracking'!$E34,"dd"),TEXT(Table2[[#This Row],[Date (Hidden)]],"dd"))</f>
        <v>21</v>
      </c>
      <c r="I34" s="85" t="str">
        <f>TEXT(Table2[[#This Row],[Date (Hidden)]],"ddd")</f>
        <v>Sun</v>
      </c>
      <c r="J34" s="85" t="str">
        <f>TEXT('Daily Tracking'!$E34,"ddd")</f>
        <v>Mon</v>
      </c>
      <c r="K34" s="74">
        <f t="shared" si="3"/>
        <v>7052</v>
      </c>
      <c r="L34" s="75">
        <v>0.5</v>
      </c>
      <c r="M34" s="75">
        <v>0.3</v>
      </c>
      <c r="N34" s="76">
        <v>0.75</v>
      </c>
      <c r="O34" s="13">
        <v>0.01</v>
      </c>
      <c r="P34" s="77">
        <f>MROUND(ROUND('Daily Tracking'!$K34*'Daily Tracking'!$L34,0),$B$7)</f>
        <v>3520</v>
      </c>
      <c r="Q34" s="6">
        <f>ROUND('Daily Tracking'!$P34*'Daily Tracking'!$O34,0)</f>
        <v>35</v>
      </c>
      <c r="R34" s="6">
        <f>IF('Daily Tracking'!$Q34&gt;$B$10,$B$10,'Daily Tracking'!$Q34)</f>
        <v>25</v>
      </c>
      <c r="S34" s="77">
        <f>ROUND('Daily Tracking'!$P34*'Daily Tracking'!$M34,0)</f>
        <v>1056</v>
      </c>
      <c r="T34" s="77">
        <f>IF('Daily Tracking'!$S34&gt;$B$9,$B$9,'Daily Tracking'!$S34)</f>
        <v>1000</v>
      </c>
      <c r="U34" s="77">
        <f>ROUND('Daily Tracking'!$P34*'Daily Tracking'!$N34,0)</f>
        <v>2640</v>
      </c>
      <c r="V34" s="77">
        <f>'Daily Tracking'!$P34+'Daily Tracking'!$T34</f>
        <v>4520</v>
      </c>
      <c r="W34" s="77">
        <f>'Daily Tracking'!$P34-'Daily Tracking'!$U34</f>
        <v>880</v>
      </c>
      <c r="X34" s="77">
        <f>IF('Daily Tracking'!$A34="Skip",'Daily Tracking'!$P34,'Daily Tracking'!$V34)</f>
        <v>4520</v>
      </c>
      <c r="Y34" s="77">
        <f>IF('Daily Tracking'!$A34="No",'Daily Tracking'!$V34,'Daily Tracking'!$X34)</f>
        <v>4520</v>
      </c>
      <c r="Z34" s="77">
        <f>'Daily Tracking'!$Y34-'Daily Tracking'!$P34</f>
        <v>1000</v>
      </c>
      <c r="AA34" s="77">
        <f>'Daily Tracking'!$K34+'Daily Tracking'!$Z34</f>
        <v>8052</v>
      </c>
      <c r="AB34" s="78"/>
      <c r="AC34" s="78"/>
      <c r="AD34" s="79">
        <f>'Daily Tracking'!$AC34-'Daily Tracking'!$AB34</f>
        <v>0</v>
      </c>
      <c r="AE34" s="77" t="b">
        <f>IF('Daily Tracking'!$AD34=0,FALSE,'Daily Tracking'!$Z34/('Daily Tracking'!$AD34*24))</f>
        <v>0</v>
      </c>
    </row>
    <row r="35" spans="1:31" x14ac:dyDescent="0.3">
      <c r="A35" s="71" t="s">
        <v>7</v>
      </c>
      <c r="B35" s="72" t="s">
        <v>75</v>
      </c>
      <c r="C35" s="86">
        <f t="shared" si="2"/>
        <v>44614</v>
      </c>
      <c r="D35" s="87">
        <v>20</v>
      </c>
      <c r="E35" s="86">
        <f>IF('Daily Tracking'!$I35=$B$6,Table2[[#This Row],[Date (Hidden)]]+1,Table2[[#This Row],[Date (Hidden)]])</f>
        <v>44614</v>
      </c>
      <c r="F35" s="85" t="str">
        <f>TEXT(Table2[[#This Row],[Date (Hidden)]],"YYYY")</f>
        <v>2022</v>
      </c>
      <c r="G35" s="85" t="str">
        <f>TEXT(Table2[[#This Row],[Date (Hidden)]],"mmm")</f>
        <v>Feb</v>
      </c>
      <c r="H35" s="85" t="str">
        <f>IF('Daily Tracking'!$I35=$B$6,TEXT('Daily Tracking'!$E35,"dd"),TEXT(Table2[[#This Row],[Date (Hidden)]],"dd"))</f>
        <v>22</v>
      </c>
      <c r="I35" s="85" t="str">
        <f>TEXT(Table2[[#This Row],[Date (Hidden)]],"ddd")</f>
        <v>Tue</v>
      </c>
      <c r="J35" s="85" t="str">
        <f>TEXT('Daily Tracking'!$E35,"ddd")</f>
        <v>Tue</v>
      </c>
      <c r="K35" s="74">
        <f t="shared" si="3"/>
        <v>8052</v>
      </c>
      <c r="L35" s="75">
        <v>0.5</v>
      </c>
      <c r="M35" s="75">
        <v>0.3</v>
      </c>
      <c r="N35" s="76">
        <v>0.75</v>
      </c>
      <c r="O35" s="13">
        <v>0.01</v>
      </c>
      <c r="P35" s="77">
        <f>MROUND(ROUND('Daily Tracking'!$K35*'Daily Tracking'!$L35,0),$B$7)</f>
        <v>4020</v>
      </c>
      <c r="Q35" s="6">
        <f>ROUND('Daily Tracking'!$P35*'Daily Tracking'!$O35,0)</f>
        <v>40</v>
      </c>
      <c r="R35" s="6">
        <f>IF('Daily Tracking'!$Q35&gt;$B$10,$B$10,'Daily Tracking'!$Q35)</f>
        <v>25</v>
      </c>
      <c r="S35" s="77">
        <f>ROUND('Daily Tracking'!$P35*'Daily Tracking'!$M35,0)</f>
        <v>1206</v>
      </c>
      <c r="T35" s="77">
        <f>IF('Daily Tracking'!$S35&gt;$B$9,$B$9,'Daily Tracking'!$S35)</f>
        <v>1000</v>
      </c>
      <c r="U35" s="77">
        <f>ROUND('Daily Tracking'!$P35*'Daily Tracking'!$N35,0)</f>
        <v>3015</v>
      </c>
      <c r="V35" s="77">
        <f>'Daily Tracking'!$P35+'Daily Tracking'!$T35</f>
        <v>5020</v>
      </c>
      <c r="W35" s="77">
        <f>'Daily Tracking'!$P35-'Daily Tracking'!$U35</f>
        <v>1005</v>
      </c>
      <c r="X35" s="77">
        <f>IF('Daily Tracking'!$A35="Skip",'Daily Tracking'!$P35,'Daily Tracking'!$V35)</f>
        <v>5020</v>
      </c>
      <c r="Y35" s="77">
        <f>IF('Daily Tracking'!$A35="No",'Daily Tracking'!$V35,'Daily Tracking'!$X35)</f>
        <v>5020</v>
      </c>
      <c r="Z35" s="77">
        <f>'Daily Tracking'!$Y35-'Daily Tracking'!$P35</f>
        <v>1000</v>
      </c>
      <c r="AA35" s="77">
        <f>'Daily Tracking'!$K35+'Daily Tracking'!$Z35</f>
        <v>9052</v>
      </c>
      <c r="AB35" s="78"/>
      <c r="AC35" s="78"/>
      <c r="AD35" s="79">
        <f>'Daily Tracking'!$AC35-'Daily Tracking'!$AB35</f>
        <v>0</v>
      </c>
      <c r="AE35" s="77" t="b">
        <f>IF('Daily Tracking'!$AD35=0,FALSE,'Daily Tracking'!$Z35/('Daily Tracking'!$AD35*24))</f>
        <v>0</v>
      </c>
    </row>
    <row r="36" spans="1:31" x14ac:dyDescent="0.3">
      <c r="A36" s="71" t="s">
        <v>7</v>
      </c>
      <c r="B36" s="72" t="s">
        <v>75</v>
      </c>
      <c r="C36" s="86">
        <f t="shared" si="2"/>
        <v>44616</v>
      </c>
      <c r="D36" s="87">
        <v>21</v>
      </c>
      <c r="E36" s="86">
        <f>IF('Daily Tracking'!$I36=$B$6,Table2[[#This Row],[Date (Hidden)]]+1,Table2[[#This Row],[Date (Hidden)]])</f>
        <v>44616</v>
      </c>
      <c r="F36" s="85" t="str">
        <f>TEXT(Table2[[#This Row],[Date (Hidden)]],"YYYY")</f>
        <v>2022</v>
      </c>
      <c r="G36" s="85" t="str">
        <f>TEXT(Table2[[#This Row],[Date (Hidden)]],"mmm")</f>
        <v>Feb</v>
      </c>
      <c r="H36" s="85" t="str">
        <f>IF('Daily Tracking'!$I36=$B$6,TEXT('Daily Tracking'!$E36,"dd"),TEXT(Table2[[#This Row],[Date (Hidden)]],"dd"))</f>
        <v>24</v>
      </c>
      <c r="I36" s="85" t="str">
        <f>TEXT(Table2[[#This Row],[Date (Hidden)]],"ddd")</f>
        <v>Thu</v>
      </c>
      <c r="J36" s="85" t="str">
        <f>TEXT('Daily Tracking'!$E36,"ddd")</f>
        <v>Thu</v>
      </c>
      <c r="K36" s="74">
        <f t="shared" si="3"/>
        <v>9052</v>
      </c>
      <c r="L36" s="75">
        <v>0.5</v>
      </c>
      <c r="M36" s="75">
        <v>0.3</v>
      </c>
      <c r="N36" s="76">
        <v>0.75</v>
      </c>
      <c r="O36" s="13">
        <v>0.01</v>
      </c>
      <c r="P36" s="77">
        <f>MROUND(ROUND('Daily Tracking'!$K36*'Daily Tracking'!$L36,0),$B$7)</f>
        <v>4520</v>
      </c>
      <c r="Q36" s="6">
        <f>ROUND('Daily Tracking'!$P36*'Daily Tracking'!$O36,0)</f>
        <v>45</v>
      </c>
      <c r="R36" s="6">
        <f>IF('Daily Tracking'!$Q36&gt;$B$10,$B$10,'Daily Tracking'!$Q36)</f>
        <v>25</v>
      </c>
      <c r="S36" s="77">
        <f>ROUND('Daily Tracking'!$P36*'Daily Tracking'!$M36,0)</f>
        <v>1356</v>
      </c>
      <c r="T36" s="77">
        <f>IF('Daily Tracking'!$S36&gt;$B$9,$B$9,'Daily Tracking'!$S36)</f>
        <v>1000</v>
      </c>
      <c r="U36" s="77">
        <f>ROUND('Daily Tracking'!$P36*'Daily Tracking'!$N36,0)</f>
        <v>3390</v>
      </c>
      <c r="V36" s="77">
        <f>'Daily Tracking'!$P36+'Daily Tracking'!$T36</f>
        <v>5520</v>
      </c>
      <c r="W36" s="77">
        <f>'Daily Tracking'!$P36-'Daily Tracking'!$U36</f>
        <v>1130</v>
      </c>
      <c r="X36" s="77">
        <f>IF('Daily Tracking'!$A36="Skip",'Daily Tracking'!$P36,'Daily Tracking'!$V36)</f>
        <v>5520</v>
      </c>
      <c r="Y36" s="77">
        <f>IF('Daily Tracking'!$A36="No",'Daily Tracking'!$V36,'Daily Tracking'!$X36)</f>
        <v>5520</v>
      </c>
      <c r="Z36" s="77">
        <f>'Daily Tracking'!$Y36-'Daily Tracking'!$P36</f>
        <v>1000</v>
      </c>
      <c r="AA36" s="77">
        <f>'Daily Tracking'!$K36+'Daily Tracking'!$Z36</f>
        <v>10052</v>
      </c>
      <c r="AB36" s="78"/>
      <c r="AC36" s="78"/>
      <c r="AD36" s="79">
        <f>'Daily Tracking'!$AC36-'Daily Tracking'!$AB36</f>
        <v>0</v>
      </c>
      <c r="AE36" s="77" t="b">
        <f>IF('Daily Tracking'!$AD36=0,FALSE,'Daily Tracking'!$Z36/('Daily Tracking'!$AD36*24))</f>
        <v>0</v>
      </c>
    </row>
    <row r="37" spans="1:31" x14ac:dyDescent="0.3">
      <c r="A37" s="71" t="s">
        <v>7</v>
      </c>
      <c r="B37" s="72" t="s">
        <v>75</v>
      </c>
      <c r="C37" s="86">
        <f t="shared" si="2"/>
        <v>44618</v>
      </c>
      <c r="D37" s="87">
        <v>22</v>
      </c>
      <c r="E37" s="86">
        <f>IF('Daily Tracking'!$I37=$B$6,Table2[[#This Row],[Date (Hidden)]]+1,Table2[[#This Row],[Date (Hidden)]])</f>
        <v>44618</v>
      </c>
      <c r="F37" s="85" t="str">
        <f>TEXT(Table2[[#This Row],[Date (Hidden)]],"YYYY")</f>
        <v>2022</v>
      </c>
      <c r="G37" s="85" t="str">
        <f>TEXT(Table2[[#This Row],[Date (Hidden)]],"mmm")</f>
        <v>Feb</v>
      </c>
      <c r="H37" s="85" t="str">
        <f>IF('Daily Tracking'!$I37=$B$6,TEXT('Daily Tracking'!$E37,"dd"),TEXT(Table2[[#This Row],[Date (Hidden)]],"dd"))</f>
        <v>26</v>
      </c>
      <c r="I37" s="85" t="str">
        <f>TEXT(Table2[[#This Row],[Date (Hidden)]],"ddd")</f>
        <v>Sat</v>
      </c>
      <c r="J37" s="85" t="str">
        <f>TEXT('Daily Tracking'!$E37,"ddd")</f>
        <v>Sat</v>
      </c>
      <c r="K37" s="74">
        <f t="shared" si="3"/>
        <v>10052</v>
      </c>
      <c r="L37" s="75">
        <v>0.5</v>
      </c>
      <c r="M37" s="75">
        <v>0.3</v>
      </c>
      <c r="N37" s="76">
        <v>0.75</v>
      </c>
      <c r="O37" s="13">
        <v>0.01</v>
      </c>
      <c r="P37" s="77">
        <f>MROUND(ROUND('Daily Tracking'!$K37*'Daily Tracking'!$L37,0),$B$7)</f>
        <v>5020</v>
      </c>
      <c r="Q37" s="6">
        <f>ROUND('Daily Tracking'!$P37*'Daily Tracking'!$O37,0)</f>
        <v>50</v>
      </c>
      <c r="R37" s="6">
        <f>IF('Daily Tracking'!$Q37&gt;$B$10,$B$10,'Daily Tracking'!$Q37)</f>
        <v>25</v>
      </c>
      <c r="S37" s="77">
        <f>ROUND('Daily Tracking'!$P37*'Daily Tracking'!$M37,0)</f>
        <v>1506</v>
      </c>
      <c r="T37" s="77">
        <f>IF('Daily Tracking'!$S37&gt;$B$9,$B$9,'Daily Tracking'!$S37)</f>
        <v>1000</v>
      </c>
      <c r="U37" s="77">
        <f>ROUND('Daily Tracking'!$P37*'Daily Tracking'!$N37,0)</f>
        <v>3765</v>
      </c>
      <c r="V37" s="77">
        <f>'Daily Tracking'!$P37+'Daily Tracking'!$T37</f>
        <v>6020</v>
      </c>
      <c r="W37" s="77">
        <f>'Daily Tracking'!$P37-'Daily Tracking'!$U37</f>
        <v>1255</v>
      </c>
      <c r="X37" s="77">
        <f>IF('Daily Tracking'!$A37="Skip",'Daily Tracking'!$P37,'Daily Tracking'!$V37)</f>
        <v>6020</v>
      </c>
      <c r="Y37" s="77">
        <f>IF('Daily Tracking'!$A37="No",'Daily Tracking'!$V37,'Daily Tracking'!$X37)</f>
        <v>6020</v>
      </c>
      <c r="Z37" s="77">
        <f>'Daily Tracking'!$Y37-'Daily Tracking'!$P37</f>
        <v>1000</v>
      </c>
      <c r="AA37" s="77">
        <f>'Daily Tracking'!$K37+'Daily Tracking'!$Z37</f>
        <v>11052</v>
      </c>
      <c r="AB37" s="78"/>
      <c r="AC37" s="78"/>
      <c r="AD37" s="79">
        <f>'Daily Tracking'!$AC37-'Daily Tracking'!$AB37</f>
        <v>0</v>
      </c>
      <c r="AE37" s="77" t="b">
        <f>IF('Daily Tracking'!$AD37=0,FALSE,'Daily Tracking'!$Z37/('Daily Tracking'!$AD37*24))</f>
        <v>0</v>
      </c>
    </row>
    <row r="38" spans="1:31" x14ac:dyDescent="0.3">
      <c r="A38" s="71" t="s">
        <v>7</v>
      </c>
      <c r="B38" s="72" t="s">
        <v>75</v>
      </c>
      <c r="C38" s="86">
        <f>C37+B$5</f>
        <v>44620</v>
      </c>
      <c r="D38" s="87">
        <v>23</v>
      </c>
      <c r="E38" s="86">
        <f>IF('Daily Tracking'!$I38=$B$6,Table2[[#This Row],[Date (Hidden)]]+1,Table2[[#This Row],[Date (Hidden)]])</f>
        <v>44620</v>
      </c>
      <c r="F38" s="85" t="str">
        <f>TEXT(Table2[[#This Row],[Date (Hidden)]],"YYYY")</f>
        <v>2022</v>
      </c>
      <c r="G38" s="85" t="str">
        <f>TEXT(Table2[[#This Row],[Date (Hidden)]],"mmm")</f>
        <v>Feb</v>
      </c>
      <c r="H38" s="85" t="str">
        <f>IF('Daily Tracking'!$I38=$B$6,TEXT('Daily Tracking'!$E38,"dd"),TEXT(Table2[[#This Row],[Date (Hidden)]],"dd"))</f>
        <v>28</v>
      </c>
      <c r="I38" s="85" t="str">
        <f>TEXT(Table2[[#This Row],[Date (Hidden)]],"ddd")</f>
        <v>Mon</v>
      </c>
      <c r="J38" s="85" t="str">
        <f>TEXT('Daily Tracking'!$E38,"ddd")</f>
        <v>Mon</v>
      </c>
      <c r="K38" s="74">
        <f>AA37</f>
        <v>11052</v>
      </c>
      <c r="L38" s="75">
        <v>0.5</v>
      </c>
      <c r="M38" s="75">
        <v>0.3</v>
      </c>
      <c r="N38" s="76">
        <v>0.75</v>
      </c>
      <c r="O38" s="13">
        <v>0.01</v>
      </c>
      <c r="P38" s="77">
        <f>MROUND(ROUND('Daily Tracking'!$K38*'Daily Tracking'!$L38,0),$B$7)</f>
        <v>5520</v>
      </c>
      <c r="Q38" s="6">
        <f>ROUND('Daily Tracking'!$P38*'Daily Tracking'!$O38,0)</f>
        <v>55</v>
      </c>
      <c r="R38" s="6">
        <f>IF('Daily Tracking'!$Q38&gt;$B$10,$B$10,'Daily Tracking'!$Q38)</f>
        <v>25</v>
      </c>
      <c r="S38" s="77">
        <f>ROUND('Daily Tracking'!$P38*'Daily Tracking'!$M38,0)</f>
        <v>1656</v>
      </c>
      <c r="T38" s="77">
        <f>IF('Daily Tracking'!$S38&gt;$B$9,$B$9,'Daily Tracking'!$S38)</f>
        <v>1000</v>
      </c>
      <c r="U38" s="77">
        <f>ROUND('Daily Tracking'!$P38*'Daily Tracking'!$N38,0)</f>
        <v>4140</v>
      </c>
      <c r="V38" s="77">
        <f>'Daily Tracking'!$P38+'Daily Tracking'!$T38</f>
        <v>6520</v>
      </c>
      <c r="W38" s="77">
        <f>'Daily Tracking'!$P38-'Daily Tracking'!$U38</f>
        <v>1380</v>
      </c>
      <c r="X38" s="77">
        <f>IF('Daily Tracking'!$A38="Skip",'Daily Tracking'!$P38,'Daily Tracking'!$V38)</f>
        <v>6520</v>
      </c>
      <c r="Y38" s="77">
        <f>IF('Daily Tracking'!$A38="No",'Daily Tracking'!$V38,'Daily Tracking'!$X38)</f>
        <v>6520</v>
      </c>
      <c r="Z38" s="77">
        <f>'Daily Tracking'!$Y38-'Daily Tracking'!$P38</f>
        <v>1000</v>
      </c>
      <c r="AA38" s="77">
        <f>'Daily Tracking'!$K38+'Daily Tracking'!$Z38</f>
        <v>12052</v>
      </c>
      <c r="AB38" s="78"/>
      <c r="AC38" s="78"/>
      <c r="AD38" s="79">
        <f>'Daily Tracking'!$AC38-'Daily Tracking'!$AB38</f>
        <v>0</v>
      </c>
      <c r="AE38" s="77" t="b">
        <f>IF('Daily Tracking'!$AD38=0,FALSE,'Daily Tracking'!$Z38/('Daily Tracking'!$AD38*24))</f>
        <v>0</v>
      </c>
    </row>
    <row r="39" spans="1:31" x14ac:dyDescent="0.3">
      <c r="A39" s="71" t="s">
        <v>7</v>
      </c>
      <c r="B39" s="72" t="s">
        <v>75</v>
      </c>
      <c r="C39" s="86">
        <f t="shared" ref="C39:C102" si="4">C38+B$5</f>
        <v>44622</v>
      </c>
      <c r="D39" s="87">
        <v>24</v>
      </c>
      <c r="E39" s="86">
        <f>IF('Daily Tracking'!$I39=$B$6,Table2[[#This Row],[Date (Hidden)]]+1,Table2[[#This Row],[Date (Hidden)]])</f>
        <v>44622</v>
      </c>
      <c r="F39" s="85" t="str">
        <f>TEXT(Table2[[#This Row],[Date (Hidden)]],"YYYY")</f>
        <v>2022</v>
      </c>
      <c r="G39" s="85" t="str">
        <f>TEXT(Table2[[#This Row],[Date (Hidden)]],"mmm")</f>
        <v>Mar</v>
      </c>
      <c r="H39" s="85" t="str">
        <f>IF('Daily Tracking'!$I39=$B$6,TEXT('Daily Tracking'!$E39,"dd"),TEXT(Table2[[#This Row],[Date (Hidden)]],"dd"))</f>
        <v>02</v>
      </c>
      <c r="I39" s="85" t="str">
        <f>TEXT(Table2[[#This Row],[Date (Hidden)]],"ddd")</f>
        <v>Wed</v>
      </c>
      <c r="J39" s="85" t="str">
        <f>TEXT('Daily Tracking'!$E39,"ddd")</f>
        <v>Wed</v>
      </c>
      <c r="K39" s="74">
        <f t="shared" ref="K39:K102" si="5">AA38</f>
        <v>12052</v>
      </c>
      <c r="L39" s="75">
        <v>0.5</v>
      </c>
      <c r="M39" s="75">
        <v>0.3</v>
      </c>
      <c r="N39" s="76">
        <v>0.75</v>
      </c>
      <c r="O39" s="13">
        <v>0.01</v>
      </c>
      <c r="P39" s="77">
        <f>MROUND(ROUND('Daily Tracking'!$K39*'Daily Tracking'!$L39,0),$B$7)</f>
        <v>6020</v>
      </c>
      <c r="Q39" s="6">
        <f>ROUND('Daily Tracking'!$P39*'Daily Tracking'!$O39,0)</f>
        <v>60</v>
      </c>
      <c r="R39" s="6">
        <f>IF('Daily Tracking'!$Q39&gt;$B$10,$B$10,'Daily Tracking'!$Q39)</f>
        <v>25</v>
      </c>
      <c r="S39" s="77">
        <f>ROUND('Daily Tracking'!$P39*'Daily Tracking'!$M39,0)</f>
        <v>1806</v>
      </c>
      <c r="T39" s="77">
        <f>IF('Daily Tracking'!$S39&gt;$B$9,$B$9,'Daily Tracking'!$S39)</f>
        <v>1000</v>
      </c>
      <c r="U39" s="77">
        <f>ROUND('Daily Tracking'!$P39*'Daily Tracking'!$N39,0)</f>
        <v>4515</v>
      </c>
      <c r="V39" s="77">
        <f>'Daily Tracking'!$P39+'Daily Tracking'!$T39</f>
        <v>7020</v>
      </c>
      <c r="W39" s="77">
        <f>'Daily Tracking'!$P39-'Daily Tracking'!$U39</f>
        <v>1505</v>
      </c>
      <c r="X39" s="77">
        <f>IF('Daily Tracking'!$A39="Skip",'Daily Tracking'!$P39,'Daily Tracking'!$V39)</f>
        <v>7020</v>
      </c>
      <c r="Y39" s="77">
        <f>IF('Daily Tracking'!$A39="No",'Daily Tracking'!$V39,'Daily Tracking'!$X39)</f>
        <v>7020</v>
      </c>
      <c r="Z39" s="77">
        <f>'Daily Tracking'!$Y39-'Daily Tracking'!$P39</f>
        <v>1000</v>
      </c>
      <c r="AA39" s="77">
        <f>'Daily Tracking'!$K39+'Daily Tracking'!$Z39</f>
        <v>13052</v>
      </c>
      <c r="AB39" s="78"/>
      <c r="AC39" s="78"/>
      <c r="AD39" s="79">
        <f>'Daily Tracking'!$AC39-'Daily Tracking'!$AB39</f>
        <v>0</v>
      </c>
      <c r="AE39" s="77" t="b">
        <f>IF('Daily Tracking'!$AD39=0,FALSE,'Daily Tracking'!$Z39/('Daily Tracking'!$AD39*24))</f>
        <v>0</v>
      </c>
    </row>
    <row r="40" spans="1:31" x14ac:dyDescent="0.3">
      <c r="A40" s="71" t="s">
        <v>7</v>
      </c>
      <c r="B40" s="72" t="s">
        <v>75</v>
      </c>
      <c r="C40" s="86">
        <f t="shared" si="4"/>
        <v>44624</v>
      </c>
      <c r="D40" s="87">
        <v>25</v>
      </c>
      <c r="E40" s="86">
        <f>IF('Daily Tracking'!$I40=$B$6,Table2[[#This Row],[Date (Hidden)]]+1,Table2[[#This Row],[Date (Hidden)]])</f>
        <v>44624</v>
      </c>
      <c r="F40" s="85" t="str">
        <f>TEXT(Table2[[#This Row],[Date (Hidden)]],"YYYY")</f>
        <v>2022</v>
      </c>
      <c r="G40" s="85" t="str">
        <f>TEXT(Table2[[#This Row],[Date (Hidden)]],"mmm")</f>
        <v>Mar</v>
      </c>
      <c r="H40" s="85" t="str">
        <f>IF('Daily Tracking'!$I40=$B$6,TEXT('Daily Tracking'!$E40,"dd"),TEXT(Table2[[#This Row],[Date (Hidden)]],"dd"))</f>
        <v>04</v>
      </c>
      <c r="I40" s="85" t="str">
        <f>TEXT(Table2[[#This Row],[Date (Hidden)]],"ddd")</f>
        <v>Fri</v>
      </c>
      <c r="J40" s="85" t="str">
        <f>TEXT('Daily Tracking'!$E40,"ddd")</f>
        <v>Fri</v>
      </c>
      <c r="K40" s="74">
        <f t="shared" si="5"/>
        <v>13052</v>
      </c>
      <c r="L40" s="75">
        <v>0.5</v>
      </c>
      <c r="M40" s="75">
        <v>0.3</v>
      </c>
      <c r="N40" s="76">
        <v>0.75</v>
      </c>
      <c r="O40" s="13">
        <v>0.01</v>
      </c>
      <c r="P40" s="77">
        <f>MROUND(ROUND('Daily Tracking'!$K40*'Daily Tracking'!$L40,0),$B$7)</f>
        <v>6520</v>
      </c>
      <c r="Q40" s="6">
        <f>ROUND('Daily Tracking'!$P40*'Daily Tracking'!$O40,0)</f>
        <v>65</v>
      </c>
      <c r="R40" s="6">
        <f>IF('Daily Tracking'!$Q40&gt;$B$10,$B$10,'Daily Tracking'!$Q40)</f>
        <v>25</v>
      </c>
      <c r="S40" s="77">
        <f>ROUND('Daily Tracking'!$P40*'Daily Tracking'!$M40,0)</f>
        <v>1956</v>
      </c>
      <c r="T40" s="77">
        <f>IF('Daily Tracking'!$S40&gt;$B$9,$B$9,'Daily Tracking'!$S40)</f>
        <v>1000</v>
      </c>
      <c r="U40" s="77">
        <f>ROUND('Daily Tracking'!$P40*'Daily Tracking'!$N40,0)</f>
        <v>4890</v>
      </c>
      <c r="V40" s="77">
        <f>'Daily Tracking'!$P40+'Daily Tracking'!$T40</f>
        <v>7520</v>
      </c>
      <c r="W40" s="77">
        <f>'Daily Tracking'!$P40-'Daily Tracking'!$U40</f>
        <v>1630</v>
      </c>
      <c r="X40" s="77">
        <f>IF('Daily Tracking'!$A40="Skip",'Daily Tracking'!$P40,'Daily Tracking'!$V40)</f>
        <v>7520</v>
      </c>
      <c r="Y40" s="77">
        <f>IF('Daily Tracking'!$A40="No",'Daily Tracking'!$V40,'Daily Tracking'!$X40)</f>
        <v>7520</v>
      </c>
      <c r="Z40" s="77">
        <f>'Daily Tracking'!$Y40-'Daily Tracking'!$P40</f>
        <v>1000</v>
      </c>
      <c r="AA40" s="77">
        <f>'Daily Tracking'!$K40+'Daily Tracking'!$Z40</f>
        <v>14052</v>
      </c>
      <c r="AB40" s="78"/>
      <c r="AC40" s="78"/>
      <c r="AD40" s="79">
        <f>'Daily Tracking'!$AC40-'Daily Tracking'!$AB40</f>
        <v>0</v>
      </c>
      <c r="AE40" s="77" t="b">
        <f>IF('Daily Tracking'!$AD40=0,FALSE,'Daily Tracking'!$Z40/('Daily Tracking'!$AD40*24))</f>
        <v>0</v>
      </c>
    </row>
    <row r="41" spans="1:31" x14ac:dyDescent="0.3">
      <c r="A41" s="71" t="s">
        <v>7</v>
      </c>
      <c r="B41" s="72" t="s">
        <v>75</v>
      </c>
      <c r="C41" s="86">
        <f t="shared" si="4"/>
        <v>44626</v>
      </c>
      <c r="D41" s="87">
        <v>26</v>
      </c>
      <c r="E41" s="86">
        <f>IF('Daily Tracking'!$I41=$B$6,Table2[[#This Row],[Date (Hidden)]]+1,Table2[[#This Row],[Date (Hidden)]])</f>
        <v>44627</v>
      </c>
      <c r="F41" s="85" t="str">
        <f>TEXT(Table2[[#This Row],[Date (Hidden)]],"YYYY")</f>
        <v>2022</v>
      </c>
      <c r="G41" s="85" t="str">
        <f>TEXT(Table2[[#This Row],[Date (Hidden)]],"mmm")</f>
        <v>Mar</v>
      </c>
      <c r="H41" s="85" t="str">
        <f>IF('Daily Tracking'!$I41=$B$6,TEXT('Daily Tracking'!$E41,"dd"),TEXT(Table2[[#This Row],[Date (Hidden)]],"dd"))</f>
        <v>07</v>
      </c>
      <c r="I41" s="85" t="str">
        <f>TEXT(Table2[[#This Row],[Date (Hidden)]],"ddd")</f>
        <v>Sun</v>
      </c>
      <c r="J41" s="85" t="str">
        <f>TEXT('Daily Tracking'!$E41,"ddd")</f>
        <v>Mon</v>
      </c>
      <c r="K41" s="74">
        <f t="shared" si="5"/>
        <v>14052</v>
      </c>
      <c r="L41" s="75">
        <v>0.5</v>
      </c>
      <c r="M41" s="75">
        <v>0.3</v>
      </c>
      <c r="N41" s="76">
        <v>0.75</v>
      </c>
      <c r="O41" s="13">
        <v>0.01</v>
      </c>
      <c r="P41" s="77">
        <f>MROUND(ROUND('Daily Tracking'!$K41*'Daily Tracking'!$L41,0),$B$7)</f>
        <v>7020</v>
      </c>
      <c r="Q41" s="6">
        <f>ROUND('Daily Tracking'!$P41*'Daily Tracking'!$O41,0)</f>
        <v>70</v>
      </c>
      <c r="R41" s="6">
        <f>IF('Daily Tracking'!$Q41&gt;$B$10,$B$10,'Daily Tracking'!$Q41)</f>
        <v>25</v>
      </c>
      <c r="S41" s="77">
        <f>ROUND('Daily Tracking'!$P41*'Daily Tracking'!$M41,0)</f>
        <v>2106</v>
      </c>
      <c r="T41" s="77">
        <f>IF('Daily Tracking'!$S41&gt;$B$9,$B$9,'Daily Tracking'!$S41)</f>
        <v>1000</v>
      </c>
      <c r="U41" s="77">
        <f>ROUND('Daily Tracking'!$P41*'Daily Tracking'!$N41,0)</f>
        <v>5265</v>
      </c>
      <c r="V41" s="77">
        <f>'Daily Tracking'!$P41+'Daily Tracking'!$T41</f>
        <v>8020</v>
      </c>
      <c r="W41" s="77">
        <f>'Daily Tracking'!$P41-'Daily Tracking'!$U41</f>
        <v>1755</v>
      </c>
      <c r="X41" s="77">
        <f>IF('Daily Tracking'!$A41="Skip",'Daily Tracking'!$P41,'Daily Tracking'!$V41)</f>
        <v>8020</v>
      </c>
      <c r="Y41" s="77">
        <f>IF('Daily Tracking'!$A41="No",'Daily Tracking'!$V41,'Daily Tracking'!$X41)</f>
        <v>8020</v>
      </c>
      <c r="Z41" s="77">
        <f>'Daily Tracking'!$Y41-'Daily Tracking'!$P41</f>
        <v>1000</v>
      </c>
      <c r="AA41" s="77">
        <f>'Daily Tracking'!$K41+'Daily Tracking'!$Z41</f>
        <v>15052</v>
      </c>
      <c r="AB41" s="78"/>
      <c r="AC41" s="78"/>
      <c r="AD41" s="79">
        <f>'Daily Tracking'!$AC41-'Daily Tracking'!$AB41</f>
        <v>0</v>
      </c>
      <c r="AE41" s="77" t="b">
        <f>IF('Daily Tracking'!$AD41=0,FALSE,'Daily Tracking'!$Z41/('Daily Tracking'!$AD41*24))</f>
        <v>0</v>
      </c>
    </row>
    <row r="42" spans="1:31" x14ac:dyDescent="0.3">
      <c r="A42" s="71" t="s">
        <v>7</v>
      </c>
      <c r="B42" s="72" t="s">
        <v>75</v>
      </c>
      <c r="C42" s="86">
        <f t="shared" si="4"/>
        <v>44628</v>
      </c>
      <c r="D42" s="87">
        <v>27</v>
      </c>
      <c r="E42" s="86">
        <f>IF('Daily Tracking'!$I42=$B$6,Table2[[#This Row],[Date (Hidden)]]+1,Table2[[#This Row],[Date (Hidden)]])</f>
        <v>44628</v>
      </c>
      <c r="F42" s="85" t="str">
        <f>TEXT(Table2[[#This Row],[Date (Hidden)]],"YYYY")</f>
        <v>2022</v>
      </c>
      <c r="G42" s="85" t="str">
        <f>TEXT(Table2[[#This Row],[Date (Hidden)]],"mmm")</f>
        <v>Mar</v>
      </c>
      <c r="H42" s="85" t="str">
        <f>IF('Daily Tracking'!$I42=$B$6,TEXT('Daily Tracking'!$E42,"dd"),TEXT(Table2[[#This Row],[Date (Hidden)]],"dd"))</f>
        <v>08</v>
      </c>
      <c r="I42" s="85" t="str">
        <f>TEXT(Table2[[#This Row],[Date (Hidden)]],"ddd")</f>
        <v>Tue</v>
      </c>
      <c r="J42" s="85" t="str">
        <f>TEXT('Daily Tracking'!$E42,"ddd")</f>
        <v>Tue</v>
      </c>
      <c r="K42" s="74">
        <f t="shared" si="5"/>
        <v>15052</v>
      </c>
      <c r="L42" s="75">
        <v>0.5</v>
      </c>
      <c r="M42" s="75">
        <v>0.3</v>
      </c>
      <c r="N42" s="76">
        <v>0.75</v>
      </c>
      <c r="O42" s="13">
        <v>0.01</v>
      </c>
      <c r="P42" s="77">
        <f>MROUND(ROUND('Daily Tracking'!$K42*'Daily Tracking'!$L42,0),$B$7)</f>
        <v>7520</v>
      </c>
      <c r="Q42" s="6">
        <f>ROUND('Daily Tracking'!$P42*'Daily Tracking'!$O42,0)</f>
        <v>75</v>
      </c>
      <c r="R42" s="6">
        <f>IF('Daily Tracking'!$Q42&gt;$B$10,$B$10,'Daily Tracking'!$Q42)</f>
        <v>25</v>
      </c>
      <c r="S42" s="77">
        <f>ROUND('Daily Tracking'!$P42*'Daily Tracking'!$M42,0)</f>
        <v>2256</v>
      </c>
      <c r="T42" s="77">
        <f>IF('Daily Tracking'!$S42&gt;$B$9,$B$9,'Daily Tracking'!$S42)</f>
        <v>1000</v>
      </c>
      <c r="U42" s="77">
        <f>ROUND('Daily Tracking'!$P42*'Daily Tracking'!$N42,0)</f>
        <v>5640</v>
      </c>
      <c r="V42" s="77">
        <f>'Daily Tracking'!$P42+'Daily Tracking'!$T42</f>
        <v>8520</v>
      </c>
      <c r="W42" s="77">
        <f>'Daily Tracking'!$P42-'Daily Tracking'!$U42</f>
        <v>1880</v>
      </c>
      <c r="X42" s="77">
        <f>IF('Daily Tracking'!$A42="Skip",'Daily Tracking'!$P42,'Daily Tracking'!$V42)</f>
        <v>8520</v>
      </c>
      <c r="Y42" s="77">
        <f>IF('Daily Tracking'!$A42="No",'Daily Tracking'!$V42,'Daily Tracking'!$X42)</f>
        <v>8520</v>
      </c>
      <c r="Z42" s="77">
        <f>'Daily Tracking'!$Y42-'Daily Tracking'!$P42</f>
        <v>1000</v>
      </c>
      <c r="AA42" s="77">
        <f>'Daily Tracking'!$K42+'Daily Tracking'!$Z42</f>
        <v>16052</v>
      </c>
      <c r="AB42" s="78"/>
      <c r="AC42" s="78"/>
      <c r="AD42" s="79">
        <f>'Daily Tracking'!$AC42-'Daily Tracking'!$AB42</f>
        <v>0</v>
      </c>
      <c r="AE42" s="77" t="b">
        <f>IF('Daily Tracking'!$AD42=0,FALSE,'Daily Tracking'!$Z42/('Daily Tracking'!$AD42*24))</f>
        <v>0</v>
      </c>
    </row>
    <row r="43" spans="1:31" x14ac:dyDescent="0.3">
      <c r="A43" s="71" t="s">
        <v>7</v>
      </c>
      <c r="B43" s="72" t="s">
        <v>75</v>
      </c>
      <c r="C43" s="86">
        <f t="shared" si="4"/>
        <v>44630</v>
      </c>
      <c r="D43" s="87">
        <v>28</v>
      </c>
      <c r="E43" s="86">
        <f>IF('Daily Tracking'!$I43=$B$6,Table2[[#This Row],[Date (Hidden)]]+1,Table2[[#This Row],[Date (Hidden)]])</f>
        <v>44630</v>
      </c>
      <c r="F43" s="85" t="str">
        <f>TEXT(Table2[[#This Row],[Date (Hidden)]],"YYYY")</f>
        <v>2022</v>
      </c>
      <c r="G43" s="85" t="str">
        <f>TEXT(Table2[[#This Row],[Date (Hidden)]],"mmm")</f>
        <v>Mar</v>
      </c>
      <c r="H43" s="85" t="str">
        <f>IF('Daily Tracking'!$I43=$B$6,TEXT('Daily Tracking'!$E43,"dd"),TEXT(Table2[[#This Row],[Date (Hidden)]],"dd"))</f>
        <v>10</v>
      </c>
      <c r="I43" s="85" t="str">
        <f>TEXT(Table2[[#This Row],[Date (Hidden)]],"ddd")</f>
        <v>Thu</v>
      </c>
      <c r="J43" s="85" t="str">
        <f>TEXT('Daily Tracking'!$E43,"ddd")</f>
        <v>Thu</v>
      </c>
      <c r="K43" s="74">
        <f t="shared" si="5"/>
        <v>16052</v>
      </c>
      <c r="L43" s="75">
        <v>0.5</v>
      </c>
      <c r="M43" s="75">
        <v>0.3</v>
      </c>
      <c r="N43" s="76">
        <v>0.75</v>
      </c>
      <c r="O43" s="13">
        <v>0.01</v>
      </c>
      <c r="P43" s="77">
        <f>MROUND(ROUND('Daily Tracking'!$K43*'Daily Tracking'!$L43,0),$B$7)</f>
        <v>8020</v>
      </c>
      <c r="Q43" s="6">
        <f>ROUND('Daily Tracking'!$P43*'Daily Tracking'!$O43,0)</f>
        <v>80</v>
      </c>
      <c r="R43" s="6">
        <f>IF('Daily Tracking'!$Q43&gt;$B$10,$B$10,'Daily Tracking'!$Q43)</f>
        <v>25</v>
      </c>
      <c r="S43" s="77">
        <f>ROUND('Daily Tracking'!$P43*'Daily Tracking'!$M43,0)</f>
        <v>2406</v>
      </c>
      <c r="T43" s="77">
        <f>IF('Daily Tracking'!$S43&gt;$B$9,$B$9,'Daily Tracking'!$S43)</f>
        <v>1000</v>
      </c>
      <c r="U43" s="77">
        <f>ROUND('Daily Tracking'!$P43*'Daily Tracking'!$N43,0)</f>
        <v>6015</v>
      </c>
      <c r="V43" s="77">
        <f>'Daily Tracking'!$P43+'Daily Tracking'!$T43</f>
        <v>9020</v>
      </c>
      <c r="W43" s="77">
        <f>'Daily Tracking'!$P43-'Daily Tracking'!$U43</f>
        <v>2005</v>
      </c>
      <c r="X43" s="77">
        <f>IF('Daily Tracking'!$A43="Skip",'Daily Tracking'!$P43,'Daily Tracking'!$V43)</f>
        <v>9020</v>
      </c>
      <c r="Y43" s="77">
        <f>IF('Daily Tracking'!$A43="No",'Daily Tracking'!$V43,'Daily Tracking'!$X43)</f>
        <v>9020</v>
      </c>
      <c r="Z43" s="77">
        <f>'Daily Tracking'!$Y43-'Daily Tracking'!$P43</f>
        <v>1000</v>
      </c>
      <c r="AA43" s="77">
        <f>'Daily Tracking'!$K43+'Daily Tracking'!$Z43</f>
        <v>17052</v>
      </c>
      <c r="AB43" s="78"/>
      <c r="AC43" s="78"/>
      <c r="AD43" s="79">
        <f>'Daily Tracking'!$AC43-'Daily Tracking'!$AB43</f>
        <v>0</v>
      </c>
      <c r="AE43" s="77" t="b">
        <f>IF('Daily Tracking'!$AD43=0,FALSE,'Daily Tracking'!$Z43/('Daily Tracking'!$AD43*24))</f>
        <v>0</v>
      </c>
    </row>
    <row r="44" spans="1:31" x14ac:dyDescent="0.3">
      <c r="A44" s="71" t="s">
        <v>7</v>
      </c>
      <c r="B44" s="72" t="s">
        <v>75</v>
      </c>
      <c r="C44" s="86">
        <f t="shared" si="4"/>
        <v>44632</v>
      </c>
      <c r="D44" s="87">
        <v>29</v>
      </c>
      <c r="E44" s="86">
        <f>IF('Daily Tracking'!$I44=$B$6,Table2[[#This Row],[Date (Hidden)]]+1,Table2[[#This Row],[Date (Hidden)]])</f>
        <v>44632</v>
      </c>
      <c r="F44" s="85" t="str">
        <f>TEXT(Table2[[#This Row],[Date (Hidden)]],"YYYY")</f>
        <v>2022</v>
      </c>
      <c r="G44" s="85" t="str">
        <f>TEXT(Table2[[#This Row],[Date (Hidden)]],"mmm")</f>
        <v>Mar</v>
      </c>
      <c r="H44" s="85" t="str">
        <f>IF('Daily Tracking'!$I44=$B$6,TEXT('Daily Tracking'!$E44,"dd"),TEXT(Table2[[#This Row],[Date (Hidden)]],"dd"))</f>
        <v>12</v>
      </c>
      <c r="I44" s="85" t="str">
        <f>TEXT(Table2[[#This Row],[Date (Hidden)]],"ddd")</f>
        <v>Sat</v>
      </c>
      <c r="J44" s="85" t="str">
        <f>TEXT('Daily Tracking'!$E44,"ddd")</f>
        <v>Sat</v>
      </c>
      <c r="K44" s="74">
        <f t="shared" si="5"/>
        <v>17052</v>
      </c>
      <c r="L44" s="75">
        <v>0.5</v>
      </c>
      <c r="M44" s="75">
        <v>0.3</v>
      </c>
      <c r="N44" s="76">
        <v>0.75</v>
      </c>
      <c r="O44" s="13">
        <v>0.01</v>
      </c>
      <c r="P44" s="77">
        <f>MROUND(ROUND('Daily Tracking'!$K44*'Daily Tracking'!$L44,0),$B$7)</f>
        <v>8520</v>
      </c>
      <c r="Q44" s="6">
        <f>ROUND('Daily Tracking'!$P44*'Daily Tracking'!$O44,0)</f>
        <v>85</v>
      </c>
      <c r="R44" s="6">
        <f>IF('Daily Tracking'!$Q44&gt;$B$10,$B$10,'Daily Tracking'!$Q44)</f>
        <v>25</v>
      </c>
      <c r="S44" s="77">
        <f>ROUND('Daily Tracking'!$P44*'Daily Tracking'!$M44,0)</f>
        <v>2556</v>
      </c>
      <c r="T44" s="77">
        <f>IF('Daily Tracking'!$S44&gt;$B$9,$B$9,'Daily Tracking'!$S44)</f>
        <v>1000</v>
      </c>
      <c r="U44" s="77">
        <f>ROUND('Daily Tracking'!$P44*'Daily Tracking'!$N44,0)</f>
        <v>6390</v>
      </c>
      <c r="V44" s="77">
        <f>'Daily Tracking'!$P44+'Daily Tracking'!$T44</f>
        <v>9520</v>
      </c>
      <c r="W44" s="77">
        <f>'Daily Tracking'!$P44-'Daily Tracking'!$U44</f>
        <v>2130</v>
      </c>
      <c r="X44" s="77">
        <f>IF('Daily Tracking'!$A44="Skip",'Daily Tracking'!$P44,'Daily Tracking'!$V44)</f>
        <v>9520</v>
      </c>
      <c r="Y44" s="77">
        <f>IF('Daily Tracking'!$A44="No",'Daily Tracking'!$V44,'Daily Tracking'!$X44)</f>
        <v>9520</v>
      </c>
      <c r="Z44" s="77">
        <f>'Daily Tracking'!$Y44-'Daily Tracking'!$P44</f>
        <v>1000</v>
      </c>
      <c r="AA44" s="77">
        <f>'Daily Tracking'!$K44+'Daily Tracking'!$Z44</f>
        <v>18052</v>
      </c>
      <c r="AB44" s="78"/>
      <c r="AC44" s="78"/>
      <c r="AD44" s="79">
        <f>'Daily Tracking'!$AC44-'Daily Tracking'!$AB44</f>
        <v>0</v>
      </c>
      <c r="AE44" s="77" t="b">
        <f>IF('Daily Tracking'!$AD44=0,FALSE,'Daily Tracking'!$Z44/('Daily Tracking'!$AD44*24))</f>
        <v>0</v>
      </c>
    </row>
    <row r="45" spans="1:31" x14ac:dyDescent="0.3">
      <c r="A45" s="71" t="s">
        <v>7</v>
      </c>
      <c r="B45" s="72" t="s">
        <v>75</v>
      </c>
      <c r="C45" s="86">
        <f t="shared" si="4"/>
        <v>44634</v>
      </c>
      <c r="D45" s="87">
        <v>30</v>
      </c>
      <c r="E45" s="86">
        <f>IF('Daily Tracking'!$I45=$B$6,Table2[[#This Row],[Date (Hidden)]]+1,Table2[[#This Row],[Date (Hidden)]])</f>
        <v>44634</v>
      </c>
      <c r="F45" s="85" t="str">
        <f>TEXT(Table2[[#This Row],[Date (Hidden)]],"YYYY")</f>
        <v>2022</v>
      </c>
      <c r="G45" s="85" t="str">
        <f>TEXT(Table2[[#This Row],[Date (Hidden)]],"mmm")</f>
        <v>Mar</v>
      </c>
      <c r="H45" s="85" t="str">
        <f>IF('Daily Tracking'!$I45=$B$6,TEXT('Daily Tracking'!$E45,"dd"),TEXT(Table2[[#This Row],[Date (Hidden)]],"dd"))</f>
        <v>14</v>
      </c>
      <c r="I45" s="85" t="str">
        <f>TEXT(Table2[[#This Row],[Date (Hidden)]],"ddd")</f>
        <v>Mon</v>
      </c>
      <c r="J45" s="85" t="str">
        <f>TEXT('Daily Tracking'!$E45,"ddd")</f>
        <v>Mon</v>
      </c>
      <c r="K45" s="74">
        <f t="shared" si="5"/>
        <v>18052</v>
      </c>
      <c r="L45" s="75">
        <v>0.5</v>
      </c>
      <c r="M45" s="75">
        <v>0.3</v>
      </c>
      <c r="N45" s="76">
        <v>0.75</v>
      </c>
      <c r="O45" s="13">
        <v>0.01</v>
      </c>
      <c r="P45" s="77">
        <f>MROUND(ROUND('Daily Tracking'!$K45*'Daily Tracking'!$L45,0),$B$7)</f>
        <v>9020</v>
      </c>
      <c r="Q45" s="6">
        <f>ROUND('Daily Tracking'!$P45*'Daily Tracking'!$O45,0)</f>
        <v>90</v>
      </c>
      <c r="R45" s="6">
        <f>IF('Daily Tracking'!$Q45&gt;$B$10,$B$10,'Daily Tracking'!$Q45)</f>
        <v>25</v>
      </c>
      <c r="S45" s="77">
        <f>ROUND('Daily Tracking'!$P45*'Daily Tracking'!$M45,0)</f>
        <v>2706</v>
      </c>
      <c r="T45" s="77">
        <f>IF('Daily Tracking'!$S45&gt;$B$9,$B$9,'Daily Tracking'!$S45)</f>
        <v>1000</v>
      </c>
      <c r="U45" s="77">
        <f>ROUND('Daily Tracking'!$P45*'Daily Tracking'!$N45,0)</f>
        <v>6765</v>
      </c>
      <c r="V45" s="77">
        <f>'Daily Tracking'!$P45+'Daily Tracking'!$T45</f>
        <v>10020</v>
      </c>
      <c r="W45" s="77">
        <f>'Daily Tracking'!$P45-'Daily Tracking'!$U45</f>
        <v>2255</v>
      </c>
      <c r="X45" s="77">
        <f>IF('Daily Tracking'!$A45="Skip",'Daily Tracking'!$P45,'Daily Tracking'!$V45)</f>
        <v>10020</v>
      </c>
      <c r="Y45" s="77">
        <f>IF('Daily Tracking'!$A45="No",'Daily Tracking'!$V45,'Daily Tracking'!$X45)</f>
        <v>10020</v>
      </c>
      <c r="Z45" s="77">
        <f>'Daily Tracking'!$Y45-'Daily Tracking'!$P45</f>
        <v>1000</v>
      </c>
      <c r="AA45" s="77">
        <f>'Daily Tracking'!$K45+'Daily Tracking'!$Z45</f>
        <v>19052</v>
      </c>
      <c r="AB45" s="78"/>
      <c r="AC45" s="78"/>
      <c r="AD45" s="79">
        <f>'Daily Tracking'!$AC45-'Daily Tracking'!$AB45</f>
        <v>0</v>
      </c>
      <c r="AE45" s="77" t="b">
        <f>IF('Daily Tracking'!$AD45=0,FALSE,'Daily Tracking'!$Z45/('Daily Tracking'!$AD45*24))</f>
        <v>0</v>
      </c>
    </row>
    <row r="46" spans="1:31" x14ac:dyDescent="0.3">
      <c r="A46" s="71" t="s">
        <v>7</v>
      </c>
      <c r="B46" s="72" t="s">
        <v>75</v>
      </c>
      <c r="C46" s="86">
        <f t="shared" si="4"/>
        <v>44636</v>
      </c>
      <c r="D46" s="87">
        <v>31</v>
      </c>
      <c r="E46" s="86">
        <f>IF('Daily Tracking'!$I46=$B$6,Table2[[#This Row],[Date (Hidden)]]+1,Table2[[#This Row],[Date (Hidden)]])</f>
        <v>44636</v>
      </c>
      <c r="F46" s="85" t="str">
        <f>TEXT(Table2[[#This Row],[Date (Hidden)]],"YYYY")</f>
        <v>2022</v>
      </c>
      <c r="G46" s="85" t="str">
        <f>TEXT(Table2[[#This Row],[Date (Hidden)]],"mmm")</f>
        <v>Mar</v>
      </c>
      <c r="H46" s="85" t="str">
        <f>IF('Daily Tracking'!$I46=$B$6,TEXT('Daily Tracking'!$E46,"dd"),TEXT(Table2[[#This Row],[Date (Hidden)]],"dd"))</f>
        <v>16</v>
      </c>
      <c r="I46" s="85" t="str">
        <f>TEXT(Table2[[#This Row],[Date (Hidden)]],"ddd")</f>
        <v>Wed</v>
      </c>
      <c r="J46" s="85" t="str">
        <f>TEXT('Daily Tracking'!$E46,"ddd")</f>
        <v>Wed</v>
      </c>
      <c r="K46" s="74">
        <f t="shared" si="5"/>
        <v>19052</v>
      </c>
      <c r="L46" s="75">
        <v>0.5</v>
      </c>
      <c r="M46" s="75">
        <v>0.3</v>
      </c>
      <c r="N46" s="76">
        <v>0.75</v>
      </c>
      <c r="O46" s="13">
        <v>0.01</v>
      </c>
      <c r="P46" s="77">
        <f>MROUND(ROUND('Daily Tracking'!$K46*'Daily Tracking'!$L46,0),$B$7)</f>
        <v>9520</v>
      </c>
      <c r="Q46" s="6">
        <f>ROUND('Daily Tracking'!$P46*'Daily Tracking'!$O46,0)</f>
        <v>95</v>
      </c>
      <c r="R46" s="6">
        <f>IF('Daily Tracking'!$Q46&gt;$B$10,$B$10,'Daily Tracking'!$Q46)</f>
        <v>25</v>
      </c>
      <c r="S46" s="77">
        <f>ROUND('Daily Tracking'!$P46*'Daily Tracking'!$M46,0)</f>
        <v>2856</v>
      </c>
      <c r="T46" s="77">
        <f>IF('Daily Tracking'!$S46&gt;$B$9,$B$9,'Daily Tracking'!$S46)</f>
        <v>1000</v>
      </c>
      <c r="U46" s="77">
        <f>ROUND('Daily Tracking'!$P46*'Daily Tracking'!$N46,0)</f>
        <v>7140</v>
      </c>
      <c r="V46" s="77">
        <f>'Daily Tracking'!$P46+'Daily Tracking'!$T46</f>
        <v>10520</v>
      </c>
      <c r="W46" s="77">
        <f>'Daily Tracking'!$P46-'Daily Tracking'!$U46</f>
        <v>2380</v>
      </c>
      <c r="X46" s="77">
        <f>IF('Daily Tracking'!$A46="Skip",'Daily Tracking'!$P46,'Daily Tracking'!$V46)</f>
        <v>10520</v>
      </c>
      <c r="Y46" s="77">
        <f>IF('Daily Tracking'!$A46="No",'Daily Tracking'!$V46,'Daily Tracking'!$X46)</f>
        <v>10520</v>
      </c>
      <c r="Z46" s="77">
        <f>'Daily Tracking'!$Y46-'Daily Tracking'!$P46</f>
        <v>1000</v>
      </c>
      <c r="AA46" s="77">
        <f>'Daily Tracking'!$K46+'Daily Tracking'!$Z46</f>
        <v>20052</v>
      </c>
      <c r="AB46" s="78"/>
      <c r="AC46" s="78"/>
      <c r="AD46" s="79">
        <f>'Daily Tracking'!$AC46-'Daily Tracking'!$AB46</f>
        <v>0</v>
      </c>
      <c r="AE46" s="77" t="b">
        <f>IF('Daily Tracking'!$AD46=0,FALSE,'Daily Tracking'!$Z46/('Daily Tracking'!$AD46*24))</f>
        <v>0</v>
      </c>
    </row>
    <row r="47" spans="1:31" x14ac:dyDescent="0.3">
      <c r="A47" s="71" t="s">
        <v>7</v>
      </c>
      <c r="B47" s="72" t="s">
        <v>75</v>
      </c>
      <c r="C47" s="86">
        <f t="shared" si="4"/>
        <v>44638</v>
      </c>
      <c r="D47" s="87">
        <v>32</v>
      </c>
      <c r="E47" s="86">
        <f>IF('Daily Tracking'!$I47=$B$6,Table2[[#This Row],[Date (Hidden)]]+1,Table2[[#This Row],[Date (Hidden)]])</f>
        <v>44638</v>
      </c>
      <c r="F47" s="85" t="str">
        <f>TEXT(Table2[[#This Row],[Date (Hidden)]],"YYYY")</f>
        <v>2022</v>
      </c>
      <c r="G47" s="85" t="str">
        <f>TEXT(Table2[[#This Row],[Date (Hidden)]],"mmm")</f>
        <v>Mar</v>
      </c>
      <c r="H47" s="85" t="str">
        <f>IF('Daily Tracking'!$I47=$B$6,TEXT('Daily Tracking'!$E47,"dd"),TEXT(Table2[[#This Row],[Date (Hidden)]],"dd"))</f>
        <v>18</v>
      </c>
      <c r="I47" s="85" t="str">
        <f>TEXT(Table2[[#This Row],[Date (Hidden)]],"ddd")</f>
        <v>Fri</v>
      </c>
      <c r="J47" s="85" t="str">
        <f>TEXT('Daily Tracking'!$E47,"ddd")</f>
        <v>Fri</v>
      </c>
      <c r="K47" s="74">
        <f t="shared" si="5"/>
        <v>20052</v>
      </c>
      <c r="L47" s="75">
        <v>0.5</v>
      </c>
      <c r="M47" s="75">
        <v>0.3</v>
      </c>
      <c r="N47" s="76">
        <v>0.75</v>
      </c>
      <c r="O47" s="13">
        <v>0.01</v>
      </c>
      <c r="P47" s="77">
        <f>MROUND(ROUND('Daily Tracking'!$K47*'Daily Tracking'!$L47,0),$B$7)</f>
        <v>10020</v>
      </c>
      <c r="Q47" s="6">
        <f>ROUND('Daily Tracking'!$P47*'Daily Tracking'!$O47,0)</f>
        <v>100</v>
      </c>
      <c r="R47" s="6">
        <f>IF('Daily Tracking'!$Q47&gt;$B$10,$B$10,'Daily Tracking'!$Q47)</f>
        <v>25</v>
      </c>
      <c r="S47" s="77">
        <f>ROUND('Daily Tracking'!$P47*'Daily Tracking'!$M47,0)</f>
        <v>3006</v>
      </c>
      <c r="T47" s="77">
        <f>IF('Daily Tracking'!$S47&gt;$B$9,$B$9,'Daily Tracking'!$S47)</f>
        <v>1000</v>
      </c>
      <c r="U47" s="77">
        <f>ROUND('Daily Tracking'!$P47*'Daily Tracking'!$N47,0)</f>
        <v>7515</v>
      </c>
      <c r="V47" s="77">
        <f>'Daily Tracking'!$P47+'Daily Tracking'!$T47</f>
        <v>11020</v>
      </c>
      <c r="W47" s="77">
        <f>'Daily Tracking'!$P47-'Daily Tracking'!$U47</f>
        <v>2505</v>
      </c>
      <c r="X47" s="77">
        <f>IF('Daily Tracking'!$A47="Skip",'Daily Tracking'!$P47,'Daily Tracking'!$V47)</f>
        <v>11020</v>
      </c>
      <c r="Y47" s="77">
        <f>IF('Daily Tracking'!$A47="No",'Daily Tracking'!$V47,'Daily Tracking'!$X47)</f>
        <v>11020</v>
      </c>
      <c r="Z47" s="77">
        <f>'Daily Tracking'!$Y47-'Daily Tracking'!$P47</f>
        <v>1000</v>
      </c>
      <c r="AA47" s="77">
        <f>'Daily Tracking'!$K47+'Daily Tracking'!$Z47</f>
        <v>21052</v>
      </c>
      <c r="AB47" s="78"/>
      <c r="AC47" s="78"/>
      <c r="AD47" s="79">
        <f>'Daily Tracking'!$AC47-'Daily Tracking'!$AB47</f>
        <v>0</v>
      </c>
      <c r="AE47" s="77" t="b">
        <f>IF('Daily Tracking'!$AD47=0,FALSE,'Daily Tracking'!$Z47/('Daily Tracking'!$AD47*24))</f>
        <v>0</v>
      </c>
    </row>
    <row r="48" spans="1:31" x14ac:dyDescent="0.3">
      <c r="A48" s="71" t="s">
        <v>7</v>
      </c>
      <c r="B48" s="72" t="s">
        <v>75</v>
      </c>
      <c r="C48" s="86">
        <f t="shared" si="4"/>
        <v>44640</v>
      </c>
      <c r="D48" s="87">
        <v>33</v>
      </c>
      <c r="E48" s="86">
        <f>IF('Daily Tracking'!$I48=$B$6,Table2[[#This Row],[Date (Hidden)]]+1,Table2[[#This Row],[Date (Hidden)]])</f>
        <v>44641</v>
      </c>
      <c r="F48" s="85" t="str">
        <f>TEXT(Table2[[#This Row],[Date (Hidden)]],"YYYY")</f>
        <v>2022</v>
      </c>
      <c r="G48" s="85" t="str">
        <f>TEXT(Table2[[#This Row],[Date (Hidden)]],"mmm")</f>
        <v>Mar</v>
      </c>
      <c r="H48" s="85" t="str">
        <f>IF('Daily Tracking'!$I48=$B$6,TEXT('Daily Tracking'!$E48,"dd"),TEXT(Table2[[#This Row],[Date (Hidden)]],"dd"))</f>
        <v>21</v>
      </c>
      <c r="I48" s="85" t="str">
        <f>TEXT(Table2[[#This Row],[Date (Hidden)]],"ddd")</f>
        <v>Sun</v>
      </c>
      <c r="J48" s="85" t="str">
        <f>TEXT('Daily Tracking'!$E48,"ddd")</f>
        <v>Mon</v>
      </c>
      <c r="K48" s="74">
        <f t="shared" si="5"/>
        <v>21052</v>
      </c>
      <c r="L48" s="75">
        <v>0.5</v>
      </c>
      <c r="M48" s="75">
        <v>0.3</v>
      </c>
      <c r="N48" s="76">
        <v>0.75</v>
      </c>
      <c r="O48" s="13">
        <v>0.01</v>
      </c>
      <c r="P48" s="77">
        <f>MROUND(ROUND('Daily Tracking'!$K48*'Daily Tracking'!$L48,0),$B$7)</f>
        <v>10520</v>
      </c>
      <c r="Q48" s="6">
        <f>ROUND('Daily Tracking'!$P48*'Daily Tracking'!$O48,0)</f>
        <v>105</v>
      </c>
      <c r="R48" s="6">
        <f>IF('Daily Tracking'!$Q48&gt;$B$10,$B$10,'Daily Tracking'!$Q48)</f>
        <v>25</v>
      </c>
      <c r="S48" s="77">
        <f>ROUND('Daily Tracking'!$P48*'Daily Tracking'!$M48,0)</f>
        <v>3156</v>
      </c>
      <c r="T48" s="77">
        <f>IF('Daily Tracking'!$S48&gt;$B$9,$B$9,'Daily Tracking'!$S48)</f>
        <v>1000</v>
      </c>
      <c r="U48" s="77">
        <f>ROUND('Daily Tracking'!$P48*'Daily Tracking'!$N48,0)</f>
        <v>7890</v>
      </c>
      <c r="V48" s="77">
        <f>'Daily Tracking'!$P48+'Daily Tracking'!$T48</f>
        <v>11520</v>
      </c>
      <c r="W48" s="77">
        <f>'Daily Tracking'!$P48-'Daily Tracking'!$U48</f>
        <v>2630</v>
      </c>
      <c r="X48" s="77">
        <f>IF('Daily Tracking'!$A48="Skip",'Daily Tracking'!$P48,'Daily Tracking'!$V48)</f>
        <v>11520</v>
      </c>
      <c r="Y48" s="77">
        <f>IF('Daily Tracking'!$A48="No",'Daily Tracking'!$V48,'Daily Tracking'!$X48)</f>
        <v>11520</v>
      </c>
      <c r="Z48" s="77">
        <f>'Daily Tracking'!$Y48-'Daily Tracking'!$P48</f>
        <v>1000</v>
      </c>
      <c r="AA48" s="77">
        <f>'Daily Tracking'!$K48+'Daily Tracking'!$Z48</f>
        <v>22052</v>
      </c>
      <c r="AB48" s="78"/>
      <c r="AC48" s="78"/>
      <c r="AD48" s="79">
        <f>'Daily Tracking'!$AC48-'Daily Tracking'!$AB48</f>
        <v>0</v>
      </c>
      <c r="AE48" s="77" t="b">
        <f>IF('Daily Tracking'!$AD48=0,FALSE,'Daily Tracking'!$Z48/('Daily Tracking'!$AD48*24))</f>
        <v>0</v>
      </c>
    </row>
    <row r="49" spans="1:31" x14ac:dyDescent="0.3">
      <c r="A49" s="71" t="s">
        <v>7</v>
      </c>
      <c r="B49" s="72" t="s">
        <v>75</v>
      </c>
      <c r="C49" s="86">
        <f t="shared" si="4"/>
        <v>44642</v>
      </c>
      <c r="D49" s="87">
        <v>34</v>
      </c>
      <c r="E49" s="86">
        <f>IF('Daily Tracking'!$I49=$B$6,Table2[[#This Row],[Date (Hidden)]]+1,Table2[[#This Row],[Date (Hidden)]])</f>
        <v>44642</v>
      </c>
      <c r="F49" s="85" t="str">
        <f>TEXT(Table2[[#This Row],[Date (Hidden)]],"YYYY")</f>
        <v>2022</v>
      </c>
      <c r="G49" s="85" t="str">
        <f>TEXT(Table2[[#This Row],[Date (Hidden)]],"mmm")</f>
        <v>Mar</v>
      </c>
      <c r="H49" s="85" t="str">
        <f>IF('Daily Tracking'!$I49=$B$6,TEXT('Daily Tracking'!$E49,"dd"),TEXT(Table2[[#This Row],[Date (Hidden)]],"dd"))</f>
        <v>22</v>
      </c>
      <c r="I49" s="85" t="str">
        <f>TEXT(Table2[[#This Row],[Date (Hidden)]],"ddd")</f>
        <v>Tue</v>
      </c>
      <c r="J49" s="85" t="str">
        <f>TEXT('Daily Tracking'!$E49,"ddd")</f>
        <v>Tue</v>
      </c>
      <c r="K49" s="74">
        <f t="shared" si="5"/>
        <v>22052</v>
      </c>
      <c r="L49" s="75">
        <v>0.5</v>
      </c>
      <c r="M49" s="75">
        <v>0.3</v>
      </c>
      <c r="N49" s="76">
        <v>0.75</v>
      </c>
      <c r="O49" s="13">
        <v>0.01</v>
      </c>
      <c r="P49" s="77">
        <f>MROUND(ROUND('Daily Tracking'!$K49*'Daily Tracking'!$L49,0),$B$7)</f>
        <v>11020</v>
      </c>
      <c r="Q49" s="6">
        <f>ROUND('Daily Tracking'!$P49*'Daily Tracking'!$O49,0)</f>
        <v>110</v>
      </c>
      <c r="R49" s="6">
        <f>IF('Daily Tracking'!$Q49&gt;$B$10,$B$10,'Daily Tracking'!$Q49)</f>
        <v>25</v>
      </c>
      <c r="S49" s="77">
        <f>ROUND('Daily Tracking'!$P49*'Daily Tracking'!$M49,0)</f>
        <v>3306</v>
      </c>
      <c r="T49" s="77">
        <f>IF('Daily Tracking'!$S49&gt;$B$9,$B$9,'Daily Tracking'!$S49)</f>
        <v>1000</v>
      </c>
      <c r="U49" s="77">
        <f>ROUND('Daily Tracking'!$P49*'Daily Tracking'!$N49,0)</f>
        <v>8265</v>
      </c>
      <c r="V49" s="77">
        <f>'Daily Tracking'!$P49+'Daily Tracking'!$T49</f>
        <v>12020</v>
      </c>
      <c r="W49" s="77">
        <f>'Daily Tracking'!$P49-'Daily Tracking'!$U49</f>
        <v>2755</v>
      </c>
      <c r="X49" s="77">
        <f>IF('Daily Tracking'!$A49="Skip",'Daily Tracking'!$P49,'Daily Tracking'!$V49)</f>
        <v>12020</v>
      </c>
      <c r="Y49" s="77">
        <f>IF('Daily Tracking'!$A49="No",'Daily Tracking'!$V49,'Daily Tracking'!$X49)</f>
        <v>12020</v>
      </c>
      <c r="Z49" s="77">
        <f>'Daily Tracking'!$Y49-'Daily Tracking'!$P49</f>
        <v>1000</v>
      </c>
      <c r="AA49" s="77">
        <f>'Daily Tracking'!$K49+'Daily Tracking'!$Z49</f>
        <v>23052</v>
      </c>
      <c r="AB49" s="78"/>
      <c r="AC49" s="78"/>
      <c r="AD49" s="79">
        <f>'Daily Tracking'!$AC49-'Daily Tracking'!$AB49</f>
        <v>0</v>
      </c>
      <c r="AE49" s="77" t="b">
        <f>IF('Daily Tracking'!$AD49=0,FALSE,'Daily Tracking'!$Z49/('Daily Tracking'!$AD49*24))</f>
        <v>0</v>
      </c>
    </row>
    <row r="50" spans="1:31" x14ac:dyDescent="0.3">
      <c r="A50" s="71" t="s">
        <v>7</v>
      </c>
      <c r="B50" s="72" t="s">
        <v>75</v>
      </c>
      <c r="C50" s="86">
        <f t="shared" si="4"/>
        <v>44644</v>
      </c>
      <c r="D50" s="87">
        <v>35</v>
      </c>
      <c r="E50" s="86">
        <f>IF('Daily Tracking'!$I50=$B$6,Table2[[#This Row],[Date (Hidden)]]+1,Table2[[#This Row],[Date (Hidden)]])</f>
        <v>44644</v>
      </c>
      <c r="F50" s="85" t="str">
        <f>TEXT(Table2[[#This Row],[Date (Hidden)]],"YYYY")</f>
        <v>2022</v>
      </c>
      <c r="G50" s="85" t="str">
        <f>TEXT(Table2[[#This Row],[Date (Hidden)]],"mmm")</f>
        <v>Mar</v>
      </c>
      <c r="H50" s="85" t="str">
        <f>IF('Daily Tracking'!$I50=$B$6,TEXT('Daily Tracking'!$E50,"dd"),TEXT(Table2[[#This Row],[Date (Hidden)]],"dd"))</f>
        <v>24</v>
      </c>
      <c r="I50" s="85" t="str">
        <f>TEXT(Table2[[#This Row],[Date (Hidden)]],"ddd")</f>
        <v>Thu</v>
      </c>
      <c r="J50" s="85" t="str">
        <f>TEXT('Daily Tracking'!$E50,"ddd")</f>
        <v>Thu</v>
      </c>
      <c r="K50" s="74">
        <f t="shared" si="5"/>
        <v>23052</v>
      </c>
      <c r="L50" s="75">
        <v>0.5</v>
      </c>
      <c r="M50" s="75">
        <v>0.3</v>
      </c>
      <c r="N50" s="76">
        <v>0.75</v>
      </c>
      <c r="O50" s="13">
        <v>0.01</v>
      </c>
      <c r="P50" s="77">
        <f>MROUND(ROUND('Daily Tracking'!$K50*'Daily Tracking'!$L50,0),$B$7)</f>
        <v>11520</v>
      </c>
      <c r="Q50" s="6">
        <f>ROUND('Daily Tracking'!$P50*'Daily Tracking'!$O50,0)</f>
        <v>115</v>
      </c>
      <c r="R50" s="6">
        <f>IF('Daily Tracking'!$Q50&gt;$B$10,$B$10,'Daily Tracking'!$Q50)</f>
        <v>25</v>
      </c>
      <c r="S50" s="77">
        <f>ROUND('Daily Tracking'!$P50*'Daily Tracking'!$M50,0)</f>
        <v>3456</v>
      </c>
      <c r="T50" s="77">
        <f>IF('Daily Tracking'!$S50&gt;$B$9,$B$9,'Daily Tracking'!$S50)</f>
        <v>1000</v>
      </c>
      <c r="U50" s="77">
        <f>ROUND('Daily Tracking'!$P50*'Daily Tracking'!$N50,0)</f>
        <v>8640</v>
      </c>
      <c r="V50" s="77">
        <f>'Daily Tracking'!$P50+'Daily Tracking'!$T50</f>
        <v>12520</v>
      </c>
      <c r="W50" s="77">
        <f>'Daily Tracking'!$P50-'Daily Tracking'!$U50</f>
        <v>2880</v>
      </c>
      <c r="X50" s="77">
        <f>IF('Daily Tracking'!$A50="Skip",'Daily Tracking'!$P50,'Daily Tracking'!$V50)</f>
        <v>12520</v>
      </c>
      <c r="Y50" s="77">
        <f>IF('Daily Tracking'!$A50="No",'Daily Tracking'!$V50,'Daily Tracking'!$X50)</f>
        <v>12520</v>
      </c>
      <c r="Z50" s="77">
        <f>'Daily Tracking'!$Y50-'Daily Tracking'!$P50</f>
        <v>1000</v>
      </c>
      <c r="AA50" s="77">
        <f>'Daily Tracking'!$K50+'Daily Tracking'!$Z50</f>
        <v>24052</v>
      </c>
      <c r="AB50" s="78"/>
      <c r="AC50" s="78"/>
      <c r="AD50" s="79">
        <f>'Daily Tracking'!$AC50-'Daily Tracking'!$AB50</f>
        <v>0</v>
      </c>
      <c r="AE50" s="77" t="b">
        <f>IF('Daily Tracking'!$AD50=0,FALSE,'Daily Tracking'!$Z50/('Daily Tracking'!$AD50*24))</f>
        <v>0</v>
      </c>
    </row>
    <row r="51" spans="1:31" x14ac:dyDescent="0.3">
      <c r="A51" s="71" t="s">
        <v>7</v>
      </c>
      <c r="B51" s="72" t="s">
        <v>75</v>
      </c>
      <c r="C51" s="86">
        <f t="shared" si="4"/>
        <v>44646</v>
      </c>
      <c r="D51" s="87">
        <v>36</v>
      </c>
      <c r="E51" s="86">
        <f>IF('Daily Tracking'!$I51=$B$6,Table2[[#This Row],[Date (Hidden)]]+1,Table2[[#This Row],[Date (Hidden)]])</f>
        <v>44646</v>
      </c>
      <c r="F51" s="85" t="str">
        <f>TEXT(Table2[[#This Row],[Date (Hidden)]],"YYYY")</f>
        <v>2022</v>
      </c>
      <c r="G51" s="85" t="str">
        <f>TEXT(Table2[[#This Row],[Date (Hidden)]],"mmm")</f>
        <v>Mar</v>
      </c>
      <c r="H51" s="85" t="str">
        <f>IF('Daily Tracking'!$I51=$B$6,TEXT('Daily Tracking'!$E51,"dd"),TEXT(Table2[[#This Row],[Date (Hidden)]],"dd"))</f>
        <v>26</v>
      </c>
      <c r="I51" s="85" t="str">
        <f>TEXT(Table2[[#This Row],[Date (Hidden)]],"ddd")</f>
        <v>Sat</v>
      </c>
      <c r="J51" s="85" t="str">
        <f>TEXT('Daily Tracking'!$E51,"ddd")</f>
        <v>Sat</v>
      </c>
      <c r="K51" s="74">
        <f t="shared" si="5"/>
        <v>24052</v>
      </c>
      <c r="L51" s="75">
        <v>0.5</v>
      </c>
      <c r="M51" s="75">
        <v>0.3</v>
      </c>
      <c r="N51" s="76">
        <v>0.75</v>
      </c>
      <c r="O51" s="13">
        <v>0.01</v>
      </c>
      <c r="P51" s="77">
        <f>MROUND(ROUND('Daily Tracking'!$K51*'Daily Tracking'!$L51,0),$B$7)</f>
        <v>12020</v>
      </c>
      <c r="Q51" s="6">
        <f>ROUND('Daily Tracking'!$P51*'Daily Tracking'!$O51,0)</f>
        <v>120</v>
      </c>
      <c r="R51" s="6">
        <f>IF('Daily Tracking'!$Q51&gt;$B$10,$B$10,'Daily Tracking'!$Q51)</f>
        <v>25</v>
      </c>
      <c r="S51" s="77">
        <f>ROUND('Daily Tracking'!$P51*'Daily Tracking'!$M51,0)</f>
        <v>3606</v>
      </c>
      <c r="T51" s="77">
        <f>IF('Daily Tracking'!$S51&gt;$B$9,$B$9,'Daily Tracking'!$S51)</f>
        <v>1000</v>
      </c>
      <c r="U51" s="77">
        <f>ROUND('Daily Tracking'!$P51*'Daily Tracking'!$N51,0)</f>
        <v>9015</v>
      </c>
      <c r="V51" s="77">
        <f>'Daily Tracking'!$P51+'Daily Tracking'!$T51</f>
        <v>13020</v>
      </c>
      <c r="W51" s="77">
        <f>'Daily Tracking'!$P51-'Daily Tracking'!$U51</f>
        <v>3005</v>
      </c>
      <c r="X51" s="77">
        <f>IF('Daily Tracking'!$A51="Skip",'Daily Tracking'!$P51,'Daily Tracking'!$V51)</f>
        <v>13020</v>
      </c>
      <c r="Y51" s="77">
        <f>IF('Daily Tracking'!$A51="No",'Daily Tracking'!$V51,'Daily Tracking'!$X51)</f>
        <v>13020</v>
      </c>
      <c r="Z51" s="77">
        <f>'Daily Tracking'!$Y51-'Daily Tracking'!$P51</f>
        <v>1000</v>
      </c>
      <c r="AA51" s="77">
        <f>'Daily Tracking'!$K51+'Daily Tracking'!$Z51</f>
        <v>25052</v>
      </c>
      <c r="AB51" s="78"/>
      <c r="AC51" s="78"/>
      <c r="AD51" s="79">
        <f>'Daily Tracking'!$AC51-'Daily Tracking'!$AB51</f>
        <v>0</v>
      </c>
      <c r="AE51" s="77" t="b">
        <f>IF('Daily Tracking'!$AD51=0,FALSE,'Daily Tracking'!$Z51/('Daily Tracking'!$AD51*24))</f>
        <v>0</v>
      </c>
    </row>
    <row r="52" spans="1:31" x14ac:dyDescent="0.3">
      <c r="A52" s="71" t="s">
        <v>7</v>
      </c>
      <c r="B52" s="72" t="s">
        <v>75</v>
      </c>
      <c r="C52" s="86">
        <f t="shared" si="4"/>
        <v>44648</v>
      </c>
      <c r="D52" s="87">
        <v>37</v>
      </c>
      <c r="E52" s="86">
        <f>IF('Daily Tracking'!$I52=$B$6,Table2[[#This Row],[Date (Hidden)]]+1,Table2[[#This Row],[Date (Hidden)]])</f>
        <v>44648</v>
      </c>
      <c r="F52" s="85" t="str">
        <f>TEXT(Table2[[#This Row],[Date (Hidden)]],"YYYY")</f>
        <v>2022</v>
      </c>
      <c r="G52" s="85" t="str">
        <f>TEXT(Table2[[#This Row],[Date (Hidden)]],"mmm")</f>
        <v>Mar</v>
      </c>
      <c r="H52" s="85" t="str">
        <f>IF('Daily Tracking'!$I52=$B$6,TEXT('Daily Tracking'!$E52,"dd"),TEXT(Table2[[#This Row],[Date (Hidden)]],"dd"))</f>
        <v>28</v>
      </c>
      <c r="I52" s="85" t="str">
        <f>TEXT(Table2[[#This Row],[Date (Hidden)]],"ddd")</f>
        <v>Mon</v>
      </c>
      <c r="J52" s="85" t="str">
        <f>TEXT('Daily Tracking'!$E52,"ddd")</f>
        <v>Mon</v>
      </c>
      <c r="K52" s="74">
        <f t="shared" si="5"/>
        <v>25052</v>
      </c>
      <c r="L52" s="75">
        <v>0.5</v>
      </c>
      <c r="M52" s="75">
        <v>0.3</v>
      </c>
      <c r="N52" s="76">
        <v>0.75</v>
      </c>
      <c r="O52" s="13">
        <v>0.01</v>
      </c>
      <c r="P52" s="77">
        <f>MROUND(ROUND('Daily Tracking'!$K52*'Daily Tracking'!$L52,0),$B$7)</f>
        <v>12520</v>
      </c>
      <c r="Q52" s="6">
        <f>ROUND('Daily Tracking'!$P52*'Daily Tracking'!$O52,0)</f>
        <v>125</v>
      </c>
      <c r="R52" s="6">
        <f>IF('Daily Tracking'!$Q52&gt;$B$10,$B$10,'Daily Tracking'!$Q52)</f>
        <v>25</v>
      </c>
      <c r="S52" s="77">
        <f>ROUND('Daily Tracking'!$P52*'Daily Tracking'!$M52,0)</f>
        <v>3756</v>
      </c>
      <c r="T52" s="77">
        <f>IF('Daily Tracking'!$S52&gt;$B$9,$B$9,'Daily Tracking'!$S52)</f>
        <v>1000</v>
      </c>
      <c r="U52" s="77">
        <f>ROUND('Daily Tracking'!$P52*'Daily Tracking'!$N52,0)</f>
        <v>9390</v>
      </c>
      <c r="V52" s="77">
        <f>'Daily Tracking'!$P52+'Daily Tracking'!$T52</f>
        <v>13520</v>
      </c>
      <c r="W52" s="77">
        <f>'Daily Tracking'!$P52-'Daily Tracking'!$U52</f>
        <v>3130</v>
      </c>
      <c r="X52" s="77">
        <f>IF('Daily Tracking'!$A52="Skip",'Daily Tracking'!$P52,'Daily Tracking'!$V52)</f>
        <v>13520</v>
      </c>
      <c r="Y52" s="77">
        <f>IF('Daily Tracking'!$A52="No",'Daily Tracking'!$V52,'Daily Tracking'!$X52)</f>
        <v>13520</v>
      </c>
      <c r="Z52" s="77">
        <f>'Daily Tracking'!$Y52-'Daily Tracking'!$P52</f>
        <v>1000</v>
      </c>
      <c r="AA52" s="77">
        <f>'Daily Tracking'!$K52+'Daily Tracking'!$Z52</f>
        <v>26052</v>
      </c>
      <c r="AB52" s="78"/>
      <c r="AC52" s="78"/>
      <c r="AD52" s="79">
        <f>'Daily Tracking'!$AC52-'Daily Tracking'!$AB52</f>
        <v>0</v>
      </c>
      <c r="AE52" s="77" t="b">
        <f>IF('Daily Tracking'!$AD52=0,FALSE,'Daily Tracking'!$Z52/('Daily Tracking'!$AD52*24))</f>
        <v>0</v>
      </c>
    </row>
    <row r="53" spans="1:31" x14ac:dyDescent="0.3">
      <c r="A53" s="71" t="s">
        <v>7</v>
      </c>
      <c r="B53" s="72" t="s">
        <v>75</v>
      </c>
      <c r="C53" s="86">
        <f t="shared" si="4"/>
        <v>44650</v>
      </c>
      <c r="D53" s="87">
        <v>38</v>
      </c>
      <c r="E53" s="86">
        <f>IF('Daily Tracking'!$I53=$B$6,Table2[[#This Row],[Date (Hidden)]]+1,Table2[[#This Row],[Date (Hidden)]])</f>
        <v>44650</v>
      </c>
      <c r="F53" s="85" t="str">
        <f>TEXT(Table2[[#This Row],[Date (Hidden)]],"YYYY")</f>
        <v>2022</v>
      </c>
      <c r="G53" s="85" t="str">
        <f>TEXT(Table2[[#This Row],[Date (Hidden)]],"mmm")</f>
        <v>Mar</v>
      </c>
      <c r="H53" s="85" t="str">
        <f>IF('Daily Tracking'!$I53=$B$6,TEXT('Daily Tracking'!$E53,"dd"),TEXT(Table2[[#This Row],[Date (Hidden)]],"dd"))</f>
        <v>30</v>
      </c>
      <c r="I53" s="85" t="str">
        <f>TEXT(Table2[[#This Row],[Date (Hidden)]],"ddd")</f>
        <v>Wed</v>
      </c>
      <c r="J53" s="85" t="str">
        <f>TEXT('Daily Tracking'!$E53,"ddd")</f>
        <v>Wed</v>
      </c>
      <c r="K53" s="74">
        <f t="shared" si="5"/>
        <v>26052</v>
      </c>
      <c r="L53" s="75">
        <v>0.5</v>
      </c>
      <c r="M53" s="75">
        <v>0.3</v>
      </c>
      <c r="N53" s="76">
        <v>0.75</v>
      </c>
      <c r="O53" s="13">
        <v>0.01</v>
      </c>
      <c r="P53" s="77">
        <f>MROUND(ROUND('Daily Tracking'!$K53*'Daily Tracking'!$L53,0),$B$7)</f>
        <v>13020</v>
      </c>
      <c r="Q53" s="6">
        <f>ROUND('Daily Tracking'!$P53*'Daily Tracking'!$O53,0)</f>
        <v>130</v>
      </c>
      <c r="R53" s="6">
        <f>IF('Daily Tracking'!$Q53&gt;$B$10,$B$10,'Daily Tracking'!$Q53)</f>
        <v>25</v>
      </c>
      <c r="S53" s="77">
        <f>ROUND('Daily Tracking'!$P53*'Daily Tracking'!$M53,0)</f>
        <v>3906</v>
      </c>
      <c r="T53" s="77">
        <f>IF('Daily Tracking'!$S53&gt;$B$9,$B$9,'Daily Tracking'!$S53)</f>
        <v>1000</v>
      </c>
      <c r="U53" s="77">
        <f>ROUND('Daily Tracking'!$P53*'Daily Tracking'!$N53,0)</f>
        <v>9765</v>
      </c>
      <c r="V53" s="77">
        <f>'Daily Tracking'!$P53+'Daily Tracking'!$T53</f>
        <v>14020</v>
      </c>
      <c r="W53" s="77">
        <f>'Daily Tracking'!$P53-'Daily Tracking'!$U53</f>
        <v>3255</v>
      </c>
      <c r="X53" s="77">
        <f>IF('Daily Tracking'!$A53="Skip",'Daily Tracking'!$P53,'Daily Tracking'!$V53)</f>
        <v>14020</v>
      </c>
      <c r="Y53" s="77">
        <f>IF('Daily Tracking'!$A53="No",'Daily Tracking'!$V53,'Daily Tracking'!$X53)</f>
        <v>14020</v>
      </c>
      <c r="Z53" s="77">
        <f>'Daily Tracking'!$Y53-'Daily Tracking'!$P53</f>
        <v>1000</v>
      </c>
      <c r="AA53" s="77">
        <f>'Daily Tracking'!$K53+'Daily Tracking'!$Z53</f>
        <v>27052</v>
      </c>
      <c r="AB53" s="78"/>
      <c r="AC53" s="78"/>
      <c r="AD53" s="79">
        <f>'Daily Tracking'!$AC53-'Daily Tracking'!$AB53</f>
        <v>0</v>
      </c>
      <c r="AE53" s="77" t="b">
        <f>IF('Daily Tracking'!$AD53=0,FALSE,'Daily Tracking'!$Z53/('Daily Tracking'!$AD53*24))</f>
        <v>0</v>
      </c>
    </row>
    <row r="54" spans="1:31" x14ac:dyDescent="0.3">
      <c r="A54" s="71" t="s">
        <v>7</v>
      </c>
      <c r="B54" s="72" t="s">
        <v>75</v>
      </c>
      <c r="C54" s="86">
        <f t="shared" si="4"/>
        <v>44652</v>
      </c>
      <c r="D54" s="87">
        <v>39</v>
      </c>
      <c r="E54" s="86">
        <f>IF('Daily Tracking'!$I54=$B$6,Table2[[#This Row],[Date (Hidden)]]+1,Table2[[#This Row],[Date (Hidden)]])</f>
        <v>44652</v>
      </c>
      <c r="F54" s="85" t="str">
        <f>TEXT(Table2[[#This Row],[Date (Hidden)]],"YYYY")</f>
        <v>2022</v>
      </c>
      <c r="G54" s="85" t="str">
        <f>TEXT(Table2[[#This Row],[Date (Hidden)]],"mmm")</f>
        <v>Apr</v>
      </c>
      <c r="H54" s="85" t="str">
        <f>IF('Daily Tracking'!$I54=$B$6,TEXT('Daily Tracking'!$E54,"dd"),TEXT(Table2[[#This Row],[Date (Hidden)]],"dd"))</f>
        <v>01</v>
      </c>
      <c r="I54" s="85" t="str">
        <f>TEXT(Table2[[#This Row],[Date (Hidden)]],"ddd")</f>
        <v>Fri</v>
      </c>
      <c r="J54" s="85" t="str">
        <f>TEXT('Daily Tracking'!$E54,"ddd")</f>
        <v>Fri</v>
      </c>
      <c r="K54" s="74">
        <f t="shared" si="5"/>
        <v>27052</v>
      </c>
      <c r="L54" s="75">
        <v>0.5</v>
      </c>
      <c r="M54" s="75">
        <v>0.3</v>
      </c>
      <c r="N54" s="76">
        <v>0.75</v>
      </c>
      <c r="O54" s="13">
        <v>0.01</v>
      </c>
      <c r="P54" s="77">
        <f>MROUND(ROUND('Daily Tracking'!$K54*'Daily Tracking'!$L54,0),$B$7)</f>
        <v>13520</v>
      </c>
      <c r="Q54" s="6">
        <f>ROUND('Daily Tracking'!$P54*'Daily Tracking'!$O54,0)</f>
        <v>135</v>
      </c>
      <c r="R54" s="6">
        <f>IF('Daily Tracking'!$Q54&gt;$B$10,$B$10,'Daily Tracking'!$Q54)</f>
        <v>25</v>
      </c>
      <c r="S54" s="77">
        <f>ROUND('Daily Tracking'!$P54*'Daily Tracking'!$M54,0)</f>
        <v>4056</v>
      </c>
      <c r="T54" s="77">
        <f>IF('Daily Tracking'!$S54&gt;$B$9,$B$9,'Daily Tracking'!$S54)</f>
        <v>1000</v>
      </c>
      <c r="U54" s="77">
        <f>ROUND('Daily Tracking'!$P54*'Daily Tracking'!$N54,0)</f>
        <v>10140</v>
      </c>
      <c r="V54" s="77">
        <f>'Daily Tracking'!$P54+'Daily Tracking'!$T54</f>
        <v>14520</v>
      </c>
      <c r="W54" s="77">
        <f>'Daily Tracking'!$P54-'Daily Tracking'!$U54</f>
        <v>3380</v>
      </c>
      <c r="X54" s="77">
        <f>IF('Daily Tracking'!$A54="Skip",'Daily Tracking'!$P54,'Daily Tracking'!$V54)</f>
        <v>14520</v>
      </c>
      <c r="Y54" s="77">
        <f>IF('Daily Tracking'!$A54="No",'Daily Tracking'!$V54,'Daily Tracking'!$X54)</f>
        <v>14520</v>
      </c>
      <c r="Z54" s="77">
        <f>'Daily Tracking'!$Y54-'Daily Tracking'!$P54</f>
        <v>1000</v>
      </c>
      <c r="AA54" s="77">
        <f>'Daily Tracking'!$K54+'Daily Tracking'!$Z54</f>
        <v>28052</v>
      </c>
      <c r="AB54" s="78"/>
      <c r="AC54" s="78"/>
      <c r="AD54" s="79">
        <f>'Daily Tracking'!$AC54-'Daily Tracking'!$AB54</f>
        <v>0</v>
      </c>
      <c r="AE54" s="77" t="b">
        <f>IF('Daily Tracking'!$AD54=0,FALSE,'Daily Tracking'!$Z54/('Daily Tracking'!$AD54*24))</f>
        <v>0</v>
      </c>
    </row>
    <row r="55" spans="1:31" x14ac:dyDescent="0.3">
      <c r="A55" s="71" t="s">
        <v>7</v>
      </c>
      <c r="B55" s="72" t="s">
        <v>75</v>
      </c>
      <c r="C55" s="86">
        <f t="shared" si="4"/>
        <v>44654</v>
      </c>
      <c r="D55" s="87">
        <v>40</v>
      </c>
      <c r="E55" s="86">
        <f>IF('Daily Tracking'!$I55=$B$6,Table2[[#This Row],[Date (Hidden)]]+1,Table2[[#This Row],[Date (Hidden)]])</f>
        <v>44655</v>
      </c>
      <c r="F55" s="85" t="str">
        <f>TEXT(Table2[[#This Row],[Date (Hidden)]],"YYYY")</f>
        <v>2022</v>
      </c>
      <c r="G55" s="85" t="str">
        <f>TEXT(Table2[[#This Row],[Date (Hidden)]],"mmm")</f>
        <v>Apr</v>
      </c>
      <c r="H55" s="85" t="str">
        <f>IF('Daily Tracking'!$I55=$B$6,TEXT('Daily Tracking'!$E55,"dd"),TEXT(Table2[[#This Row],[Date (Hidden)]],"dd"))</f>
        <v>04</v>
      </c>
      <c r="I55" s="85" t="str">
        <f>TEXT(Table2[[#This Row],[Date (Hidden)]],"ddd")</f>
        <v>Sun</v>
      </c>
      <c r="J55" s="85" t="str">
        <f>TEXT('Daily Tracking'!$E55,"ddd")</f>
        <v>Mon</v>
      </c>
      <c r="K55" s="74">
        <f t="shared" si="5"/>
        <v>28052</v>
      </c>
      <c r="L55" s="75">
        <v>0.5</v>
      </c>
      <c r="M55" s="75">
        <v>0.3</v>
      </c>
      <c r="N55" s="76">
        <v>0.75</v>
      </c>
      <c r="O55" s="13">
        <v>0.01</v>
      </c>
      <c r="P55" s="77">
        <f>MROUND(ROUND('Daily Tracking'!$K55*'Daily Tracking'!$L55,0),$B$7)</f>
        <v>14020</v>
      </c>
      <c r="Q55" s="6">
        <f>ROUND('Daily Tracking'!$P55*'Daily Tracking'!$O55,0)</f>
        <v>140</v>
      </c>
      <c r="R55" s="6">
        <f>IF('Daily Tracking'!$Q55&gt;$B$10,$B$10,'Daily Tracking'!$Q55)</f>
        <v>25</v>
      </c>
      <c r="S55" s="77">
        <f>ROUND('Daily Tracking'!$P55*'Daily Tracking'!$M55,0)</f>
        <v>4206</v>
      </c>
      <c r="T55" s="77">
        <f>IF('Daily Tracking'!$S55&gt;$B$9,$B$9,'Daily Tracking'!$S55)</f>
        <v>1000</v>
      </c>
      <c r="U55" s="77">
        <f>ROUND('Daily Tracking'!$P55*'Daily Tracking'!$N55,0)</f>
        <v>10515</v>
      </c>
      <c r="V55" s="77">
        <f>'Daily Tracking'!$P55+'Daily Tracking'!$T55</f>
        <v>15020</v>
      </c>
      <c r="W55" s="77">
        <f>'Daily Tracking'!$P55-'Daily Tracking'!$U55</f>
        <v>3505</v>
      </c>
      <c r="X55" s="77">
        <f>IF('Daily Tracking'!$A55="Skip",'Daily Tracking'!$P55,'Daily Tracking'!$V55)</f>
        <v>15020</v>
      </c>
      <c r="Y55" s="77">
        <f>IF('Daily Tracking'!$A55="No",'Daily Tracking'!$V55,'Daily Tracking'!$X55)</f>
        <v>15020</v>
      </c>
      <c r="Z55" s="77">
        <f>'Daily Tracking'!$Y55-'Daily Tracking'!$P55</f>
        <v>1000</v>
      </c>
      <c r="AA55" s="77">
        <f>'Daily Tracking'!$K55+'Daily Tracking'!$Z55</f>
        <v>29052</v>
      </c>
      <c r="AB55" s="78"/>
      <c r="AC55" s="78"/>
      <c r="AD55" s="79">
        <f>'Daily Tracking'!$AC55-'Daily Tracking'!$AB55</f>
        <v>0</v>
      </c>
      <c r="AE55" s="77" t="b">
        <f>IF('Daily Tracking'!$AD55=0,FALSE,'Daily Tracking'!$Z55/('Daily Tracking'!$AD55*24))</f>
        <v>0</v>
      </c>
    </row>
    <row r="56" spans="1:31" x14ac:dyDescent="0.3">
      <c r="A56" s="71" t="s">
        <v>7</v>
      </c>
      <c r="B56" s="72" t="s">
        <v>75</v>
      </c>
      <c r="C56" s="86">
        <f t="shared" si="4"/>
        <v>44656</v>
      </c>
      <c r="D56" s="87">
        <v>41</v>
      </c>
      <c r="E56" s="86">
        <f>IF('Daily Tracking'!$I56=$B$6,Table2[[#This Row],[Date (Hidden)]]+1,Table2[[#This Row],[Date (Hidden)]])</f>
        <v>44656</v>
      </c>
      <c r="F56" s="85" t="str">
        <f>TEXT(Table2[[#This Row],[Date (Hidden)]],"YYYY")</f>
        <v>2022</v>
      </c>
      <c r="G56" s="85" t="str">
        <f>TEXT(Table2[[#This Row],[Date (Hidden)]],"mmm")</f>
        <v>Apr</v>
      </c>
      <c r="H56" s="85" t="str">
        <f>IF('Daily Tracking'!$I56=$B$6,TEXT('Daily Tracking'!$E56,"dd"),TEXT(Table2[[#This Row],[Date (Hidden)]],"dd"))</f>
        <v>05</v>
      </c>
      <c r="I56" s="85" t="str">
        <f>TEXT(Table2[[#This Row],[Date (Hidden)]],"ddd")</f>
        <v>Tue</v>
      </c>
      <c r="J56" s="85" t="str">
        <f>TEXT('Daily Tracking'!$E56,"ddd")</f>
        <v>Tue</v>
      </c>
      <c r="K56" s="74">
        <f t="shared" si="5"/>
        <v>29052</v>
      </c>
      <c r="L56" s="75">
        <v>0.5</v>
      </c>
      <c r="M56" s="75">
        <v>0.3</v>
      </c>
      <c r="N56" s="76">
        <v>0.75</v>
      </c>
      <c r="O56" s="13">
        <v>0.01</v>
      </c>
      <c r="P56" s="77">
        <f>MROUND(ROUND('Daily Tracking'!$K56*'Daily Tracking'!$L56,0),$B$7)</f>
        <v>14520</v>
      </c>
      <c r="Q56" s="6">
        <f>ROUND('Daily Tracking'!$P56*'Daily Tracking'!$O56,0)</f>
        <v>145</v>
      </c>
      <c r="R56" s="6">
        <f>IF('Daily Tracking'!$Q56&gt;$B$10,$B$10,'Daily Tracking'!$Q56)</f>
        <v>25</v>
      </c>
      <c r="S56" s="77">
        <f>ROUND('Daily Tracking'!$P56*'Daily Tracking'!$M56,0)</f>
        <v>4356</v>
      </c>
      <c r="T56" s="77">
        <f>IF('Daily Tracking'!$S56&gt;$B$9,$B$9,'Daily Tracking'!$S56)</f>
        <v>1000</v>
      </c>
      <c r="U56" s="77">
        <f>ROUND('Daily Tracking'!$P56*'Daily Tracking'!$N56,0)</f>
        <v>10890</v>
      </c>
      <c r="V56" s="77">
        <f>'Daily Tracking'!$P56+'Daily Tracking'!$T56</f>
        <v>15520</v>
      </c>
      <c r="W56" s="77">
        <f>'Daily Tracking'!$P56-'Daily Tracking'!$U56</f>
        <v>3630</v>
      </c>
      <c r="X56" s="77">
        <f>IF('Daily Tracking'!$A56="Skip",'Daily Tracking'!$P56,'Daily Tracking'!$V56)</f>
        <v>15520</v>
      </c>
      <c r="Y56" s="77">
        <f>IF('Daily Tracking'!$A56="No",'Daily Tracking'!$V56,'Daily Tracking'!$X56)</f>
        <v>15520</v>
      </c>
      <c r="Z56" s="77">
        <f>'Daily Tracking'!$Y56-'Daily Tracking'!$P56</f>
        <v>1000</v>
      </c>
      <c r="AA56" s="77">
        <f>'Daily Tracking'!$K56+'Daily Tracking'!$Z56</f>
        <v>30052</v>
      </c>
      <c r="AB56" s="78"/>
      <c r="AC56" s="78"/>
      <c r="AD56" s="79">
        <f>'Daily Tracking'!$AC56-'Daily Tracking'!$AB56</f>
        <v>0</v>
      </c>
      <c r="AE56" s="77" t="b">
        <f>IF('Daily Tracking'!$AD56=0,FALSE,'Daily Tracking'!$Z56/('Daily Tracking'!$AD56*24))</f>
        <v>0</v>
      </c>
    </row>
    <row r="57" spans="1:31" x14ac:dyDescent="0.3">
      <c r="A57" s="71" t="s">
        <v>7</v>
      </c>
      <c r="B57" s="72" t="s">
        <v>75</v>
      </c>
      <c r="C57" s="86">
        <f t="shared" si="4"/>
        <v>44658</v>
      </c>
      <c r="D57" s="87">
        <v>42</v>
      </c>
      <c r="E57" s="86">
        <f>IF('Daily Tracking'!$I57=$B$6,Table2[[#This Row],[Date (Hidden)]]+1,Table2[[#This Row],[Date (Hidden)]])</f>
        <v>44658</v>
      </c>
      <c r="F57" s="85" t="str">
        <f>TEXT(Table2[[#This Row],[Date (Hidden)]],"YYYY")</f>
        <v>2022</v>
      </c>
      <c r="G57" s="85" t="str">
        <f>TEXT(Table2[[#This Row],[Date (Hidden)]],"mmm")</f>
        <v>Apr</v>
      </c>
      <c r="H57" s="85" t="str">
        <f>IF('Daily Tracking'!$I57=$B$6,TEXT('Daily Tracking'!$E57,"dd"),TEXT(Table2[[#This Row],[Date (Hidden)]],"dd"))</f>
        <v>07</v>
      </c>
      <c r="I57" s="85" t="str">
        <f>TEXT(Table2[[#This Row],[Date (Hidden)]],"ddd")</f>
        <v>Thu</v>
      </c>
      <c r="J57" s="85" t="str">
        <f>TEXT('Daily Tracking'!$E57,"ddd")</f>
        <v>Thu</v>
      </c>
      <c r="K57" s="74">
        <f t="shared" si="5"/>
        <v>30052</v>
      </c>
      <c r="L57" s="75">
        <v>0.5</v>
      </c>
      <c r="M57" s="75">
        <v>0.3</v>
      </c>
      <c r="N57" s="76">
        <v>0.75</v>
      </c>
      <c r="O57" s="13">
        <v>0.01</v>
      </c>
      <c r="P57" s="77">
        <f>MROUND(ROUND('Daily Tracking'!$K57*'Daily Tracking'!$L57,0),$B$7)</f>
        <v>15020</v>
      </c>
      <c r="Q57" s="6">
        <f>ROUND('Daily Tracking'!$P57*'Daily Tracking'!$O57,0)</f>
        <v>150</v>
      </c>
      <c r="R57" s="6">
        <f>IF('Daily Tracking'!$Q57&gt;$B$10,$B$10,'Daily Tracking'!$Q57)</f>
        <v>25</v>
      </c>
      <c r="S57" s="77">
        <f>ROUND('Daily Tracking'!$P57*'Daily Tracking'!$M57,0)</f>
        <v>4506</v>
      </c>
      <c r="T57" s="77">
        <f>IF('Daily Tracking'!$S57&gt;$B$9,$B$9,'Daily Tracking'!$S57)</f>
        <v>1000</v>
      </c>
      <c r="U57" s="77">
        <f>ROUND('Daily Tracking'!$P57*'Daily Tracking'!$N57,0)</f>
        <v>11265</v>
      </c>
      <c r="V57" s="77">
        <f>'Daily Tracking'!$P57+'Daily Tracking'!$T57</f>
        <v>16020</v>
      </c>
      <c r="W57" s="77">
        <f>'Daily Tracking'!$P57-'Daily Tracking'!$U57</f>
        <v>3755</v>
      </c>
      <c r="X57" s="77">
        <f>IF('Daily Tracking'!$A57="Skip",'Daily Tracking'!$P57,'Daily Tracking'!$V57)</f>
        <v>16020</v>
      </c>
      <c r="Y57" s="77">
        <f>IF('Daily Tracking'!$A57="No",'Daily Tracking'!$V57,'Daily Tracking'!$X57)</f>
        <v>16020</v>
      </c>
      <c r="Z57" s="77">
        <f>'Daily Tracking'!$Y57-'Daily Tracking'!$P57</f>
        <v>1000</v>
      </c>
      <c r="AA57" s="77">
        <f>'Daily Tracking'!$K57+'Daily Tracking'!$Z57</f>
        <v>31052</v>
      </c>
      <c r="AB57" s="78"/>
      <c r="AC57" s="78"/>
      <c r="AD57" s="79">
        <f>'Daily Tracking'!$AC57-'Daily Tracking'!$AB57</f>
        <v>0</v>
      </c>
      <c r="AE57" s="77" t="b">
        <f>IF('Daily Tracking'!$AD57=0,FALSE,'Daily Tracking'!$Z57/('Daily Tracking'!$AD57*24))</f>
        <v>0</v>
      </c>
    </row>
    <row r="58" spans="1:31" x14ac:dyDescent="0.3">
      <c r="A58" s="71" t="s">
        <v>7</v>
      </c>
      <c r="B58" s="72" t="s">
        <v>75</v>
      </c>
      <c r="C58" s="86">
        <f t="shared" si="4"/>
        <v>44660</v>
      </c>
      <c r="D58" s="87">
        <v>43</v>
      </c>
      <c r="E58" s="86">
        <f>IF('Daily Tracking'!$I58=$B$6,Table2[[#This Row],[Date (Hidden)]]+1,Table2[[#This Row],[Date (Hidden)]])</f>
        <v>44660</v>
      </c>
      <c r="F58" s="85" t="str">
        <f>TEXT(Table2[[#This Row],[Date (Hidden)]],"YYYY")</f>
        <v>2022</v>
      </c>
      <c r="G58" s="85" t="str">
        <f>TEXT(Table2[[#This Row],[Date (Hidden)]],"mmm")</f>
        <v>Apr</v>
      </c>
      <c r="H58" s="85" t="str">
        <f>IF('Daily Tracking'!$I58=$B$6,TEXT('Daily Tracking'!$E58,"dd"),TEXT(Table2[[#This Row],[Date (Hidden)]],"dd"))</f>
        <v>09</v>
      </c>
      <c r="I58" s="85" t="str">
        <f>TEXT(Table2[[#This Row],[Date (Hidden)]],"ddd")</f>
        <v>Sat</v>
      </c>
      <c r="J58" s="85" t="str">
        <f>TEXT('Daily Tracking'!$E58,"ddd")</f>
        <v>Sat</v>
      </c>
      <c r="K58" s="74">
        <f t="shared" si="5"/>
        <v>31052</v>
      </c>
      <c r="L58" s="75">
        <v>0.5</v>
      </c>
      <c r="M58" s="75">
        <v>0.3</v>
      </c>
      <c r="N58" s="76">
        <v>0.75</v>
      </c>
      <c r="O58" s="13">
        <v>0.01</v>
      </c>
      <c r="P58" s="77">
        <f>MROUND(ROUND('Daily Tracking'!$K58*'Daily Tracking'!$L58,0),$B$7)</f>
        <v>15520</v>
      </c>
      <c r="Q58" s="6">
        <f>ROUND('Daily Tracking'!$P58*'Daily Tracking'!$O58,0)</f>
        <v>155</v>
      </c>
      <c r="R58" s="6">
        <f>IF('Daily Tracking'!$Q58&gt;$B$10,$B$10,'Daily Tracking'!$Q58)</f>
        <v>25</v>
      </c>
      <c r="S58" s="77">
        <f>ROUND('Daily Tracking'!$P58*'Daily Tracking'!$M58,0)</f>
        <v>4656</v>
      </c>
      <c r="T58" s="77">
        <f>IF('Daily Tracking'!$S58&gt;$B$9,$B$9,'Daily Tracking'!$S58)</f>
        <v>1000</v>
      </c>
      <c r="U58" s="77">
        <f>ROUND('Daily Tracking'!$P58*'Daily Tracking'!$N58,0)</f>
        <v>11640</v>
      </c>
      <c r="V58" s="77">
        <f>'Daily Tracking'!$P58+'Daily Tracking'!$T58</f>
        <v>16520</v>
      </c>
      <c r="W58" s="77">
        <f>'Daily Tracking'!$P58-'Daily Tracking'!$U58</f>
        <v>3880</v>
      </c>
      <c r="X58" s="77">
        <f>IF('Daily Tracking'!$A58="Skip",'Daily Tracking'!$P58,'Daily Tracking'!$V58)</f>
        <v>16520</v>
      </c>
      <c r="Y58" s="77">
        <f>IF('Daily Tracking'!$A58="No",'Daily Tracking'!$V58,'Daily Tracking'!$X58)</f>
        <v>16520</v>
      </c>
      <c r="Z58" s="77">
        <f>'Daily Tracking'!$Y58-'Daily Tracking'!$P58</f>
        <v>1000</v>
      </c>
      <c r="AA58" s="77">
        <f>'Daily Tracking'!$K58+'Daily Tracking'!$Z58</f>
        <v>32052</v>
      </c>
      <c r="AB58" s="78"/>
      <c r="AC58" s="78"/>
      <c r="AD58" s="79">
        <f>'Daily Tracking'!$AC58-'Daily Tracking'!$AB58</f>
        <v>0</v>
      </c>
      <c r="AE58" s="77" t="b">
        <f>IF('Daily Tracking'!$AD58=0,FALSE,'Daily Tracking'!$Z58/('Daily Tracking'!$AD58*24))</f>
        <v>0</v>
      </c>
    </row>
    <row r="59" spans="1:31" x14ac:dyDescent="0.3">
      <c r="A59" s="71" t="s">
        <v>7</v>
      </c>
      <c r="B59" s="72" t="s">
        <v>75</v>
      </c>
      <c r="C59" s="86">
        <f t="shared" si="4"/>
        <v>44662</v>
      </c>
      <c r="D59" s="87">
        <v>44</v>
      </c>
      <c r="E59" s="86">
        <f>IF('Daily Tracking'!$I59=$B$6,Table2[[#This Row],[Date (Hidden)]]+1,Table2[[#This Row],[Date (Hidden)]])</f>
        <v>44662</v>
      </c>
      <c r="F59" s="85" t="str">
        <f>TEXT(Table2[[#This Row],[Date (Hidden)]],"YYYY")</f>
        <v>2022</v>
      </c>
      <c r="G59" s="85" t="str">
        <f>TEXT(Table2[[#This Row],[Date (Hidden)]],"mmm")</f>
        <v>Apr</v>
      </c>
      <c r="H59" s="85" t="str">
        <f>IF('Daily Tracking'!$I59=$B$6,TEXT('Daily Tracking'!$E59,"dd"),TEXT(Table2[[#This Row],[Date (Hidden)]],"dd"))</f>
        <v>11</v>
      </c>
      <c r="I59" s="85" t="str">
        <f>TEXT(Table2[[#This Row],[Date (Hidden)]],"ddd")</f>
        <v>Mon</v>
      </c>
      <c r="J59" s="85" t="str">
        <f>TEXT('Daily Tracking'!$E59,"ddd")</f>
        <v>Mon</v>
      </c>
      <c r="K59" s="74">
        <f t="shared" si="5"/>
        <v>32052</v>
      </c>
      <c r="L59" s="75">
        <v>0.5</v>
      </c>
      <c r="M59" s="75">
        <v>0.3</v>
      </c>
      <c r="N59" s="76">
        <v>0.75</v>
      </c>
      <c r="O59" s="13">
        <v>0.01</v>
      </c>
      <c r="P59" s="77">
        <f>MROUND(ROUND('Daily Tracking'!$K59*'Daily Tracking'!$L59,0),$B$7)</f>
        <v>16020</v>
      </c>
      <c r="Q59" s="6">
        <f>ROUND('Daily Tracking'!$P59*'Daily Tracking'!$O59,0)</f>
        <v>160</v>
      </c>
      <c r="R59" s="6">
        <f>IF('Daily Tracking'!$Q59&gt;$B$10,$B$10,'Daily Tracking'!$Q59)</f>
        <v>25</v>
      </c>
      <c r="S59" s="77">
        <f>ROUND('Daily Tracking'!$P59*'Daily Tracking'!$M59,0)</f>
        <v>4806</v>
      </c>
      <c r="T59" s="77">
        <f>IF('Daily Tracking'!$S59&gt;$B$9,$B$9,'Daily Tracking'!$S59)</f>
        <v>1000</v>
      </c>
      <c r="U59" s="77">
        <f>ROUND('Daily Tracking'!$P59*'Daily Tracking'!$N59,0)</f>
        <v>12015</v>
      </c>
      <c r="V59" s="77">
        <f>'Daily Tracking'!$P59+'Daily Tracking'!$T59</f>
        <v>17020</v>
      </c>
      <c r="W59" s="77">
        <f>'Daily Tracking'!$P59-'Daily Tracking'!$U59</f>
        <v>4005</v>
      </c>
      <c r="X59" s="77">
        <f>IF('Daily Tracking'!$A59="Skip",'Daily Tracking'!$P59,'Daily Tracking'!$V59)</f>
        <v>17020</v>
      </c>
      <c r="Y59" s="77">
        <f>IF('Daily Tracking'!$A59="No",'Daily Tracking'!$V59,'Daily Tracking'!$X59)</f>
        <v>17020</v>
      </c>
      <c r="Z59" s="77">
        <f>'Daily Tracking'!$Y59-'Daily Tracking'!$P59</f>
        <v>1000</v>
      </c>
      <c r="AA59" s="77">
        <f>'Daily Tracking'!$K59+'Daily Tracking'!$Z59</f>
        <v>33052</v>
      </c>
      <c r="AB59" s="78"/>
      <c r="AC59" s="78"/>
      <c r="AD59" s="79">
        <f>'Daily Tracking'!$AC59-'Daily Tracking'!$AB59</f>
        <v>0</v>
      </c>
      <c r="AE59" s="77" t="b">
        <f>IF('Daily Tracking'!$AD59=0,FALSE,'Daily Tracking'!$Z59/('Daily Tracking'!$AD59*24))</f>
        <v>0</v>
      </c>
    </row>
    <row r="60" spans="1:31" x14ac:dyDescent="0.3">
      <c r="A60" s="71" t="s">
        <v>7</v>
      </c>
      <c r="B60" s="72" t="s">
        <v>75</v>
      </c>
      <c r="C60" s="86">
        <f t="shared" si="4"/>
        <v>44664</v>
      </c>
      <c r="D60" s="87">
        <v>45</v>
      </c>
      <c r="E60" s="86">
        <f>IF('Daily Tracking'!$I60=$B$6,Table2[[#This Row],[Date (Hidden)]]+1,Table2[[#This Row],[Date (Hidden)]])</f>
        <v>44664</v>
      </c>
      <c r="F60" s="85" t="str">
        <f>TEXT(Table2[[#This Row],[Date (Hidden)]],"YYYY")</f>
        <v>2022</v>
      </c>
      <c r="G60" s="85" t="str">
        <f>TEXT(Table2[[#This Row],[Date (Hidden)]],"mmm")</f>
        <v>Apr</v>
      </c>
      <c r="H60" s="85" t="str">
        <f>IF('Daily Tracking'!$I60=$B$6,TEXT('Daily Tracking'!$E60,"dd"),TEXT(Table2[[#This Row],[Date (Hidden)]],"dd"))</f>
        <v>13</v>
      </c>
      <c r="I60" s="85" t="str">
        <f>TEXT(Table2[[#This Row],[Date (Hidden)]],"ddd")</f>
        <v>Wed</v>
      </c>
      <c r="J60" s="85" t="str">
        <f>TEXT('Daily Tracking'!$E60,"ddd")</f>
        <v>Wed</v>
      </c>
      <c r="K60" s="74">
        <f t="shared" si="5"/>
        <v>33052</v>
      </c>
      <c r="L60" s="75">
        <v>0.5</v>
      </c>
      <c r="M60" s="75">
        <v>0.3</v>
      </c>
      <c r="N60" s="76">
        <v>0.75</v>
      </c>
      <c r="O60" s="13">
        <v>0.01</v>
      </c>
      <c r="P60" s="77">
        <f>MROUND(ROUND('Daily Tracking'!$K60*'Daily Tracking'!$L60,0),$B$7)</f>
        <v>16520</v>
      </c>
      <c r="Q60" s="6">
        <f>ROUND('Daily Tracking'!$P60*'Daily Tracking'!$O60,0)</f>
        <v>165</v>
      </c>
      <c r="R60" s="6">
        <f>IF('Daily Tracking'!$Q60&gt;$B$10,$B$10,'Daily Tracking'!$Q60)</f>
        <v>25</v>
      </c>
      <c r="S60" s="77">
        <f>ROUND('Daily Tracking'!$P60*'Daily Tracking'!$M60,0)</f>
        <v>4956</v>
      </c>
      <c r="T60" s="77">
        <f>IF('Daily Tracking'!$S60&gt;$B$9,$B$9,'Daily Tracking'!$S60)</f>
        <v>1000</v>
      </c>
      <c r="U60" s="77">
        <f>ROUND('Daily Tracking'!$P60*'Daily Tracking'!$N60,0)</f>
        <v>12390</v>
      </c>
      <c r="V60" s="77">
        <f>'Daily Tracking'!$P60+'Daily Tracking'!$T60</f>
        <v>17520</v>
      </c>
      <c r="W60" s="77">
        <f>'Daily Tracking'!$P60-'Daily Tracking'!$U60</f>
        <v>4130</v>
      </c>
      <c r="X60" s="77">
        <f>IF('Daily Tracking'!$A60="Skip",'Daily Tracking'!$P60,'Daily Tracking'!$V60)</f>
        <v>17520</v>
      </c>
      <c r="Y60" s="77">
        <f>IF('Daily Tracking'!$A60="No",'Daily Tracking'!$V60,'Daily Tracking'!$X60)</f>
        <v>17520</v>
      </c>
      <c r="Z60" s="77">
        <f>'Daily Tracking'!$Y60-'Daily Tracking'!$P60</f>
        <v>1000</v>
      </c>
      <c r="AA60" s="77">
        <f>'Daily Tracking'!$K60+'Daily Tracking'!$Z60</f>
        <v>34052</v>
      </c>
      <c r="AB60" s="78"/>
      <c r="AC60" s="78"/>
      <c r="AD60" s="79">
        <f>'Daily Tracking'!$AC60-'Daily Tracking'!$AB60</f>
        <v>0</v>
      </c>
      <c r="AE60" s="77" t="b">
        <f>IF('Daily Tracking'!$AD60=0,FALSE,'Daily Tracking'!$Z60/('Daily Tracking'!$AD60*24))</f>
        <v>0</v>
      </c>
    </row>
    <row r="61" spans="1:31" x14ac:dyDescent="0.3">
      <c r="A61" s="71" t="s">
        <v>7</v>
      </c>
      <c r="B61" s="72" t="s">
        <v>75</v>
      </c>
      <c r="C61" s="86">
        <f t="shared" si="4"/>
        <v>44666</v>
      </c>
      <c r="D61" s="87">
        <v>46</v>
      </c>
      <c r="E61" s="86">
        <f>IF('Daily Tracking'!$I61=$B$6,Table2[[#This Row],[Date (Hidden)]]+1,Table2[[#This Row],[Date (Hidden)]])</f>
        <v>44666</v>
      </c>
      <c r="F61" s="85" t="str">
        <f>TEXT(Table2[[#This Row],[Date (Hidden)]],"YYYY")</f>
        <v>2022</v>
      </c>
      <c r="G61" s="85" t="str">
        <f>TEXT(Table2[[#This Row],[Date (Hidden)]],"mmm")</f>
        <v>Apr</v>
      </c>
      <c r="H61" s="85" t="str">
        <f>IF('Daily Tracking'!$I61=$B$6,TEXT('Daily Tracking'!$E61,"dd"),TEXT(Table2[[#This Row],[Date (Hidden)]],"dd"))</f>
        <v>15</v>
      </c>
      <c r="I61" s="85" t="str">
        <f>TEXT(Table2[[#This Row],[Date (Hidden)]],"ddd")</f>
        <v>Fri</v>
      </c>
      <c r="J61" s="85" t="str">
        <f>TEXT('Daily Tracking'!$E61,"ddd")</f>
        <v>Fri</v>
      </c>
      <c r="K61" s="74">
        <f t="shared" si="5"/>
        <v>34052</v>
      </c>
      <c r="L61" s="75">
        <v>0.5</v>
      </c>
      <c r="M61" s="75">
        <v>0.3</v>
      </c>
      <c r="N61" s="76">
        <v>0.75</v>
      </c>
      <c r="O61" s="13">
        <v>0.01</v>
      </c>
      <c r="P61" s="77">
        <f>MROUND(ROUND('Daily Tracking'!$K61*'Daily Tracking'!$L61,0),$B$7)</f>
        <v>17020</v>
      </c>
      <c r="Q61" s="6">
        <f>ROUND('Daily Tracking'!$P61*'Daily Tracking'!$O61,0)</f>
        <v>170</v>
      </c>
      <c r="R61" s="6">
        <f>IF('Daily Tracking'!$Q61&gt;$B$10,$B$10,'Daily Tracking'!$Q61)</f>
        <v>25</v>
      </c>
      <c r="S61" s="77">
        <f>ROUND('Daily Tracking'!$P61*'Daily Tracking'!$M61,0)</f>
        <v>5106</v>
      </c>
      <c r="T61" s="77">
        <f>IF('Daily Tracking'!$S61&gt;$B$9,$B$9,'Daily Tracking'!$S61)</f>
        <v>1000</v>
      </c>
      <c r="U61" s="77">
        <f>ROUND('Daily Tracking'!$P61*'Daily Tracking'!$N61,0)</f>
        <v>12765</v>
      </c>
      <c r="V61" s="77">
        <f>'Daily Tracking'!$P61+'Daily Tracking'!$T61</f>
        <v>18020</v>
      </c>
      <c r="W61" s="77">
        <f>'Daily Tracking'!$P61-'Daily Tracking'!$U61</f>
        <v>4255</v>
      </c>
      <c r="X61" s="77">
        <f>IF('Daily Tracking'!$A61="Skip",'Daily Tracking'!$P61,'Daily Tracking'!$V61)</f>
        <v>18020</v>
      </c>
      <c r="Y61" s="77">
        <f>IF('Daily Tracking'!$A61="No",'Daily Tracking'!$V61,'Daily Tracking'!$X61)</f>
        <v>18020</v>
      </c>
      <c r="Z61" s="77">
        <f>'Daily Tracking'!$Y61-'Daily Tracking'!$P61</f>
        <v>1000</v>
      </c>
      <c r="AA61" s="77">
        <f>'Daily Tracking'!$K61+'Daily Tracking'!$Z61</f>
        <v>35052</v>
      </c>
      <c r="AB61" s="78"/>
      <c r="AC61" s="78"/>
      <c r="AD61" s="79">
        <f>'Daily Tracking'!$AC61-'Daily Tracking'!$AB61</f>
        <v>0</v>
      </c>
      <c r="AE61" s="77" t="b">
        <f>IF('Daily Tracking'!$AD61=0,FALSE,'Daily Tracking'!$Z61/('Daily Tracking'!$AD61*24))</f>
        <v>0</v>
      </c>
    </row>
    <row r="62" spans="1:31" x14ac:dyDescent="0.3">
      <c r="A62" s="71" t="s">
        <v>7</v>
      </c>
      <c r="B62" s="72" t="s">
        <v>75</v>
      </c>
      <c r="C62" s="86">
        <f t="shared" si="4"/>
        <v>44668</v>
      </c>
      <c r="D62" s="87">
        <v>47</v>
      </c>
      <c r="E62" s="86">
        <f>IF('Daily Tracking'!$I62=$B$6,Table2[[#This Row],[Date (Hidden)]]+1,Table2[[#This Row],[Date (Hidden)]])</f>
        <v>44669</v>
      </c>
      <c r="F62" s="85" t="str">
        <f>TEXT(Table2[[#This Row],[Date (Hidden)]],"YYYY")</f>
        <v>2022</v>
      </c>
      <c r="G62" s="85" t="str">
        <f>TEXT(Table2[[#This Row],[Date (Hidden)]],"mmm")</f>
        <v>Apr</v>
      </c>
      <c r="H62" s="85" t="str">
        <f>IF('Daily Tracking'!$I62=$B$6,TEXT('Daily Tracking'!$E62,"dd"),TEXT(Table2[[#This Row],[Date (Hidden)]],"dd"))</f>
        <v>18</v>
      </c>
      <c r="I62" s="85" t="str">
        <f>TEXT(Table2[[#This Row],[Date (Hidden)]],"ddd")</f>
        <v>Sun</v>
      </c>
      <c r="J62" s="85" t="str">
        <f>TEXT('Daily Tracking'!$E62,"ddd")</f>
        <v>Mon</v>
      </c>
      <c r="K62" s="74">
        <f t="shared" si="5"/>
        <v>35052</v>
      </c>
      <c r="L62" s="75">
        <v>0.5</v>
      </c>
      <c r="M62" s="75">
        <v>0.3</v>
      </c>
      <c r="N62" s="76">
        <v>0.75</v>
      </c>
      <c r="O62" s="13">
        <v>0.01</v>
      </c>
      <c r="P62" s="77">
        <f>MROUND(ROUND('Daily Tracking'!$K62*'Daily Tracking'!$L62,0),$B$7)</f>
        <v>17520</v>
      </c>
      <c r="Q62" s="6">
        <f>ROUND('Daily Tracking'!$P62*'Daily Tracking'!$O62,0)</f>
        <v>175</v>
      </c>
      <c r="R62" s="6">
        <f>IF('Daily Tracking'!$Q62&gt;$B$10,$B$10,'Daily Tracking'!$Q62)</f>
        <v>25</v>
      </c>
      <c r="S62" s="77">
        <f>ROUND('Daily Tracking'!$P62*'Daily Tracking'!$M62,0)</f>
        <v>5256</v>
      </c>
      <c r="T62" s="77">
        <f>IF('Daily Tracking'!$S62&gt;$B$9,$B$9,'Daily Tracking'!$S62)</f>
        <v>1000</v>
      </c>
      <c r="U62" s="77">
        <f>ROUND('Daily Tracking'!$P62*'Daily Tracking'!$N62,0)</f>
        <v>13140</v>
      </c>
      <c r="V62" s="77">
        <f>'Daily Tracking'!$P62+'Daily Tracking'!$T62</f>
        <v>18520</v>
      </c>
      <c r="W62" s="77">
        <f>'Daily Tracking'!$P62-'Daily Tracking'!$U62</f>
        <v>4380</v>
      </c>
      <c r="X62" s="77">
        <f>IF('Daily Tracking'!$A62="Skip",'Daily Tracking'!$P62,'Daily Tracking'!$V62)</f>
        <v>18520</v>
      </c>
      <c r="Y62" s="77">
        <f>IF('Daily Tracking'!$A62="No",'Daily Tracking'!$V62,'Daily Tracking'!$X62)</f>
        <v>18520</v>
      </c>
      <c r="Z62" s="77">
        <f>'Daily Tracking'!$Y62-'Daily Tracking'!$P62</f>
        <v>1000</v>
      </c>
      <c r="AA62" s="77">
        <f>'Daily Tracking'!$K62+'Daily Tracking'!$Z62</f>
        <v>36052</v>
      </c>
      <c r="AB62" s="78"/>
      <c r="AC62" s="78"/>
      <c r="AD62" s="79">
        <f>'Daily Tracking'!$AC62-'Daily Tracking'!$AB62</f>
        <v>0</v>
      </c>
      <c r="AE62" s="77" t="b">
        <f>IF('Daily Tracking'!$AD62=0,FALSE,'Daily Tracking'!$Z62/('Daily Tracking'!$AD62*24))</f>
        <v>0</v>
      </c>
    </row>
    <row r="63" spans="1:31" x14ac:dyDescent="0.3">
      <c r="A63" s="71" t="s">
        <v>7</v>
      </c>
      <c r="B63" s="72" t="s">
        <v>75</v>
      </c>
      <c r="C63" s="86">
        <f t="shared" si="4"/>
        <v>44670</v>
      </c>
      <c r="D63" s="87">
        <v>48</v>
      </c>
      <c r="E63" s="86">
        <f>IF('Daily Tracking'!$I63=$B$6,Table2[[#This Row],[Date (Hidden)]]+1,Table2[[#This Row],[Date (Hidden)]])</f>
        <v>44670</v>
      </c>
      <c r="F63" s="85" t="str">
        <f>TEXT(Table2[[#This Row],[Date (Hidden)]],"YYYY")</f>
        <v>2022</v>
      </c>
      <c r="G63" s="85" t="str">
        <f>TEXT(Table2[[#This Row],[Date (Hidden)]],"mmm")</f>
        <v>Apr</v>
      </c>
      <c r="H63" s="85" t="str">
        <f>IF('Daily Tracking'!$I63=$B$6,TEXT('Daily Tracking'!$E63,"dd"),TEXT(Table2[[#This Row],[Date (Hidden)]],"dd"))</f>
        <v>19</v>
      </c>
      <c r="I63" s="85" t="str">
        <f>TEXT(Table2[[#This Row],[Date (Hidden)]],"ddd")</f>
        <v>Tue</v>
      </c>
      <c r="J63" s="85" t="str">
        <f>TEXT('Daily Tracking'!$E63,"ddd")</f>
        <v>Tue</v>
      </c>
      <c r="K63" s="74">
        <f t="shared" si="5"/>
        <v>36052</v>
      </c>
      <c r="L63" s="75">
        <v>0.5</v>
      </c>
      <c r="M63" s="75">
        <v>0.3</v>
      </c>
      <c r="N63" s="76">
        <v>0.75</v>
      </c>
      <c r="O63" s="13">
        <v>0.01</v>
      </c>
      <c r="P63" s="77">
        <f>MROUND(ROUND('Daily Tracking'!$K63*'Daily Tracking'!$L63,0),$B$7)</f>
        <v>18020</v>
      </c>
      <c r="Q63" s="6">
        <f>ROUND('Daily Tracking'!$P63*'Daily Tracking'!$O63,0)</f>
        <v>180</v>
      </c>
      <c r="R63" s="6">
        <f>IF('Daily Tracking'!$Q63&gt;$B$10,$B$10,'Daily Tracking'!$Q63)</f>
        <v>25</v>
      </c>
      <c r="S63" s="77">
        <f>ROUND('Daily Tracking'!$P63*'Daily Tracking'!$M63,0)</f>
        <v>5406</v>
      </c>
      <c r="T63" s="77">
        <f>IF('Daily Tracking'!$S63&gt;$B$9,$B$9,'Daily Tracking'!$S63)</f>
        <v>1000</v>
      </c>
      <c r="U63" s="77">
        <f>ROUND('Daily Tracking'!$P63*'Daily Tracking'!$N63,0)</f>
        <v>13515</v>
      </c>
      <c r="V63" s="77">
        <f>'Daily Tracking'!$P63+'Daily Tracking'!$T63</f>
        <v>19020</v>
      </c>
      <c r="W63" s="77">
        <f>'Daily Tracking'!$P63-'Daily Tracking'!$U63</f>
        <v>4505</v>
      </c>
      <c r="X63" s="77">
        <f>IF('Daily Tracking'!$A63="Skip",'Daily Tracking'!$P63,'Daily Tracking'!$V63)</f>
        <v>19020</v>
      </c>
      <c r="Y63" s="77">
        <f>IF('Daily Tracking'!$A63="No",'Daily Tracking'!$V63,'Daily Tracking'!$X63)</f>
        <v>19020</v>
      </c>
      <c r="Z63" s="77">
        <f>'Daily Tracking'!$Y63-'Daily Tracking'!$P63</f>
        <v>1000</v>
      </c>
      <c r="AA63" s="77">
        <f>'Daily Tracking'!$K63+'Daily Tracking'!$Z63</f>
        <v>37052</v>
      </c>
      <c r="AB63" s="78"/>
      <c r="AC63" s="78"/>
      <c r="AD63" s="79">
        <f>'Daily Tracking'!$AC63-'Daily Tracking'!$AB63</f>
        <v>0</v>
      </c>
      <c r="AE63" s="77" t="b">
        <f>IF('Daily Tracking'!$AD63=0,FALSE,'Daily Tracking'!$Z63/('Daily Tracking'!$AD63*24))</f>
        <v>0</v>
      </c>
    </row>
    <row r="64" spans="1:31" x14ac:dyDescent="0.3">
      <c r="A64" s="71" t="s">
        <v>7</v>
      </c>
      <c r="B64" s="72" t="s">
        <v>75</v>
      </c>
      <c r="C64" s="86">
        <f t="shared" si="4"/>
        <v>44672</v>
      </c>
      <c r="D64" s="87">
        <v>49</v>
      </c>
      <c r="E64" s="86">
        <f>IF('Daily Tracking'!$I64=$B$6,Table2[[#This Row],[Date (Hidden)]]+1,Table2[[#This Row],[Date (Hidden)]])</f>
        <v>44672</v>
      </c>
      <c r="F64" s="85" t="str">
        <f>TEXT(Table2[[#This Row],[Date (Hidden)]],"YYYY")</f>
        <v>2022</v>
      </c>
      <c r="G64" s="85" t="str">
        <f>TEXT(Table2[[#This Row],[Date (Hidden)]],"mmm")</f>
        <v>Apr</v>
      </c>
      <c r="H64" s="85" t="str">
        <f>IF('Daily Tracking'!$I64=$B$6,TEXT('Daily Tracking'!$E64,"dd"),TEXT(Table2[[#This Row],[Date (Hidden)]],"dd"))</f>
        <v>21</v>
      </c>
      <c r="I64" s="85" t="str">
        <f>TEXT(Table2[[#This Row],[Date (Hidden)]],"ddd")</f>
        <v>Thu</v>
      </c>
      <c r="J64" s="85" t="str">
        <f>TEXT('Daily Tracking'!$E64,"ddd")</f>
        <v>Thu</v>
      </c>
      <c r="K64" s="74">
        <f t="shared" si="5"/>
        <v>37052</v>
      </c>
      <c r="L64" s="75">
        <v>0.5</v>
      </c>
      <c r="M64" s="75">
        <v>0.3</v>
      </c>
      <c r="N64" s="76">
        <v>0.75</v>
      </c>
      <c r="O64" s="13">
        <v>0.01</v>
      </c>
      <c r="P64" s="77">
        <f>MROUND(ROUND('Daily Tracking'!$K64*'Daily Tracking'!$L64,0),$B$7)</f>
        <v>18520</v>
      </c>
      <c r="Q64" s="6">
        <f>ROUND('Daily Tracking'!$P64*'Daily Tracking'!$O64,0)</f>
        <v>185</v>
      </c>
      <c r="R64" s="6">
        <f>IF('Daily Tracking'!$Q64&gt;$B$10,$B$10,'Daily Tracking'!$Q64)</f>
        <v>25</v>
      </c>
      <c r="S64" s="77">
        <f>ROUND('Daily Tracking'!$P64*'Daily Tracking'!$M64,0)</f>
        <v>5556</v>
      </c>
      <c r="T64" s="77">
        <f>IF('Daily Tracking'!$S64&gt;$B$9,$B$9,'Daily Tracking'!$S64)</f>
        <v>1000</v>
      </c>
      <c r="U64" s="77">
        <f>ROUND('Daily Tracking'!$P64*'Daily Tracking'!$N64,0)</f>
        <v>13890</v>
      </c>
      <c r="V64" s="77">
        <f>'Daily Tracking'!$P64+'Daily Tracking'!$T64</f>
        <v>19520</v>
      </c>
      <c r="W64" s="77">
        <f>'Daily Tracking'!$P64-'Daily Tracking'!$U64</f>
        <v>4630</v>
      </c>
      <c r="X64" s="77">
        <f>IF('Daily Tracking'!$A64="Skip",'Daily Tracking'!$P64,'Daily Tracking'!$V64)</f>
        <v>19520</v>
      </c>
      <c r="Y64" s="77">
        <f>IF('Daily Tracking'!$A64="No",'Daily Tracking'!$V64,'Daily Tracking'!$X64)</f>
        <v>19520</v>
      </c>
      <c r="Z64" s="77">
        <f>'Daily Tracking'!$Y64-'Daily Tracking'!$P64</f>
        <v>1000</v>
      </c>
      <c r="AA64" s="77">
        <f>'Daily Tracking'!$K64+'Daily Tracking'!$Z64</f>
        <v>38052</v>
      </c>
      <c r="AB64" s="78"/>
      <c r="AC64" s="78"/>
      <c r="AD64" s="79">
        <f>'Daily Tracking'!$AC64-'Daily Tracking'!$AB64</f>
        <v>0</v>
      </c>
      <c r="AE64" s="77" t="b">
        <f>IF('Daily Tracking'!$AD64=0,FALSE,'Daily Tracking'!$Z64/('Daily Tracking'!$AD64*24))</f>
        <v>0</v>
      </c>
    </row>
    <row r="65" spans="1:31" x14ac:dyDescent="0.3">
      <c r="A65" s="71" t="s">
        <v>7</v>
      </c>
      <c r="B65" s="72" t="s">
        <v>75</v>
      </c>
      <c r="C65" s="86">
        <f t="shared" si="4"/>
        <v>44674</v>
      </c>
      <c r="D65" s="87">
        <v>50</v>
      </c>
      <c r="E65" s="86">
        <f>IF('Daily Tracking'!$I65=$B$6,Table2[[#This Row],[Date (Hidden)]]+1,Table2[[#This Row],[Date (Hidden)]])</f>
        <v>44674</v>
      </c>
      <c r="F65" s="85" t="str">
        <f>TEXT(Table2[[#This Row],[Date (Hidden)]],"YYYY")</f>
        <v>2022</v>
      </c>
      <c r="G65" s="85" t="str">
        <f>TEXT(Table2[[#This Row],[Date (Hidden)]],"mmm")</f>
        <v>Apr</v>
      </c>
      <c r="H65" s="85" t="str">
        <f>IF('Daily Tracking'!$I65=$B$6,TEXT('Daily Tracking'!$E65,"dd"),TEXT(Table2[[#This Row],[Date (Hidden)]],"dd"))</f>
        <v>23</v>
      </c>
      <c r="I65" s="85" t="str">
        <f>TEXT(Table2[[#This Row],[Date (Hidden)]],"ddd")</f>
        <v>Sat</v>
      </c>
      <c r="J65" s="85" t="str">
        <f>TEXT('Daily Tracking'!$E65,"ddd")</f>
        <v>Sat</v>
      </c>
      <c r="K65" s="74">
        <f t="shared" si="5"/>
        <v>38052</v>
      </c>
      <c r="L65" s="75">
        <v>0.5</v>
      </c>
      <c r="M65" s="75">
        <v>0.3</v>
      </c>
      <c r="N65" s="76">
        <v>0.75</v>
      </c>
      <c r="O65" s="13">
        <v>0.01</v>
      </c>
      <c r="P65" s="77">
        <f>MROUND(ROUND('Daily Tracking'!$K65*'Daily Tracking'!$L65,0),$B$7)</f>
        <v>19020</v>
      </c>
      <c r="Q65" s="6">
        <f>ROUND('Daily Tracking'!$P65*'Daily Tracking'!$O65,0)</f>
        <v>190</v>
      </c>
      <c r="R65" s="6">
        <f>IF('Daily Tracking'!$Q65&gt;$B$10,$B$10,'Daily Tracking'!$Q65)</f>
        <v>25</v>
      </c>
      <c r="S65" s="77">
        <f>ROUND('Daily Tracking'!$P65*'Daily Tracking'!$M65,0)</f>
        <v>5706</v>
      </c>
      <c r="T65" s="77">
        <f>IF('Daily Tracking'!$S65&gt;$B$9,$B$9,'Daily Tracking'!$S65)</f>
        <v>1000</v>
      </c>
      <c r="U65" s="77">
        <f>ROUND('Daily Tracking'!$P65*'Daily Tracking'!$N65,0)</f>
        <v>14265</v>
      </c>
      <c r="V65" s="77">
        <f>'Daily Tracking'!$P65+'Daily Tracking'!$T65</f>
        <v>20020</v>
      </c>
      <c r="W65" s="77">
        <f>'Daily Tracking'!$P65-'Daily Tracking'!$U65</f>
        <v>4755</v>
      </c>
      <c r="X65" s="77">
        <f>IF('Daily Tracking'!$A65="Skip",'Daily Tracking'!$P65,'Daily Tracking'!$V65)</f>
        <v>20020</v>
      </c>
      <c r="Y65" s="77">
        <f>IF('Daily Tracking'!$A65="No",'Daily Tracking'!$V65,'Daily Tracking'!$X65)</f>
        <v>20020</v>
      </c>
      <c r="Z65" s="77">
        <f>'Daily Tracking'!$Y65-'Daily Tracking'!$P65</f>
        <v>1000</v>
      </c>
      <c r="AA65" s="77">
        <f>'Daily Tracking'!$K65+'Daily Tracking'!$Z65</f>
        <v>39052</v>
      </c>
      <c r="AB65" s="78"/>
      <c r="AC65" s="78"/>
      <c r="AD65" s="79">
        <f>'Daily Tracking'!$AC65-'Daily Tracking'!$AB65</f>
        <v>0</v>
      </c>
      <c r="AE65" s="77" t="b">
        <f>IF('Daily Tracking'!$AD65=0,FALSE,'Daily Tracking'!$Z65/('Daily Tracking'!$AD65*24))</f>
        <v>0</v>
      </c>
    </row>
    <row r="66" spans="1:31" x14ac:dyDescent="0.3">
      <c r="A66" s="71" t="s">
        <v>7</v>
      </c>
      <c r="B66" s="72" t="s">
        <v>75</v>
      </c>
      <c r="C66" s="86">
        <f t="shared" si="4"/>
        <v>44676</v>
      </c>
      <c r="D66" s="87">
        <v>51</v>
      </c>
      <c r="E66" s="86">
        <f>IF('Daily Tracking'!$I66=$B$6,Table2[[#This Row],[Date (Hidden)]]+1,Table2[[#This Row],[Date (Hidden)]])</f>
        <v>44676</v>
      </c>
      <c r="F66" s="85" t="str">
        <f>TEXT(Table2[[#This Row],[Date (Hidden)]],"YYYY")</f>
        <v>2022</v>
      </c>
      <c r="G66" s="85" t="str">
        <f>TEXT(Table2[[#This Row],[Date (Hidden)]],"mmm")</f>
        <v>Apr</v>
      </c>
      <c r="H66" s="85" t="str">
        <f>IF('Daily Tracking'!$I66=$B$6,TEXT('Daily Tracking'!$E66,"dd"),TEXT(Table2[[#This Row],[Date (Hidden)]],"dd"))</f>
        <v>25</v>
      </c>
      <c r="I66" s="85" t="str">
        <f>TEXT(Table2[[#This Row],[Date (Hidden)]],"ddd")</f>
        <v>Mon</v>
      </c>
      <c r="J66" s="85" t="str">
        <f>TEXT('Daily Tracking'!$E66,"ddd")</f>
        <v>Mon</v>
      </c>
      <c r="K66" s="74">
        <f t="shared" si="5"/>
        <v>39052</v>
      </c>
      <c r="L66" s="75">
        <v>0.5</v>
      </c>
      <c r="M66" s="75">
        <v>0.3</v>
      </c>
      <c r="N66" s="76">
        <v>0.75</v>
      </c>
      <c r="O66" s="13">
        <v>0.01</v>
      </c>
      <c r="P66" s="77">
        <f>MROUND(ROUND('Daily Tracking'!$K66*'Daily Tracking'!$L66,0),$B$7)</f>
        <v>19520</v>
      </c>
      <c r="Q66" s="6">
        <f>ROUND('Daily Tracking'!$P66*'Daily Tracking'!$O66,0)</f>
        <v>195</v>
      </c>
      <c r="R66" s="6">
        <f>IF('Daily Tracking'!$Q66&gt;$B$10,$B$10,'Daily Tracking'!$Q66)</f>
        <v>25</v>
      </c>
      <c r="S66" s="77">
        <f>ROUND('Daily Tracking'!$P66*'Daily Tracking'!$M66,0)</f>
        <v>5856</v>
      </c>
      <c r="T66" s="77">
        <f>IF('Daily Tracking'!$S66&gt;$B$9,$B$9,'Daily Tracking'!$S66)</f>
        <v>1000</v>
      </c>
      <c r="U66" s="77">
        <f>ROUND('Daily Tracking'!$P66*'Daily Tracking'!$N66,0)</f>
        <v>14640</v>
      </c>
      <c r="V66" s="77">
        <f>'Daily Tracking'!$P66+'Daily Tracking'!$T66</f>
        <v>20520</v>
      </c>
      <c r="W66" s="77">
        <f>'Daily Tracking'!$P66-'Daily Tracking'!$U66</f>
        <v>4880</v>
      </c>
      <c r="X66" s="77">
        <f>IF('Daily Tracking'!$A66="Skip",'Daily Tracking'!$P66,'Daily Tracking'!$V66)</f>
        <v>20520</v>
      </c>
      <c r="Y66" s="77">
        <f>IF('Daily Tracking'!$A66="No",'Daily Tracking'!$V66,'Daily Tracking'!$X66)</f>
        <v>20520</v>
      </c>
      <c r="Z66" s="77">
        <f>'Daily Tracking'!$Y66-'Daily Tracking'!$P66</f>
        <v>1000</v>
      </c>
      <c r="AA66" s="77">
        <f>'Daily Tracking'!$K66+'Daily Tracking'!$Z66</f>
        <v>40052</v>
      </c>
      <c r="AB66" s="78"/>
      <c r="AC66" s="78"/>
      <c r="AD66" s="79">
        <f>'Daily Tracking'!$AC66-'Daily Tracking'!$AB66</f>
        <v>0</v>
      </c>
      <c r="AE66" s="77" t="b">
        <f>IF('Daily Tracking'!$AD66=0,FALSE,'Daily Tracking'!$Z66/('Daily Tracking'!$AD66*24))</f>
        <v>0</v>
      </c>
    </row>
    <row r="67" spans="1:31" x14ac:dyDescent="0.3">
      <c r="A67" s="71" t="s">
        <v>7</v>
      </c>
      <c r="B67" s="72" t="s">
        <v>75</v>
      </c>
      <c r="C67" s="86">
        <f t="shared" si="4"/>
        <v>44678</v>
      </c>
      <c r="D67" s="87">
        <v>52</v>
      </c>
      <c r="E67" s="86">
        <f>IF('Daily Tracking'!$I67=$B$6,Table2[[#This Row],[Date (Hidden)]]+1,Table2[[#This Row],[Date (Hidden)]])</f>
        <v>44678</v>
      </c>
      <c r="F67" s="85" t="str">
        <f>TEXT(Table2[[#This Row],[Date (Hidden)]],"YYYY")</f>
        <v>2022</v>
      </c>
      <c r="G67" s="85" t="str">
        <f>TEXT(Table2[[#This Row],[Date (Hidden)]],"mmm")</f>
        <v>Apr</v>
      </c>
      <c r="H67" s="85" t="str">
        <f>IF('Daily Tracking'!$I67=$B$6,TEXT('Daily Tracking'!$E67,"dd"),TEXT(Table2[[#This Row],[Date (Hidden)]],"dd"))</f>
        <v>27</v>
      </c>
      <c r="I67" s="85" t="str">
        <f>TEXT(Table2[[#This Row],[Date (Hidden)]],"ddd")</f>
        <v>Wed</v>
      </c>
      <c r="J67" s="85" t="str">
        <f>TEXT('Daily Tracking'!$E67,"ddd")</f>
        <v>Wed</v>
      </c>
      <c r="K67" s="74">
        <f t="shared" si="5"/>
        <v>40052</v>
      </c>
      <c r="L67" s="75">
        <v>0.5</v>
      </c>
      <c r="M67" s="75">
        <v>0.3</v>
      </c>
      <c r="N67" s="76">
        <v>0.75</v>
      </c>
      <c r="O67" s="13">
        <v>0.01</v>
      </c>
      <c r="P67" s="77">
        <f>MROUND(ROUND('Daily Tracking'!$K67*'Daily Tracking'!$L67,0),$B$7)</f>
        <v>20020</v>
      </c>
      <c r="Q67" s="6">
        <f>ROUND('Daily Tracking'!$P67*'Daily Tracking'!$O67,0)</f>
        <v>200</v>
      </c>
      <c r="R67" s="6">
        <f>IF('Daily Tracking'!$Q67&gt;$B$10,$B$10,'Daily Tracking'!$Q67)</f>
        <v>25</v>
      </c>
      <c r="S67" s="77">
        <f>ROUND('Daily Tracking'!$P67*'Daily Tracking'!$M67,0)</f>
        <v>6006</v>
      </c>
      <c r="T67" s="77">
        <f>IF('Daily Tracking'!$S67&gt;$B$9,$B$9,'Daily Tracking'!$S67)</f>
        <v>1000</v>
      </c>
      <c r="U67" s="77">
        <f>ROUND('Daily Tracking'!$P67*'Daily Tracking'!$N67,0)</f>
        <v>15015</v>
      </c>
      <c r="V67" s="77">
        <f>'Daily Tracking'!$P67+'Daily Tracking'!$T67</f>
        <v>21020</v>
      </c>
      <c r="W67" s="77">
        <f>'Daily Tracking'!$P67-'Daily Tracking'!$U67</f>
        <v>5005</v>
      </c>
      <c r="X67" s="77">
        <f>IF('Daily Tracking'!$A67="Skip",'Daily Tracking'!$P67,'Daily Tracking'!$V67)</f>
        <v>21020</v>
      </c>
      <c r="Y67" s="77">
        <f>IF('Daily Tracking'!$A67="No",'Daily Tracking'!$V67,'Daily Tracking'!$X67)</f>
        <v>21020</v>
      </c>
      <c r="Z67" s="77">
        <f>'Daily Tracking'!$Y67-'Daily Tracking'!$P67</f>
        <v>1000</v>
      </c>
      <c r="AA67" s="77">
        <f>'Daily Tracking'!$K67+'Daily Tracking'!$Z67</f>
        <v>41052</v>
      </c>
      <c r="AB67" s="78"/>
      <c r="AC67" s="78"/>
      <c r="AD67" s="79">
        <f>'Daily Tracking'!$AC67-'Daily Tracking'!$AB67</f>
        <v>0</v>
      </c>
      <c r="AE67" s="77" t="b">
        <f>IF('Daily Tracking'!$AD67=0,FALSE,'Daily Tracking'!$Z67/('Daily Tracking'!$AD67*24))</f>
        <v>0</v>
      </c>
    </row>
    <row r="68" spans="1:31" x14ac:dyDescent="0.3">
      <c r="A68" s="71" t="s">
        <v>7</v>
      </c>
      <c r="B68" s="72" t="s">
        <v>75</v>
      </c>
      <c r="C68" s="86">
        <f t="shared" si="4"/>
        <v>44680</v>
      </c>
      <c r="D68" s="87">
        <v>53</v>
      </c>
      <c r="E68" s="86">
        <f>IF('Daily Tracking'!$I68=$B$6,Table2[[#This Row],[Date (Hidden)]]+1,Table2[[#This Row],[Date (Hidden)]])</f>
        <v>44680</v>
      </c>
      <c r="F68" s="85" t="str">
        <f>TEXT(Table2[[#This Row],[Date (Hidden)]],"YYYY")</f>
        <v>2022</v>
      </c>
      <c r="G68" s="85" t="str">
        <f>TEXT(Table2[[#This Row],[Date (Hidden)]],"mmm")</f>
        <v>Apr</v>
      </c>
      <c r="H68" s="85" t="str">
        <f>IF('Daily Tracking'!$I68=$B$6,TEXT('Daily Tracking'!$E68,"dd"),TEXT(Table2[[#This Row],[Date (Hidden)]],"dd"))</f>
        <v>29</v>
      </c>
      <c r="I68" s="85" t="str">
        <f>TEXT(Table2[[#This Row],[Date (Hidden)]],"ddd")</f>
        <v>Fri</v>
      </c>
      <c r="J68" s="85" t="str">
        <f>TEXT('Daily Tracking'!$E68,"ddd")</f>
        <v>Fri</v>
      </c>
      <c r="K68" s="74">
        <f t="shared" si="5"/>
        <v>41052</v>
      </c>
      <c r="L68" s="75">
        <v>0.5</v>
      </c>
      <c r="M68" s="75">
        <v>0.3</v>
      </c>
      <c r="N68" s="76">
        <v>0.75</v>
      </c>
      <c r="O68" s="13">
        <v>0.01</v>
      </c>
      <c r="P68" s="77">
        <f>MROUND(ROUND('Daily Tracking'!$K68*'Daily Tracking'!$L68,0),$B$7)</f>
        <v>20520</v>
      </c>
      <c r="Q68" s="6">
        <f>ROUND('Daily Tracking'!$P68*'Daily Tracking'!$O68,0)</f>
        <v>205</v>
      </c>
      <c r="R68" s="6">
        <f>IF('Daily Tracking'!$Q68&gt;$B$10,$B$10,'Daily Tracking'!$Q68)</f>
        <v>25</v>
      </c>
      <c r="S68" s="77">
        <f>ROUND('Daily Tracking'!$P68*'Daily Tracking'!$M68,0)</f>
        <v>6156</v>
      </c>
      <c r="T68" s="77">
        <f>IF('Daily Tracking'!$S68&gt;$B$9,$B$9,'Daily Tracking'!$S68)</f>
        <v>1000</v>
      </c>
      <c r="U68" s="77">
        <f>ROUND('Daily Tracking'!$P68*'Daily Tracking'!$N68,0)</f>
        <v>15390</v>
      </c>
      <c r="V68" s="77">
        <f>'Daily Tracking'!$P68+'Daily Tracking'!$T68</f>
        <v>21520</v>
      </c>
      <c r="W68" s="77">
        <f>'Daily Tracking'!$P68-'Daily Tracking'!$U68</f>
        <v>5130</v>
      </c>
      <c r="X68" s="77">
        <f>IF('Daily Tracking'!$A68="Skip",'Daily Tracking'!$P68,'Daily Tracking'!$V68)</f>
        <v>21520</v>
      </c>
      <c r="Y68" s="77">
        <f>IF('Daily Tracking'!$A68="No",'Daily Tracking'!$V68,'Daily Tracking'!$X68)</f>
        <v>21520</v>
      </c>
      <c r="Z68" s="77">
        <f>'Daily Tracking'!$Y68-'Daily Tracking'!$P68</f>
        <v>1000</v>
      </c>
      <c r="AA68" s="77">
        <f>'Daily Tracking'!$K68+'Daily Tracking'!$Z68</f>
        <v>42052</v>
      </c>
      <c r="AB68" s="78"/>
      <c r="AC68" s="78"/>
      <c r="AD68" s="79">
        <f>'Daily Tracking'!$AC68-'Daily Tracking'!$AB68</f>
        <v>0</v>
      </c>
      <c r="AE68" s="77" t="b">
        <f>IF('Daily Tracking'!$AD68=0,FALSE,'Daily Tracking'!$Z68/('Daily Tracking'!$AD68*24))</f>
        <v>0</v>
      </c>
    </row>
    <row r="69" spans="1:31" x14ac:dyDescent="0.3">
      <c r="A69" s="71" t="s">
        <v>7</v>
      </c>
      <c r="B69" s="72" t="s">
        <v>75</v>
      </c>
      <c r="C69" s="86">
        <f t="shared" si="4"/>
        <v>44682</v>
      </c>
      <c r="D69" s="87">
        <v>54</v>
      </c>
      <c r="E69" s="86">
        <f>IF('Daily Tracking'!$I69=$B$6,Table2[[#This Row],[Date (Hidden)]]+1,Table2[[#This Row],[Date (Hidden)]])</f>
        <v>44683</v>
      </c>
      <c r="F69" s="85" t="str">
        <f>TEXT(Table2[[#This Row],[Date (Hidden)]],"YYYY")</f>
        <v>2022</v>
      </c>
      <c r="G69" s="85" t="str">
        <f>TEXT(Table2[[#This Row],[Date (Hidden)]],"mmm")</f>
        <v>May</v>
      </c>
      <c r="H69" s="85" t="str">
        <f>IF('Daily Tracking'!$I69=$B$6,TEXT('Daily Tracking'!$E69,"dd"),TEXT(Table2[[#This Row],[Date (Hidden)]],"dd"))</f>
        <v>02</v>
      </c>
      <c r="I69" s="85" t="str">
        <f>TEXT(Table2[[#This Row],[Date (Hidden)]],"ddd")</f>
        <v>Sun</v>
      </c>
      <c r="J69" s="85" t="str">
        <f>TEXT('Daily Tracking'!$E69,"ddd")</f>
        <v>Mon</v>
      </c>
      <c r="K69" s="74">
        <f t="shared" si="5"/>
        <v>42052</v>
      </c>
      <c r="L69" s="75">
        <v>0.5</v>
      </c>
      <c r="M69" s="75">
        <v>0.3</v>
      </c>
      <c r="N69" s="76">
        <v>0.75</v>
      </c>
      <c r="O69" s="13">
        <v>0.01</v>
      </c>
      <c r="P69" s="77">
        <f>MROUND(ROUND('Daily Tracking'!$K69*'Daily Tracking'!$L69,0),$B$7)</f>
        <v>21020</v>
      </c>
      <c r="Q69" s="6">
        <f>ROUND('Daily Tracking'!$P69*'Daily Tracking'!$O69,0)</f>
        <v>210</v>
      </c>
      <c r="R69" s="6">
        <f>IF('Daily Tracking'!$Q69&gt;$B$10,$B$10,'Daily Tracking'!$Q69)</f>
        <v>25</v>
      </c>
      <c r="S69" s="77">
        <f>ROUND('Daily Tracking'!$P69*'Daily Tracking'!$M69,0)</f>
        <v>6306</v>
      </c>
      <c r="T69" s="77">
        <f>IF('Daily Tracking'!$S69&gt;$B$9,$B$9,'Daily Tracking'!$S69)</f>
        <v>1000</v>
      </c>
      <c r="U69" s="77">
        <f>ROUND('Daily Tracking'!$P69*'Daily Tracking'!$N69,0)</f>
        <v>15765</v>
      </c>
      <c r="V69" s="77">
        <f>'Daily Tracking'!$P69+'Daily Tracking'!$T69</f>
        <v>22020</v>
      </c>
      <c r="W69" s="77">
        <f>'Daily Tracking'!$P69-'Daily Tracking'!$U69</f>
        <v>5255</v>
      </c>
      <c r="X69" s="77">
        <f>IF('Daily Tracking'!$A69="Skip",'Daily Tracking'!$P69,'Daily Tracking'!$V69)</f>
        <v>22020</v>
      </c>
      <c r="Y69" s="77">
        <f>IF('Daily Tracking'!$A69="No",'Daily Tracking'!$V69,'Daily Tracking'!$X69)</f>
        <v>22020</v>
      </c>
      <c r="Z69" s="77">
        <f>'Daily Tracking'!$Y69-'Daily Tracking'!$P69</f>
        <v>1000</v>
      </c>
      <c r="AA69" s="77">
        <f>'Daily Tracking'!$K69+'Daily Tracking'!$Z69</f>
        <v>43052</v>
      </c>
      <c r="AB69" s="78"/>
      <c r="AC69" s="78"/>
      <c r="AD69" s="79">
        <f>'Daily Tracking'!$AC69-'Daily Tracking'!$AB69</f>
        <v>0</v>
      </c>
      <c r="AE69" s="77" t="b">
        <f>IF('Daily Tracking'!$AD69=0,FALSE,'Daily Tracking'!$Z69/('Daily Tracking'!$AD69*24))</f>
        <v>0</v>
      </c>
    </row>
    <row r="70" spans="1:31" x14ac:dyDescent="0.3">
      <c r="A70" s="71" t="s">
        <v>7</v>
      </c>
      <c r="B70" s="72" t="s">
        <v>75</v>
      </c>
      <c r="C70" s="86">
        <f t="shared" si="4"/>
        <v>44684</v>
      </c>
      <c r="D70" s="87">
        <v>55</v>
      </c>
      <c r="E70" s="86">
        <f>IF('Daily Tracking'!$I70=$B$6,Table2[[#This Row],[Date (Hidden)]]+1,Table2[[#This Row],[Date (Hidden)]])</f>
        <v>44684</v>
      </c>
      <c r="F70" s="85" t="str">
        <f>TEXT(Table2[[#This Row],[Date (Hidden)]],"YYYY")</f>
        <v>2022</v>
      </c>
      <c r="G70" s="85" t="str">
        <f>TEXT(Table2[[#This Row],[Date (Hidden)]],"mmm")</f>
        <v>May</v>
      </c>
      <c r="H70" s="85" t="str">
        <f>IF('Daily Tracking'!$I70=$B$6,TEXT('Daily Tracking'!$E70,"dd"),TEXT(Table2[[#This Row],[Date (Hidden)]],"dd"))</f>
        <v>03</v>
      </c>
      <c r="I70" s="85" t="str">
        <f>TEXT(Table2[[#This Row],[Date (Hidden)]],"ddd")</f>
        <v>Tue</v>
      </c>
      <c r="J70" s="85" t="str">
        <f>TEXT('Daily Tracking'!$E70,"ddd")</f>
        <v>Tue</v>
      </c>
      <c r="K70" s="74">
        <f t="shared" si="5"/>
        <v>43052</v>
      </c>
      <c r="L70" s="75">
        <v>0.5</v>
      </c>
      <c r="M70" s="75">
        <v>0.3</v>
      </c>
      <c r="N70" s="76">
        <v>0.75</v>
      </c>
      <c r="O70" s="13">
        <v>0.01</v>
      </c>
      <c r="P70" s="77">
        <f>MROUND(ROUND('Daily Tracking'!$K70*'Daily Tracking'!$L70,0),$B$7)</f>
        <v>21520</v>
      </c>
      <c r="Q70" s="6">
        <f>ROUND('Daily Tracking'!$P70*'Daily Tracking'!$O70,0)</f>
        <v>215</v>
      </c>
      <c r="R70" s="6">
        <f>IF('Daily Tracking'!$Q70&gt;$B$10,$B$10,'Daily Tracking'!$Q70)</f>
        <v>25</v>
      </c>
      <c r="S70" s="77">
        <f>ROUND('Daily Tracking'!$P70*'Daily Tracking'!$M70,0)</f>
        <v>6456</v>
      </c>
      <c r="T70" s="77">
        <f>IF('Daily Tracking'!$S70&gt;$B$9,$B$9,'Daily Tracking'!$S70)</f>
        <v>1000</v>
      </c>
      <c r="U70" s="77">
        <f>ROUND('Daily Tracking'!$P70*'Daily Tracking'!$N70,0)</f>
        <v>16140</v>
      </c>
      <c r="V70" s="77">
        <f>'Daily Tracking'!$P70+'Daily Tracking'!$T70</f>
        <v>22520</v>
      </c>
      <c r="W70" s="77">
        <f>'Daily Tracking'!$P70-'Daily Tracking'!$U70</f>
        <v>5380</v>
      </c>
      <c r="X70" s="77">
        <f>IF('Daily Tracking'!$A70="Skip",'Daily Tracking'!$P70,'Daily Tracking'!$V70)</f>
        <v>22520</v>
      </c>
      <c r="Y70" s="77">
        <f>IF('Daily Tracking'!$A70="No",'Daily Tracking'!$V70,'Daily Tracking'!$X70)</f>
        <v>22520</v>
      </c>
      <c r="Z70" s="77">
        <f>'Daily Tracking'!$Y70-'Daily Tracking'!$P70</f>
        <v>1000</v>
      </c>
      <c r="AA70" s="77">
        <f>'Daily Tracking'!$K70+'Daily Tracking'!$Z70</f>
        <v>44052</v>
      </c>
      <c r="AB70" s="78"/>
      <c r="AC70" s="78"/>
      <c r="AD70" s="79">
        <f>'Daily Tracking'!$AC70-'Daily Tracking'!$AB70</f>
        <v>0</v>
      </c>
      <c r="AE70" s="77" t="b">
        <f>IF('Daily Tracking'!$AD70=0,FALSE,'Daily Tracking'!$Z70/('Daily Tracking'!$AD70*24))</f>
        <v>0</v>
      </c>
    </row>
    <row r="71" spans="1:31" x14ac:dyDescent="0.3">
      <c r="A71" s="71" t="s">
        <v>7</v>
      </c>
      <c r="B71" s="72" t="s">
        <v>75</v>
      </c>
      <c r="C71" s="86">
        <f t="shared" si="4"/>
        <v>44686</v>
      </c>
      <c r="D71" s="87">
        <v>56</v>
      </c>
      <c r="E71" s="86">
        <f>IF('Daily Tracking'!$I71=$B$6,Table2[[#This Row],[Date (Hidden)]]+1,Table2[[#This Row],[Date (Hidden)]])</f>
        <v>44686</v>
      </c>
      <c r="F71" s="85" t="str">
        <f>TEXT(Table2[[#This Row],[Date (Hidden)]],"YYYY")</f>
        <v>2022</v>
      </c>
      <c r="G71" s="85" t="str">
        <f>TEXT(Table2[[#This Row],[Date (Hidden)]],"mmm")</f>
        <v>May</v>
      </c>
      <c r="H71" s="85" t="str">
        <f>IF('Daily Tracking'!$I71=$B$6,TEXT('Daily Tracking'!$E71,"dd"),TEXT(Table2[[#This Row],[Date (Hidden)]],"dd"))</f>
        <v>05</v>
      </c>
      <c r="I71" s="85" t="str">
        <f>TEXT(Table2[[#This Row],[Date (Hidden)]],"ddd")</f>
        <v>Thu</v>
      </c>
      <c r="J71" s="85" t="str">
        <f>TEXT('Daily Tracking'!$E71,"ddd")</f>
        <v>Thu</v>
      </c>
      <c r="K71" s="74">
        <f t="shared" si="5"/>
        <v>44052</v>
      </c>
      <c r="L71" s="75">
        <v>0.5</v>
      </c>
      <c r="M71" s="75">
        <v>0.3</v>
      </c>
      <c r="N71" s="76">
        <v>0.75</v>
      </c>
      <c r="O71" s="13">
        <v>0.01</v>
      </c>
      <c r="P71" s="77">
        <f>MROUND(ROUND('Daily Tracking'!$K71*'Daily Tracking'!$L71,0),$B$7)</f>
        <v>22020</v>
      </c>
      <c r="Q71" s="6">
        <f>ROUND('Daily Tracking'!$P71*'Daily Tracking'!$O71,0)</f>
        <v>220</v>
      </c>
      <c r="R71" s="6">
        <f>IF('Daily Tracking'!$Q71&gt;$B$10,$B$10,'Daily Tracking'!$Q71)</f>
        <v>25</v>
      </c>
      <c r="S71" s="77">
        <f>ROUND('Daily Tracking'!$P71*'Daily Tracking'!$M71,0)</f>
        <v>6606</v>
      </c>
      <c r="T71" s="77">
        <f>IF('Daily Tracking'!$S71&gt;$B$9,$B$9,'Daily Tracking'!$S71)</f>
        <v>1000</v>
      </c>
      <c r="U71" s="77">
        <f>ROUND('Daily Tracking'!$P71*'Daily Tracking'!$N71,0)</f>
        <v>16515</v>
      </c>
      <c r="V71" s="77">
        <f>'Daily Tracking'!$P71+'Daily Tracking'!$T71</f>
        <v>23020</v>
      </c>
      <c r="W71" s="77">
        <f>'Daily Tracking'!$P71-'Daily Tracking'!$U71</f>
        <v>5505</v>
      </c>
      <c r="X71" s="77">
        <f>IF('Daily Tracking'!$A71="Skip",'Daily Tracking'!$P71,'Daily Tracking'!$V71)</f>
        <v>23020</v>
      </c>
      <c r="Y71" s="77">
        <f>IF('Daily Tracking'!$A71="No",'Daily Tracking'!$V71,'Daily Tracking'!$X71)</f>
        <v>23020</v>
      </c>
      <c r="Z71" s="77">
        <f>'Daily Tracking'!$Y71-'Daily Tracking'!$P71</f>
        <v>1000</v>
      </c>
      <c r="AA71" s="77">
        <f>'Daily Tracking'!$K71+'Daily Tracking'!$Z71</f>
        <v>45052</v>
      </c>
      <c r="AB71" s="78"/>
      <c r="AC71" s="78"/>
      <c r="AD71" s="79">
        <f>'Daily Tracking'!$AC71-'Daily Tracking'!$AB71</f>
        <v>0</v>
      </c>
      <c r="AE71" s="77" t="b">
        <f>IF('Daily Tracking'!$AD71=0,FALSE,'Daily Tracking'!$Z71/('Daily Tracking'!$AD71*24))</f>
        <v>0</v>
      </c>
    </row>
    <row r="72" spans="1:31" x14ac:dyDescent="0.3">
      <c r="A72" s="71" t="s">
        <v>7</v>
      </c>
      <c r="B72" s="72" t="s">
        <v>75</v>
      </c>
      <c r="C72" s="86">
        <f t="shared" si="4"/>
        <v>44688</v>
      </c>
      <c r="D72" s="87">
        <v>57</v>
      </c>
      <c r="E72" s="86">
        <f>IF('Daily Tracking'!$I72=$B$6,Table2[[#This Row],[Date (Hidden)]]+1,Table2[[#This Row],[Date (Hidden)]])</f>
        <v>44688</v>
      </c>
      <c r="F72" s="85" t="str">
        <f>TEXT(Table2[[#This Row],[Date (Hidden)]],"YYYY")</f>
        <v>2022</v>
      </c>
      <c r="G72" s="85" t="str">
        <f>TEXT(Table2[[#This Row],[Date (Hidden)]],"mmm")</f>
        <v>May</v>
      </c>
      <c r="H72" s="85" t="str">
        <f>IF('Daily Tracking'!$I72=$B$6,TEXT('Daily Tracking'!$E72,"dd"),TEXT(Table2[[#This Row],[Date (Hidden)]],"dd"))</f>
        <v>07</v>
      </c>
      <c r="I72" s="85" t="str">
        <f>TEXT(Table2[[#This Row],[Date (Hidden)]],"ddd")</f>
        <v>Sat</v>
      </c>
      <c r="J72" s="85" t="str">
        <f>TEXT('Daily Tracking'!$E72,"ddd")</f>
        <v>Sat</v>
      </c>
      <c r="K72" s="74">
        <f t="shared" si="5"/>
        <v>45052</v>
      </c>
      <c r="L72" s="75">
        <v>0.5</v>
      </c>
      <c r="M72" s="75">
        <v>0.3</v>
      </c>
      <c r="N72" s="76">
        <v>0.75</v>
      </c>
      <c r="O72" s="13">
        <v>0.01</v>
      </c>
      <c r="P72" s="77">
        <f>MROUND(ROUND('Daily Tracking'!$K72*'Daily Tracking'!$L72,0),$B$7)</f>
        <v>22520</v>
      </c>
      <c r="Q72" s="6">
        <f>ROUND('Daily Tracking'!$P72*'Daily Tracking'!$O72,0)</f>
        <v>225</v>
      </c>
      <c r="R72" s="6">
        <f>IF('Daily Tracking'!$Q72&gt;$B$10,$B$10,'Daily Tracking'!$Q72)</f>
        <v>25</v>
      </c>
      <c r="S72" s="77">
        <f>ROUND('Daily Tracking'!$P72*'Daily Tracking'!$M72,0)</f>
        <v>6756</v>
      </c>
      <c r="T72" s="77">
        <f>IF('Daily Tracking'!$S72&gt;$B$9,$B$9,'Daily Tracking'!$S72)</f>
        <v>1000</v>
      </c>
      <c r="U72" s="77">
        <f>ROUND('Daily Tracking'!$P72*'Daily Tracking'!$N72,0)</f>
        <v>16890</v>
      </c>
      <c r="V72" s="77">
        <f>'Daily Tracking'!$P72+'Daily Tracking'!$T72</f>
        <v>23520</v>
      </c>
      <c r="W72" s="77">
        <f>'Daily Tracking'!$P72-'Daily Tracking'!$U72</f>
        <v>5630</v>
      </c>
      <c r="X72" s="77">
        <f>IF('Daily Tracking'!$A72="Skip",'Daily Tracking'!$P72,'Daily Tracking'!$V72)</f>
        <v>23520</v>
      </c>
      <c r="Y72" s="77">
        <f>IF('Daily Tracking'!$A72="No",'Daily Tracking'!$V72,'Daily Tracking'!$X72)</f>
        <v>23520</v>
      </c>
      <c r="Z72" s="77">
        <f>'Daily Tracking'!$Y72-'Daily Tracking'!$P72</f>
        <v>1000</v>
      </c>
      <c r="AA72" s="77">
        <f>'Daily Tracking'!$K72+'Daily Tracking'!$Z72</f>
        <v>46052</v>
      </c>
      <c r="AB72" s="78"/>
      <c r="AC72" s="78"/>
      <c r="AD72" s="79">
        <f>'Daily Tracking'!$AC72-'Daily Tracking'!$AB72</f>
        <v>0</v>
      </c>
      <c r="AE72" s="77" t="b">
        <f>IF('Daily Tracking'!$AD72=0,FALSE,'Daily Tracking'!$Z72/('Daily Tracking'!$AD72*24))</f>
        <v>0</v>
      </c>
    </row>
    <row r="73" spans="1:31" x14ac:dyDescent="0.3">
      <c r="A73" s="71" t="s">
        <v>7</v>
      </c>
      <c r="B73" s="72" t="s">
        <v>75</v>
      </c>
      <c r="C73" s="86">
        <f t="shared" si="4"/>
        <v>44690</v>
      </c>
      <c r="D73" s="87">
        <v>58</v>
      </c>
      <c r="E73" s="86">
        <f>IF('Daily Tracking'!$I73=$B$6,Table2[[#This Row],[Date (Hidden)]]+1,Table2[[#This Row],[Date (Hidden)]])</f>
        <v>44690</v>
      </c>
      <c r="F73" s="85" t="str">
        <f>TEXT(Table2[[#This Row],[Date (Hidden)]],"YYYY")</f>
        <v>2022</v>
      </c>
      <c r="G73" s="85" t="str">
        <f>TEXT(Table2[[#This Row],[Date (Hidden)]],"mmm")</f>
        <v>May</v>
      </c>
      <c r="H73" s="85" t="str">
        <f>IF('Daily Tracking'!$I73=$B$6,TEXT('Daily Tracking'!$E73,"dd"),TEXT(Table2[[#This Row],[Date (Hidden)]],"dd"))</f>
        <v>09</v>
      </c>
      <c r="I73" s="85" t="str">
        <f>TEXT(Table2[[#This Row],[Date (Hidden)]],"ddd")</f>
        <v>Mon</v>
      </c>
      <c r="J73" s="85" t="str">
        <f>TEXT('Daily Tracking'!$E73,"ddd")</f>
        <v>Mon</v>
      </c>
      <c r="K73" s="74">
        <f t="shared" si="5"/>
        <v>46052</v>
      </c>
      <c r="L73" s="75">
        <v>0.5</v>
      </c>
      <c r="M73" s="75">
        <v>0.3</v>
      </c>
      <c r="N73" s="76">
        <v>0.75</v>
      </c>
      <c r="O73" s="13">
        <v>0.01</v>
      </c>
      <c r="P73" s="77">
        <f>MROUND(ROUND('Daily Tracking'!$K73*'Daily Tracking'!$L73,0),$B$7)</f>
        <v>23020</v>
      </c>
      <c r="Q73" s="6">
        <f>ROUND('Daily Tracking'!$P73*'Daily Tracking'!$O73,0)</f>
        <v>230</v>
      </c>
      <c r="R73" s="6">
        <f>IF('Daily Tracking'!$Q73&gt;$B$10,$B$10,'Daily Tracking'!$Q73)</f>
        <v>25</v>
      </c>
      <c r="S73" s="77">
        <f>ROUND('Daily Tracking'!$P73*'Daily Tracking'!$M73,0)</f>
        <v>6906</v>
      </c>
      <c r="T73" s="77">
        <f>IF('Daily Tracking'!$S73&gt;$B$9,$B$9,'Daily Tracking'!$S73)</f>
        <v>1000</v>
      </c>
      <c r="U73" s="77">
        <f>ROUND('Daily Tracking'!$P73*'Daily Tracking'!$N73,0)</f>
        <v>17265</v>
      </c>
      <c r="V73" s="77">
        <f>'Daily Tracking'!$P73+'Daily Tracking'!$T73</f>
        <v>24020</v>
      </c>
      <c r="W73" s="77">
        <f>'Daily Tracking'!$P73-'Daily Tracking'!$U73</f>
        <v>5755</v>
      </c>
      <c r="X73" s="77">
        <f>IF('Daily Tracking'!$A73="Skip",'Daily Tracking'!$P73,'Daily Tracking'!$V73)</f>
        <v>24020</v>
      </c>
      <c r="Y73" s="77">
        <f>IF('Daily Tracking'!$A73="No",'Daily Tracking'!$V73,'Daily Tracking'!$X73)</f>
        <v>24020</v>
      </c>
      <c r="Z73" s="77">
        <f>'Daily Tracking'!$Y73-'Daily Tracking'!$P73</f>
        <v>1000</v>
      </c>
      <c r="AA73" s="77">
        <f>'Daily Tracking'!$K73+'Daily Tracking'!$Z73</f>
        <v>47052</v>
      </c>
      <c r="AB73" s="78"/>
      <c r="AC73" s="78"/>
      <c r="AD73" s="79">
        <f>'Daily Tracking'!$AC73-'Daily Tracking'!$AB73</f>
        <v>0</v>
      </c>
      <c r="AE73" s="77" t="b">
        <f>IF('Daily Tracking'!$AD73=0,FALSE,'Daily Tracking'!$Z73/('Daily Tracking'!$AD73*24))</f>
        <v>0</v>
      </c>
    </row>
    <row r="74" spans="1:31" x14ac:dyDescent="0.3">
      <c r="A74" s="71" t="s">
        <v>7</v>
      </c>
      <c r="B74" s="72" t="s">
        <v>75</v>
      </c>
      <c r="C74" s="86">
        <f t="shared" si="4"/>
        <v>44692</v>
      </c>
      <c r="D74" s="87">
        <v>59</v>
      </c>
      <c r="E74" s="86">
        <f>IF('Daily Tracking'!$I74=$B$6,Table2[[#This Row],[Date (Hidden)]]+1,Table2[[#This Row],[Date (Hidden)]])</f>
        <v>44692</v>
      </c>
      <c r="F74" s="85" t="str">
        <f>TEXT(Table2[[#This Row],[Date (Hidden)]],"YYYY")</f>
        <v>2022</v>
      </c>
      <c r="G74" s="85" t="str">
        <f>TEXT(Table2[[#This Row],[Date (Hidden)]],"mmm")</f>
        <v>May</v>
      </c>
      <c r="H74" s="85" t="str">
        <f>IF('Daily Tracking'!$I74=$B$6,TEXT('Daily Tracking'!$E74,"dd"),TEXT(Table2[[#This Row],[Date (Hidden)]],"dd"))</f>
        <v>11</v>
      </c>
      <c r="I74" s="85" t="str">
        <f>TEXT(Table2[[#This Row],[Date (Hidden)]],"ddd")</f>
        <v>Wed</v>
      </c>
      <c r="J74" s="85" t="str">
        <f>TEXT('Daily Tracking'!$E74,"ddd")</f>
        <v>Wed</v>
      </c>
      <c r="K74" s="74">
        <f t="shared" si="5"/>
        <v>47052</v>
      </c>
      <c r="L74" s="75">
        <v>0.5</v>
      </c>
      <c r="M74" s="75">
        <v>0.3</v>
      </c>
      <c r="N74" s="76">
        <v>0.75</v>
      </c>
      <c r="O74" s="13">
        <v>0.01</v>
      </c>
      <c r="P74" s="77">
        <f>MROUND(ROUND('Daily Tracking'!$K74*'Daily Tracking'!$L74,0),$B$7)</f>
        <v>23520</v>
      </c>
      <c r="Q74" s="6">
        <f>ROUND('Daily Tracking'!$P74*'Daily Tracking'!$O74,0)</f>
        <v>235</v>
      </c>
      <c r="R74" s="6">
        <f>IF('Daily Tracking'!$Q74&gt;$B$10,$B$10,'Daily Tracking'!$Q74)</f>
        <v>25</v>
      </c>
      <c r="S74" s="77">
        <f>ROUND('Daily Tracking'!$P74*'Daily Tracking'!$M74,0)</f>
        <v>7056</v>
      </c>
      <c r="T74" s="77">
        <f>IF('Daily Tracking'!$S74&gt;$B$9,$B$9,'Daily Tracking'!$S74)</f>
        <v>1000</v>
      </c>
      <c r="U74" s="77">
        <f>ROUND('Daily Tracking'!$P74*'Daily Tracking'!$N74,0)</f>
        <v>17640</v>
      </c>
      <c r="V74" s="77">
        <f>'Daily Tracking'!$P74+'Daily Tracking'!$T74</f>
        <v>24520</v>
      </c>
      <c r="W74" s="77">
        <f>'Daily Tracking'!$P74-'Daily Tracking'!$U74</f>
        <v>5880</v>
      </c>
      <c r="X74" s="77">
        <f>IF('Daily Tracking'!$A74="Skip",'Daily Tracking'!$P74,'Daily Tracking'!$V74)</f>
        <v>24520</v>
      </c>
      <c r="Y74" s="77">
        <f>IF('Daily Tracking'!$A74="No",'Daily Tracking'!$V74,'Daily Tracking'!$X74)</f>
        <v>24520</v>
      </c>
      <c r="Z74" s="77">
        <f>'Daily Tracking'!$Y74-'Daily Tracking'!$P74</f>
        <v>1000</v>
      </c>
      <c r="AA74" s="77">
        <f>'Daily Tracking'!$K74+'Daily Tracking'!$Z74</f>
        <v>48052</v>
      </c>
      <c r="AB74" s="78"/>
      <c r="AC74" s="78"/>
      <c r="AD74" s="79">
        <f>'Daily Tracking'!$AC74-'Daily Tracking'!$AB74</f>
        <v>0</v>
      </c>
      <c r="AE74" s="77" t="b">
        <f>IF('Daily Tracking'!$AD74=0,FALSE,'Daily Tracking'!$Z74/('Daily Tracking'!$AD74*24))</f>
        <v>0</v>
      </c>
    </row>
    <row r="75" spans="1:31" x14ac:dyDescent="0.3">
      <c r="A75" s="71" t="s">
        <v>7</v>
      </c>
      <c r="B75" s="72" t="s">
        <v>75</v>
      </c>
      <c r="C75" s="86">
        <f t="shared" si="4"/>
        <v>44694</v>
      </c>
      <c r="D75" s="87">
        <v>60</v>
      </c>
      <c r="E75" s="86">
        <f>IF('Daily Tracking'!$I75=$B$6,Table2[[#This Row],[Date (Hidden)]]+1,Table2[[#This Row],[Date (Hidden)]])</f>
        <v>44694</v>
      </c>
      <c r="F75" s="85" t="str">
        <f>TEXT(Table2[[#This Row],[Date (Hidden)]],"YYYY")</f>
        <v>2022</v>
      </c>
      <c r="G75" s="85" t="str">
        <f>TEXT(Table2[[#This Row],[Date (Hidden)]],"mmm")</f>
        <v>May</v>
      </c>
      <c r="H75" s="85" t="str">
        <f>IF('Daily Tracking'!$I75=$B$6,TEXT('Daily Tracking'!$E75,"dd"),TEXT(Table2[[#This Row],[Date (Hidden)]],"dd"))</f>
        <v>13</v>
      </c>
      <c r="I75" s="85" t="str">
        <f>TEXT(Table2[[#This Row],[Date (Hidden)]],"ddd")</f>
        <v>Fri</v>
      </c>
      <c r="J75" s="85" t="str">
        <f>TEXT('Daily Tracking'!$E75,"ddd")</f>
        <v>Fri</v>
      </c>
      <c r="K75" s="74">
        <f t="shared" si="5"/>
        <v>48052</v>
      </c>
      <c r="L75" s="75">
        <v>0.5</v>
      </c>
      <c r="M75" s="75">
        <v>0.3</v>
      </c>
      <c r="N75" s="76">
        <v>0.75</v>
      </c>
      <c r="O75" s="13">
        <v>0.01</v>
      </c>
      <c r="P75" s="77">
        <f>MROUND(ROUND('Daily Tracking'!$K75*'Daily Tracking'!$L75,0),$B$7)</f>
        <v>24020</v>
      </c>
      <c r="Q75" s="6">
        <f>ROUND('Daily Tracking'!$P75*'Daily Tracking'!$O75,0)</f>
        <v>240</v>
      </c>
      <c r="R75" s="6">
        <f>IF('Daily Tracking'!$Q75&gt;$B$10,$B$10,'Daily Tracking'!$Q75)</f>
        <v>25</v>
      </c>
      <c r="S75" s="77">
        <f>ROUND('Daily Tracking'!$P75*'Daily Tracking'!$M75,0)</f>
        <v>7206</v>
      </c>
      <c r="T75" s="77">
        <f>IF('Daily Tracking'!$S75&gt;$B$9,$B$9,'Daily Tracking'!$S75)</f>
        <v>1000</v>
      </c>
      <c r="U75" s="77">
        <f>ROUND('Daily Tracking'!$P75*'Daily Tracking'!$N75,0)</f>
        <v>18015</v>
      </c>
      <c r="V75" s="77">
        <f>'Daily Tracking'!$P75+'Daily Tracking'!$T75</f>
        <v>25020</v>
      </c>
      <c r="W75" s="77">
        <f>'Daily Tracking'!$P75-'Daily Tracking'!$U75</f>
        <v>6005</v>
      </c>
      <c r="X75" s="77">
        <f>IF('Daily Tracking'!$A75="Skip",'Daily Tracking'!$P75,'Daily Tracking'!$V75)</f>
        <v>25020</v>
      </c>
      <c r="Y75" s="77">
        <f>IF('Daily Tracking'!$A75="No",'Daily Tracking'!$V75,'Daily Tracking'!$X75)</f>
        <v>25020</v>
      </c>
      <c r="Z75" s="77">
        <f>'Daily Tracking'!$Y75-'Daily Tracking'!$P75</f>
        <v>1000</v>
      </c>
      <c r="AA75" s="77">
        <f>'Daily Tracking'!$K75+'Daily Tracking'!$Z75</f>
        <v>49052</v>
      </c>
      <c r="AB75" s="78"/>
      <c r="AC75" s="78"/>
      <c r="AD75" s="79">
        <f>'Daily Tracking'!$AC75-'Daily Tracking'!$AB75</f>
        <v>0</v>
      </c>
      <c r="AE75" s="77" t="b">
        <f>IF('Daily Tracking'!$AD75=0,FALSE,'Daily Tracking'!$Z75/('Daily Tracking'!$AD75*24))</f>
        <v>0</v>
      </c>
    </row>
    <row r="76" spans="1:31" x14ac:dyDescent="0.3">
      <c r="A76" s="71" t="s">
        <v>7</v>
      </c>
      <c r="B76" s="72" t="s">
        <v>75</v>
      </c>
      <c r="C76" s="86">
        <f t="shared" si="4"/>
        <v>44696</v>
      </c>
      <c r="D76" s="87">
        <v>61</v>
      </c>
      <c r="E76" s="86">
        <f>IF('Daily Tracking'!$I76=$B$6,Table2[[#This Row],[Date (Hidden)]]+1,Table2[[#This Row],[Date (Hidden)]])</f>
        <v>44697</v>
      </c>
      <c r="F76" s="85" t="str">
        <f>TEXT(Table2[[#This Row],[Date (Hidden)]],"YYYY")</f>
        <v>2022</v>
      </c>
      <c r="G76" s="85" t="str">
        <f>TEXT(Table2[[#This Row],[Date (Hidden)]],"mmm")</f>
        <v>May</v>
      </c>
      <c r="H76" s="85" t="str">
        <f>IF('Daily Tracking'!$I76=$B$6,TEXT('Daily Tracking'!$E76,"dd"),TEXT(Table2[[#This Row],[Date (Hidden)]],"dd"))</f>
        <v>16</v>
      </c>
      <c r="I76" s="85" t="str">
        <f>TEXT(Table2[[#This Row],[Date (Hidden)]],"ddd")</f>
        <v>Sun</v>
      </c>
      <c r="J76" s="85" t="str">
        <f>TEXT('Daily Tracking'!$E76,"ddd")</f>
        <v>Mon</v>
      </c>
      <c r="K76" s="74">
        <f t="shared" si="5"/>
        <v>49052</v>
      </c>
      <c r="L76" s="75">
        <v>0.5</v>
      </c>
      <c r="M76" s="75">
        <v>0.3</v>
      </c>
      <c r="N76" s="76">
        <v>0.75</v>
      </c>
      <c r="O76" s="13">
        <v>0.01</v>
      </c>
      <c r="P76" s="77">
        <f>MROUND(ROUND('Daily Tracking'!$K76*'Daily Tracking'!$L76,0),$B$7)</f>
        <v>24520</v>
      </c>
      <c r="Q76" s="6">
        <f>ROUND('Daily Tracking'!$P76*'Daily Tracking'!$O76,0)</f>
        <v>245</v>
      </c>
      <c r="R76" s="6">
        <f>IF('Daily Tracking'!$Q76&gt;$B$10,$B$10,'Daily Tracking'!$Q76)</f>
        <v>25</v>
      </c>
      <c r="S76" s="77">
        <f>ROUND('Daily Tracking'!$P76*'Daily Tracking'!$M76,0)</f>
        <v>7356</v>
      </c>
      <c r="T76" s="77">
        <f>IF('Daily Tracking'!$S76&gt;$B$9,$B$9,'Daily Tracking'!$S76)</f>
        <v>1000</v>
      </c>
      <c r="U76" s="77">
        <f>ROUND('Daily Tracking'!$P76*'Daily Tracking'!$N76,0)</f>
        <v>18390</v>
      </c>
      <c r="V76" s="77">
        <f>'Daily Tracking'!$P76+'Daily Tracking'!$T76</f>
        <v>25520</v>
      </c>
      <c r="W76" s="77">
        <f>'Daily Tracking'!$P76-'Daily Tracking'!$U76</f>
        <v>6130</v>
      </c>
      <c r="X76" s="77">
        <f>IF('Daily Tracking'!$A76="Skip",'Daily Tracking'!$P76,'Daily Tracking'!$V76)</f>
        <v>25520</v>
      </c>
      <c r="Y76" s="77">
        <f>IF('Daily Tracking'!$A76="No",'Daily Tracking'!$V76,'Daily Tracking'!$X76)</f>
        <v>25520</v>
      </c>
      <c r="Z76" s="77">
        <f>'Daily Tracking'!$Y76-'Daily Tracking'!$P76</f>
        <v>1000</v>
      </c>
      <c r="AA76" s="77">
        <f>'Daily Tracking'!$K76+'Daily Tracking'!$Z76</f>
        <v>50052</v>
      </c>
      <c r="AB76" s="78"/>
      <c r="AC76" s="78"/>
      <c r="AD76" s="79">
        <f>'Daily Tracking'!$AC76-'Daily Tracking'!$AB76</f>
        <v>0</v>
      </c>
      <c r="AE76" s="77" t="b">
        <f>IF('Daily Tracking'!$AD76=0,FALSE,'Daily Tracking'!$Z76/('Daily Tracking'!$AD76*24))</f>
        <v>0</v>
      </c>
    </row>
    <row r="77" spans="1:31" x14ac:dyDescent="0.3">
      <c r="A77" s="71" t="s">
        <v>7</v>
      </c>
      <c r="B77" s="72" t="s">
        <v>75</v>
      </c>
      <c r="C77" s="86">
        <f t="shared" si="4"/>
        <v>44698</v>
      </c>
      <c r="D77" s="87">
        <v>62</v>
      </c>
      <c r="E77" s="86">
        <f>IF('Daily Tracking'!$I77=$B$6,Table2[[#This Row],[Date (Hidden)]]+1,Table2[[#This Row],[Date (Hidden)]])</f>
        <v>44698</v>
      </c>
      <c r="F77" s="85" t="str">
        <f>TEXT(Table2[[#This Row],[Date (Hidden)]],"YYYY")</f>
        <v>2022</v>
      </c>
      <c r="G77" s="85" t="str">
        <f>TEXT(Table2[[#This Row],[Date (Hidden)]],"mmm")</f>
        <v>May</v>
      </c>
      <c r="H77" s="85" t="str">
        <f>IF('Daily Tracking'!$I77=$B$6,TEXT('Daily Tracking'!$E77,"dd"),TEXT(Table2[[#This Row],[Date (Hidden)]],"dd"))</f>
        <v>17</v>
      </c>
      <c r="I77" s="85" t="str">
        <f>TEXT(Table2[[#This Row],[Date (Hidden)]],"ddd")</f>
        <v>Tue</v>
      </c>
      <c r="J77" s="85" t="str">
        <f>TEXT('Daily Tracking'!$E77,"ddd")</f>
        <v>Tue</v>
      </c>
      <c r="K77" s="74">
        <f t="shared" si="5"/>
        <v>50052</v>
      </c>
      <c r="L77" s="75">
        <v>0.5</v>
      </c>
      <c r="M77" s="75">
        <v>0.3</v>
      </c>
      <c r="N77" s="76">
        <v>0.75</v>
      </c>
      <c r="O77" s="13">
        <v>0.01</v>
      </c>
      <c r="P77" s="77">
        <f>MROUND(ROUND('Daily Tracking'!$K77*'Daily Tracking'!$L77,0),$B$7)</f>
        <v>25020</v>
      </c>
      <c r="Q77" s="6">
        <f>ROUND('Daily Tracking'!$P77*'Daily Tracking'!$O77,0)</f>
        <v>250</v>
      </c>
      <c r="R77" s="6">
        <f>IF('Daily Tracking'!$Q77&gt;$B$10,$B$10,'Daily Tracking'!$Q77)</f>
        <v>25</v>
      </c>
      <c r="S77" s="77">
        <f>ROUND('Daily Tracking'!$P77*'Daily Tracking'!$M77,0)</f>
        <v>7506</v>
      </c>
      <c r="T77" s="77">
        <f>IF('Daily Tracking'!$S77&gt;$B$9,$B$9,'Daily Tracking'!$S77)</f>
        <v>1000</v>
      </c>
      <c r="U77" s="77">
        <f>ROUND('Daily Tracking'!$P77*'Daily Tracking'!$N77,0)</f>
        <v>18765</v>
      </c>
      <c r="V77" s="77">
        <f>'Daily Tracking'!$P77+'Daily Tracking'!$T77</f>
        <v>26020</v>
      </c>
      <c r="W77" s="77">
        <f>'Daily Tracking'!$P77-'Daily Tracking'!$U77</f>
        <v>6255</v>
      </c>
      <c r="X77" s="77">
        <f>IF('Daily Tracking'!$A77="Skip",'Daily Tracking'!$P77,'Daily Tracking'!$V77)</f>
        <v>26020</v>
      </c>
      <c r="Y77" s="77">
        <f>IF('Daily Tracking'!$A77="No",'Daily Tracking'!$V77,'Daily Tracking'!$X77)</f>
        <v>26020</v>
      </c>
      <c r="Z77" s="77">
        <f>'Daily Tracking'!$Y77-'Daily Tracking'!$P77</f>
        <v>1000</v>
      </c>
      <c r="AA77" s="77">
        <f>'Daily Tracking'!$K77+'Daily Tracking'!$Z77</f>
        <v>51052</v>
      </c>
      <c r="AB77" s="78"/>
      <c r="AC77" s="78"/>
      <c r="AD77" s="79">
        <f>'Daily Tracking'!$AC77-'Daily Tracking'!$AB77</f>
        <v>0</v>
      </c>
      <c r="AE77" s="77" t="b">
        <f>IF('Daily Tracking'!$AD77=0,FALSE,'Daily Tracking'!$Z77/('Daily Tracking'!$AD77*24))</f>
        <v>0</v>
      </c>
    </row>
    <row r="78" spans="1:31" x14ac:dyDescent="0.3">
      <c r="A78" s="71" t="s">
        <v>7</v>
      </c>
      <c r="B78" s="72" t="s">
        <v>75</v>
      </c>
      <c r="C78" s="86">
        <f t="shared" si="4"/>
        <v>44700</v>
      </c>
      <c r="D78" s="87">
        <v>63</v>
      </c>
      <c r="E78" s="86">
        <f>IF('Daily Tracking'!$I78=$B$6,Table2[[#This Row],[Date (Hidden)]]+1,Table2[[#This Row],[Date (Hidden)]])</f>
        <v>44700</v>
      </c>
      <c r="F78" s="85" t="str">
        <f>TEXT(Table2[[#This Row],[Date (Hidden)]],"YYYY")</f>
        <v>2022</v>
      </c>
      <c r="G78" s="85" t="str">
        <f>TEXT(Table2[[#This Row],[Date (Hidden)]],"mmm")</f>
        <v>May</v>
      </c>
      <c r="H78" s="85" t="str">
        <f>IF('Daily Tracking'!$I78=$B$6,TEXT('Daily Tracking'!$E78,"dd"),TEXT(Table2[[#This Row],[Date (Hidden)]],"dd"))</f>
        <v>19</v>
      </c>
      <c r="I78" s="85" t="str">
        <f>TEXT(Table2[[#This Row],[Date (Hidden)]],"ddd")</f>
        <v>Thu</v>
      </c>
      <c r="J78" s="85" t="str">
        <f>TEXT('Daily Tracking'!$E78,"ddd")</f>
        <v>Thu</v>
      </c>
      <c r="K78" s="74">
        <f t="shared" si="5"/>
        <v>51052</v>
      </c>
      <c r="L78" s="75">
        <v>0.5</v>
      </c>
      <c r="M78" s="75">
        <v>0.3</v>
      </c>
      <c r="N78" s="76">
        <v>0.75</v>
      </c>
      <c r="O78" s="13">
        <v>0.01</v>
      </c>
      <c r="P78" s="77">
        <f>MROUND(ROUND('Daily Tracking'!$K78*'Daily Tracking'!$L78,0),$B$7)</f>
        <v>25520</v>
      </c>
      <c r="Q78" s="6">
        <f>ROUND('Daily Tracking'!$P78*'Daily Tracking'!$O78,0)</f>
        <v>255</v>
      </c>
      <c r="R78" s="6">
        <f>IF('Daily Tracking'!$Q78&gt;$B$10,$B$10,'Daily Tracking'!$Q78)</f>
        <v>25</v>
      </c>
      <c r="S78" s="77">
        <f>ROUND('Daily Tracking'!$P78*'Daily Tracking'!$M78,0)</f>
        <v>7656</v>
      </c>
      <c r="T78" s="77">
        <f>IF('Daily Tracking'!$S78&gt;$B$9,$B$9,'Daily Tracking'!$S78)</f>
        <v>1000</v>
      </c>
      <c r="U78" s="77">
        <f>ROUND('Daily Tracking'!$P78*'Daily Tracking'!$N78,0)</f>
        <v>19140</v>
      </c>
      <c r="V78" s="77">
        <f>'Daily Tracking'!$P78+'Daily Tracking'!$T78</f>
        <v>26520</v>
      </c>
      <c r="W78" s="77">
        <f>'Daily Tracking'!$P78-'Daily Tracking'!$U78</f>
        <v>6380</v>
      </c>
      <c r="X78" s="77">
        <f>IF('Daily Tracking'!$A78="Skip",'Daily Tracking'!$P78,'Daily Tracking'!$V78)</f>
        <v>26520</v>
      </c>
      <c r="Y78" s="77">
        <f>IF('Daily Tracking'!$A78="No",'Daily Tracking'!$V78,'Daily Tracking'!$X78)</f>
        <v>26520</v>
      </c>
      <c r="Z78" s="77">
        <f>'Daily Tracking'!$Y78-'Daily Tracking'!$P78</f>
        <v>1000</v>
      </c>
      <c r="AA78" s="77">
        <f>'Daily Tracking'!$K78+'Daily Tracking'!$Z78</f>
        <v>52052</v>
      </c>
      <c r="AB78" s="78"/>
      <c r="AC78" s="78"/>
      <c r="AD78" s="79">
        <f>'Daily Tracking'!$AC78-'Daily Tracking'!$AB78</f>
        <v>0</v>
      </c>
      <c r="AE78" s="77" t="b">
        <f>IF('Daily Tracking'!$AD78=0,FALSE,'Daily Tracking'!$Z78/('Daily Tracking'!$AD78*24))</f>
        <v>0</v>
      </c>
    </row>
    <row r="79" spans="1:31" x14ac:dyDescent="0.3">
      <c r="A79" s="71" t="s">
        <v>7</v>
      </c>
      <c r="B79" s="72" t="s">
        <v>75</v>
      </c>
      <c r="C79" s="86">
        <f t="shared" si="4"/>
        <v>44702</v>
      </c>
      <c r="D79" s="87">
        <v>64</v>
      </c>
      <c r="E79" s="86">
        <f>IF('Daily Tracking'!$I79=$B$6,Table2[[#This Row],[Date (Hidden)]]+1,Table2[[#This Row],[Date (Hidden)]])</f>
        <v>44702</v>
      </c>
      <c r="F79" s="85" t="str">
        <f>TEXT(Table2[[#This Row],[Date (Hidden)]],"YYYY")</f>
        <v>2022</v>
      </c>
      <c r="G79" s="85" t="str">
        <f>TEXT(Table2[[#This Row],[Date (Hidden)]],"mmm")</f>
        <v>May</v>
      </c>
      <c r="H79" s="85" t="str">
        <f>IF('Daily Tracking'!$I79=$B$6,TEXT('Daily Tracking'!$E79,"dd"),TEXT(Table2[[#This Row],[Date (Hidden)]],"dd"))</f>
        <v>21</v>
      </c>
      <c r="I79" s="85" t="str">
        <f>TEXT(Table2[[#This Row],[Date (Hidden)]],"ddd")</f>
        <v>Sat</v>
      </c>
      <c r="J79" s="85" t="str">
        <f>TEXT('Daily Tracking'!$E79,"ddd")</f>
        <v>Sat</v>
      </c>
      <c r="K79" s="74">
        <f t="shared" si="5"/>
        <v>52052</v>
      </c>
      <c r="L79" s="75">
        <v>0.5</v>
      </c>
      <c r="M79" s="75">
        <v>0.3</v>
      </c>
      <c r="N79" s="76">
        <v>0.75</v>
      </c>
      <c r="O79" s="13">
        <v>0.01</v>
      </c>
      <c r="P79" s="77">
        <f>MROUND(ROUND('Daily Tracking'!$K79*'Daily Tracking'!$L79,0),$B$7)</f>
        <v>26020</v>
      </c>
      <c r="Q79" s="6">
        <f>ROUND('Daily Tracking'!$P79*'Daily Tracking'!$O79,0)</f>
        <v>260</v>
      </c>
      <c r="R79" s="6">
        <f>IF('Daily Tracking'!$Q79&gt;$B$10,$B$10,'Daily Tracking'!$Q79)</f>
        <v>25</v>
      </c>
      <c r="S79" s="77">
        <f>ROUND('Daily Tracking'!$P79*'Daily Tracking'!$M79,0)</f>
        <v>7806</v>
      </c>
      <c r="T79" s="77">
        <f>IF('Daily Tracking'!$S79&gt;$B$9,$B$9,'Daily Tracking'!$S79)</f>
        <v>1000</v>
      </c>
      <c r="U79" s="77">
        <f>ROUND('Daily Tracking'!$P79*'Daily Tracking'!$N79,0)</f>
        <v>19515</v>
      </c>
      <c r="V79" s="77">
        <f>'Daily Tracking'!$P79+'Daily Tracking'!$T79</f>
        <v>27020</v>
      </c>
      <c r="W79" s="77">
        <f>'Daily Tracking'!$P79-'Daily Tracking'!$U79</f>
        <v>6505</v>
      </c>
      <c r="X79" s="77">
        <f>IF('Daily Tracking'!$A79="Skip",'Daily Tracking'!$P79,'Daily Tracking'!$V79)</f>
        <v>27020</v>
      </c>
      <c r="Y79" s="77">
        <f>IF('Daily Tracking'!$A79="No",'Daily Tracking'!$V79,'Daily Tracking'!$X79)</f>
        <v>27020</v>
      </c>
      <c r="Z79" s="77">
        <f>'Daily Tracking'!$Y79-'Daily Tracking'!$P79</f>
        <v>1000</v>
      </c>
      <c r="AA79" s="77">
        <f>'Daily Tracking'!$K79+'Daily Tracking'!$Z79</f>
        <v>53052</v>
      </c>
      <c r="AB79" s="78"/>
      <c r="AC79" s="78"/>
      <c r="AD79" s="79">
        <f>'Daily Tracking'!$AC79-'Daily Tracking'!$AB79</f>
        <v>0</v>
      </c>
      <c r="AE79" s="77" t="b">
        <f>IF('Daily Tracking'!$AD79=0,FALSE,'Daily Tracking'!$Z79/('Daily Tracking'!$AD79*24))</f>
        <v>0</v>
      </c>
    </row>
    <row r="80" spans="1:31" x14ac:dyDescent="0.3">
      <c r="A80" s="71" t="s">
        <v>7</v>
      </c>
      <c r="B80" s="72" t="s">
        <v>75</v>
      </c>
      <c r="C80" s="86">
        <f t="shared" si="4"/>
        <v>44704</v>
      </c>
      <c r="D80" s="87">
        <v>65</v>
      </c>
      <c r="E80" s="86">
        <f>IF('Daily Tracking'!$I80=$B$6,Table2[[#This Row],[Date (Hidden)]]+1,Table2[[#This Row],[Date (Hidden)]])</f>
        <v>44704</v>
      </c>
      <c r="F80" s="85" t="str">
        <f>TEXT(Table2[[#This Row],[Date (Hidden)]],"YYYY")</f>
        <v>2022</v>
      </c>
      <c r="G80" s="85" t="str">
        <f>TEXT(Table2[[#This Row],[Date (Hidden)]],"mmm")</f>
        <v>May</v>
      </c>
      <c r="H80" s="85" t="str">
        <f>IF('Daily Tracking'!$I80=$B$6,TEXT('Daily Tracking'!$E80,"dd"),TEXT(Table2[[#This Row],[Date (Hidden)]],"dd"))</f>
        <v>23</v>
      </c>
      <c r="I80" s="85" t="str">
        <f>TEXT(Table2[[#This Row],[Date (Hidden)]],"ddd")</f>
        <v>Mon</v>
      </c>
      <c r="J80" s="85" t="str">
        <f>TEXT('Daily Tracking'!$E80,"ddd")</f>
        <v>Mon</v>
      </c>
      <c r="K80" s="74">
        <f t="shared" si="5"/>
        <v>53052</v>
      </c>
      <c r="L80" s="75">
        <v>0.5</v>
      </c>
      <c r="M80" s="75">
        <v>0.3</v>
      </c>
      <c r="N80" s="76">
        <v>0.75</v>
      </c>
      <c r="O80" s="13">
        <v>0.01</v>
      </c>
      <c r="P80" s="77">
        <f>MROUND(ROUND('Daily Tracking'!$K80*'Daily Tracking'!$L80,0),$B$7)</f>
        <v>26520</v>
      </c>
      <c r="Q80" s="6">
        <f>ROUND('Daily Tracking'!$P80*'Daily Tracking'!$O80,0)</f>
        <v>265</v>
      </c>
      <c r="R80" s="6">
        <f>IF('Daily Tracking'!$Q80&gt;$B$10,$B$10,'Daily Tracking'!$Q80)</f>
        <v>25</v>
      </c>
      <c r="S80" s="77">
        <f>ROUND('Daily Tracking'!$P80*'Daily Tracking'!$M80,0)</f>
        <v>7956</v>
      </c>
      <c r="T80" s="77">
        <f>IF('Daily Tracking'!$S80&gt;$B$9,$B$9,'Daily Tracking'!$S80)</f>
        <v>1000</v>
      </c>
      <c r="U80" s="77">
        <f>ROUND('Daily Tracking'!$P80*'Daily Tracking'!$N80,0)</f>
        <v>19890</v>
      </c>
      <c r="V80" s="77">
        <f>'Daily Tracking'!$P80+'Daily Tracking'!$T80</f>
        <v>27520</v>
      </c>
      <c r="W80" s="77">
        <f>'Daily Tracking'!$P80-'Daily Tracking'!$U80</f>
        <v>6630</v>
      </c>
      <c r="X80" s="77">
        <f>IF('Daily Tracking'!$A80="Skip",'Daily Tracking'!$P80,'Daily Tracking'!$V80)</f>
        <v>27520</v>
      </c>
      <c r="Y80" s="77">
        <f>IF('Daily Tracking'!$A80="No",'Daily Tracking'!$V80,'Daily Tracking'!$X80)</f>
        <v>27520</v>
      </c>
      <c r="Z80" s="77">
        <f>'Daily Tracking'!$Y80-'Daily Tracking'!$P80</f>
        <v>1000</v>
      </c>
      <c r="AA80" s="77">
        <f>'Daily Tracking'!$K80+'Daily Tracking'!$Z80</f>
        <v>54052</v>
      </c>
      <c r="AB80" s="78"/>
      <c r="AC80" s="78"/>
      <c r="AD80" s="79">
        <f>'Daily Tracking'!$AC80-'Daily Tracking'!$AB80</f>
        <v>0</v>
      </c>
      <c r="AE80" s="77" t="b">
        <f>IF('Daily Tracking'!$AD80=0,FALSE,'Daily Tracking'!$Z80/('Daily Tracking'!$AD80*24))</f>
        <v>0</v>
      </c>
    </row>
    <row r="81" spans="1:31" x14ac:dyDescent="0.3">
      <c r="A81" s="71" t="s">
        <v>7</v>
      </c>
      <c r="B81" s="72" t="s">
        <v>75</v>
      </c>
      <c r="C81" s="86">
        <f t="shared" si="4"/>
        <v>44706</v>
      </c>
      <c r="D81" s="87">
        <v>66</v>
      </c>
      <c r="E81" s="86">
        <f>IF('Daily Tracking'!$I81=$B$6,Table2[[#This Row],[Date (Hidden)]]+1,Table2[[#This Row],[Date (Hidden)]])</f>
        <v>44706</v>
      </c>
      <c r="F81" s="85" t="str">
        <f>TEXT(Table2[[#This Row],[Date (Hidden)]],"YYYY")</f>
        <v>2022</v>
      </c>
      <c r="G81" s="85" t="str">
        <f>TEXT(Table2[[#This Row],[Date (Hidden)]],"mmm")</f>
        <v>May</v>
      </c>
      <c r="H81" s="85" t="str">
        <f>IF('Daily Tracking'!$I81=$B$6,TEXT('Daily Tracking'!$E81,"dd"),TEXT(Table2[[#This Row],[Date (Hidden)]],"dd"))</f>
        <v>25</v>
      </c>
      <c r="I81" s="85" t="str">
        <f>TEXT(Table2[[#This Row],[Date (Hidden)]],"ddd")</f>
        <v>Wed</v>
      </c>
      <c r="J81" s="85" t="str">
        <f>TEXT('Daily Tracking'!$E81,"ddd")</f>
        <v>Wed</v>
      </c>
      <c r="K81" s="74">
        <f t="shared" si="5"/>
        <v>54052</v>
      </c>
      <c r="L81" s="75">
        <v>0.5</v>
      </c>
      <c r="M81" s="75">
        <v>0.3</v>
      </c>
      <c r="N81" s="76">
        <v>0.75</v>
      </c>
      <c r="O81" s="13">
        <v>0.01</v>
      </c>
      <c r="P81" s="77">
        <f>MROUND(ROUND('Daily Tracking'!$K81*'Daily Tracking'!$L81,0),$B$7)</f>
        <v>27020</v>
      </c>
      <c r="Q81" s="6">
        <f>ROUND('Daily Tracking'!$P81*'Daily Tracking'!$O81,0)</f>
        <v>270</v>
      </c>
      <c r="R81" s="6">
        <f>IF('Daily Tracking'!$Q81&gt;$B$10,$B$10,'Daily Tracking'!$Q81)</f>
        <v>25</v>
      </c>
      <c r="S81" s="77">
        <f>ROUND('Daily Tracking'!$P81*'Daily Tracking'!$M81,0)</f>
        <v>8106</v>
      </c>
      <c r="T81" s="77">
        <f>IF('Daily Tracking'!$S81&gt;$B$9,$B$9,'Daily Tracking'!$S81)</f>
        <v>1000</v>
      </c>
      <c r="U81" s="77">
        <f>ROUND('Daily Tracking'!$P81*'Daily Tracking'!$N81,0)</f>
        <v>20265</v>
      </c>
      <c r="V81" s="77">
        <f>'Daily Tracking'!$P81+'Daily Tracking'!$T81</f>
        <v>28020</v>
      </c>
      <c r="W81" s="77">
        <f>'Daily Tracking'!$P81-'Daily Tracking'!$U81</f>
        <v>6755</v>
      </c>
      <c r="X81" s="77">
        <f>IF('Daily Tracking'!$A81="Skip",'Daily Tracking'!$P81,'Daily Tracking'!$V81)</f>
        <v>28020</v>
      </c>
      <c r="Y81" s="77">
        <f>IF('Daily Tracking'!$A81="No",'Daily Tracking'!$V81,'Daily Tracking'!$X81)</f>
        <v>28020</v>
      </c>
      <c r="Z81" s="77">
        <f>'Daily Tracking'!$Y81-'Daily Tracking'!$P81</f>
        <v>1000</v>
      </c>
      <c r="AA81" s="77">
        <f>'Daily Tracking'!$K81+'Daily Tracking'!$Z81</f>
        <v>55052</v>
      </c>
      <c r="AB81" s="78"/>
      <c r="AC81" s="78"/>
      <c r="AD81" s="79">
        <f>'Daily Tracking'!$AC81-'Daily Tracking'!$AB81</f>
        <v>0</v>
      </c>
      <c r="AE81" s="77" t="b">
        <f>IF('Daily Tracking'!$AD81=0,FALSE,'Daily Tracking'!$Z81/('Daily Tracking'!$AD81*24))</f>
        <v>0</v>
      </c>
    </row>
    <row r="82" spans="1:31" x14ac:dyDescent="0.3">
      <c r="A82" s="71" t="s">
        <v>7</v>
      </c>
      <c r="B82" s="72" t="s">
        <v>75</v>
      </c>
      <c r="C82" s="86">
        <f t="shared" si="4"/>
        <v>44708</v>
      </c>
      <c r="D82" s="87">
        <v>67</v>
      </c>
      <c r="E82" s="86">
        <f>IF('Daily Tracking'!$I82=$B$6,Table2[[#This Row],[Date (Hidden)]]+1,Table2[[#This Row],[Date (Hidden)]])</f>
        <v>44708</v>
      </c>
      <c r="F82" s="85" t="str">
        <f>TEXT(Table2[[#This Row],[Date (Hidden)]],"YYYY")</f>
        <v>2022</v>
      </c>
      <c r="G82" s="85" t="str">
        <f>TEXT(Table2[[#This Row],[Date (Hidden)]],"mmm")</f>
        <v>May</v>
      </c>
      <c r="H82" s="85" t="str">
        <f>IF('Daily Tracking'!$I82=$B$6,TEXT('Daily Tracking'!$E82,"dd"),TEXT(Table2[[#This Row],[Date (Hidden)]],"dd"))</f>
        <v>27</v>
      </c>
      <c r="I82" s="85" t="str">
        <f>TEXT(Table2[[#This Row],[Date (Hidden)]],"ddd")</f>
        <v>Fri</v>
      </c>
      <c r="J82" s="85" t="str">
        <f>TEXT('Daily Tracking'!$E82,"ddd")</f>
        <v>Fri</v>
      </c>
      <c r="K82" s="74">
        <f t="shared" si="5"/>
        <v>55052</v>
      </c>
      <c r="L82" s="75">
        <v>0.5</v>
      </c>
      <c r="M82" s="75">
        <v>0.3</v>
      </c>
      <c r="N82" s="76">
        <v>0.75</v>
      </c>
      <c r="O82" s="13">
        <v>0.01</v>
      </c>
      <c r="P82" s="77">
        <f>MROUND(ROUND('Daily Tracking'!$K82*'Daily Tracking'!$L82,0),$B$7)</f>
        <v>27520</v>
      </c>
      <c r="Q82" s="6">
        <f>ROUND('Daily Tracking'!$P82*'Daily Tracking'!$O82,0)</f>
        <v>275</v>
      </c>
      <c r="R82" s="6">
        <f>IF('Daily Tracking'!$Q82&gt;$B$10,$B$10,'Daily Tracking'!$Q82)</f>
        <v>25</v>
      </c>
      <c r="S82" s="77">
        <f>ROUND('Daily Tracking'!$P82*'Daily Tracking'!$M82,0)</f>
        <v>8256</v>
      </c>
      <c r="T82" s="77">
        <f>IF('Daily Tracking'!$S82&gt;$B$9,$B$9,'Daily Tracking'!$S82)</f>
        <v>1000</v>
      </c>
      <c r="U82" s="77">
        <f>ROUND('Daily Tracking'!$P82*'Daily Tracking'!$N82,0)</f>
        <v>20640</v>
      </c>
      <c r="V82" s="77">
        <f>'Daily Tracking'!$P82+'Daily Tracking'!$T82</f>
        <v>28520</v>
      </c>
      <c r="W82" s="77">
        <f>'Daily Tracking'!$P82-'Daily Tracking'!$U82</f>
        <v>6880</v>
      </c>
      <c r="X82" s="77">
        <f>IF('Daily Tracking'!$A82="Skip",'Daily Tracking'!$P82,'Daily Tracking'!$V82)</f>
        <v>28520</v>
      </c>
      <c r="Y82" s="77">
        <f>IF('Daily Tracking'!$A82="No",'Daily Tracking'!$V82,'Daily Tracking'!$X82)</f>
        <v>28520</v>
      </c>
      <c r="Z82" s="77">
        <f>'Daily Tracking'!$Y82-'Daily Tracking'!$P82</f>
        <v>1000</v>
      </c>
      <c r="AA82" s="77">
        <f>'Daily Tracking'!$K82+'Daily Tracking'!$Z82</f>
        <v>56052</v>
      </c>
      <c r="AB82" s="78"/>
      <c r="AC82" s="78"/>
      <c r="AD82" s="79">
        <f>'Daily Tracking'!$AC82-'Daily Tracking'!$AB82</f>
        <v>0</v>
      </c>
      <c r="AE82" s="77" t="b">
        <f>IF('Daily Tracking'!$AD82=0,FALSE,'Daily Tracking'!$Z82/('Daily Tracking'!$AD82*24))</f>
        <v>0</v>
      </c>
    </row>
    <row r="83" spans="1:31" x14ac:dyDescent="0.3">
      <c r="A83" s="71" t="s">
        <v>7</v>
      </c>
      <c r="B83" s="72" t="s">
        <v>75</v>
      </c>
      <c r="C83" s="86">
        <f t="shared" si="4"/>
        <v>44710</v>
      </c>
      <c r="D83" s="87">
        <v>68</v>
      </c>
      <c r="E83" s="86">
        <f>IF('Daily Tracking'!$I83=$B$6,Table2[[#This Row],[Date (Hidden)]]+1,Table2[[#This Row],[Date (Hidden)]])</f>
        <v>44711</v>
      </c>
      <c r="F83" s="85" t="str">
        <f>TEXT(Table2[[#This Row],[Date (Hidden)]],"YYYY")</f>
        <v>2022</v>
      </c>
      <c r="G83" s="85" t="str">
        <f>TEXT(Table2[[#This Row],[Date (Hidden)]],"mmm")</f>
        <v>May</v>
      </c>
      <c r="H83" s="85" t="str">
        <f>IF('Daily Tracking'!$I83=$B$6,TEXT('Daily Tracking'!$E83,"dd"),TEXT(Table2[[#This Row],[Date (Hidden)]],"dd"))</f>
        <v>30</v>
      </c>
      <c r="I83" s="85" t="str">
        <f>TEXT(Table2[[#This Row],[Date (Hidden)]],"ddd")</f>
        <v>Sun</v>
      </c>
      <c r="J83" s="85" t="str">
        <f>TEXT('Daily Tracking'!$E83,"ddd")</f>
        <v>Mon</v>
      </c>
      <c r="K83" s="74">
        <f t="shared" si="5"/>
        <v>56052</v>
      </c>
      <c r="L83" s="75">
        <v>0.5</v>
      </c>
      <c r="M83" s="75">
        <v>0.3</v>
      </c>
      <c r="N83" s="76">
        <v>0.75</v>
      </c>
      <c r="O83" s="13">
        <v>0.01</v>
      </c>
      <c r="P83" s="77">
        <f>MROUND(ROUND('Daily Tracking'!$K83*'Daily Tracking'!$L83,0),$B$7)</f>
        <v>28020</v>
      </c>
      <c r="Q83" s="6">
        <f>ROUND('Daily Tracking'!$P83*'Daily Tracking'!$O83,0)</f>
        <v>280</v>
      </c>
      <c r="R83" s="6">
        <f>IF('Daily Tracking'!$Q83&gt;$B$10,$B$10,'Daily Tracking'!$Q83)</f>
        <v>25</v>
      </c>
      <c r="S83" s="77">
        <f>ROUND('Daily Tracking'!$P83*'Daily Tracking'!$M83,0)</f>
        <v>8406</v>
      </c>
      <c r="T83" s="77">
        <f>IF('Daily Tracking'!$S83&gt;$B$9,$B$9,'Daily Tracking'!$S83)</f>
        <v>1000</v>
      </c>
      <c r="U83" s="77">
        <f>ROUND('Daily Tracking'!$P83*'Daily Tracking'!$N83,0)</f>
        <v>21015</v>
      </c>
      <c r="V83" s="77">
        <f>'Daily Tracking'!$P83+'Daily Tracking'!$T83</f>
        <v>29020</v>
      </c>
      <c r="W83" s="77">
        <f>'Daily Tracking'!$P83-'Daily Tracking'!$U83</f>
        <v>7005</v>
      </c>
      <c r="X83" s="77">
        <f>IF('Daily Tracking'!$A83="Skip",'Daily Tracking'!$P83,'Daily Tracking'!$V83)</f>
        <v>29020</v>
      </c>
      <c r="Y83" s="77">
        <f>IF('Daily Tracking'!$A83="No",'Daily Tracking'!$V83,'Daily Tracking'!$X83)</f>
        <v>29020</v>
      </c>
      <c r="Z83" s="77">
        <f>'Daily Tracking'!$Y83-'Daily Tracking'!$P83</f>
        <v>1000</v>
      </c>
      <c r="AA83" s="77">
        <f>'Daily Tracking'!$K83+'Daily Tracking'!$Z83</f>
        <v>57052</v>
      </c>
      <c r="AB83" s="78"/>
      <c r="AC83" s="78"/>
      <c r="AD83" s="79">
        <f>'Daily Tracking'!$AC83-'Daily Tracking'!$AB83</f>
        <v>0</v>
      </c>
      <c r="AE83" s="77" t="b">
        <f>IF('Daily Tracking'!$AD83=0,FALSE,'Daily Tracking'!$Z83/('Daily Tracking'!$AD83*24))</f>
        <v>0</v>
      </c>
    </row>
    <row r="84" spans="1:31" x14ac:dyDescent="0.3">
      <c r="A84" s="71" t="s">
        <v>7</v>
      </c>
      <c r="B84" s="72" t="s">
        <v>75</v>
      </c>
      <c r="C84" s="86">
        <f t="shared" si="4"/>
        <v>44712</v>
      </c>
      <c r="D84" s="87">
        <v>69</v>
      </c>
      <c r="E84" s="86">
        <f>IF('Daily Tracking'!$I84=$B$6,Table2[[#This Row],[Date (Hidden)]]+1,Table2[[#This Row],[Date (Hidden)]])</f>
        <v>44712</v>
      </c>
      <c r="F84" s="85" t="str">
        <f>TEXT(Table2[[#This Row],[Date (Hidden)]],"YYYY")</f>
        <v>2022</v>
      </c>
      <c r="G84" s="85" t="str">
        <f>TEXT(Table2[[#This Row],[Date (Hidden)]],"mmm")</f>
        <v>May</v>
      </c>
      <c r="H84" s="85" t="str">
        <f>IF('Daily Tracking'!$I84=$B$6,TEXT('Daily Tracking'!$E84,"dd"),TEXT(Table2[[#This Row],[Date (Hidden)]],"dd"))</f>
        <v>31</v>
      </c>
      <c r="I84" s="85" t="str">
        <f>TEXT(Table2[[#This Row],[Date (Hidden)]],"ddd")</f>
        <v>Tue</v>
      </c>
      <c r="J84" s="85" t="str">
        <f>TEXT('Daily Tracking'!$E84,"ddd")</f>
        <v>Tue</v>
      </c>
      <c r="K84" s="74">
        <f t="shared" si="5"/>
        <v>57052</v>
      </c>
      <c r="L84" s="75">
        <v>0.5</v>
      </c>
      <c r="M84" s="75">
        <v>0.3</v>
      </c>
      <c r="N84" s="76">
        <v>0.75</v>
      </c>
      <c r="O84" s="13">
        <v>0.01</v>
      </c>
      <c r="P84" s="77">
        <f>MROUND(ROUND('Daily Tracking'!$K84*'Daily Tracking'!$L84,0),$B$7)</f>
        <v>28520</v>
      </c>
      <c r="Q84" s="6">
        <f>ROUND('Daily Tracking'!$P84*'Daily Tracking'!$O84,0)</f>
        <v>285</v>
      </c>
      <c r="R84" s="6">
        <f>IF('Daily Tracking'!$Q84&gt;$B$10,$B$10,'Daily Tracking'!$Q84)</f>
        <v>25</v>
      </c>
      <c r="S84" s="77">
        <f>ROUND('Daily Tracking'!$P84*'Daily Tracking'!$M84,0)</f>
        <v>8556</v>
      </c>
      <c r="T84" s="77">
        <f>IF('Daily Tracking'!$S84&gt;$B$9,$B$9,'Daily Tracking'!$S84)</f>
        <v>1000</v>
      </c>
      <c r="U84" s="77">
        <f>ROUND('Daily Tracking'!$P84*'Daily Tracking'!$N84,0)</f>
        <v>21390</v>
      </c>
      <c r="V84" s="77">
        <f>'Daily Tracking'!$P84+'Daily Tracking'!$T84</f>
        <v>29520</v>
      </c>
      <c r="W84" s="77">
        <f>'Daily Tracking'!$P84-'Daily Tracking'!$U84</f>
        <v>7130</v>
      </c>
      <c r="X84" s="77">
        <f>IF('Daily Tracking'!$A84="Skip",'Daily Tracking'!$P84,'Daily Tracking'!$V84)</f>
        <v>29520</v>
      </c>
      <c r="Y84" s="77">
        <f>IF('Daily Tracking'!$A84="No",'Daily Tracking'!$V84,'Daily Tracking'!$X84)</f>
        <v>29520</v>
      </c>
      <c r="Z84" s="77">
        <f>'Daily Tracking'!$Y84-'Daily Tracking'!$P84</f>
        <v>1000</v>
      </c>
      <c r="AA84" s="77">
        <f>'Daily Tracking'!$K84+'Daily Tracking'!$Z84</f>
        <v>58052</v>
      </c>
      <c r="AB84" s="78"/>
      <c r="AC84" s="78"/>
      <c r="AD84" s="79">
        <f>'Daily Tracking'!$AC84-'Daily Tracking'!$AB84</f>
        <v>0</v>
      </c>
      <c r="AE84" s="77" t="b">
        <f>IF('Daily Tracking'!$AD84=0,FALSE,'Daily Tracking'!$Z84/('Daily Tracking'!$AD84*24))</f>
        <v>0</v>
      </c>
    </row>
    <row r="85" spans="1:31" x14ac:dyDescent="0.3">
      <c r="A85" s="71" t="s">
        <v>7</v>
      </c>
      <c r="B85" s="72" t="s">
        <v>75</v>
      </c>
      <c r="C85" s="86">
        <f t="shared" si="4"/>
        <v>44714</v>
      </c>
      <c r="D85" s="87">
        <v>70</v>
      </c>
      <c r="E85" s="86">
        <f>IF('Daily Tracking'!$I85=$B$6,Table2[[#This Row],[Date (Hidden)]]+1,Table2[[#This Row],[Date (Hidden)]])</f>
        <v>44714</v>
      </c>
      <c r="F85" s="85" t="str">
        <f>TEXT(Table2[[#This Row],[Date (Hidden)]],"YYYY")</f>
        <v>2022</v>
      </c>
      <c r="G85" s="85" t="str">
        <f>TEXT(Table2[[#This Row],[Date (Hidden)]],"mmm")</f>
        <v>Jun</v>
      </c>
      <c r="H85" s="85" t="str">
        <f>IF('Daily Tracking'!$I85=$B$6,TEXT('Daily Tracking'!$E85,"dd"),TEXT(Table2[[#This Row],[Date (Hidden)]],"dd"))</f>
        <v>02</v>
      </c>
      <c r="I85" s="85" t="str">
        <f>TEXT(Table2[[#This Row],[Date (Hidden)]],"ddd")</f>
        <v>Thu</v>
      </c>
      <c r="J85" s="85" t="str">
        <f>TEXT('Daily Tracking'!$E85,"ddd")</f>
        <v>Thu</v>
      </c>
      <c r="K85" s="74">
        <f t="shared" si="5"/>
        <v>58052</v>
      </c>
      <c r="L85" s="75">
        <v>0.5</v>
      </c>
      <c r="M85" s="75">
        <v>0.3</v>
      </c>
      <c r="N85" s="76">
        <v>0.75</v>
      </c>
      <c r="O85" s="13">
        <v>0.01</v>
      </c>
      <c r="P85" s="77">
        <f>MROUND(ROUND('Daily Tracking'!$K85*'Daily Tracking'!$L85,0),$B$7)</f>
        <v>29020</v>
      </c>
      <c r="Q85" s="6">
        <f>ROUND('Daily Tracking'!$P85*'Daily Tracking'!$O85,0)</f>
        <v>290</v>
      </c>
      <c r="R85" s="6">
        <f>IF('Daily Tracking'!$Q85&gt;$B$10,$B$10,'Daily Tracking'!$Q85)</f>
        <v>25</v>
      </c>
      <c r="S85" s="77">
        <f>ROUND('Daily Tracking'!$P85*'Daily Tracking'!$M85,0)</f>
        <v>8706</v>
      </c>
      <c r="T85" s="77">
        <f>IF('Daily Tracking'!$S85&gt;$B$9,$B$9,'Daily Tracking'!$S85)</f>
        <v>1000</v>
      </c>
      <c r="U85" s="77">
        <f>ROUND('Daily Tracking'!$P85*'Daily Tracking'!$N85,0)</f>
        <v>21765</v>
      </c>
      <c r="V85" s="77">
        <f>'Daily Tracking'!$P85+'Daily Tracking'!$T85</f>
        <v>30020</v>
      </c>
      <c r="W85" s="77">
        <f>'Daily Tracking'!$P85-'Daily Tracking'!$U85</f>
        <v>7255</v>
      </c>
      <c r="X85" s="77">
        <f>IF('Daily Tracking'!$A85="Skip",'Daily Tracking'!$P85,'Daily Tracking'!$V85)</f>
        <v>30020</v>
      </c>
      <c r="Y85" s="77">
        <f>IF('Daily Tracking'!$A85="No",'Daily Tracking'!$V85,'Daily Tracking'!$X85)</f>
        <v>30020</v>
      </c>
      <c r="Z85" s="77">
        <f>'Daily Tracking'!$Y85-'Daily Tracking'!$P85</f>
        <v>1000</v>
      </c>
      <c r="AA85" s="77">
        <f>'Daily Tracking'!$K85+'Daily Tracking'!$Z85</f>
        <v>59052</v>
      </c>
      <c r="AB85" s="78"/>
      <c r="AC85" s="78"/>
      <c r="AD85" s="79">
        <f>'Daily Tracking'!$AC85-'Daily Tracking'!$AB85</f>
        <v>0</v>
      </c>
      <c r="AE85" s="77" t="b">
        <f>IF('Daily Tracking'!$AD85=0,FALSE,'Daily Tracking'!$Z85/('Daily Tracking'!$AD85*24))</f>
        <v>0</v>
      </c>
    </row>
    <row r="86" spans="1:31" x14ac:dyDescent="0.3">
      <c r="A86" s="71" t="s">
        <v>7</v>
      </c>
      <c r="B86" s="72" t="s">
        <v>75</v>
      </c>
      <c r="C86" s="86">
        <f t="shared" si="4"/>
        <v>44716</v>
      </c>
      <c r="D86" s="87">
        <v>71</v>
      </c>
      <c r="E86" s="86">
        <f>IF('Daily Tracking'!$I86=$B$6,Table2[[#This Row],[Date (Hidden)]]+1,Table2[[#This Row],[Date (Hidden)]])</f>
        <v>44716</v>
      </c>
      <c r="F86" s="85" t="str">
        <f>TEXT(Table2[[#This Row],[Date (Hidden)]],"YYYY")</f>
        <v>2022</v>
      </c>
      <c r="G86" s="85" t="str">
        <f>TEXT(Table2[[#This Row],[Date (Hidden)]],"mmm")</f>
        <v>Jun</v>
      </c>
      <c r="H86" s="85" t="str">
        <f>IF('Daily Tracking'!$I86=$B$6,TEXT('Daily Tracking'!$E86,"dd"),TEXT(Table2[[#This Row],[Date (Hidden)]],"dd"))</f>
        <v>04</v>
      </c>
      <c r="I86" s="85" t="str">
        <f>TEXT(Table2[[#This Row],[Date (Hidden)]],"ddd")</f>
        <v>Sat</v>
      </c>
      <c r="J86" s="85" t="str">
        <f>TEXT('Daily Tracking'!$E86,"ddd")</f>
        <v>Sat</v>
      </c>
      <c r="K86" s="74">
        <f t="shared" si="5"/>
        <v>59052</v>
      </c>
      <c r="L86" s="75">
        <v>0.5</v>
      </c>
      <c r="M86" s="75">
        <v>0.3</v>
      </c>
      <c r="N86" s="76">
        <v>0.75</v>
      </c>
      <c r="O86" s="13">
        <v>0.01</v>
      </c>
      <c r="P86" s="77">
        <f>MROUND(ROUND('Daily Tracking'!$K86*'Daily Tracking'!$L86,0),$B$7)</f>
        <v>29520</v>
      </c>
      <c r="Q86" s="6">
        <f>ROUND('Daily Tracking'!$P86*'Daily Tracking'!$O86,0)</f>
        <v>295</v>
      </c>
      <c r="R86" s="6">
        <f>IF('Daily Tracking'!$Q86&gt;$B$10,$B$10,'Daily Tracking'!$Q86)</f>
        <v>25</v>
      </c>
      <c r="S86" s="77">
        <f>ROUND('Daily Tracking'!$P86*'Daily Tracking'!$M86,0)</f>
        <v>8856</v>
      </c>
      <c r="T86" s="77">
        <f>IF('Daily Tracking'!$S86&gt;$B$9,$B$9,'Daily Tracking'!$S86)</f>
        <v>1000</v>
      </c>
      <c r="U86" s="77">
        <f>ROUND('Daily Tracking'!$P86*'Daily Tracking'!$N86,0)</f>
        <v>22140</v>
      </c>
      <c r="V86" s="77">
        <f>'Daily Tracking'!$P86+'Daily Tracking'!$T86</f>
        <v>30520</v>
      </c>
      <c r="W86" s="77">
        <f>'Daily Tracking'!$P86-'Daily Tracking'!$U86</f>
        <v>7380</v>
      </c>
      <c r="X86" s="77">
        <f>IF('Daily Tracking'!$A86="Skip",'Daily Tracking'!$P86,'Daily Tracking'!$V86)</f>
        <v>30520</v>
      </c>
      <c r="Y86" s="77">
        <f>IF('Daily Tracking'!$A86="No",'Daily Tracking'!$V86,'Daily Tracking'!$X86)</f>
        <v>30520</v>
      </c>
      <c r="Z86" s="77">
        <f>'Daily Tracking'!$Y86-'Daily Tracking'!$P86</f>
        <v>1000</v>
      </c>
      <c r="AA86" s="77">
        <f>'Daily Tracking'!$K86+'Daily Tracking'!$Z86</f>
        <v>60052</v>
      </c>
      <c r="AB86" s="78"/>
      <c r="AC86" s="78"/>
      <c r="AD86" s="79">
        <f>'Daily Tracking'!$AC86-'Daily Tracking'!$AB86</f>
        <v>0</v>
      </c>
      <c r="AE86" s="77" t="b">
        <f>IF('Daily Tracking'!$AD86=0,FALSE,'Daily Tracking'!$Z86/('Daily Tracking'!$AD86*24))</f>
        <v>0</v>
      </c>
    </row>
    <row r="87" spans="1:31" x14ac:dyDescent="0.3">
      <c r="A87" s="71" t="s">
        <v>7</v>
      </c>
      <c r="B87" s="72" t="s">
        <v>75</v>
      </c>
      <c r="C87" s="86">
        <f t="shared" si="4"/>
        <v>44718</v>
      </c>
      <c r="D87" s="87">
        <v>72</v>
      </c>
      <c r="E87" s="86">
        <f>IF('Daily Tracking'!$I87=$B$6,Table2[[#This Row],[Date (Hidden)]]+1,Table2[[#This Row],[Date (Hidden)]])</f>
        <v>44718</v>
      </c>
      <c r="F87" s="85" t="str">
        <f>TEXT(Table2[[#This Row],[Date (Hidden)]],"YYYY")</f>
        <v>2022</v>
      </c>
      <c r="G87" s="85" t="str">
        <f>TEXT(Table2[[#This Row],[Date (Hidden)]],"mmm")</f>
        <v>Jun</v>
      </c>
      <c r="H87" s="85" t="str">
        <f>IF('Daily Tracking'!$I87=$B$6,TEXT('Daily Tracking'!$E87,"dd"),TEXT(Table2[[#This Row],[Date (Hidden)]],"dd"))</f>
        <v>06</v>
      </c>
      <c r="I87" s="85" t="str">
        <f>TEXT(Table2[[#This Row],[Date (Hidden)]],"ddd")</f>
        <v>Mon</v>
      </c>
      <c r="J87" s="85" t="str">
        <f>TEXT('Daily Tracking'!$E87,"ddd")</f>
        <v>Mon</v>
      </c>
      <c r="K87" s="74">
        <f t="shared" si="5"/>
        <v>60052</v>
      </c>
      <c r="L87" s="75">
        <v>0.5</v>
      </c>
      <c r="M87" s="75">
        <v>0.3</v>
      </c>
      <c r="N87" s="76">
        <v>0.75</v>
      </c>
      <c r="O87" s="13">
        <v>0.01</v>
      </c>
      <c r="P87" s="77">
        <f>MROUND(ROUND('Daily Tracking'!$K87*'Daily Tracking'!$L87,0),$B$7)</f>
        <v>30020</v>
      </c>
      <c r="Q87" s="6">
        <f>ROUND('Daily Tracking'!$P87*'Daily Tracking'!$O87,0)</f>
        <v>300</v>
      </c>
      <c r="R87" s="6">
        <f>IF('Daily Tracking'!$Q87&gt;$B$10,$B$10,'Daily Tracking'!$Q87)</f>
        <v>25</v>
      </c>
      <c r="S87" s="77">
        <f>ROUND('Daily Tracking'!$P87*'Daily Tracking'!$M87,0)</f>
        <v>9006</v>
      </c>
      <c r="T87" s="77">
        <f>IF('Daily Tracking'!$S87&gt;$B$9,$B$9,'Daily Tracking'!$S87)</f>
        <v>1000</v>
      </c>
      <c r="U87" s="77">
        <f>ROUND('Daily Tracking'!$P87*'Daily Tracking'!$N87,0)</f>
        <v>22515</v>
      </c>
      <c r="V87" s="77">
        <f>'Daily Tracking'!$P87+'Daily Tracking'!$T87</f>
        <v>31020</v>
      </c>
      <c r="W87" s="77">
        <f>'Daily Tracking'!$P87-'Daily Tracking'!$U87</f>
        <v>7505</v>
      </c>
      <c r="X87" s="77">
        <f>IF('Daily Tracking'!$A87="Skip",'Daily Tracking'!$P87,'Daily Tracking'!$V87)</f>
        <v>31020</v>
      </c>
      <c r="Y87" s="77">
        <f>IF('Daily Tracking'!$A87="No",'Daily Tracking'!$V87,'Daily Tracking'!$X87)</f>
        <v>31020</v>
      </c>
      <c r="Z87" s="77">
        <f>'Daily Tracking'!$Y87-'Daily Tracking'!$P87</f>
        <v>1000</v>
      </c>
      <c r="AA87" s="77">
        <f>'Daily Tracking'!$K87+'Daily Tracking'!$Z87</f>
        <v>61052</v>
      </c>
      <c r="AB87" s="78"/>
      <c r="AC87" s="78"/>
      <c r="AD87" s="79">
        <f>'Daily Tracking'!$AC87-'Daily Tracking'!$AB87</f>
        <v>0</v>
      </c>
      <c r="AE87" s="77" t="b">
        <f>IF('Daily Tracking'!$AD87=0,FALSE,'Daily Tracking'!$Z87/('Daily Tracking'!$AD87*24))</f>
        <v>0</v>
      </c>
    </row>
    <row r="88" spans="1:31" x14ac:dyDescent="0.3">
      <c r="A88" s="71" t="s">
        <v>7</v>
      </c>
      <c r="B88" s="72" t="s">
        <v>75</v>
      </c>
      <c r="C88" s="86">
        <f t="shared" si="4"/>
        <v>44720</v>
      </c>
      <c r="D88" s="87">
        <v>73</v>
      </c>
      <c r="E88" s="86">
        <f>IF('Daily Tracking'!$I88=$B$6,Table2[[#This Row],[Date (Hidden)]]+1,Table2[[#This Row],[Date (Hidden)]])</f>
        <v>44720</v>
      </c>
      <c r="F88" s="85" t="str">
        <f>TEXT(Table2[[#This Row],[Date (Hidden)]],"YYYY")</f>
        <v>2022</v>
      </c>
      <c r="G88" s="85" t="str">
        <f>TEXT(Table2[[#This Row],[Date (Hidden)]],"mmm")</f>
        <v>Jun</v>
      </c>
      <c r="H88" s="85" t="str">
        <f>IF('Daily Tracking'!$I88=$B$6,TEXT('Daily Tracking'!$E88,"dd"),TEXT(Table2[[#This Row],[Date (Hidden)]],"dd"))</f>
        <v>08</v>
      </c>
      <c r="I88" s="85" t="str">
        <f>TEXT(Table2[[#This Row],[Date (Hidden)]],"ddd")</f>
        <v>Wed</v>
      </c>
      <c r="J88" s="85" t="str">
        <f>TEXT('Daily Tracking'!$E88,"ddd")</f>
        <v>Wed</v>
      </c>
      <c r="K88" s="74">
        <f t="shared" si="5"/>
        <v>61052</v>
      </c>
      <c r="L88" s="75">
        <v>0.5</v>
      </c>
      <c r="M88" s="75">
        <v>0.3</v>
      </c>
      <c r="N88" s="76">
        <v>0.75</v>
      </c>
      <c r="O88" s="13">
        <v>0.01</v>
      </c>
      <c r="P88" s="77">
        <f>MROUND(ROUND('Daily Tracking'!$K88*'Daily Tracking'!$L88,0),$B$7)</f>
        <v>30520</v>
      </c>
      <c r="Q88" s="6">
        <f>ROUND('Daily Tracking'!$P88*'Daily Tracking'!$O88,0)</f>
        <v>305</v>
      </c>
      <c r="R88" s="6">
        <f>IF('Daily Tracking'!$Q88&gt;$B$10,$B$10,'Daily Tracking'!$Q88)</f>
        <v>25</v>
      </c>
      <c r="S88" s="77">
        <f>ROUND('Daily Tracking'!$P88*'Daily Tracking'!$M88,0)</f>
        <v>9156</v>
      </c>
      <c r="T88" s="77">
        <f>IF('Daily Tracking'!$S88&gt;$B$9,$B$9,'Daily Tracking'!$S88)</f>
        <v>1000</v>
      </c>
      <c r="U88" s="77">
        <f>ROUND('Daily Tracking'!$P88*'Daily Tracking'!$N88,0)</f>
        <v>22890</v>
      </c>
      <c r="V88" s="77">
        <f>'Daily Tracking'!$P88+'Daily Tracking'!$T88</f>
        <v>31520</v>
      </c>
      <c r="W88" s="77">
        <f>'Daily Tracking'!$P88-'Daily Tracking'!$U88</f>
        <v>7630</v>
      </c>
      <c r="X88" s="77">
        <f>IF('Daily Tracking'!$A88="Skip",'Daily Tracking'!$P88,'Daily Tracking'!$V88)</f>
        <v>31520</v>
      </c>
      <c r="Y88" s="77">
        <f>IF('Daily Tracking'!$A88="No",'Daily Tracking'!$V88,'Daily Tracking'!$X88)</f>
        <v>31520</v>
      </c>
      <c r="Z88" s="77">
        <f>'Daily Tracking'!$Y88-'Daily Tracking'!$P88</f>
        <v>1000</v>
      </c>
      <c r="AA88" s="77">
        <f>'Daily Tracking'!$K88+'Daily Tracking'!$Z88</f>
        <v>62052</v>
      </c>
      <c r="AB88" s="78"/>
      <c r="AC88" s="78"/>
      <c r="AD88" s="79">
        <f>'Daily Tracking'!$AC88-'Daily Tracking'!$AB88</f>
        <v>0</v>
      </c>
      <c r="AE88" s="77" t="b">
        <f>IF('Daily Tracking'!$AD88=0,FALSE,'Daily Tracking'!$Z88/('Daily Tracking'!$AD88*24))</f>
        <v>0</v>
      </c>
    </row>
    <row r="89" spans="1:31" x14ac:dyDescent="0.3">
      <c r="A89" s="71" t="s">
        <v>7</v>
      </c>
      <c r="B89" s="72" t="s">
        <v>75</v>
      </c>
      <c r="C89" s="86">
        <f t="shared" si="4"/>
        <v>44722</v>
      </c>
      <c r="D89" s="87">
        <v>74</v>
      </c>
      <c r="E89" s="86">
        <f>IF('Daily Tracking'!$I89=$B$6,Table2[[#This Row],[Date (Hidden)]]+1,Table2[[#This Row],[Date (Hidden)]])</f>
        <v>44722</v>
      </c>
      <c r="F89" s="85" t="str">
        <f>TEXT(Table2[[#This Row],[Date (Hidden)]],"YYYY")</f>
        <v>2022</v>
      </c>
      <c r="G89" s="85" t="str">
        <f>TEXT(Table2[[#This Row],[Date (Hidden)]],"mmm")</f>
        <v>Jun</v>
      </c>
      <c r="H89" s="85" t="str">
        <f>IF('Daily Tracking'!$I89=$B$6,TEXT('Daily Tracking'!$E89,"dd"),TEXT(Table2[[#This Row],[Date (Hidden)]],"dd"))</f>
        <v>10</v>
      </c>
      <c r="I89" s="85" t="str">
        <f>TEXT(Table2[[#This Row],[Date (Hidden)]],"ddd")</f>
        <v>Fri</v>
      </c>
      <c r="J89" s="85" t="str">
        <f>TEXT('Daily Tracking'!$E89,"ddd")</f>
        <v>Fri</v>
      </c>
      <c r="K89" s="74">
        <f t="shared" si="5"/>
        <v>62052</v>
      </c>
      <c r="L89" s="75">
        <v>0.5</v>
      </c>
      <c r="M89" s="75">
        <v>0.3</v>
      </c>
      <c r="N89" s="76">
        <v>0.75</v>
      </c>
      <c r="O89" s="13">
        <v>0.01</v>
      </c>
      <c r="P89" s="77">
        <f>MROUND(ROUND('Daily Tracking'!$K89*'Daily Tracking'!$L89,0),$B$7)</f>
        <v>31020</v>
      </c>
      <c r="Q89" s="6">
        <f>ROUND('Daily Tracking'!$P89*'Daily Tracking'!$O89,0)</f>
        <v>310</v>
      </c>
      <c r="R89" s="6">
        <f>IF('Daily Tracking'!$Q89&gt;$B$10,$B$10,'Daily Tracking'!$Q89)</f>
        <v>25</v>
      </c>
      <c r="S89" s="77">
        <f>ROUND('Daily Tracking'!$P89*'Daily Tracking'!$M89,0)</f>
        <v>9306</v>
      </c>
      <c r="T89" s="77">
        <f>IF('Daily Tracking'!$S89&gt;$B$9,$B$9,'Daily Tracking'!$S89)</f>
        <v>1000</v>
      </c>
      <c r="U89" s="77">
        <f>ROUND('Daily Tracking'!$P89*'Daily Tracking'!$N89,0)</f>
        <v>23265</v>
      </c>
      <c r="V89" s="77">
        <f>'Daily Tracking'!$P89+'Daily Tracking'!$T89</f>
        <v>32020</v>
      </c>
      <c r="W89" s="77">
        <f>'Daily Tracking'!$P89-'Daily Tracking'!$U89</f>
        <v>7755</v>
      </c>
      <c r="X89" s="77">
        <f>IF('Daily Tracking'!$A89="Skip",'Daily Tracking'!$P89,'Daily Tracking'!$V89)</f>
        <v>32020</v>
      </c>
      <c r="Y89" s="77">
        <f>IF('Daily Tracking'!$A89="No",'Daily Tracking'!$V89,'Daily Tracking'!$X89)</f>
        <v>32020</v>
      </c>
      <c r="Z89" s="77">
        <f>'Daily Tracking'!$Y89-'Daily Tracking'!$P89</f>
        <v>1000</v>
      </c>
      <c r="AA89" s="77">
        <f>'Daily Tracking'!$K89+'Daily Tracking'!$Z89</f>
        <v>63052</v>
      </c>
      <c r="AB89" s="78"/>
      <c r="AC89" s="78"/>
      <c r="AD89" s="79">
        <f>'Daily Tracking'!$AC89-'Daily Tracking'!$AB89</f>
        <v>0</v>
      </c>
      <c r="AE89" s="77" t="b">
        <f>IF('Daily Tracking'!$AD89=0,FALSE,'Daily Tracking'!$Z89/('Daily Tracking'!$AD89*24))</f>
        <v>0</v>
      </c>
    </row>
    <row r="90" spans="1:31" x14ac:dyDescent="0.3">
      <c r="A90" s="71" t="s">
        <v>7</v>
      </c>
      <c r="B90" s="72" t="s">
        <v>75</v>
      </c>
      <c r="C90" s="86">
        <f t="shared" si="4"/>
        <v>44724</v>
      </c>
      <c r="D90" s="87">
        <v>75</v>
      </c>
      <c r="E90" s="86">
        <f>IF('Daily Tracking'!$I90=$B$6,Table2[[#This Row],[Date (Hidden)]]+1,Table2[[#This Row],[Date (Hidden)]])</f>
        <v>44725</v>
      </c>
      <c r="F90" s="85" t="str">
        <f>TEXT(Table2[[#This Row],[Date (Hidden)]],"YYYY")</f>
        <v>2022</v>
      </c>
      <c r="G90" s="85" t="str">
        <f>TEXT(Table2[[#This Row],[Date (Hidden)]],"mmm")</f>
        <v>Jun</v>
      </c>
      <c r="H90" s="85" t="str">
        <f>IF('Daily Tracking'!$I90=$B$6,TEXT('Daily Tracking'!$E90,"dd"),TEXT(Table2[[#This Row],[Date (Hidden)]],"dd"))</f>
        <v>13</v>
      </c>
      <c r="I90" s="85" t="str">
        <f>TEXT(Table2[[#This Row],[Date (Hidden)]],"ddd")</f>
        <v>Sun</v>
      </c>
      <c r="J90" s="85" t="str">
        <f>TEXT('Daily Tracking'!$E90,"ddd")</f>
        <v>Mon</v>
      </c>
      <c r="K90" s="74">
        <f t="shared" si="5"/>
        <v>63052</v>
      </c>
      <c r="L90" s="75">
        <v>0.5</v>
      </c>
      <c r="M90" s="75">
        <v>0.3</v>
      </c>
      <c r="N90" s="76">
        <v>0.75</v>
      </c>
      <c r="O90" s="13">
        <v>0.01</v>
      </c>
      <c r="P90" s="77">
        <f>MROUND(ROUND('Daily Tracking'!$K90*'Daily Tracking'!$L90,0),$B$7)</f>
        <v>31520</v>
      </c>
      <c r="Q90" s="6">
        <f>ROUND('Daily Tracking'!$P90*'Daily Tracking'!$O90,0)</f>
        <v>315</v>
      </c>
      <c r="R90" s="6">
        <f>IF('Daily Tracking'!$Q90&gt;$B$10,$B$10,'Daily Tracking'!$Q90)</f>
        <v>25</v>
      </c>
      <c r="S90" s="77">
        <f>ROUND('Daily Tracking'!$P90*'Daily Tracking'!$M90,0)</f>
        <v>9456</v>
      </c>
      <c r="T90" s="77">
        <f>IF('Daily Tracking'!$S90&gt;$B$9,$B$9,'Daily Tracking'!$S90)</f>
        <v>1000</v>
      </c>
      <c r="U90" s="77">
        <f>ROUND('Daily Tracking'!$P90*'Daily Tracking'!$N90,0)</f>
        <v>23640</v>
      </c>
      <c r="V90" s="77">
        <f>'Daily Tracking'!$P90+'Daily Tracking'!$T90</f>
        <v>32520</v>
      </c>
      <c r="W90" s="77">
        <f>'Daily Tracking'!$P90-'Daily Tracking'!$U90</f>
        <v>7880</v>
      </c>
      <c r="X90" s="77">
        <f>IF('Daily Tracking'!$A90="Skip",'Daily Tracking'!$P90,'Daily Tracking'!$V90)</f>
        <v>32520</v>
      </c>
      <c r="Y90" s="77">
        <f>IF('Daily Tracking'!$A90="No",'Daily Tracking'!$V90,'Daily Tracking'!$X90)</f>
        <v>32520</v>
      </c>
      <c r="Z90" s="77">
        <f>'Daily Tracking'!$Y90-'Daily Tracking'!$P90</f>
        <v>1000</v>
      </c>
      <c r="AA90" s="77">
        <f>'Daily Tracking'!$K90+'Daily Tracking'!$Z90</f>
        <v>64052</v>
      </c>
      <c r="AB90" s="78"/>
      <c r="AC90" s="78"/>
      <c r="AD90" s="79">
        <f>'Daily Tracking'!$AC90-'Daily Tracking'!$AB90</f>
        <v>0</v>
      </c>
      <c r="AE90" s="77" t="b">
        <f>IF('Daily Tracking'!$AD90=0,FALSE,'Daily Tracking'!$Z90/('Daily Tracking'!$AD90*24))</f>
        <v>0</v>
      </c>
    </row>
    <row r="91" spans="1:31" x14ac:dyDescent="0.3">
      <c r="A91" s="71" t="s">
        <v>7</v>
      </c>
      <c r="B91" s="72" t="s">
        <v>75</v>
      </c>
      <c r="C91" s="86">
        <f t="shared" si="4"/>
        <v>44726</v>
      </c>
      <c r="D91" s="87">
        <v>76</v>
      </c>
      <c r="E91" s="86">
        <f>IF('Daily Tracking'!$I91=$B$6,Table2[[#This Row],[Date (Hidden)]]+1,Table2[[#This Row],[Date (Hidden)]])</f>
        <v>44726</v>
      </c>
      <c r="F91" s="85" t="str">
        <f>TEXT(Table2[[#This Row],[Date (Hidden)]],"YYYY")</f>
        <v>2022</v>
      </c>
      <c r="G91" s="85" t="str">
        <f>TEXT(Table2[[#This Row],[Date (Hidden)]],"mmm")</f>
        <v>Jun</v>
      </c>
      <c r="H91" s="85" t="str">
        <f>IF('Daily Tracking'!$I91=$B$6,TEXT('Daily Tracking'!$E91,"dd"),TEXT(Table2[[#This Row],[Date (Hidden)]],"dd"))</f>
        <v>14</v>
      </c>
      <c r="I91" s="85" t="str">
        <f>TEXT(Table2[[#This Row],[Date (Hidden)]],"ddd")</f>
        <v>Tue</v>
      </c>
      <c r="J91" s="85" t="str">
        <f>TEXT('Daily Tracking'!$E91,"ddd")</f>
        <v>Tue</v>
      </c>
      <c r="K91" s="74">
        <f t="shared" si="5"/>
        <v>64052</v>
      </c>
      <c r="L91" s="75">
        <v>0.5</v>
      </c>
      <c r="M91" s="75">
        <v>0.3</v>
      </c>
      <c r="N91" s="76">
        <v>0.75</v>
      </c>
      <c r="O91" s="13">
        <v>0.01</v>
      </c>
      <c r="P91" s="77">
        <f>MROUND(ROUND('Daily Tracking'!$K91*'Daily Tracking'!$L91,0),$B$7)</f>
        <v>32020</v>
      </c>
      <c r="Q91" s="6">
        <f>ROUND('Daily Tracking'!$P91*'Daily Tracking'!$O91,0)</f>
        <v>320</v>
      </c>
      <c r="R91" s="6">
        <f>IF('Daily Tracking'!$Q91&gt;$B$10,$B$10,'Daily Tracking'!$Q91)</f>
        <v>25</v>
      </c>
      <c r="S91" s="77">
        <f>ROUND('Daily Tracking'!$P91*'Daily Tracking'!$M91,0)</f>
        <v>9606</v>
      </c>
      <c r="T91" s="77">
        <f>IF('Daily Tracking'!$S91&gt;$B$9,$B$9,'Daily Tracking'!$S91)</f>
        <v>1000</v>
      </c>
      <c r="U91" s="77">
        <f>ROUND('Daily Tracking'!$P91*'Daily Tracking'!$N91,0)</f>
        <v>24015</v>
      </c>
      <c r="V91" s="77">
        <f>'Daily Tracking'!$P91+'Daily Tracking'!$T91</f>
        <v>33020</v>
      </c>
      <c r="W91" s="77">
        <f>'Daily Tracking'!$P91-'Daily Tracking'!$U91</f>
        <v>8005</v>
      </c>
      <c r="X91" s="77">
        <f>IF('Daily Tracking'!$A91="Skip",'Daily Tracking'!$P91,'Daily Tracking'!$V91)</f>
        <v>33020</v>
      </c>
      <c r="Y91" s="77">
        <f>IF('Daily Tracking'!$A91="No",'Daily Tracking'!$V91,'Daily Tracking'!$X91)</f>
        <v>33020</v>
      </c>
      <c r="Z91" s="77">
        <f>'Daily Tracking'!$Y91-'Daily Tracking'!$P91</f>
        <v>1000</v>
      </c>
      <c r="AA91" s="77">
        <f>'Daily Tracking'!$K91+'Daily Tracking'!$Z91</f>
        <v>65052</v>
      </c>
      <c r="AB91" s="78"/>
      <c r="AC91" s="78"/>
      <c r="AD91" s="79">
        <f>'Daily Tracking'!$AC91-'Daily Tracking'!$AB91</f>
        <v>0</v>
      </c>
      <c r="AE91" s="77" t="b">
        <f>IF('Daily Tracking'!$AD91=0,FALSE,'Daily Tracking'!$Z91/('Daily Tracking'!$AD91*24))</f>
        <v>0</v>
      </c>
    </row>
    <row r="92" spans="1:31" x14ac:dyDescent="0.3">
      <c r="A92" s="71" t="s">
        <v>7</v>
      </c>
      <c r="B92" s="72" t="s">
        <v>75</v>
      </c>
      <c r="C92" s="86">
        <f t="shared" si="4"/>
        <v>44728</v>
      </c>
      <c r="D92" s="87">
        <v>77</v>
      </c>
      <c r="E92" s="86">
        <f>IF('Daily Tracking'!$I92=$B$6,Table2[[#This Row],[Date (Hidden)]]+1,Table2[[#This Row],[Date (Hidden)]])</f>
        <v>44728</v>
      </c>
      <c r="F92" s="85" t="str">
        <f>TEXT(Table2[[#This Row],[Date (Hidden)]],"YYYY")</f>
        <v>2022</v>
      </c>
      <c r="G92" s="85" t="str">
        <f>TEXT(Table2[[#This Row],[Date (Hidden)]],"mmm")</f>
        <v>Jun</v>
      </c>
      <c r="H92" s="85" t="str">
        <f>IF('Daily Tracking'!$I92=$B$6,TEXT('Daily Tracking'!$E92,"dd"),TEXT(Table2[[#This Row],[Date (Hidden)]],"dd"))</f>
        <v>16</v>
      </c>
      <c r="I92" s="85" t="str">
        <f>TEXT(Table2[[#This Row],[Date (Hidden)]],"ddd")</f>
        <v>Thu</v>
      </c>
      <c r="J92" s="85" t="str">
        <f>TEXT('Daily Tracking'!$E92,"ddd")</f>
        <v>Thu</v>
      </c>
      <c r="K92" s="74">
        <f t="shared" si="5"/>
        <v>65052</v>
      </c>
      <c r="L92" s="75">
        <v>0.5</v>
      </c>
      <c r="M92" s="75">
        <v>0.3</v>
      </c>
      <c r="N92" s="76">
        <v>0.75</v>
      </c>
      <c r="O92" s="13">
        <v>0.01</v>
      </c>
      <c r="P92" s="77">
        <f>MROUND(ROUND('Daily Tracking'!$K92*'Daily Tracking'!$L92,0),$B$7)</f>
        <v>32520</v>
      </c>
      <c r="Q92" s="6">
        <f>ROUND('Daily Tracking'!$P92*'Daily Tracking'!$O92,0)</f>
        <v>325</v>
      </c>
      <c r="R92" s="6">
        <f>IF('Daily Tracking'!$Q92&gt;$B$10,$B$10,'Daily Tracking'!$Q92)</f>
        <v>25</v>
      </c>
      <c r="S92" s="77">
        <f>ROUND('Daily Tracking'!$P92*'Daily Tracking'!$M92,0)</f>
        <v>9756</v>
      </c>
      <c r="T92" s="77">
        <f>IF('Daily Tracking'!$S92&gt;$B$9,$B$9,'Daily Tracking'!$S92)</f>
        <v>1000</v>
      </c>
      <c r="U92" s="77">
        <f>ROUND('Daily Tracking'!$P92*'Daily Tracking'!$N92,0)</f>
        <v>24390</v>
      </c>
      <c r="V92" s="77">
        <f>'Daily Tracking'!$P92+'Daily Tracking'!$T92</f>
        <v>33520</v>
      </c>
      <c r="W92" s="77">
        <f>'Daily Tracking'!$P92-'Daily Tracking'!$U92</f>
        <v>8130</v>
      </c>
      <c r="X92" s="77">
        <f>IF('Daily Tracking'!$A92="Skip",'Daily Tracking'!$P92,'Daily Tracking'!$V92)</f>
        <v>33520</v>
      </c>
      <c r="Y92" s="77">
        <f>IF('Daily Tracking'!$A92="No",'Daily Tracking'!$V92,'Daily Tracking'!$X92)</f>
        <v>33520</v>
      </c>
      <c r="Z92" s="77">
        <f>'Daily Tracking'!$Y92-'Daily Tracking'!$P92</f>
        <v>1000</v>
      </c>
      <c r="AA92" s="77">
        <f>'Daily Tracking'!$K92+'Daily Tracking'!$Z92</f>
        <v>66052</v>
      </c>
      <c r="AB92" s="78"/>
      <c r="AC92" s="78"/>
      <c r="AD92" s="79">
        <f>'Daily Tracking'!$AC92-'Daily Tracking'!$AB92</f>
        <v>0</v>
      </c>
      <c r="AE92" s="77" t="b">
        <f>IF('Daily Tracking'!$AD92=0,FALSE,'Daily Tracking'!$Z92/('Daily Tracking'!$AD92*24))</f>
        <v>0</v>
      </c>
    </row>
    <row r="93" spans="1:31" x14ac:dyDescent="0.3">
      <c r="A93" s="71" t="s">
        <v>7</v>
      </c>
      <c r="B93" s="72" t="s">
        <v>75</v>
      </c>
      <c r="C93" s="86">
        <f t="shared" si="4"/>
        <v>44730</v>
      </c>
      <c r="D93" s="87">
        <v>78</v>
      </c>
      <c r="E93" s="86">
        <f>IF('Daily Tracking'!$I93=$B$6,Table2[[#This Row],[Date (Hidden)]]+1,Table2[[#This Row],[Date (Hidden)]])</f>
        <v>44730</v>
      </c>
      <c r="F93" s="85" t="str">
        <f>TEXT(Table2[[#This Row],[Date (Hidden)]],"YYYY")</f>
        <v>2022</v>
      </c>
      <c r="G93" s="85" t="str">
        <f>TEXT(Table2[[#This Row],[Date (Hidden)]],"mmm")</f>
        <v>Jun</v>
      </c>
      <c r="H93" s="85" t="str">
        <f>IF('Daily Tracking'!$I93=$B$6,TEXT('Daily Tracking'!$E93,"dd"),TEXT(Table2[[#This Row],[Date (Hidden)]],"dd"))</f>
        <v>18</v>
      </c>
      <c r="I93" s="85" t="str">
        <f>TEXT(Table2[[#This Row],[Date (Hidden)]],"ddd")</f>
        <v>Sat</v>
      </c>
      <c r="J93" s="85" t="str">
        <f>TEXT('Daily Tracking'!$E93,"ddd")</f>
        <v>Sat</v>
      </c>
      <c r="K93" s="74">
        <f t="shared" si="5"/>
        <v>66052</v>
      </c>
      <c r="L93" s="75">
        <v>0.5</v>
      </c>
      <c r="M93" s="75">
        <v>0.3</v>
      </c>
      <c r="N93" s="76">
        <v>0.75</v>
      </c>
      <c r="O93" s="13">
        <v>0.01</v>
      </c>
      <c r="P93" s="77">
        <f>MROUND(ROUND('Daily Tracking'!$K93*'Daily Tracking'!$L93,0),$B$7)</f>
        <v>33020</v>
      </c>
      <c r="Q93" s="6">
        <f>ROUND('Daily Tracking'!$P93*'Daily Tracking'!$O93,0)</f>
        <v>330</v>
      </c>
      <c r="R93" s="6">
        <f>IF('Daily Tracking'!$Q93&gt;$B$10,$B$10,'Daily Tracking'!$Q93)</f>
        <v>25</v>
      </c>
      <c r="S93" s="77">
        <f>ROUND('Daily Tracking'!$P93*'Daily Tracking'!$M93,0)</f>
        <v>9906</v>
      </c>
      <c r="T93" s="77">
        <f>IF('Daily Tracking'!$S93&gt;$B$9,$B$9,'Daily Tracking'!$S93)</f>
        <v>1000</v>
      </c>
      <c r="U93" s="77">
        <f>ROUND('Daily Tracking'!$P93*'Daily Tracking'!$N93,0)</f>
        <v>24765</v>
      </c>
      <c r="V93" s="77">
        <f>'Daily Tracking'!$P93+'Daily Tracking'!$T93</f>
        <v>34020</v>
      </c>
      <c r="W93" s="77">
        <f>'Daily Tracking'!$P93-'Daily Tracking'!$U93</f>
        <v>8255</v>
      </c>
      <c r="X93" s="77">
        <f>IF('Daily Tracking'!$A93="Skip",'Daily Tracking'!$P93,'Daily Tracking'!$V93)</f>
        <v>34020</v>
      </c>
      <c r="Y93" s="77">
        <f>IF('Daily Tracking'!$A93="No",'Daily Tracking'!$V93,'Daily Tracking'!$X93)</f>
        <v>34020</v>
      </c>
      <c r="Z93" s="77">
        <f>'Daily Tracking'!$Y93-'Daily Tracking'!$P93</f>
        <v>1000</v>
      </c>
      <c r="AA93" s="77">
        <f>'Daily Tracking'!$K93+'Daily Tracking'!$Z93</f>
        <v>67052</v>
      </c>
      <c r="AB93" s="78"/>
      <c r="AC93" s="78"/>
      <c r="AD93" s="79">
        <f>'Daily Tracking'!$AC93-'Daily Tracking'!$AB93</f>
        <v>0</v>
      </c>
      <c r="AE93" s="77" t="b">
        <f>IF('Daily Tracking'!$AD93=0,FALSE,'Daily Tracking'!$Z93/('Daily Tracking'!$AD93*24))</f>
        <v>0</v>
      </c>
    </row>
    <row r="94" spans="1:31" x14ac:dyDescent="0.3">
      <c r="A94" s="71" t="s">
        <v>7</v>
      </c>
      <c r="B94" s="72" t="s">
        <v>75</v>
      </c>
      <c r="C94" s="86">
        <f t="shared" si="4"/>
        <v>44732</v>
      </c>
      <c r="D94" s="87">
        <v>79</v>
      </c>
      <c r="E94" s="86">
        <f>IF('Daily Tracking'!$I94=$B$6,Table2[[#This Row],[Date (Hidden)]]+1,Table2[[#This Row],[Date (Hidden)]])</f>
        <v>44732</v>
      </c>
      <c r="F94" s="85" t="str">
        <f>TEXT(Table2[[#This Row],[Date (Hidden)]],"YYYY")</f>
        <v>2022</v>
      </c>
      <c r="G94" s="85" t="str">
        <f>TEXT(Table2[[#This Row],[Date (Hidden)]],"mmm")</f>
        <v>Jun</v>
      </c>
      <c r="H94" s="85" t="str">
        <f>IF('Daily Tracking'!$I94=$B$6,TEXT('Daily Tracking'!$E94,"dd"),TEXT(Table2[[#This Row],[Date (Hidden)]],"dd"))</f>
        <v>20</v>
      </c>
      <c r="I94" s="85" t="str">
        <f>TEXT(Table2[[#This Row],[Date (Hidden)]],"ddd")</f>
        <v>Mon</v>
      </c>
      <c r="J94" s="85" t="str">
        <f>TEXT('Daily Tracking'!$E94,"ddd")</f>
        <v>Mon</v>
      </c>
      <c r="K94" s="74">
        <f t="shared" si="5"/>
        <v>67052</v>
      </c>
      <c r="L94" s="75">
        <v>0.5</v>
      </c>
      <c r="M94" s="75">
        <v>0.3</v>
      </c>
      <c r="N94" s="76">
        <v>0.75</v>
      </c>
      <c r="O94" s="13">
        <v>0.01</v>
      </c>
      <c r="P94" s="77">
        <f>MROUND(ROUND('Daily Tracking'!$K94*'Daily Tracking'!$L94,0),$B$7)</f>
        <v>33520</v>
      </c>
      <c r="Q94" s="6">
        <f>ROUND('Daily Tracking'!$P94*'Daily Tracking'!$O94,0)</f>
        <v>335</v>
      </c>
      <c r="R94" s="6">
        <f>IF('Daily Tracking'!$Q94&gt;$B$10,$B$10,'Daily Tracking'!$Q94)</f>
        <v>25</v>
      </c>
      <c r="S94" s="77">
        <f>ROUND('Daily Tracking'!$P94*'Daily Tracking'!$M94,0)</f>
        <v>10056</v>
      </c>
      <c r="T94" s="77">
        <f>IF('Daily Tracking'!$S94&gt;$B$9,$B$9,'Daily Tracking'!$S94)</f>
        <v>1000</v>
      </c>
      <c r="U94" s="77">
        <f>ROUND('Daily Tracking'!$P94*'Daily Tracking'!$N94,0)</f>
        <v>25140</v>
      </c>
      <c r="V94" s="77">
        <f>'Daily Tracking'!$P94+'Daily Tracking'!$T94</f>
        <v>34520</v>
      </c>
      <c r="W94" s="77">
        <f>'Daily Tracking'!$P94-'Daily Tracking'!$U94</f>
        <v>8380</v>
      </c>
      <c r="X94" s="77">
        <f>IF('Daily Tracking'!$A94="Skip",'Daily Tracking'!$P94,'Daily Tracking'!$V94)</f>
        <v>34520</v>
      </c>
      <c r="Y94" s="77">
        <f>IF('Daily Tracking'!$A94="No",'Daily Tracking'!$V94,'Daily Tracking'!$X94)</f>
        <v>34520</v>
      </c>
      <c r="Z94" s="77">
        <f>'Daily Tracking'!$Y94-'Daily Tracking'!$P94</f>
        <v>1000</v>
      </c>
      <c r="AA94" s="77">
        <f>'Daily Tracking'!$K94+'Daily Tracking'!$Z94</f>
        <v>68052</v>
      </c>
      <c r="AB94" s="78"/>
      <c r="AC94" s="78"/>
      <c r="AD94" s="79">
        <f>'Daily Tracking'!$AC94-'Daily Tracking'!$AB94</f>
        <v>0</v>
      </c>
      <c r="AE94" s="77" t="b">
        <f>IF('Daily Tracking'!$AD94=0,FALSE,'Daily Tracking'!$Z94/('Daily Tracking'!$AD94*24))</f>
        <v>0</v>
      </c>
    </row>
    <row r="95" spans="1:31" x14ac:dyDescent="0.3">
      <c r="A95" s="71" t="s">
        <v>7</v>
      </c>
      <c r="B95" s="72" t="s">
        <v>75</v>
      </c>
      <c r="C95" s="86">
        <f t="shared" si="4"/>
        <v>44734</v>
      </c>
      <c r="D95" s="87">
        <v>80</v>
      </c>
      <c r="E95" s="86">
        <f>IF('Daily Tracking'!$I95=$B$6,Table2[[#This Row],[Date (Hidden)]]+1,Table2[[#This Row],[Date (Hidden)]])</f>
        <v>44734</v>
      </c>
      <c r="F95" s="85" t="str">
        <f>TEXT(Table2[[#This Row],[Date (Hidden)]],"YYYY")</f>
        <v>2022</v>
      </c>
      <c r="G95" s="85" t="str">
        <f>TEXT(Table2[[#This Row],[Date (Hidden)]],"mmm")</f>
        <v>Jun</v>
      </c>
      <c r="H95" s="85" t="str">
        <f>IF('Daily Tracking'!$I95=$B$6,TEXT('Daily Tracking'!$E95,"dd"),TEXT(Table2[[#This Row],[Date (Hidden)]],"dd"))</f>
        <v>22</v>
      </c>
      <c r="I95" s="85" t="str">
        <f>TEXT(Table2[[#This Row],[Date (Hidden)]],"ddd")</f>
        <v>Wed</v>
      </c>
      <c r="J95" s="85" t="str">
        <f>TEXT('Daily Tracking'!$E95,"ddd")</f>
        <v>Wed</v>
      </c>
      <c r="K95" s="74">
        <f t="shared" si="5"/>
        <v>68052</v>
      </c>
      <c r="L95" s="75">
        <v>0.5</v>
      </c>
      <c r="M95" s="75">
        <v>0.3</v>
      </c>
      <c r="N95" s="76">
        <v>0.75</v>
      </c>
      <c r="O95" s="13">
        <v>0.01</v>
      </c>
      <c r="P95" s="77">
        <f>MROUND(ROUND('Daily Tracking'!$K95*'Daily Tracking'!$L95,0),$B$7)</f>
        <v>34020</v>
      </c>
      <c r="Q95" s="6">
        <f>ROUND('Daily Tracking'!$P95*'Daily Tracking'!$O95,0)</f>
        <v>340</v>
      </c>
      <c r="R95" s="6">
        <f>IF('Daily Tracking'!$Q95&gt;$B$10,$B$10,'Daily Tracking'!$Q95)</f>
        <v>25</v>
      </c>
      <c r="S95" s="77">
        <f>ROUND('Daily Tracking'!$P95*'Daily Tracking'!$M95,0)</f>
        <v>10206</v>
      </c>
      <c r="T95" s="77">
        <f>IF('Daily Tracking'!$S95&gt;$B$9,$B$9,'Daily Tracking'!$S95)</f>
        <v>1000</v>
      </c>
      <c r="U95" s="77">
        <f>ROUND('Daily Tracking'!$P95*'Daily Tracking'!$N95,0)</f>
        <v>25515</v>
      </c>
      <c r="V95" s="77">
        <f>'Daily Tracking'!$P95+'Daily Tracking'!$T95</f>
        <v>35020</v>
      </c>
      <c r="W95" s="77">
        <f>'Daily Tracking'!$P95-'Daily Tracking'!$U95</f>
        <v>8505</v>
      </c>
      <c r="X95" s="77">
        <f>IF('Daily Tracking'!$A95="Skip",'Daily Tracking'!$P95,'Daily Tracking'!$V95)</f>
        <v>35020</v>
      </c>
      <c r="Y95" s="77">
        <f>IF('Daily Tracking'!$A95="No",'Daily Tracking'!$V95,'Daily Tracking'!$X95)</f>
        <v>35020</v>
      </c>
      <c r="Z95" s="77">
        <f>'Daily Tracking'!$Y95-'Daily Tracking'!$P95</f>
        <v>1000</v>
      </c>
      <c r="AA95" s="77">
        <f>'Daily Tracking'!$K95+'Daily Tracking'!$Z95</f>
        <v>69052</v>
      </c>
      <c r="AB95" s="78"/>
      <c r="AC95" s="78"/>
      <c r="AD95" s="79">
        <f>'Daily Tracking'!$AC95-'Daily Tracking'!$AB95</f>
        <v>0</v>
      </c>
      <c r="AE95" s="77" t="b">
        <f>IF('Daily Tracking'!$AD95=0,FALSE,'Daily Tracking'!$Z95/('Daily Tracking'!$AD95*24))</f>
        <v>0</v>
      </c>
    </row>
    <row r="96" spans="1:31" x14ac:dyDescent="0.3">
      <c r="A96" s="71" t="s">
        <v>7</v>
      </c>
      <c r="B96" s="72" t="s">
        <v>75</v>
      </c>
      <c r="C96" s="86">
        <f t="shared" si="4"/>
        <v>44736</v>
      </c>
      <c r="D96" s="87">
        <v>81</v>
      </c>
      <c r="E96" s="86">
        <f>IF('Daily Tracking'!$I96=$B$6,Table2[[#This Row],[Date (Hidden)]]+1,Table2[[#This Row],[Date (Hidden)]])</f>
        <v>44736</v>
      </c>
      <c r="F96" s="85" t="str">
        <f>TEXT(Table2[[#This Row],[Date (Hidden)]],"YYYY")</f>
        <v>2022</v>
      </c>
      <c r="G96" s="85" t="str">
        <f>TEXT(Table2[[#This Row],[Date (Hidden)]],"mmm")</f>
        <v>Jun</v>
      </c>
      <c r="H96" s="85" t="str">
        <f>IF('Daily Tracking'!$I96=$B$6,TEXT('Daily Tracking'!$E96,"dd"),TEXT(Table2[[#This Row],[Date (Hidden)]],"dd"))</f>
        <v>24</v>
      </c>
      <c r="I96" s="85" t="str">
        <f>TEXT(Table2[[#This Row],[Date (Hidden)]],"ddd")</f>
        <v>Fri</v>
      </c>
      <c r="J96" s="85" t="str">
        <f>TEXT('Daily Tracking'!$E96,"ddd")</f>
        <v>Fri</v>
      </c>
      <c r="K96" s="74">
        <f t="shared" si="5"/>
        <v>69052</v>
      </c>
      <c r="L96" s="75">
        <v>0.5</v>
      </c>
      <c r="M96" s="75">
        <v>0.3</v>
      </c>
      <c r="N96" s="76">
        <v>0.75</v>
      </c>
      <c r="O96" s="13">
        <v>0.01</v>
      </c>
      <c r="P96" s="77">
        <f>MROUND(ROUND('Daily Tracking'!$K96*'Daily Tracking'!$L96,0),$B$7)</f>
        <v>34520</v>
      </c>
      <c r="Q96" s="6">
        <f>ROUND('Daily Tracking'!$P96*'Daily Tracking'!$O96,0)</f>
        <v>345</v>
      </c>
      <c r="R96" s="6">
        <f>IF('Daily Tracking'!$Q96&gt;$B$10,$B$10,'Daily Tracking'!$Q96)</f>
        <v>25</v>
      </c>
      <c r="S96" s="77">
        <f>ROUND('Daily Tracking'!$P96*'Daily Tracking'!$M96,0)</f>
        <v>10356</v>
      </c>
      <c r="T96" s="77">
        <f>IF('Daily Tracking'!$S96&gt;$B$9,$B$9,'Daily Tracking'!$S96)</f>
        <v>1000</v>
      </c>
      <c r="U96" s="77">
        <f>ROUND('Daily Tracking'!$P96*'Daily Tracking'!$N96,0)</f>
        <v>25890</v>
      </c>
      <c r="V96" s="77">
        <f>'Daily Tracking'!$P96+'Daily Tracking'!$T96</f>
        <v>35520</v>
      </c>
      <c r="W96" s="77">
        <f>'Daily Tracking'!$P96-'Daily Tracking'!$U96</f>
        <v>8630</v>
      </c>
      <c r="X96" s="77">
        <f>IF('Daily Tracking'!$A96="Skip",'Daily Tracking'!$P96,'Daily Tracking'!$V96)</f>
        <v>35520</v>
      </c>
      <c r="Y96" s="77">
        <f>IF('Daily Tracking'!$A96="No",'Daily Tracking'!$V96,'Daily Tracking'!$X96)</f>
        <v>35520</v>
      </c>
      <c r="Z96" s="77">
        <f>'Daily Tracking'!$Y96-'Daily Tracking'!$P96</f>
        <v>1000</v>
      </c>
      <c r="AA96" s="77">
        <f>'Daily Tracking'!$K96+'Daily Tracking'!$Z96</f>
        <v>70052</v>
      </c>
      <c r="AB96" s="78"/>
      <c r="AC96" s="78"/>
      <c r="AD96" s="79">
        <f>'Daily Tracking'!$AC96-'Daily Tracking'!$AB96</f>
        <v>0</v>
      </c>
      <c r="AE96" s="77" t="b">
        <f>IF('Daily Tracking'!$AD96=0,FALSE,'Daily Tracking'!$Z96/('Daily Tracking'!$AD96*24))</f>
        <v>0</v>
      </c>
    </row>
    <row r="97" spans="1:31" x14ac:dyDescent="0.3">
      <c r="A97" s="71" t="s">
        <v>7</v>
      </c>
      <c r="B97" s="72" t="s">
        <v>75</v>
      </c>
      <c r="C97" s="86">
        <f t="shared" si="4"/>
        <v>44738</v>
      </c>
      <c r="D97" s="87">
        <v>82</v>
      </c>
      <c r="E97" s="86">
        <f>IF('Daily Tracking'!$I97=$B$6,Table2[[#This Row],[Date (Hidden)]]+1,Table2[[#This Row],[Date (Hidden)]])</f>
        <v>44739</v>
      </c>
      <c r="F97" s="85" t="str">
        <f>TEXT(Table2[[#This Row],[Date (Hidden)]],"YYYY")</f>
        <v>2022</v>
      </c>
      <c r="G97" s="85" t="str">
        <f>TEXT(Table2[[#This Row],[Date (Hidden)]],"mmm")</f>
        <v>Jun</v>
      </c>
      <c r="H97" s="85" t="str">
        <f>IF('Daily Tracking'!$I97=$B$6,TEXT('Daily Tracking'!$E97,"dd"),TEXT(Table2[[#This Row],[Date (Hidden)]],"dd"))</f>
        <v>27</v>
      </c>
      <c r="I97" s="85" t="str">
        <f>TEXT(Table2[[#This Row],[Date (Hidden)]],"ddd")</f>
        <v>Sun</v>
      </c>
      <c r="J97" s="85" t="str">
        <f>TEXT('Daily Tracking'!$E97,"ddd")</f>
        <v>Mon</v>
      </c>
      <c r="K97" s="74">
        <f t="shared" si="5"/>
        <v>70052</v>
      </c>
      <c r="L97" s="75">
        <v>0.5</v>
      </c>
      <c r="M97" s="75">
        <v>0.3</v>
      </c>
      <c r="N97" s="76">
        <v>0.75</v>
      </c>
      <c r="O97" s="13">
        <v>0.01</v>
      </c>
      <c r="P97" s="77">
        <f>MROUND(ROUND('Daily Tracking'!$K97*'Daily Tracking'!$L97,0),$B$7)</f>
        <v>35020</v>
      </c>
      <c r="Q97" s="6">
        <f>ROUND('Daily Tracking'!$P97*'Daily Tracking'!$O97,0)</f>
        <v>350</v>
      </c>
      <c r="R97" s="6">
        <f>IF('Daily Tracking'!$Q97&gt;$B$10,$B$10,'Daily Tracking'!$Q97)</f>
        <v>25</v>
      </c>
      <c r="S97" s="77">
        <f>ROUND('Daily Tracking'!$P97*'Daily Tracking'!$M97,0)</f>
        <v>10506</v>
      </c>
      <c r="T97" s="77">
        <f>IF('Daily Tracking'!$S97&gt;$B$9,$B$9,'Daily Tracking'!$S97)</f>
        <v>1000</v>
      </c>
      <c r="U97" s="77">
        <f>ROUND('Daily Tracking'!$P97*'Daily Tracking'!$N97,0)</f>
        <v>26265</v>
      </c>
      <c r="V97" s="77">
        <f>'Daily Tracking'!$P97+'Daily Tracking'!$T97</f>
        <v>36020</v>
      </c>
      <c r="W97" s="77">
        <f>'Daily Tracking'!$P97-'Daily Tracking'!$U97</f>
        <v>8755</v>
      </c>
      <c r="X97" s="77">
        <f>IF('Daily Tracking'!$A97="Skip",'Daily Tracking'!$P97,'Daily Tracking'!$V97)</f>
        <v>36020</v>
      </c>
      <c r="Y97" s="77">
        <f>IF('Daily Tracking'!$A97="No",'Daily Tracking'!$V97,'Daily Tracking'!$X97)</f>
        <v>36020</v>
      </c>
      <c r="Z97" s="77">
        <f>'Daily Tracking'!$Y97-'Daily Tracking'!$P97</f>
        <v>1000</v>
      </c>
      <c r="AA97" s="77">
        <f>'Daily Tracking'!$K97+'Daily Tracking'!$Z97</f>
        <v>71052</v>
      </c>
      <c r="AB97" s="78"/>
      <c r="AC97" s="78"/>
      <c r="AD97" s="79">
        <f>'Daily Tracking'!$AC97-'Daily Tracking'!$AB97</f>
        <v>0</v>
      </c>
      <c r="AE97" s="77" t="b">
        <f>IF('Daily Tracking'!$AD97=0,FALSE,'Daily Tracking'!$Z97/('Daily Tracking'!$AD97*24))</f>
        <v>0</v>
      </c>
    </row>
    <row r="98" spans="1:31" x14ac:dyDescent="0.3">
      <c r="A98" s="71" t="s">
        <v>7</v>
      </c>
      <c r="B98" s="72" t="s">
        <v>75</v>
      </c>
      <c r="C98" s="86">
        <f t="shared" si="4"/>
        <v>44740</v>
      </c>
      <c r="D98" s="87">
        <v>83</v>
      </c>
      <c r="E98" s="86">
        <f>IF('Daily Tracking'!$I98=$B$6,Table2[[#This Row],[Date (Hidden)]]+1,Table2[[#This Row],[Date (Hidden)]])</f>
        <v>44740</v>
      </c>
      <c r="F98" s="85" t="str">
        <f>TEXT(Table2[[#This Row],[Date (Hidden)]],"YYYY")</f>
        <v>2022</v>
      </c>
      <c r="G98" s="85" t="str">
        <f>TEXT(Table2[[#This Row],[Date (Hidden)]],"mmm")</f>
        <v>Jun</v>
      </c>
      <c r="H98" s="85" t="str">
        <f>IF('Daily Tracking'!$I98=$B$6,TEXT('Daily Tracking'!$E98,"dd"),TEXT(Table2[[#This Row],[Date (Hidden)]],"dd"))</f>
        <v>28</v>
      </c>
      <c r="I98" s="85" t="str">
        <f>TEXT(Table2[[#This Row],[Date (Hidden)]],"ddd")</f>
        <v>Tue</v>
      </c>
      <c r="J98" s="85" t="str">
        <f>TEXT('Daily Tracking'!$E98,"ddd")</f>
        <v>Tue</v>
      </c>
      <c r="K98" s="74">
        <f t="shared" si="5"/>
        <v>71052</v>
      </c>
      <c r="L98" s="75">
        <v>0.5</v>
      </c>
      <c r="M98" s="75">
        <v>0.3</v>
      </c>
      <c r="N98" s="76">
        <v>0.75</v>
      </c>
      <c r="O98" s="13">
        <v>0.01</v>
      </c>
      <c r="P98" s="77">
        <f>MROUND(ROUND('Daily Tracking'!$K98*'Daily Tracking'!$L98,0),$B$7)</f>
        <v>35520</v>
      </c>
      <c r="Q98" s="6">
        <f>ROUND('Daily Tracking'!$P98*'Daily Tracking'!$O98,0)</f>
        <v>355</v>
      </c>
      <c r="R98" s="6">
        <f>IF('Daily Tracking'!$Q98&gt;$B$10,$B$10,'Daily Tracking'!$Q98)</f>
        <v>25</v>
      </c>
      <c r="S98" s="77">
        <f>ROUND('Daily Tracking'!$P98*'Daily Tracking'!$M98,0)</f>
        <v>10656</v>
      </c>
      <c r="T98" s="77">
        <f>IF('Daily Tracking'!$S98&gt;$B$9,$B$9,'Daily Tracking'!$S98)</f>
        <v>1000</v>
      </c>
      <c r="U98" s="77">
        <f>ROUND('Daily Tracking'!$P98*'Daily Tracking'!$N98,0)</f>
        <v>26640</v>
      </c>
      <c r="V98" s="77">
        <f>'Daily Tracking'!$P98+'Daily Tracking'!$T98</f>
        <v>36520</v>
      </c>
      <c r="W98" s="77">
        <f>'Daily Tracking'!$P98-'Daily Tracking'!$U98</f>
        <v>8880</v>
      </c>
      <c r="X98" s="77">
        <f>IF('Daily Tracking'!$A98="Skip",'Daily Tracking'!$P98,'Daily Tracking'!$V98)</f>
        <v>36520</v>
      </c>
      <c r="Y98" s="77">
        <f>IF('Daily Tracking'!$A98="No",'Daily Tracking'!$V98,'Daily Tracking'!$X98)</f>
        <v>36520</v>
      </c>
      <c r="Z98" s="77">
        <f>'Daily Tracking'!$Y98-'Daily Tracking'!$P98</f>
        <v>1000</v>
      </c>
      <c r="AA98" s="77">
        <f>'Daily Tracking'!$K98+'Daily Tracking'!$Z98</f>
        <v>72052</v>
      </c>
      <c r="AB98" s="78"/>
      <c r="AC98" s="78"/>
      <c r="AD98" s="79">
        <f>'Daily Tracking'!$AC98-'Daily Tracking'!$AB98</f>
        <v>0</v>
      </c>
      <c r="AE98" s="77" t="b">
        <f>IF('Daily Tracking'!$AD98=0,FALSE,'Daily Tracking'!$Z98/('Daily Tracking'!$AD98*24))</f>
        <v>0</v>
      </c>
    </row>
    <row r="99" spans="1:31" x14ac:dyDescent="0.3">
      <c r="A99" s="71" t="s">
        <v>7</v>
      </c>
      <c r="B99" s="72" t="s">
        <v>75</v>
      </c>
      <c r="C99" s="86">
        <f t="shared" si="4"/>
        <v>44742</v>
      </c>
      <c r="D99" s="87">
        <v>84</v>
      </c>
      <c r="E99" s="86">
        <f>IF('Daily Tracking'!$I99=$B$6,Table2[[#This Row],[Date (Hidden)]]+1,Table2[[#This Row],[Date (Hidden)]])</f>
        <v>44742</v>
      </c>
      <c r="F99" s="85" t="str">
        <f>TEXT(Table2[[#This Row],[Date (Hidden)]],"YYYY")</f>
        <v>2022</v>
      </c>
      <c r="G99" s="85" t="str">
        <f>TEXT(Table2[[#This Row],[Date (Hidden)]],"mmm")</f>
        <v>Jun</v>
      </c>
      <c r="H99" s="85" t="str">
        <f>IF('Daily Tracking'!$I99=$B$6,TEXT('Daily Tracking'!$E99,"dd"),TEXT(Table2[[#This Row],[Date (Hidden)]],"dd"))</f>
        <v>30</v>
      </c>
      <c r="I99" s="85" t="str">
        <f>TEXT(Table2[[#This Row],[Date (Hidden)]],"ddd")</f>
        <v>Thu</v>
      </c>
      <c r="J99" s="85" t="str">
        <f>TEXT('Daily Tracking'!$E99,"ddd")</f>
        <v>Thu</v>
      </c>
      <c r="K99" s="74">
        <f t="shared" si="5"/>
        <v>72052</v>
      </c>
      <c r="L99" s="75">
        <v>0.5</v>
      </c>
      <c r="M99" s="75">
        <v>0.3</v>
      </c>
      <c r="N99" s="76">
        <v>0.75</v>
      </c>
      <c r="O99" s="13">
        <v>0.01</v>
      </c>
      <c r="P99" s="77">
        <f>MROUND(ROUND('Daily Tracking'!$K99*'Daily Tracking'!$L99,0),$B$7)</f>
        <v>36020</v>
      </c>
      <c r="Q99" s="6">
        <f>ROUND('Daily Tracking'!$P99*'Daily Tracking'!$O99,0)</f>
        <v>360</v>
      </c>
      <c r="R99" s="6">
        <f>IF('Daily Tracking'!$Q99&gt;$B$10,$B$10,'Daily Tracking'!$Q99)</f>
        <v>25</v>
      </c>
      <c r="S99" s="77">
        <f>ROUND('Daily Tracking'!$P99*'Daily Tracking'!$M99,0)</f>
        <v>10806</v>
      </c>
      <c r="T99" s="77">
        <f>IF('Daily Tracking'!$S99&gt;$B$9,$B$9,'Daily Tracking'!$S99)</f>
        <v>1000</v>
      </c>
      <c r="U99" s="77">
        <f>ROUND('Daily Tracking'!$P99*'Daily Tracking'!$N99,0)</f>
        <v>27015</v>
      </c>
      <c r="V99" s="77">
        <f>'Daily Tracking'!$P99+'Daily Tracking'!$T99</f>
        <v>37020</v>
      </c>
      <c r="W99" s="77">
        <f>'Daily Tracking'!$P99-'Daily Tracking'!$U99</f>
        <v>9005</v>
      </c>
      <c r="X99" s="77">
        <f>IF('Daily Tracking'!$A99="Skip",'Daily Tracking'!$P99,'Daily Tracking'!$V99)</f>
        <v>37020</v>
      </c>
      <c r="Y99" s="77">
        <f>IF('Daily Tracking'!$A99="No",'Daily Tracking'!$V99,'Daily Tracking'!$X99)</f>
        <v>37020</v>
      </c>
      <c r="Z99" s="77">
        <f>'Daily Tracking'!$Y99-'Daily Tracking'!$P99</f>
        <v>1000</v>
      </c>
      <c r="AA99" s="77">
        <f>'Daily Tracking'!$K99+'Daily Tracking'!$Z99</f>
        <v>73052</v>
      </c>
      <c r="AB99" s="78"/>
      <c r="AC99" s="78"/>
      <c r="AD99" s="79">
        <f>'Daily Tracking'!$AC99-'Daily Tracking'!$AB99</f>
        <v>0</v>
      </c>
      <c r="AE99" s="77" t="b">
        <f>IF('Daily Tracking'!$AD99=0,FALSE,'Daily Tracking'!$Z99/('Daily Tracking'!$AD99*24))</f>
        <v>0</v>
      </c>
    </row>
    <row r="100" spans="1:31" x14ac:dyDescent="0.3">
      <c r="A100" s="71" t="s">
        <v>7</v>
      </c>
      <c r="B100" s="72" t="s">
        <v>75</v>
      </c>
      <c r="C100" s="86">
        <f t="shared" si="4"/>
        <v>44744</v>
      </c>
      <c r="D100" s="87">
        <v>85</v>
      </c>
      <c r="E100" s="86">
        <f>IF('Daily Tracking'!$I100=$B$6,Table2[[#This Row],[Date (Hidden)]]+1,Table2[[#This Row],[Date (Hidden)]])</f>
        <v>44744</v>
      </c>
      <c r="F100" s="85" t="str">
        <f>TEXT(Table2[[#This Row],[Date (Hidden)]],"YYYY")</f>
        <v>2022</v>
      </c>
      <c r="G100" s="85" t="str">
        <f>TEXT(Table2[[#This Row],[Date (Hidden)]],"mmm")</f>
        <v>Jul</v>
      </c>
      <c r="H100" s="85" t="str">
        <f>IF('Daily Tracking'!$I100=$B$6,TEXT('Daily Tracking'!$E100,"dd"),TEXT(Table2[[#This Row],[Date (Hidden)]],"dd"))</f>
        <v>02</v>
      </c>
      <c r="I100" s="85" t="str">
        <f>TEXT(Table2[[#This Row],[Date (Hidden)]],"ddd")</f>
        <v>Sat</v>
      </c>
      <c r="J100" s="85" t="str">
        <f>TEXT('Daily Tracking'!$E100,"ddd")</f>
        <v>Sat</v>
      </c>
      <c r="K100" s="74">
        <f t="shared" si="5"/>
        <v>73052</v>
      </c>
      <c r="L100" s="75">
        <v>0.5</v>
      </c>
      <c r="M100" s="75">
        <v>0.3</v>
      </c>
      <c r="N100" s="76">
        <v>0.75</v>
      </c>
      <c r="O100" s="13">
        <v>0.01</v>
      </c>
      <c r="P100" s="77">
        <f>MROUND(ROUND('Daily Tracking'!$K100*'Daily Tracking'!$L100,0),$B$7)</f>
        <v>36520</v>
      </c>
      <c r="Q100" s="6">
        <f>ROUND('Daily Tracking'!$P100*'Daily Tracking'!$O100,0)</f>
        <v>365</v>
      </c>
      <c r="R100" s="6">
        <f>IF('Daily Tracking'!$Q100&gt;$B$10,$B$10,'Daily Tracking'!$Q100)</f>
        <v>25</v>
      </c>
      <c r="S100" s="77">
        <f>ROUND('Daily Tracking'!$P100*'Daily Tracking'!$M100,0)</f>
        <v>10956</v>
      </c>
      <c r="T100" s="77">
        <f>IF('Daily Tracking'!$S100&gt;$B$9,$B$9,'Daily Tracking'!$S100)</f>
        <v>1000</v>
      </c>
      <c r="U100" s="77">
        <f>ROUND('Daily Tracking'!$P100*'Daily Tracking'!$N100,0)</f>
        <v>27390</v>
      </c>
      <c r="V100" s="77">
        <f>'Daily Tracking'!$P100+'Daily Tracking'!$T100</f>
        <v>37520</v>
      </c>
      <c r="W100" s="77">
        <f>'Daily Tracking'!$P100-'Daily Tracking'!$U100</f>
        <v>9130</v>
      </c>
      <c r="X100" s="77">
        <f>IF('Daily Tracking'!$A100="Skip",'Daily Tracking'!$P100,'Daily Tracking'!$V100)</f>
        <v>37520</v>
      </c>
      <c r="Y100" s="77">
        <f>IF('Daily Tracking'!$A100="No",'Daily Tracking'!$V100,'Daily Tracking'!$X100)</f>
        <v>37520</v>
      </c>
      <c r="Z100" s="77">
        <f>'Daily Tracking'!$Y100-'Daily Tracking'!$P100</f>
        <v>1000</v>
      </c>
      <c r="AA100" s="77">
        <f>'Daily Tracking'!$K100+'Daily Tracking'!$Z100</f>
        <v>74052</v>
      </c>
      <c r="AB100" s="78"/>
      <c r="AC100" s="78"/>
      <c r="AD100" s="79">
        <f>'Daily Tracking'!$AC100-'Daily Tracking'!$AB100</f>
        <v>0</v>
      </c>
      <c r="AE100" s="77" t="b">
        <f>IF('Daily Tracking'!$AD100=0,FALSE,'Daily Tracking'!$Z100/('Daily Tracking'!$AD100*24))</f>
        <v>0</v>
      </c>
    </row>
    <row r="101" spans="1:31" x14ac:dyDescent="0.3">
      <c r="A101" s="71" t="s">
        <v>7</v>
      </c>
      <c r="B101" s="72" t="s">
        <v>75</v>
      </c>
      <c r="C101" s="86">
        <f t="shared" si="4"/>
        <v>44746</v>
      </c>
      <c r="D101" s="87">
        <v>86</v>
      </c>
      <c r="E101" s="86">
        <f>IF('Daily Tracking'!$I101=$B$6,Table2[[#This Row],[Date (Hidden)]]+1,Table2[[#This Row],[Date (Hidden)]])</f>
        <v>44746</v>
      </c>
      <c r="F101" s="85" t="str">
        <f>TEXT(Table2[[#This Row],[Date (Hidden)]],"YYYY")</f>
        <v>2022</v>
      </c>
      <c r="G101" s="85" t="str">
        <f>TEXT(Table2[[#This Row],[Date (Hidden)]],"mmm")</f>
        <v>Jul</v>
      </c>
      <c r="H101" s="85" t="str">
        <f>IF('Daily Tracking'!$I101=$B$6,TEXT('Daily Tracking'!$E101,"dd"),TEXT(Table2[[#This Row],[Date (Hidden)]],"dd"))</f>
        <v>04</v>
      </c>
      <c r="I101" s="85" t="str">
        <f>TEXT(Table2[[#This Row],[Date (Hidden)]],"ddd")</f>
        <v>Mon</v>
      </c>
      <c r="J101" s="85" t="str">
        <f>TEXT('Daily Tracking'!$E101,"ddd")</f>
        <v>Mon</v>
      </c>
      <c r="K101" s="74">
        <f t="shared" si="5"/>
        <v>74052</v>
      </c>
      <c r="L101" s="75">
        <v>0.5</v>
      </c>
      <c r="M101" s="75">
        <v>0.3</v>
      </c>
      <c r="N101" s="76">
        <v>0.75</v>
      </c>
      <c r="O101" s="13">
        <v>0.01</v>
      </c>
      <c r="P101" s="77">
        <f>MROUND(ROUND('Daily Tracking'!$K101*'Daily Tracking'!$L101,0),$B$7)</f>
        <v>37020</v>
      </c>
      <c r="Q101" s="6">
        <f>ROUND('Daily Tracking'!$P101*'Daily Tracking'!$O101,0)</f>
        <v>370</v>
      </c>
      <c r="R101" s="6">
        <f>IF('Daily Tracking'!$Q101&gt;$B$10,$B$10,'Daily Tracking'!$Q101)</f>
        <v>25</v>
      </c>
      <c r="S101" s="77">
        <f>ROUND('Daily Tracking'!$P101*'Daily Tracking'!$M101,0)</f>
        <v>11106</v>
      </c>
      <c r="T101" s="77">
        <f>IF('Daily Tracking'!$S101&gt;$B$9,$B$9,'Daily Tracking'!$S101)</f>
        <v>1000</v>
      </c>
      <c r="U101" s="77">
        <f>ROUND('Daily Tracking'!$P101*'Daily Tracking'!$N101,0)</f>
        <v>27765</v>
      </c>
      <c r="V101" s="77">
        <f>'Daily Tracking'!$P101+'Daily Tracking'!$T101</f>
        <v>38020</v>
      </c>
      <c r="W101" s="77">
        <f>'Daily Tracking'!$P101-'Daily Tracking'!$U101</f>
        <v>9255</v>
      </c>
      <c r="X101" s="77">
        <f>IF('Daily Tracking'!$A101="Skip",'Daily Tracking'!$P101,'Daily Tracking'!$V101)</f>
        <v>38020</v>
      </c>
      <c r="Y101" s="77">
        <f>IF('Daily Tracking'!$A101="No",'Daily Tracking'!$V101,'Daily Tracking'!$X101)</f>
        <v>38020</v>
      </c>
      <c r="Z101" s="77">
        <f>'Daily Tracking'!$Y101-'Daily Tracking'!$P101</f>
        <v>1000</v>
      </c>
      <c r="AA101" s="77">
        <f>'Daily Tracking'!$K101+'Daily Tracking'!$Z101</f>
        <v>75052</v>
      </c>
      <c r="AB101" s="78"/>
      <c r="AC101" s="78"/>
      <c r="AD101" s="79">
        <f>'Daily Tracking'!$AC101-'Daily Tracking'!$AB101</f>
        <v>0</v>
      </c>
      <c r="AE101" s="77" t="b">
        <f>IF('Daily Tracking'!$AD101=0,FALSE,'Daily Tracking'!$Z101/('Daily Tracking'!$AD101*24))</f>
        <v>0</v>
      </c>
    </row>
    <row r="102" spans="1:31" x14ac:dyDescent="0.3">
      <c r="A102" s="71" t="s">
        <v>7</v>
      </c>
      <c r="B102" s="72" t="s">
        <v>75</v>
      </c>
      <c r="C102" s="86">
        <f t="shared" si="4"/>
        <v>44748</v>
      </c>
      <c r="D102" s="87">
        <v>87</v>
      </c>
      <c r="E102" s="86">
        <f>IF('Daily Tracking'!$I102=$B$6,Table2[[#This Row],[Date (Hidden)]]+1,Table2[[#This Row],[Date (Hidden)]])</f>
        <v>44748</v>
      </c>
      <c r="F102" s="85" t="str">
        <f>TEXT(Table2[[#This Row],[Date (Hidden)]],"YYYY")</f>
        <v>2022</v>
      </c>
      <c r="G102" s="85" t="str">
        <f>TEXT(Table2[[#This Row],[Date (Hidden)]],"mmm")</f>
        <v>Jul</v>
      </c>
      <c r="H102" s="85" t="str">
        <f>IF('Daily Tracking'!$I102=$B$6,TEXT('Daily Tracking'!$E102,"dd"),TEXT(Table2[[#This Row],[Date (Hidden)]],"dd"))</f>
        <v>06</v>
      </c>
      <c r="I102" s="85" t="str">
        <f>TEXT(Table2[[#This Row],[Date (Hidden)]],"ddd")</f>
        <v>Wed</v>
      </c>
      <c r="J102" s="85" t="str">
        <f>TEXT('Daily Tracking'!$E102,"ddd")</f>
        <v>Wed</v>
      </c>
      <c r="K102" s="74">
        <f t="shared" si="5"/>
        <v>75052</v>
      </c>
      <c r="L102" s="75">
        <v>0.5</v>
      </c>
      <c r="M102" s="75">
        <v>0.3</v>
      </c>
      <c r="N102" s="76">
        <v>0.75</v>
      </c>
      <c r="O102" s="13">
        <v>0.01</v>
      </c>
      <c r="P102" s="77">
        <f>MROUND(ROUND('Daily Tracking'!$K102*'Daily Tracking'!$L102,0),$B$7)</f>
        <v>37520</v>
      </c>
      <c r="Q102" s="6">
        <f>ROUND('Daily Tracking'!$P102*'Daily Tracking'!$O102,0)</f>
        <v>375</v>
      </c>
      <c r="R102" s="6">
        <f>IF('Daily Tracking'!$Q102&gt;$B$10,$B$10,'Daily Tracking'!$Q102)</f>
        <v>25</v>
      </c>
      <c r="S102" s="77">
        <f>ROUND('Daily Tracking'!$P102*'Daily Tracking'!$M102,0)</f>
        <v>11256</v>
      </c>
      <c r="T102" s="77">
        <f>IF('Daily Tracking'!$S102&gt;$B$9,$B$9,'Daily Tracking'!$S102)</f>
        <v>1000</v>
      </c>
      <c r="U102" s="77">
        <f>ROUND('Daily Tracking'!$P102*'Daily Tracking'!$N102,0)</f>
        <v>28140</v>
      </c>
      <c r="V102" s="77">
        <f>'Daily Tracking'!$P102+'Daily Tracking'!$T102</f>
        <v>38520</v>
      </c>
      <c r="W102" s="77">
        <f>'Daily Tracking'!$P102-'Daily Tracking'!$U102</f>
        <v>9380</v>
      </c>
      <c r="X102" s="77">
        <f>IF('Daily Tracking'!$A102="Skip",'Daily Tracking'!$P102,'Daily Tracking'!$V102)</f>
        <v>38520</v>
      </c>
      <c r="Y102" s="77">
        <f>IF('Daily Tracking'!$A102="No",'Daily Tracking'!$V102,'Daily Tracking'!$X102)</f>
        <v>38520</v>
      </c>
      <c r="Z102" s="77">
        <f>'Daily Tracking'!$Y102-'Daily Tracking'!$P102</f>
        <v>1000</v>
      </c>
      <c r="AA102" s="77">
        <f>'Daily Tracking'!$K102+'Daily Tracking'!$Z102</f>
        <v>76052</v>
      </c>
      <c r="AB102" s="78"/>
      <c r="AC102" s="78"/>
      <c r="AD102" s="79">
        <f>'Daily Tracking'!$AC102-'Daily Tracking'!$AB102</f>
        <v>0</v>
      </c>
      <c r="AE102" s="77" t="b">
        <f>IF('Daily Tracking'!$AD102=0,FALSE,'Daily Tracking'!$Z102/('Daily Tracking'!$AD102*24))</f>
        <v>0</v>
      </c>
    </row>
    <row r="103" spans="1:31" x14ac:dyDescent="0.3">
      <c r="A103" s="71" t="s">
        <v>7</v>
      </c>
      <c r="B103" s="72" t="s">
        <v>75</v>
      </c>
      <c r="C103" s="86">
        <f t="shared" ref="C103:C109" si="6">C102+B$5</f>
        <v>44750</v>
      </c>
      <c r="D103" s="87">
        <v>88</v>
      </c>
      <c r="E103" s="86">
        <f>IF('Daily Tracking'!$I103=$B$6,Table2[[#This Row],[Date (Hidden)]]+1,Table2[[#This Row],[Date (Hidden)]])</f>
        <v>44750</v>
      </c>
      <c r="F103" s="85" t="str">
        <f>TEXT(Table2[[#This Row],[Date (Hidden)]],"YYYY")</f>
        <v>2022</v>
      </c>
      <c r="G103" s="85" t="str">
        <f>TEXT(Table2[[#This Row],[Date (Hidden)]],"mmm")</f>
        <v>Jul</v>
      </c>
      <c r="H103" s="85" t="str">
        <f>IF('Daily Tracking'!$I103=$B$6,TEXT('Daily Tracking'!$E103,"dd"),TEXT(Table2[[#This Row],[Date (Hidden)]],"dd"))</f>
        <v>08</v>
      </c>
      <c r="I103" s="85" t="str">
        <f>TEXT(Table2[[#This Row],[Date (Hidden)]],"ddd")</f>
        <v>Fri</v>
      </c>
      <c r="J103" s="85" t="str">
        <f>TEXT('Daily Tracking'!$E103,"ddd")</f>
        <v>Fri</v>
      </c>
      <c r="K103" s="74">
        <f t="shared" ref="K103:K109" si="7">AA102</f>
        <v>76052</v>
      </c>
      <c r="L103" s="75">
        <v>0.5</v>
      </c>
      <c r="M103" s="75">
        <v>0.3</v>
      </c>
      <c r="N103" s="76">
        <v>0.75</v>
      </c>
      <c r="O103" s="13">
        <v>0.01</v>
      </c>
      <c r="P103" s="77">
        <f>MROUND(ROUND('Daily Tracking'!$K103*'Daily Tracking'!$L103,0),$B$7)</f>
        <v>38020</v>
      </c>
      <c r="Q103" s="6">
        <f>ROUND('Daily Tracking'!$P103*'Daily Tracking'!$O103,0)</f>
        <v>380</v>
      </c>
      <c r="R103" s="6">
        <f>IF('Daily Tracking'!$Q103&gt;$B$10,$B$10,'Daily Tracking'!$Q103)</f>
        <v>25</v>
      </c>
      <c r="S103" s="77">
        <f>ROUND('Daily Tracking'!$P103*'Daily Tracking'!$M103,0)</f>
        <v>11406</v>
      </c>
      <c r="T103" s="77">
        <f>IF('Daily Tracking'!$S103&gt;$B$9,$B$9,'Daily Tracking'!$S103)</f>
        <v>1000</v>
      </c>
      <c r="U103" s="77">
        <f>ROUND('Daily Tracking'!$P103*'Daily Tracking'!$N103,0)</f>
        <v>28515</v>
      </c>
      <c r="V103" s="77">
        <f>'Daily Tracking'!$P103+'Daily Tracking'!$T103</f>
        <v>39020</v>
      </c>
      <c r="W103" s="77">
        <f>'Daily Tracking'!$P103-'Daily Tracking'!$U103</f>
        <v>9505</v>
      </c>
      <c r="X103" s="77">
        <f>IF('Daily Tracking'!$A103="Skip",'Daily Tracking'!$P103,'Daily Tracking'!$V103)</f>
        <v>39020</v>
      </c>
      <c r="Y103" s="77">
        <f>IF('Daily Tracking'!$A103="No",'Daily Tracking'!$V103,'Daily Tracking'!$X103)</f>
        <v>39020</v>
      </c>
      <c r="Z103" s="77">
        <f>'Daily Tracking'!$Y103-'Daily Tracking'!$P103</f>
        <v>1000</v>
      </c>
      <c r="AA103" s="77">
        <f>'Daily Tracking'!$K103+'Daily Tracking'!$Z103</f>
        <v>77052</v>
      </c>
      <c r="AB103" s="78"/>
      <c r="AC103" s="78"/>
      <c r="AD103" s="79">
        <f>'Daily Tracking'!$AC103-'Daily Tracking'!$AB103</f>
        <v>0</v>
      </c>
      <c r="AE103" s="77" t="b">
        <f>IF('Daily Tracking'!$AD103=0,FALSE,'Daily Tracking'!$Z103/('Daily Tracking'!$AD103*24))</f>
        <v>0</v>
      </c>
    </row>
    <row r="104" spans="1:31" x14ac:dyDescent="0.3">
      <c r="A104" s="71" t="s">
        <v>7</v>
      </c>
      <c r="B104" s="72" t="s">
        <v>75</v>
      </c>
      <c r="C104" s="86">
        <f t="shared" si="6"/>
        <v>44752</v>
      </c>
      <c r="D104" s="87">
        <v>89</v>
      </c>
      <c r="E104" s="86">
        <f>IF('Daily Tracking'!$I104=$B$6,Table2[[#This Row],[Date (Hidden)]]+1,Table2[[#This Row],[Date (Hidden)]])</f>
        <v>44753</v>
      </c>
      <c r="F104" s="85" t="str">
        <f>TEXT(Table2[[#This Row],[Date (Hidden)]],"YYYY")</f>
        <v>2022</v>
      </c>
      <c r="G104" s="85" t="str">
        <f>TEXT(Table2[[#This Row],[Date (Hidden)]],"mmm")</f>
        <v>Jul</v>
      </c>
      <c r="H104" s="85" t="str">
        <f>IF('Daily Tracking'!$I104=$B$6,TEXT('Daily Tracking'!$E104,"dd"),TEXT(Table2[[#This Row],[Date (Hidden)]],"dd"))</f>
        <v>11</v>
      </c>
      <c r="I104" s="85" t="str">
        <f>TEXT(Table2[[#This Row],[Date (Hidden)]],"ddd")</f>
        <v>Sun</v>
      </c>
      <c r="J104" s="85" t="str">
        <f>TEXT('Daily Tracking'!$E104,"ddd")</f>
        <v>Mon</v>
      </c>
      <c r="K104" s="74">
        <f t="shared" si="7"/>
        <v>77052</v>
      </c>
      <c r="L104" s="75">
        <v>0.5</v>
      </c>
      <c r="M104" s="75">
        <v>0.3</v>
      </c>
      <c r="N104" s="76">
        <v>0.75</v>
      </c>
      <c r="O104" s="13">
        <v>0.01</v>
      </c>
      <c r="P104" s="77">
        <f>MROUND(ROUND('Daily Tracking'!$K104*'Daily Tracking'!$L104,0),$B$7)</f>
        <v>38520</v>
      </c>
      <c r="Q104" s="6">
        <f>ROUND('Daily Tracking'!$P104*'Daily Tracking'!$O104,0)</f>
        <v>385</v>
      </c>
      <c r="R104" s="6">
        <f>IF('Daily Tracking'!$Q104&gt;$B$10,$B$10,'Daily Tracking'!$Q104)</f>
        <v>25</v>
      </c>
      <c r="S104" s="77">
        <f>ROUND('Daily Tracking'!$P104*'Daily Tracking'!$M104,0)</f>
        <v>11556</v>
      </c>
      <c r="T104" s="77">
        <f>IF('Daily Tracking'!$S104&gt;$B$9,$B$9,'Daily Tracking'!$S104)</f>
        <v>1000</v>
      </c>
      <c r="U104" s="77">
        <f>ROUND('Daily Tracking'!$P104*'Daily Tracking'!$N104,0)</f>
        <v>28890</v>
      </c>
      <c r="V104" s="77">
        <f>'Daily Tracking'!$P104+'Daily Tracking'!$T104</f>
        <v>39520</v>
      </c>
      <c r="W104" s="77">
        <f>'Daily Tracking'!$P104-'Daily Tracking'!$U104</f>
        <v>9630</v>
      </c>
      <c r="X104" s="77">
        <f>IF('Daily Tracking'!$A104="Skip",'Daily Tracking'!$P104,'Daily Tracking'!$V104)</f>
        <v>39520</v>
      </c>
      <c r="Y104" s="77">
        <f>IF('Daily Tracking'!$A104="No",'Daily Tracking'!$V104,'Daily Tracking'!$X104)</f>
        <v>39520</v>
      </c>
      <c r="Z104" s="77">
        <f>'Daily Tracking'!$Y104-'Daily Tracking'!$P104</f>
        <v>1000</v>
      </c>
      <c r="AA104" s="77">
        <f>'Daily Tracking'!$K104+'Daily Tracking'!$Z104</f>
        <v>78052</v>
      </c>
      <c r="AB104" s="78"/>
      <c r="AC104" s="78"/>
      <c r="AD104" s="79">
        <f>'Daily Tracking'!$AC104-'Daily Tracking'!$AB104</f>
        <v>0</v>
      </c>
      <c r="AE104" s="77" t="b">
        <f>IF('Daily Tracking'!$AD104=0,FALSE,'Daily Tracking'!$Z104/('Daily Tracking'!$AD104*24))</f>
        <v>0</v>
      </c>
    </row>
    <row r="105" spans="1:31" x14ac:dyDescent="0.3">
      <c r="A105" s="71" t="s">
        <v>7</v>
      </c>
      <c r="B105" s="72" t="s">
        <v>75</v>
      </c>
      <c r="C105" s="86">
        <f t="shared" si="6"/>
        <v>44754</v>
      </c>
      <c r="D105" s="87">
        <v>90</v>
      </c>
      <c r="E105" s="86">
        <f>IF('Daily Tracking'!$I105=$B$6,Table2[[#This Row],[Date (Hidden)]]+1,Table2[[#This Row],[Date (Hidden)]])</f>
        <v>44754</v>
      </c>
      <c r="F105" s="85" t="str">
        <f>TEXT(Table2[[#This Row],[Date (Hidden)]],"YYYY")</f>
        <v>2022</v>
      </c>
      <c r="G105" s="85" t="str">
        <f>TEXT(Table2[[#This Row],[Date (Hidden)]],"mmm")</f>
        <v>Jul</v>
      </c>
      <c r="H105" s="85" t="str">
        <f>IF('Daily Tracking'!$I105=$B$6,TEXT('Daily Tracking'!$E105,"dd"),TEXT(Table2[[#This Row],[Date (Hidden)]],"dd"))</f>
        <v>12</v>
      </c>
      <c r="I105" s="85" t="str">
        <f>TEXT(Table2[[#This Row],[Date (Hidden)]],"ddd")</f>
        <v>Tue</v>
      </c>
      <c r="J105" s="85" t="str">
        <f>TEXT('Daily Tracking'!$E105,"ddd")</f>
        <v>Tue</v>
      </c>
      <c r="K105" s="74">
        <f t="shared" si="7"/>
        <v>78052</v>
      </c>
      <c r="L105" s="75">
        <v>0.5</v>
      </c>
      <c r="M105" s="75">
        <v>0.3</v>
      </c>
      <c r="N105" s="76">
        <v>0.75</v>
      </c>
      <c r="O105" s="13">
        <v>0.01</v>
      </c>
      <c r="P105" s="77">
        <f>MROUND(ROUND('Daily Tracking'!$K105*'Daily Tracking'!$L105,0),$B$7)</f>
        <v>39020</v>
      </c>
      <c r="Q105" s="6">
        <f>ROUND('Daily Tracking'!$P105*'Daily Tracking'!$O105,0)</f>
        <v>390</v>
      </c>
      <c r="R105" s="6">
        <f>IF('Daily Tracking'!$Q105&gt;$B$10,$B$10,'Daily Tracking'!$Q105)</f>
        <v>25</v>
      </c>
      <c r="S105" s="77">
        <f>ROUND('Daily Tracking'!$P105*'Daily Tracking'!$M105,0)</f>
        <v>11706</v>
      </c>
      <c r="T105" s="77">
        <f>IF('Daily Tracking'!$S105&gt;$B$9,$B$9,'Daily Tracking'!$S105)</f>
        <v>1000</v>
      </c>
      <c r="U105" s="77">
        <f>ROUND('Daily Tracking'!$P105*'Daily Tracking'!$N105,0)</f>
        <v>29265</v>
      </c>
      <c r="V105" s="77">
        <f>'Daily Tracking'!$P105+'Daily Tracking'!$T105</f>
        <v>40020</v>
      </c>
      <c r="W105" s="77">
        <f>'Daily Tracking'!$P105-'Daily Tracking'!$U105</f>
        <v>9755</v>
      </c>
      <c r="X105" s="77">
        <f>IF('Daily Tracking'!$A105="Skip",'Daily Tracking'!$P105,'Daily Tracking'!$V105)</f>
        <v>40020</v>
      </c>
      <c r="Y105" s="77">
        <f>IF('Daily Tracking'!$A105="No",'Daily Tracking'!$V105,'Daily Tracking'!$X105)</f>
        <v>40020</v>
      </c>
      <c r="Z105" s="77">
        <f>'Daily Tracking'!$Y105-'Daily Tracking'!$P105</f>
        <v>1000</v>
      </c>
      <c r="AA105" s="77">
        <f>'Daily Tracking'!$K105+'Daily Tracking'!$Z105</f>
        <v>79052</v>
      </c>
      <c r="AB105" s="78"/>
      <c r="AC105" s="78"/>
      <c r="AD105" s="79">
        <f>'Daily Tracking'!$AC105-'Daily Tracking'!$AB105</f>
        <v>0</v>
      </c>
      <c r="AE105" s="77" t="b">
        <f>IF('Daily Tracking'!$AD105=0,FALSE,'Daily Tracking'!$Z105/('Daily Tracking'!$AD105*24))</f>
        <v>0</v>
      </c>
    </row>
    <row r="106" spans="1:31" x14ac:dyDescent="0.3">
      <c r="A106" s="71" t="s">
        <v>7</v>
      </c>
      <c r="B106" s="72" t="s">
        <v>75</v>
      </c>
      <c r="C106" s="86">
        <f t="shared" si="6"/>
        <v>44756</v>
      </c>
      <c r="D106" s="87">
        <v>91</v>
      </c>
      <c r="E106" s="86">
        <f>IF('Daily Tracking'!$I106=$B$6,Table2[[#This Row],[Date (Hidden)]]+1,Table2[[#This Row],[Date (Hidden)]])</f>
        <v>44756</v>
      </c>
      <c r="F106" s="85" t="str">
        <f>TEXT(Table2[[#This Row],[Date (Hidden)]],"YYYY")</f>
        <v>2022</v>
      </c>
      <c r="G106" s="85" t="str">
        <f>TEXT(Table2[[#This Row],[Date (Hidden)]],"mmm")</f>
        <v>Jul</v>
      </c>
      <c r="H106" s="85" t="str">
        <f>IF('Daily Tracking'!$I106=$B$6,TEXT('Daily Tracking'!$E106,"dd"),TEXT(Table2[[#This Row],[Date (Hidden)]],"dd"))</f>
        <v>14</v>
      </c>
      <c r="I106" s="85" t="str">
        <f>TEXT(Table2[[#This Row],[Date (Hidden)]],"ddd")</f>
        <v>Thu</v>
      </c>
      <c r="J106" s="85" t="str">
        <f>TEXT('Daily Tracking'!$E106,"ddd")</f>
        <v>Thu</v>
      </c>
      <c r="K106" s="74">
        <f t="shared" si="7"/>
        <v>79052</v>
      </c>
      <c r="L106" s="75">
        <v>0.5</v>
      </c>
      <c r="M106" s="75">
        <v>0.3</v>
      </c>
      <c r="N106" s="76">
        <v>0.75</v>
      </c>
      <c r="O106" s="13">
        <v>0.01</v>
      </c>
      <c r="P106" s="77">
        <f>MROUND(ROUND('Daily Tracking'!$K106*'Daily Tracking'!$L106,0),$B$7)</f>
        <v>39520</v>
      </c>
      <c r="Q106" s="6">
        <f>ROUND('Daily Tracking'!$P106*'Daily Tracking'!$O106,0)</f>
        <v>395</v>
      </c>
      <c r="R106" s="6">
        <f>IF('Daily Tracking'!$Q106&gt;$B$10,$B$10,'Daily Tracking'!$Q106)</f>
        <v>25</v>
      </c>
      <c r="S106" s="77">
        <f>ROUND('Daily Tracking'!$P106*'Daily Tracking'!$M106,0)</f>
        <v>11856</v>
      </c>
      <c r="T106" s="77">
        <f>IF('Daily Tracking'!$S106&gt;$B$9,$B$9,'Daily Tracking'!$S106)</f>
        <v>1000</v>
      </c>
      <c r="U106" s="77">
        <f>ROUND('Daily Tracking'!$P106*'Daily Tracking'!$N106,0)</f>
        <v>29640</v>
      </c>
      <c r="V106" s="77">
        <f>'Daily Tracking'!$P106+'Daily Tracking'!$T106</f>
        <v>40520</v>
      </c>
      <c r="W106" s="77">
        <f>'Daily Tracking'!$P106-'Daily Tracking'!$U106</f>
        <v>9880</v>
      </c>
      <c r="X106" s="77">
        <f>IF('Daily Tracking'!$A106="Skip",'Daily Tracking'!$P106,'Daily Tracking'!$V106)</f>
        <v>40520</v>
      </c>
      <c r="Y106" s="77">
        <f>IF('Daily Tracking'!$A106="No",'Daily Tracking'!$V106,'Daily Tracking'!$X106)</f>
        <v>40520</v>
      </c>
      <c r="Z106" s="77">
        <f>'Daily Tracking'!$Y106-'Daily Tracking'!$P106</f>
        <v>1000</v>
      </c>
      <c r="AA106" s="77">
        <f>'Daily Tracking'!$K106+'Daily Tracking'!$Z106</f>
        <v>80052</v>
      </c>
      <c r="AB106" s="78"/>
      <c r="AC106" s="78"/>
      <c r="AD106" s="79">
        <f>'Daily Tracking'!$AC106-'Daily Tracking'!$AB106</f>
        <v>0</v>
      </c>
      <c r="AE106" s="77" t="b">
        <f>IF('Daily Tracking'!$AD106=0,FALSE,'Daily Tracking'!$Z106/('Daily Tracking'!$AD106*24))</f>
        <v>0</v>
      </c>
    </row>
    <row r="107" spans="1:31" x14ac:dyDescent="0.3">
      <c r="A107" s="71" t="s">
        <v>7</v>
      </c>
      <c r="B107" s="72" t="s">
        <v>75</v>
      </c>
      <c r="C107" s="86">
        <f t="shared" si="6"/>
        <v>44758</v>
      </c>
      <c r="D107" s="87">
        <v>92</v>
      </c>
      <c r="E107" s="86">
        <f>IF('Daily Tracking'!$I107=$B$6,Table2[[#This Row],[Date (Hidden)]]+1,Table2[[#This Row],[Date (Hidden)]])</f>
        <v>44758</v>
      </c>
      <c r="F107" s="85" t="str">
        <f>TEXT(Table2[[#This Row],[Date (Hidden)]],"YYYY")</f>
        <v>2022</v>
      </c>
      <c r="G107" s="85" t="str">
        <f>TEXT(Table2[[#This Row],[Date (Hidden)]],"mmm")</f>
        <v>Jul</v>
      </c>
      <c r="H107" s="85" t="str">
        <f>IF('Daily Tracking'!$I107=$B$6,TEXT('Daily Tracking'!$E107,"dd"),TEXT(Table2[[#This Row],[Date (Hidden)]],"dd"))</f>
        <v>16</v>
      </c>
      <c r="I107" s="85" t="str">
        <f>TEXT(Table2[[#This Row],[Date (Hidden)]],"ddd")</f>
        <v>Sat</v>
      </c>
      <c r="J107" s="85" t="str">
        <f>TEXT('Daily Tracking'!$E107,"ddd")</f>
        <v>Sat</v>
      </c>
      <c r="K107" s="74">
        <f t="shared" si="7"/>
        <v>80052</v>
      </c>
      <c r="L107" s="75">
        <v>0.5</v>
      </c>
      <c r="M107" s="75">
        <v>0.3</v>
      </c>
      <c r="N107" s="76">
        <v>0.75</v>
      </c>
      <c r="O107" s="13">
        <v>0.01</v>
      </c>
      <c r="P107" s="77">
        <f>MROUND(ROUND('Daily Tracking'!$K107*'Daily Tracking'!$L107,0),$B$7)</f>
        <v>40020</v>
      </c>
      <c r="Q107" s="6">
        <f>ROUND('Daily Tracking'!$P107*'Daily Tracking'!$O107,0)</f>
        <v>400</v>
      </c>
      <c r="R107" s="6">
        <f>IF('Daily Tracking'!$Q107&gt;$B$10,$B$10,'Daily Tracking'!$Q107)</f>
        <v>25</v>
      </c>
      <c r="S107" s="77">
        <f>ROUND('Daily Tracking'!$P107*'Daily Tracking'!$M107,0)</f>
        <v>12006</v>
      </c>
      <c r="T107" s="77">
        <f>IF('Daily Tracking'!$S107&gt;$B$9,$B$9,'Daily Tracking'!$S107)</f>
        <v>1000</v>
      </c>
      <c r="U107" s="77">
        <f>ROUND('Daily Tracking'!$P107*'Daily Tracking'!$N107,0)</f>
        <v>30015</v>
      </c>
      <c r="V107" s="77">
        <f>'Daily Tracking'!$P107+'Daily Tracking'!$T107</f>
        <v>41020</v>
      </c>
      <c r="W107" s="77">
        <f>'Daily Tracking'!$P107-'Daily Tracking'!$U107</f>
        <v>10005</v>
      </c>
      <c r="X107" s="77">
        <f>IF('Daily Tracking'!$A107="Skip",'Daily Tracking'!$P107,'Daily Tracking'!$V107)</f>
        <v>41020</v>
      </c>
      <c r="Y107" s="77">
        <f>IF('Daily Tracking'!$A107="No",'Daily Tracking'!$V107,'Daily Tracking'!$X107)</f>
        <v>41020</v>
      </c>
      <c r="Z107" s="77">
        <f>'Daily Tracking'!$Y107-'Daily Tracking'!$P107</f>
        <v>1000</v>
      </c>
      <c r="AA107" s="77">
        <f>'Daily Tracking'!$K107+'Daily Tracking'!$Z107</f>
        <v>81052</v>
      </c>
      <c r="AB107" s="78"/>
      <c r="AC107" s="78"/>
      <c r="AD107" s="79">
        <f>'Daily Tracking'!$AC107-'Daily Tracking'!$AB107</f>
        <v>0</v>
      </c>
      <c r="AE107" s="77" t="b">
        <f>IF('Daily Tracking'!$AD107=0,FALSE,'Daily Tracking'!$Z107/('Daily Tracking'!$AD107*24))</f>
        <v>0</v>
      </c>
    </row>
    <row r="108" spans="1:31" x14ac:dyDescent="0.3">
      <c r="A108" s="71" t="s">
        <v>7</v>
      </c>
      <c r="B108" s="72" t="s">
        <v>75</v>
      </c>
      <c r="C108" s="86">
        <f t="shared" si="6"/>
        <v>44760</v>
      </c>
      <c r="D108" s="87">
        <v>93</v>
      </c>
      <c r="E108" s="86">
        <f>IF('Daily Tracking'!$I108=$B$6,Table2[[#This Row],[Date (Hidden)]]+1,Table2[[#This Row],[Date (Hidden)]])</f>
        <v>44760</v>
      </c>
      <c r="F108" s="85" t="str">
        <f>TEXT(Table2[[#This Row],[Date (Hidden)]],"YYYY")</f>
        <v>2022</v>
      </c>
      <c r="G108" s="85" t="str">
        <f>TEXT(Table2[[#This Row],[Date (Hidden)]],"mmm")</f>
        <v>Jul</v>
      </c>
      <c r="H108" s="85" t="str">
        <f>IF('Daily Tracking'!$I108=$B$6,TEXT('Daily Tracking'!$E108,"dd"),TEXT(Table2[[#This Row],[Date (Hidden)]],"dd"))</f>
        <v>18</v>
      </c>
      <c r="I108" s="85" t="str">
        <f>TEXT(Table2[[#This Row],[Date (Hidden)]],"ddd")</f>
        <v>Mon</v>
      </c>
      <c r="J108" s="85" t="str">
        <f>TEXT('Daily Tracking'!$E108,"ddd")</f>
        <v>Mon</v>
      </c>
      <c r="K108" s="74">
        <f t="shared" si="7"/>
        <v>81052</v>
      </c>
      <c r="L108" s="75">
        <v>0.5</v>
      </c>
      <c r="M108" s="75">
        <v>0.3</v>
      </c>
      <c r="N108" s="76">
        <v>0.75</v>
      </c>
      <c r="O108" s="13">
        <v>0.01</v>
      </c>
      <c r="P108" s="77">
        <f>MROUND(ROUND('Daily Tracking'!$K108*'Daily Tracking'!$L108,0),$B$7)</f>
        <v>40520</v>
      </c>
      <c r="Q108" s="6">
        <f>ROUND('Daily Tracking'!$P108*'Daily Tracking'!$O108,0)</f>
        <v>405</v>
      </c>
      <c r="R108" s="6">
        <f>IF('Daily Tracking'!$Q108&gt;$B$10,$B$10,'Daily Tracking'!$Q108)</f>
        <v>25</v>
      </c>
      <c r="S108" s="77">
        <f>ROUND('Daily Tracking'!$P108*'Daily Tracking'!$M108,0)</f>
        <v>12156</v>
      </c>
      <c r="T108" s="77">
        <f>IF('Daily Tracking'!$S108&gt;$B$9,$B$9,'Daily Tracking'!$S108)</f>
        <v>1000</v>
      </c>
      <c r="U108" s="77">
        <f>ROUND('Daily Tracking'!$P108*'Daily Tracking'!$N108,0)</f>
        <v>30390</v>
      </c>
      <c r="V108" s="77">
        <f>'Daily Tracking'!$P108+'Daily Tracking'!$T108</f>
        <v>41520</v>
      </c>
      <c r="W108" s="77">
        <f>'Daily Tracking'!$P108-'Daily Tracking'!$U108</f>
        <v>10130</v>
      </c>
      <c r="X108" s="77">
        <f>IF('Daily Tracking'!$A108="Skip",'Daily Tracking'!$P108,'Daily Tracking'!$V108)</f>
        <v>41520</v>
      </c>
      <c r="Y108" s="77">
        <f>IF('Daily Tracking'!$A108="No",'Daily Tracking'!$V108,'Daily Tracking'!$X108)</f>
        <v>41520</v>
      </c>
      <c r="Z108" s="77">
        <f>'Daily Tracking'!$Y108-'Daily Tracking'!$P108</f>
        <v>1000</v>
      </c>
      <c r="AA108" s="77">
        <f>'Daily Tracking'!$K108+'Daily Tracking'!$Z108</f>
        <v>82052</v>
      </c>
      <c r="AB108" s="78"/>
      <c r="AC108" s="78"/>
      <c r="AD108" s="79">
        <f>'Daily Tracking'!$AC108-'Daily Tracking'!$AB108</f>
        <v>0</v>
      </c>
      <c r="AE108" s="77" t="b">
        <f>IF('Daily Tracking'!$AD108=0,FALSE,'Daily Tracking'!$Z108/('Daily Tracking'!$AD108*24))</f>
        <v>0</v>
      </c>
    </row>
    <row r="109" spans="1:31" x14ac:dyDescent="0.3">
      <c r="A109" s="71" t="s">
        <v>7</v>
      </c>
      <c r="B109" s="72" t="s">
        <v>75</v>
      </c>
      <c r="C109" s="86">
        <f t="shared" si="6"/>
        <v>44762</v>
      </c>
      <c r="D109" s="87">
        <v>94</v>
      </c>
      <c r="E109" s="86">
        <f>IF('Daily Tracking'!$I109=$B$6,Table2[[#This Row],[Date (Hidden)]]+1,Table2[[#This Row],[Date (Hidden)]])</f>
        <v>44762</v>
      </c>
      <c r="F109" s="85" t="str">
        <f>TEXT(Table2[[#This Row],[Date (Hidden)]],"YYYY")</f>
        <v>2022</v>
      </c>
      <c r="G109" s="85" t="str">
        <f>TEXT(Table2[[#This Row],[Date (Hidden)]],"mmm")</f>
        <v>Jul</v>
      </c>
      <c r="H109" s="85" t="str">
        <f>IF('Daily Tracking'!$I109=$B$6,TEXT('Daily Tracking'!$E109,"dd"),TEXT(Table2[[#This Row],[Date (Hidden)]],"dd"))</f>
        <v>20</v>
      </c>
      <c r="I109" s="85" t="str">
        <f>TEXT(Table2[[#This Row],[Date (Hidden)]],"ddd")</f>
        <v>Wed</v>
      </c>
      <c r="J109" s="85" t="str">
        <f>TEXT('Daily Tracking'!$E109,"ddd")</f>
        <v>Wed</v>
      </c>
      <c r="K109" s="74">
        <f t="shared" si="7"/>
        <v>82052</v>
      </c>
      <c r="L109" s="75">
        <v>0.5</v>
      </c>
      <c r="M109" s="75">
        <v>0.3</v>
      </c>
      <c r="N109" s="76">
        <v>0.75</v>
      </c>
      <c r="O109" s="13">
        <v>0.01</v>
      </c>
      <c r="P109" s="77">
        <f>MROUND(ROUND('Daily Tracking'!$K109*'Daily Tracking'!$L109,0),$B$7)</f>
        <v>41020</v>
      </c>
      <c r="Q109" s="6">
        <f>ROUND('Daily Tracking'!$P109*'Daily Tracking'!$O109,0)</f>
        <v>410</v>
      </c>
      <c r="R109" s="6">
        <f>IF('Daily Tracking'!$Q109&gt;$B$10,$B$10,'Daily Tracking'!$Q109)</f>
        <v>25</v>
      </c>
      <c r="S109" s="77">
        <f>ROUND('Daily Tracking'!$P109*'Daily Tracking'!$M109,0)</f>
        <v>12306</v>
      </c>
      <c r="T109" s="77">
        <f>IF('Daily Tracking'!$S109&gt;$B$9,$B$9,'Daily Tracking'!$S109)</f>
        <v>1000</v>
      </c>
      <c r="U109" s="77">
        <f>ROUND('Daily Tracking'!$P109*'Daily Tracking'!$N109,0)</f>
        <v>30765</v>
      </c>
      <c r="V109" s="77">
        <f>'Daily Tracking'!$P109+'Daily Tracking'!$T109</f>
        <v>42020</v>
      </c>
      <c r="W109" s="77">
        <f>'Daily Tracking'!$P109-'Daily Tracking'!$U109</f>
        <v>10255</v>
      </c>
      <c r="X109" s="77">
        <f>IF('Daily Tracking'!$A109="Skip",'Daily Tracking'!$P109,'Daily Tracking'!$V109)</f>
        <v>42020</v>
      </c>
      <c r="Y109" s="77">
        <f>IF('Daily Tracking'!$A109="No",'Daily Tracking'!$V109,'Daily Tracking'!$X109)</f>
        <v>42020</v>
      </c>
      <c r="Z109" s="77">
        <f>'Daily Tracking'!$Y109-'Daily Tracking'!$P109</f>
        <v>1000</v>
      </c>
      <c r="AA109" s="77">
        <f>'Daily Tracking'!$K109+'Daily Tracking'!$Z109</f>
        <v>83052</v>
      </c>
      <c r="AB109" s="78"/>
      <c r="AC109" s="78"/>
      <c r="AD109" s="79">
        <f>'Daily Tracking'!$AC109-'Daily Tracking'!$AB109</f>
        <v>0</v>
      </c>
      <c r="AE109" s="77" t="b">
        <f>IF('Daily Tracking'!$AD109=0,FALSE,'Daily Tracking'!$Z109/('Daily Tracking'!$AD109*24))</f>
        <v>0</v>
      </c>
    </row>
    <row r="110" spans="1:31" x14ac:dyDescent="0.3">
      <c r="A110" t="s">
        <v>8</v>
      </c>
      <c r="C110" s="73"/>
      <c r="F110"/>
      <c r="G110"/>
      <c r="H110"/>
      <c r="I110"/>
      <c r="J110"/>
      <c r="M110"/>
      <c r="N110"/>
      <c r="O110"/>
      <c r="P110"/>
      <c r="Q110"/>
      <c r="R110"/>
      <c r="S110"/>
      <c r="T110"/>
      <c r="U110"/>
      <c r="W110"/>
      <c r="X110"/>
      <c r="AE110">
        <f>SUBTOTAL(103,Table2[Hourly Rate])</f>
        <v>94</v>
      </c>
    </row>
  </sheetData>
  <mergeCells count="24">
    <mergeCell ref="B10:B12"/>
    <mergeCell ref="A10:A12"/>
    <mergeCell ref="M4:M6"/>
    <mergeCell ref="D9:L9"/>
    <mergeCell ref="D6:L6"/>
    <mergeCell ref="D10:L12"/>
    <mergeCell ref="D2:L2"/>
    <mergeCell ref="A2:B2"/>
    <mergeCell ref="D7:L8"/>
    <mergeCell ref="B7:B8"/>
    <mergeCell ref="A7:A8"/>
    <mergeCell ref="N3:U3"/>
    <mergeCell ref="D3:L3"/>
    <mergeCell ref="D4:L4"/>
    <mergeCell ref="D5:L5"/>
    <mergeCell ref="C14:J14"/>
    <mergeCell ref="K14:O14"/>
    <mergeCell ref="N10:U12"/>
    <mergeCell ref="N4:U9"/>
    <mergeCell ref="AD14:AE14"/>
    <mergeCell ref="AB14:AC14"/>
    <mergeCell ref="Y14:AA14"/>
    <mergeCell ref="T14:W14"/>
    <mergeCell ref="A14:B14"/>
  </mergeCells>
  <phoneticPr fontId="1" alignment="center"/>
  <conditionalFormatting sqref="A16:AE109">
    <cfRule type="expression" dxfId="6" priority="1">
      <formula>$A16="No"</formula>
    </cfRule>
    <cfRule type="expression" dxfId="5" priority="2">
      <formula>$A16="Yes"</formula>
    </cfRule>
    <cfRule type="expression" dxfId="4" priority="3">
      <formula>$A16="Skip"</formula>
    </cfRule>
  </conditionalFormatting>
  <dataValidations count="3">
    <dataValidation type="list" allowBlank="1" showInputMessage="1" showErrorMessage="1" sqref="B16:B109" xr:uid="{AF7FDD64-826A-4645-806B-2261D0AC09F7}">
      <formula1>"None,Land,Online"</formula1>
    </dataValidation>
    <dataValidation type="list" allowBlank="1" showInputMessage="1" showErrorMessage="1" sqref="B6" xr:uid="{3F908FA3-F14E-47FC-8DAC-28F0FF1BC89D}">
      <formula1>"Sun,Mon,Tue,Wed,Fri,Sat"</formula1>
    </dataValidation>
    <dataValidation type="list" allowBlank="1" showInputMessage="1" showErrorMessage="1" sqref="A16:A109" xr:uid="{FE15171C-10D2-4471-8896-A8B36F32502F}">
      <formula1>"No,Yes,Skip"</formula1>
    </dataValidation>
  </dataValidations>
  <pageMargins left="0.7" right="0.7" top="0.75" bottom="0.75" header="0.3" footer="0.3"/>
  <pageSetup orientation="portrait" r:id="rId1"/>
  <ignoredErrors>
    <ignoredError sqref="D16:D29 C17:C29 C30:C38 D30:D38 C39:E109" calculatedColumn="1"/>
  </ignoredError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7DAF9-542C-454D-B1D5-35EEFABC04B9}">
  <sheetPr>
    <tabColor rgb="FFFFFF00"/>
  </sheetPr>
  <dimension ref="A1:T85"/>
  <sheetViews>
    <sheetView zoomScaleNormal="60" zoomScaleSheetLayoutView="100" workbookViewId="0">
      <selection activeCell="H7" sqref="H7"/>
    </sheetView>
  </sheetViews>
  <sheetFormatPr defaultRowHeight="14.4" x14ac:dyDescent="0.3"/>
  <cols>
    <col min="1" max="1" width="18.44140625" customWidth="1"/>
    <col min="2" max="2" width="8.88671875" bestFit="1" customWidth="1"/>
    <col min="6" max="6" width="12" customWidth="1"/>
    <col min="7" max="7" width="12.109375" bestFit="1" customWidth="1"/>
    <col min="8" max="8" width="10.109375" bestFit="1" customWidth="1"/>
    <col min="9" max="9" width="11.109375" bestFit="1" customWidth="1"/>
    <col min="13" max="13" width="10.109375" bestFit="1" customWidth="1"/>
  </cols>
  <sheetData>
    <row r="1" spans="1:20" ht="18" customHeight="1" x14ac:dyDescent="0.3">
      <c r="A1" s="16" t="s">
        <v>31</v>
      </c>
      <c r="B1" s="17" t="s">
        <v>32</v>
      </c>
      <c r="C1" s="18" t="s">
        <v>33</v>
      </c>
      <c r="F1" s="8"/>
      <c r="G1" s="8"/>
      <c r="H1" s="8"/>
      <c r="I1" s="8"/>
      <c r="J1" s="8"/>
      <c r="S1" s="8"/>
      <c r="T1" s="8"/>
    </row>
    <row r="2" spans="1:20" x14ac:dyDescent="0.3">
      <c r="A2" s="19">
        <v>3</v>
      </c>
      <c r="B2" s="20">
        <v>1</v>
      </c>
      <c r="C2" s="25">
        <f t="shared" ref="C2:C12" si="0">A2*B2</f>
        <v>3</v>
      </c>
      <c r="F2" s="8"/>
      <c r="G2" s="8"/>
      <c r="H2" s="8"/>
      <c r="I2" s="8"/>
      <c r="J2" s="8"/>
      <c r="S2" s="8"/>
      <c r="T2" s="8"/>
    </row>
    <row r="3" spans="1:20" ht="14.4" customHeight="1" x14ac:dyDescent="0.35">
      <c r="A3" s="19">
        <f t="shared" ref="A3:A12" si="1">A2</f>
        <v>3</v>
      </c>
      <c r="B3" s="20">
        <v>2</v>
      </c>
      <c r="C3" s="25">
        <f t="shared" si="0"/>
        <v>6</v>
      </c>
      <c r="F3" s="126" t="s">
        <v>85</v>
      </c>
      <c r="G3" s="127"/>
      <c r="H3" s="127"/>
      <c r="I3" s="128"/>
      <c r="J3" s="8"/>
      <c r="K3" s="129" t="s">
        <v>86</v>
      </c>
      <c r="L3" s="130"/>
      <c r="M3" s="130"/>
      <c r="N3" s="130"/>
      <c r="O3" s="130"/>
      <c r="P3" s="130"/>
      <c r="Q3" s="130"/>
      <c r="R3" s="131"/>
      <c r="S3" s="8"/>
      <c r="T3" s="8"/>
    </row>
    <row r="4" spans="1:20" x14ac:dyDescent="0.3">
      <c r="A4" s="19">
        <f t="shared" si="1"/>
        <v>3</v>
      </c>
      <c r="B4" s="20">
        <v>3</v>
      </c>
      <c r="C4" s="25">
        <f t="shared" si="0"/>
        <v>9</v>
      </c>
      <c r="F4" s="88" t="s">
        <v>81</v>
      </c>
      <c r="G4" s="88" t="s">
        <v>83</v>
      </c>
      <c r="H4" s="88" t="s">
        <v>82</v>
      </c>
      <c r="I4" s="88" t="s">
        <v>84</v>
      </c>
      <c r="J4" s="8"/>
      <c r="K4" s="132"/>
      <c r="L4" s="106"/>
      <c r="M4" s="106"/>
      <c r="N4" s="106"/>
      <c r="O4" s="106"/>
      <c r="P4" s="106"/>
      <c r="Q4" s="106"/>
      <c r="R4" s="107"/>
    </row>
    <row r="5" spans="1:20" x14ac:dyDescent="0.3">
      <c r="A5" s="19">
        <f t="shared" si="1"/>
        <v>3</v>
      </c>
      <c r="B5" s="20">
        <v>5</v>
      </c>
      <c r="C5" s="25">
        <f t="shared" si="0"/>
        <v>15</v>
      </c>
      <c r="F5" s="89">
        <v>261.27</v>
      </c>
      <c r="G5" s="89">
        <f>ROUND(F5,0)</f>
        <v>261</v>
      </c>
      <c r="H5" s="90">
        <v>0.8</v>
      </c>
      <c r="I5" s="89">
        <f>MROUND(G5*H5,20)</f>
        <v>200</v>
      </c>
      <c r="J5" s="8"/>
      <c r="K5" s="92" t="s">
        <v>81</v>
      </c>
      <c r="L5" s="144" t="s">
        <v>87</v>
      </c>
      <c r="M5" s="144"/>
      <c r="N5" s="144"/>
      <c r="O5" s="144"/>
      <c r="P5" s="144"/>
      <c r="Q5" s="144"/>
      <c r="R5" s="145"/>
    </row>
    <row r="6" spans="1:20" x14ac:dyDescent="0.3">
      <c r="A6" s="19">
        <f t="shared" si="1"/>
        <v>3</v>
      </c>
      <c r="B6" s="20">
        <v>8</v>
      </c>
      <c r="C6" s="25">
        <f t="shared" si="0"/>
        <v>24</v>
      </c>
      <c r="F6" s="8"/>
      <c r="G6" s="8"/>
      <c r="H6" s="8"/>
      <c r="I6" s="8"/>
      <c r="J6" s="8"/>
      <c r="K6" s="93" t="s">
        <v>83</v>
      </c>
      <c r="L6" s="140" t="s">
        <v>88</v>
      </c>
      <c r="M6" s="140"/>
      <c r="N6" s="140"/>
      <c r="O6" s="140"/>
      <c r="P6" s="140"/>
      <c r="Q6" s="140"/>
      <c r="R6" s="141"/>
    </row>
    <row r="7" spans="1:20" x14ac:dyDescent="0.3">
      <c r="A7" s="19">
        <f t="shared" si="1"/>
        <v>3</v>
      </c>
      <c r="B7" s="20">
        <v>13</v>
      </c>
      <c r="C7" s="25">
        <f t="shared" si="0"/>
        <v>39</v>
      </c>
      <c r="F7" s="8"/>
      <c r="G7" s="8"/>
      <c r="H7" s="8"/>
      <c r="I7" s="8"/>
      <c r="J7" s="8"/>
      <c r="K7" s="94" t="s">
        <v>89</v>
      </c>
      <c r="L7" s="102" t="s">
        <v>90</v>
      </c>
      <c r="M7" s="102"/>
      <c r="N7" s="102"/>
      <c r="O7" s="102"/>
      <c r="P7" s="102"/>
      <c r="Q7" s="102"/>
      <c r="R7" s="139"/>
    </row>
    <row r="8" spans="1:20" x14ac:dyDescent="0.3">
      <c r="A8" s="21">
        <f t="shared" si="1"/>
        <v>3</v>
      </c>
      <c r="B8" s="22">
        <v>21</v>
      </c>
      <c r="C8" s="28">
        <f t="shared" si="0"/>
        <v>63</v>
      </c>
      <c r="F8" s="8"/>
      <c r="G8" s="8"/>
      <c r="H8" s="8"/>
      <c r="I8" s="8"/>
      <c r="J8" s="8"/>
      <c r="K8" s="11" t="s">
        <v>84</v>
      </c>
      <c r="L8" s="140" t="s">
        <v>91</v>
      </c>
      <c r="M8" s="140"/>
      <c r="N8" s="140"/>
      <c r="O8" s="140"/>
      <c r="P8" s="140"/>
      <c r="Q8" s="140"/>
      <c r="R8" s="141"/>
    </row>
    <row r="9" spans="1:20" x14ac:dyDescent="0.3">
      <c r="A9" s="21">
        <f t="shared" si="1"/>
        <v>3</v>
      </c>
      <c r="B9" s="22">
        <v>34</v>
      </c>
      <c r="C9" s="26">
        <f t="shared" si="0"/>
        <v>102</v>
      </c>
      <c r="K9" s="91"/>
      <c r="L9" s="142"/>
      <c r="M9" s="142"/>
      <c r="N9" s="142"/>
      <c r="O9" s="142"/>
      <c r="P9" s="142"/>
      <c r="Q9" s="142"/>
      <c r="R9" s="143"/>
    </row>
    <row r="10" spans="1:20" x14ac:dyDescent="0.3">
      <c r="A10" s="21">
        <f t="shared" si="1"/>
        <v>3</v>
      </c>
      <c r="B10" s="22">
        <v>55</v>
      </c>
      <c r="C10" s="26">
        <f t="shared" si="0"/>
        <v>165</v>
      </c>
      <c r="N10" s="8"/>
      <c r="R10" s="8"/>
    </row>
    <row r="11" spans="1:20" x14ac:dyDescent="0.3">
      <c r="A11" s="21">
        <f t="shared" si="1"/>
        <v>3</v>
      </c>
      <c r="B11" s="22">
        <v>89</v>
      </c>
      <c r="C11" s="26">
        <f t="shared" si="0"/>
        <v>267</v>
      </c>
      <c r="N11" s="8"/>
      <c r="R11" s="8"/>
    </row>
    <row r="12" spans="1:20" x14ac:dyDescent="0.3">
      <c r="A12" s="23">
        <f t="shared" si="1"/>
        <v>3</v>
      </c>
      <c r="B12" s="24">
        <v>144</v>
      </c>
      <c r="C12" s="27">
        <f t="shared" si="0"/>
        <v>432</v>
      </c>
      <c r="N12" s="8"/>
      <c r="R12" s="8"/>
    </row>
    <row r="13" spans="1:20" x14ac:dyDescent="0.3">
      <c r="N13" s="8"/>
      <c r="R13" s="8"/>
      <c r="S13" s="8"/>
      <c r="T13" s="8"/>
    </row>
    <row r="14" spans="1:20" ht="14.4" customHeight="1" x14ac:dyDescent="0.3">
      <c r="A14" s="133" t="s">
        <v>38</v>
      </c>
      <c r="B14" s="134"/>
      <c r="C14" s="135"/>
      <c r="N14" s="8"/>
      <c r="R14" s="8"/>
      <c r="S14" s="8"/>
      <c r="T14" s="8"/>
    </row>
    <row r="15" spans="1:20" ht="14.4" customHeight="1" x14ac:dyDescent="0.3">
      <c r="A15" s="136"/>
      <c r="B15" s="137"/>
      <c r="C15" s="138"/>
      <c r="N15" s="8"/>
      <c r="R15" s="8"/>
      <c r="S15" s="8"/>
      <c r="T15" s="8"/>
    </row>
    <row r="16" spans="1:20" x14ac:dyDescent="0.3">
      <c r="N16" s="8"/>
      <c r="R16" s="8"/>
      <c r="S16" s="8"/>
      <c r="T16" s="8"/>
    </row>
    <row r="17" spans="1:20" ht="14.4" customHeight="1" x14ac:dyDescent="0.3">
      <c r="A17" s="133" t="s">
        <v>36</v>
      </c>
      <c r="B17" s="134"/>
      <c r="C17" s="135"/>
      <c r="N17" s="8"/>
      <c r="R17" s="8"/>
      <c r="S17" s="8"/>
      <c r="T17" s="8"/>
    </row>
    <row r="18" spans="1:20" ht="14.4" customHeight="1" x14ac:dyDescent="0.3">
      <c r="A18" s="136"/>
      <c r="B18" s="137"/>
      <c r="C18" s="138"/>
      <c r="N18" s="8"/>
      <c r="R18" s="8"/>
      <c r="S18" s="8"/>
      <c r="T18" s="8"/>
    </row>
    <row r="20" spans="1:20" x14ac:dyDescent="0.3">
      <c r="A20" s="16" t="s">
        <v>31</v>
      </c>
      <c r="B20" s="17" t="s">
        <v>32</v>
      </c>
      <c r="C20" s="18" t="s">
        <v>33</v>
      </c>
    </row>
    <row r="21" spans="1:20" x14ac:dyDescent="0.3">
      <c r="A21" s="19">
        <v>3</v>
      </c>
      <c r="B21" s="20">
        <v>1</v>
      </c>
      <c r="C21" s="25">
        <f t="shared" ref="C21:C31" si="2">A21*B21</f>
        <v>3</v>
      </c>
    </row>
    <row r="22" spans="1:20" x14ac:dyDescent="0.3">
      <c r="A22" s="19">
        <f t="shared" ref="A22:A31" si="3">A21</f>
        <v>3</v>
      </c>
      <c r="B22" s="20">
        <v>2</v>
      </c>
      <c r="C22" s="25">
        <f t="shared" si="2"/>
        <v>6</v>
      </c>
    </row>
    <row r="23" spans="1:20" x14ac:dyDescent="0.3">
      <c r="A23" s="19">
        <f t="shared" si="3"/>
        <v>3</v>
      </c>
      <c r="B23" s="20">
        <v>4</v>
      </c>
      <c r="C23" s="25">
        <f t="shared" si="2"/>
        <v>12</v>
      </c>
    </row>
    <row r="24" spans="1:20" x14ac:dyDescent="0.3">
      <c r="A24" s="19">
        <f t="shared" si="3"/>
        <v>3</v>
      </c>
      <c r="B24" s="20">
        <v>8</v>
      </c>
      <c r="C24" s="25">
        <f t="shared" si="2"/>
        <v>24</v>
      </c>
    </row>
    <row r="25" spans="1:20" x14ac:dyDescent="0.3">
      <c r="A25" s="19">
        <f t="shared" si="3"/>
        <v>3</v>
      </c>
      <c r="B25" s="20">
        <v>16</v>
      </c>
      <c r="C25" s="25">
        <f t="shared" si="2"/>
        <v>48</v>
      </c>
    </row>
    <row r="26" spans="1:20" x14ac:dyDescent="0.3">
      <c r="A26" s="21">
        <f t="shared" si="3"/>
        <v>3</v>
      </c>
      <c r="B26" s="22">
        <v>8</v>
      </c>
      <c r="C26" s="28">
        <f t="shared" si="2"/>
        <v>24</v>
      </c>
    </row>
    <row r="27" spans="1:20" x14ac:dyDescent="0.3">
      <c r="A27" s="21">
        <f t="shared" si="3"/>
        <v>3</v>
      </c>
      <c r="B27" s="22">
        <v>4</v>
      </c>
      <c r="C27" s="28">
        <f t="shared" si="2"/>
        <v>12</v>
      </c>
    </row>
    <row r="28" spans="1:20" x14ac:dyDescent="0.3">
      <c r="A28" s="21">
        <f t="shared" si="3"/>
        <v>3</v>
      </c>
      <c r="B28" s="22">
        <v>2</v>
      </c>
      <c r="C28" s="26">
        <f t="shared" si="2"/>
        <v>6</v>
      </c>
    </row>
    <row r="29" spans="1:20" x14ac:dyDescent="0.3">
      <c r="A29" s="21">
        <f t="shared" si="3"/>
        <v>3</v>
      </c>
      <c r="B29" s="22">
        <v>1</v>
      </c>
      <c r="C29" s="26">
        <f t="shared" si="2"/>
        <v>3</v>
      </c>
    </row>
    <row r="30" spans="1:20" x14ac:dyDescent="0.3">
      <c r="A30" s="21">
        <f t="shared" si="3"/>
        <v>3</v>
      </c>
      <c r="B30" s="22">
        <v>2</v>
      </c>
      <c r="C30" s="26">
        <f t="shared" si="2"/>
        <v>6</v>
      </c>
    </row>
    <row r="31" spans="1:20" x14ac:dyDescent="0.3">
      <c r="A31" s="23">
        <f t="shared" si="3"/>
        <v>3</v>
      </c>
      <c r="B31" s="24">
        <v>4</v>
      </c>
      <c r="C31" s="27">
        <f t="shared" si="2"/>
        <v>12</v>
      </c>
    </row>
    <row r="32" spans="1:20" x14ac:dyDescent="0.3">
      <c r="A32" s="8"/>
      <c r="B32" s="8"/>
      <c r="C32" s="8"/>
    </row>
    <row r="33" spans="1:3" x14ac:dyDescent="0.3">
      <c r="A33" s="133" t="s">
        <v>38</v>
      </c>
      <c r="B33" s="134"/>
      <c r="C33" s="135"/>
    </row>
    <row r="34" spans="1:3" x14ac:dyDescent="0.3">
      <c r="A34" s="136"/>
      <c r="B34" s="137"/>
      <c r="C34" s="138"/>
    </row>
    <row r="35" spans="1:3" x14ac:dyDescent="0.3">
      <c r="A35" s="8"/>
      <c r="B35" s="8"/>
      <c r="C35" s="8"/>
    </row>
    <row r="36" spans="1:3" x14ac:dyDescent="0.3">
      <c r="A36" s="133" t="s">
        <v>73</v>
      </c>
      <c r="B36" s="134"/>
      <c r="C36" s="135"/>
    </row>
    <row r="37" spans="1:3" x14ac:dyDescent="0.3">
      <c r="A37" s="136"/>
      <c r="B37" s="137"/>
      <c r="C37" s="138"/>
    </row>
    <row r="39" spans="1:3" x14ac:dyDescent="0.3">
      <c r="A39" s="16" t="s">
        <v>31</v>
      </c>
      <c r="B39" s="17" t="s">
        <v>32</v>
      </c>
      <c r="C39" s="18" t="s">
        <v>33</v>
      </c>
    </row>
    <row r="40" spans="1:3" x14ac:dyDescent="0.3">
      <c r="A40" s="19">
        <v>3</v>
      </c>
      <c r="B40" s="20">
        <v>1</v>
      </c>
      <c r="C40" s="25">
        <f t="shared" ref="C40:C50" si="4">A40*B40</f>
        <v>3</v>
      </c>
    </row>
    <row r="41" spans="1:3" x14ac:dyDescent="0.3">
      <c r="A41" s="19">
        <f t="shared" ref="A41:A50" si="5">A40</f>
        <v>3</v>
      </c>
      <c r="B41" s="20">
        <v>2</v>
      </c>
      <c r="C41" s="25">
        <f t="shared" si="4"/>
        <v>6</v>
      </c>
    </row>
    <row r="42" spans="1:3" x14ac:dyDescent="0.3">
      <c r="A42" s="19">
        <f t="shared" si="5"/>
        <v>3</v>
      </c>
      <c r="B42" s="20">
        <v>4</v>
      </c>
      <c r="C42" s="25">
        <f t="shared" si="4"/>
        <v>12</v>
      </c>
    </row>
    <row r="43" spans="1:3" x14ac:dyDescent="0.3">
      <c r="A43" s="19">
        <f t="shared" si="5"/>
        <v>3</v>
      </c>
      <c r="B43" s="20">
        <v>8</v>
      </c>
      <c r="C43" s="25">
        <f t="shared" si="4"/>
        <v>24</v>
      </c>
    </row>
    <row r="44" spans="1:3" x14ac:dyDescent="0.3">
      <c r="A44" s="21">
        <f t="shared" si="5"/>
        <v>3</v>
      </c>
      <c r="B44" s="22">
        <v>16</v>
      </c>
      <c r="C44" s="28">
        <f t="shared" si="4"/>
        <v>48</v>
      </c>
    </row>
    <row r="45" spans="1:3" x14ac:dyDescent="0.3">
      <c r="A45" s="21">
        <f t="shared" si="5"/>
        <v>3</v>
      </c>
      <c r="B45" s="22">
        <v>32</v>
      </c>
      <c r="C45" s="28">
        <f t="shared" si="4"/>
        <v>96</v>
      </c>
    </row>
    <row r="46" spans="1:3" x14ac:dyDescent="0.3">
      <c r="A46" s="21">
        <f t="shared" si="5"/>
        <v>3</v>
      </c>
      <c r="B46" s="22">
        <v>64</v>
      </c>
      <c r="C46" s="26">
        <f t="shared" si="4"/>
        <v>192</v>
      </c>
    </row>
    <row r="47" spans="1:3" x14ac:dyDescent="0.3">
      <c r="A47" s="21">
        <f t="shared" si="5"/>
        <v>3</v>
      </c>
      <c r="B47" s="22">
        <v>128</v>
      </c>
      <c r="C47" s="26">
        <f t="shared" si="4"/>
        <v>384</v>
      </c>
    </row>
    <row r="48" spans="1:3" x14ac:dyDescent="0.3">
      <c r="A48" s="21">
        <f t="shared" si="5"/>
        <v>3</v>
      </c>
      <c r="B48" s="22">
        <v>256</v>
      </c>
      <c r="C48" s="26">
        <f t="shared" si="4"/>
        <v>768</v>
      </c>
    </row>
    <row r="49" spans="1:3" x14ac:dyDescent="0.3">
      <c r="A49" s="21">
        <f t="shared" si="5"/>
        <v>3</v>
      </c>
      <c r="B49" s="22">
        <v>512</v>
      </c>
      <c r="C49" s="26">
        <f t="shared" si="4"/>
        <v>1536</v>
      </c>
    </row>
    <row r="50" spans="1:3" x14ac:dyDescent="0.3">
      <c r="A50" s="23">
        <f t="shared" si="5"/>
        <v>3</v>
      </c>
      <c r="B50" s="24">
        <v>1024</v>
      </c>
      <c r="C50" s="27">
        <f t="shared" si="4"/>
        <v>3072</v>
      </c>
    </row>
    <row r="52" spans="1:3" x14ac:dyDescent="0.3">
      <c r="A52" s="133" t="s">
        <v>35</v>
      </c>
      <c r="B52" s="134"/>
      <c r="C52" s="135"/>
    </row>
    <row r="53" spans="1:3" x14ac:dyDescent="0.3">
      <c r="A53" s="136"/>
      <c r="B53" s="137"/>
      <c r="C53" s="138"/>
    </row>
    <row r="55" spans="1:3" x14ac:dyDescent="0.3">
      <c r="A55" s="133" t="s">
        <v>37</v>
      </c>
      <c r="B55" s="134"/>
      <c r="C55" s="135"/>
    </row>
    <row r="56" spans="1:3" x14ac:dyDescent="0.3">
      <c r="A56" s="136"/>
      <c r="B56" s="137"/>
      <c r="C56" s="138"/>
    </row>
    <row r="58" spans="1:3" x14ac:dyDescent="0.3">
      <c r="A58" s="29" t="s">
        <v>31</v>
      </c>
      <c r="B58" s="30" t="s">
        <v>32</v>
      </c>
      <c r="C58" s="31" t="s">
        <v>33</v>
      </c>
    </row>
    <row r="59" spans="1:3" x14ac:dyDescent="0.3">
      <c r="A59" s="41">
        <v>6</v>
      </c>
      <c r="B59" s="42">
        <v>1</v>
      </c>
      <c r="C59" s="43">
        <f t="shared" ref="C59:C65" si="6">A59*B59</f>
        <v>6</v>
      </c>
    </row>
    <row r="60" spans="1:3" x14ac:dyDescent="0.3">
      <c r="A60" s="19">
        <f t="shared" ref="A60:A65" si="7">A59</f>
        <v>6</v>
      </c>
      <c r="B60" s="20">
        <v>2</v>
      </c>
      <c r="C60" s="44">
        <f t="shared" si="6"/>
        <v>12</v>
      </c>
    </row>
    <row r="61" spans="1:3" x14ac:dyDescent="0.3">
      <c r="A61" s="34">
        <f t="shared" si="7"/>
        <v>6</v>
      </c>
      <c r="B61" s="33">
        <v>3</v>
      </c>
      <c r="C61" s="32">
        <f t="shared" si="6"/>
        <v>18</v>
      </c>
    </row>
    <row r="62" spans="1:3" x14ac:dyDescent="0.3">
      <c r="A62" s="34">
        <f t="shared" si="7"/>
        <v>6</v>
      </c>
      <c r="B62" s="33">
        <v>4</v>
      </c>
      <c r="C62" s="32">
        <f t="shared" si="6"/>
        <v>24</v>
      </c>
    </row>
    <row r="63" spans="1:3" x14ac:dyDescent="0.3">
      <c r="A63" s="34">
        <f t="shared" si="7"/>
        <v>6</v>
      </c>
      <c r="B63" s="33">
        <v>3</v>
      </c>
      <c r="C63" s="32">
        <f t="shared" si="6"/>
        <v>18</v>
      </c>
    </row>
    <row r="64" spans="1:3" x14ac:dyDescent="0.3">
      <c r="A64" s="19">
        <f t="shared" si="7"/>
        <v>6</v>
      </c>
      <c r="B64" s="20">
        <v>2</v>
      </c>
      <c r="C64" s="44">
        <f t="shared" si="6"/>
        <v>12</v>
      </c>
    </row>
    <row r="65" spans="1:3" x14ac:dyDescent="0.3">
      <c r="A65" s="19">
        <f t="shared" si="7"/>
        <v>6</v>
      </c>
      <c r="B65" s="20">
        <v>1</v>
      </c>
      <c r="C65" s="44">
        <f t="shared" si="6"/>
        <v>6</v>
      </c>
    </row>
    <row r="66" spans="1:3" x14ac:dyDescent="0.3">
      <c r="A66" s="35" t="s">
        <v>39</v>
      </c>
      <c r="B66" s="36"/>
      <c r="C66" s="39">
        <f>SUM(C59:C65)</f>
        <v>96</v>
      </c>
    </row>
    <row r="67" spans="1:3" x14ac:dyDescent="0.3">
      <c r="A67" s="35"/>
      <c r="B67" s="36"/>
      <c r="C67" s="39"/>
    </row>
    <row r="68" spans="1:3" x14ac:dyDescent="0.3">
      <c r="A68" s="35"/>
      <c r="B68" s="36"/>
      <c r="C68" s="39"/>
    </row>
    <row r="69" spans="1:3" x14ac:dyDescent="0.3">
      <c r="A69" s="37"/>
      <c r="B69" s="38"/>
      <c r="C69" s="40"/>
    </row>
    <row r="70" spans="1:3" x14ac:dyDescent="0.3">
      <c r="A70" s="8"/>
      <c r="B70" s="8"/>
      <c r="C70" s="8"/>
    </row>
    <row r="71" spans="1:3" x14ac:dyDescent="0.3">
      <c r="A71" s="133" t="s">
        <v>34</v>
      </c>
      <c r="B71" s="134"/>
      <c r="C71" s="135"/>
    </row>
    <row r="72" spans="1:3" x14ac:dyDescent="0.3">
      <c r="A72" s="136"/>
      <c r="B72" s="137"/>
      <c r="C72" s="138"/>
    </row>
    <row r="73" spans="1:3" x14ac:dyDescent="0.3">
      <c r="A73" s="8"/>
      <c r="B73" s="8"/>
      <c r="C73" s="8"/>
    </row>
    <row r="74" spans="1:3" x14ac:dyDescent="0.3">
      <c r="A74" s="133" t="s">
        <v>40</v>
      </c>
      <c r="B74" s="134"/>
      <c r="C74" s="135"/>
    </row>
    <row r="75" spans="1:3" x14ac:dyDescent="0.3">
      <c r="A75" s="136"/>
      <c r="B75" s="137"/>
      <c r="C75" s="138"/>
    </row>
    <row r="77" spans="1:3" x14ac:dyDescent="0.3">
      <c r="A77" s="14">
        <v>12</v>
      </c>
      <c r="B77" s="14" t="s">
        <v>41</v>
      </c>
    </row>
    <row r="78" spans="1:3" x14ac:dyDescent="0.3">
      <c r="A78" s="14">
        <v>24</v>
      </c>
      <c r="B78" s="14" t="s">
        <v>42</v>
      </c>
    </row>
    <row r="79" spans="1:3" x14ac:dyDescent="0.3">
      <c r="A79" s="14">
        <v>36</v>
      </c>
      <c r="B79" s="14" t="s">
        <v>43</v>
      </c>
    </row>
    <row r="80" spans="1:3" x14ac:dyDescent="0.3">
      <c r="A80" s="14">
        <v>24</v>
      </c>
      <c r="B80" s="14" t="s">
        <v>44</v>
      </c>
    </row>
    <row r="81" spans="1:2" x14ac:dyDescent="0.3">
      <c r="A81" s="15">
        <v>12</v>
      </c>
      <c r="B81" s="15" t="s">
        <v>45</v>
      </c>
    </row>
    <row r="82" spans="1:2" x14ac:dyDescent="0.3">
      <c r="A82" s="15">
        <f>24+A81</f>
        <v>36</v>
      </c>
      <c r="B82" s="15" t="s">
        <v>46</v>
      </c>
    </row>
    <row r="83" spans="1:2" x14ac:dyDescent="0.3">
      <c r="A83" s="15">
        <f>A82+36</f>
        <v>72</v>
      </c>
      <c r="B83" s="15" t="s">
        <v>47</v>
      </c>
    </row>
    <row r="84" spans="1:2" x14ac:dyDescent="0.3">
      <c r="A84" s="15"/>
      <c r="B84" s="15"/>
    </row>
    <row r="85" spans="1:2" x14ac:dyDescent="0.3">
      <c r="A85" s="8">
        <f>SUM(A77:A80)</f>
        <v>96</v>
      </c>
      <c r="B85" s="8" t="s">
        <v>39</v>
      </c>
    </row>
  </sheetData>
  <mergeCells count="15">
    <mergeCell ref="F3:I3"/>
    <mergeCell ref="K3:R4"/>
    <mergeCell ref="A71:C72"/>
    <mergeCell ref="A74:C75"/>
    <mergeCell ref="A14:C15"/>
    <mergeCell ref="A52:C53"/>
    <mergeCell ref="A17:C18"/>
    <mergeCell ref="A55:C56"/>
    <mergeCell ref="A33:C34"/>
    <mergeCell ref="A36:C37"/>
    <mergeCell ref="L7:R7"/>
    <mergeCell ref="L8:R8"/>
    <mergeCell ref="L9:R9"/>
    <mergeCell ref="L5:R5"/>
    <mergeCell ref="L6:R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Daily Tracking</vt:lpstr>
      <vt:lpstr>Tools &amp; Testing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Unknown</dc:creator>
  <cp:keywords/>
  <dc:description/>
  <cp:lastModifiedBy>Nash Hymet</cp:lastModifiedBy>
  <cp:revision/>
  <dcterms:created xsi:type="dcterms:W3CDTF">2021-06-28T20:47:40Z</dcterms:created>
  <dcterms:modified xsi:type="dcterms:W3CDTF">2021-12-16T02:06:21Z</dcterms:modified>
  <cp:category/>
  <cp:contentStatus/>
</cp:coreProperties>
</file>