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johnfiocca/Documents/Developer/portfolio/Excel/"/>
    </mc:Choice>
  </mc:AlternateContent>
  <xr:revisionPtr revIDLastSave="0" documentId="13_ncr:1_{C98F7058-DBD6-3B47-83B4-FBF95BF0D95A}" xr6:coauthVersionLast="47" xr6:coauthVersionMax="47" xr10:uidLastSave="{00000000-0000-0000-0000-000000000000}"/>
  <bookViews>
    <workbookView xWindow="0" yWindow="760" windowWidth="30240" windowHeight="18880" activeTab="1" xr2:uid="{9135FE81-6A36-E044-AE34-8FF930F56163}"/>
  </bookViews>
  <sheets>
    <sheet name="Custom Distribution Worksheet" sheetId="1" r:id="rId1"/>
    <sheet name="Decay Functions" sheetId="2" r:id="rId2"/>
  </sheets>
  <definedNames>
    <definedName name="Decay_Constant">'Decay Functions'!$B$11</definedName>
    <definedName name="Decay_Power">'Decay Functions'!$B$10</definedName>
    <definedName name="Decay_Rate">'Decay Functions'!$B$9</definedName>
    <definedName name="Initial_Value">'Decay Functions'!$B$7</definedName>
    <definedName name="Linear_Decay_Constant">'Decay Functions'!$B$8</definedName>
    <definedName name="Slicer_Comparison">#N/A</definedName>
    <definedName name="Slicer_Felt_Effect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7" i="2" l="1"/>
  <c r="G17" i="2"/>
  <c r="H17" i="2"/>
  <c r="I17" i="2"/>
  <c r="F18" i="2"/>
  <c r="G18" i="2"/>
  <c r="H18" i="2"/>
  <c r="I18" i="2"/>
  <c r="F19" i="2"/>
  <c r="G19" i="2"/>
  <c r="H19" i="2"/>
  <c r="I19" i="2"/>
  <c r="F20" i="2"/>
  <c r="G20" i="2"/>
  <c r="H20" i="2"/>
  <c r="I20" i="2"/>
  <c r="I17" i="1"/>
  <c r="I18" i="1"/>
  <c r="I16" i="1"/>
  <c r="I15" i="1"/>
  <c r="D21" i="1" a="1"/>
  <c r="D21" i="1" s="1"/>
  <c r="C21" i="1" a="1"/>
  <c r="C21" i="1" s="1"/>
  <c r="B21" i="1" a="1"/>
  <c r="B21" i="1" s="1"/>
  <c r="D20" i="2"/>
  <c r="E20" i="2"/>
  <c r="C20" i="2"/>
  <c r="D17" i="2"/>
  <c r="E17" i="2"/>
  <c r="C17" i="2"/>
  <c r="D19" i="2"/>
  <c r="E19" i="2"/>
  <c r="C19" i="2"/>
  <c r="D18" i="2"/>
  <c r="E18" i="2"/>
  <c r="C18" i="2"/>
  <c r="B19" i="2"/>
  <c r="B17" i="2"/>
  <c r="B20" i="2"/>
  <c r="B18" i="2"/>
  <c r="C11" i="1"/>
  <c r="D11" i="1"/>
  <c r="E11" i="1"/>
  <c r="F11" i="1"/>
  <c r="G11" i="1"/>
  <c r="H11" i="1"/>
  <c r="B11" i="1"/>
  <c r="J19" i="2" l="1"/>
  <c r="J17" i="2"/>
  <c r="J20" i="2"/>
  <c r="J18" i="2"/>
  <c r="B25" i="1" a="1"/>
  <c r="B25" i="1" s="1"/>
  <c r="C25" i="1" a="1"/>
  <c r="C25" i="1" s="1"/>
  <c r="D25" i="1" a="1"/>
  <c r="D25" i="1" s="1"/>
  <c r="I10" i="1"/>
  <c r="I9" i="1"/>
  <c r="I11" i="1"/>
  <c r="E21" i="1" a="1"/>
  <c r="E21" i="1" s="1"/>
  <c r="F21" i="1" a="1"/>
  <c r="F21" i="1" s="1"/>
  <c r="H21" i="1" a="1"/>
  <c r="H21" i="1" s="1"/>
  <c r="G21" i="1" a="1"/>
  <c r="G21" i="1" s="1"/>
  <c r="H25" i="1" l="1" a="1"/>
  <c r="H25" i="1" s="1"/>
  <c r="F25" i="1" a="1"/>
  <c r="F25" i="1" s="1"/>
  <c r="G25" i="1" a="1"/>
  <c r="G25" i="1" s="1"/>
  <c r="E25" i="1" a="1"/>
  <c r="E25" i="1" s="1"/>
  <c r="I21" i="1"/>
  <c r="I25" i="1" l="1"/>
  <c r="G26" i="1" s="1"/>
  <c r="I26" i="1" l="1"/>
  <c r="H26" i="1"/>
  <c r="H30" i="1" s="1"/>
  <c r="H35" i="1" s="1"/>
  <c r="F26" i="1"/>
  <c r="F30" i="1" s="1"/>
  <c r="F35" i="1" s="1"/>
  <c r="E26" i="1"/>
  <c r="E31" i="1" s="1"/>
  <c r="E36" i="1" s="1"/>
  <c r="B26" i="1"/>
  <c r="D26" i="1"/>
  <c r="D31" i="1" s="1"/>
  <c r="D36" i="1" s="1"/>
  <c r="C26" i="1"/>
  <c r="C32" i="1" s="1"/>
  <c r="C37" i="1" s="1"/>
  <c r="G32" i="1"/>
  <c r="G37" i="1" s="1"/>
  <c r="G30" i="1"/>
  <c r="G35" i="1" s="1"/>
  <c r="G31" i="1"/>
  <c r="G36" i="1" s="1"/>
  <c r="D30" i="1" l="1"/>
  <c r="D35" i="1" s="1"/>
  <c r="D32" i="1"/>
  <c r="D37" i="1" s="1"/>
  <c r="C31" i="1"/>
  <c r="C36" i="1" s="1"/>
  <c r="E30" i="1"/>
  <c r="E35" i="1" s="1"/>
  <c r="F32" i="1"/>
  <c r="F37" i="1" s="1"/>
  <c r="F31" i="1"/>
  <c r="F36" i="1" s="1"/>
  <c r="H32" i="1"/>
  <c r="H37" i="1" s="1"/>
  <c r="H31" i="1"/>
  <c r="H36" i="1" s="1"/>
  <c r="E32" i="1"/>
  <c r="E37" i="1" s="1"/>
  <c r="C30" i="1"/>
  <c r="C35" i="1" s="1"/>
  <c r="B31" i="1"/>
  <c r="B36" i="1" s="1"/>
  <c r="B32" i="1"/>
  <c r="B37" i="1" s="1"/>
  <c r="B30" i="1"/>
  <c r="B35" i="1" s="1"/>
  <c r="I35" i="1" l="1" a="1"/>
  <c r="I35" i="1" s="1"/>
  <c r="I36" i="1" a="1"/>
  <c r="I36" i="1" s="1"/>
  <c r="I37" i="1" a="1"/>
  <c r="I37" i="1" s="1"/>
  <c r="I31" i="1" a="1"/>
  <c r="I31" i="1" s="1"/>
  <c r="I30" i="1" a="1"/>
  <c r="I30" i="1" s="1"/>
  <c r="I32" i="1" a="1"/>
  <c r="I3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<sst xmlns="http://schemas.openxmlformats.org/spreadsheetml/2006/main" count="142" uniqueCount="94">
  <si>
    <t>Baseline</t>
  </si>
  <si>
    <t>Naïve</t>
  </si>
  <si>
    <t>Sunday</t>
  </si>
  <si>
    <t>Monday</t>
  </si>
  <si>
    <t>Tuesday</t>
  </si>
  <si>
    <t>Wednesday</t>
  </si>
  <si>
    <t>Thursday</t>
  </si>
  <si>
    <t>Friday</t>
  </si>
  <si>
    <t>Saturday</t>
  </si>
  <si>
    <t>Reference Distributions</t>
  </si>
  <si>
    <t>Adjustments</t>
  </si>
  <si>
    <t>Total</t>
  </si>
  <si>
    <t>Decay Functions</t>
  </si>
  <si>
    <t>Variable</t>
  </si>
  <si>
    <t>Value</t>
  </si>
  <si>
    <t>Initial Value</t>
  </si>
  <si>
    <t>Decay Rate</t>
  </si>
  <si>
    <t>Decay Power</t>
  </si>
  <si>
    <t>Decay Constant</t>
  </si>
  <si>
    <t>Linear Decay Constant</t>
  </si>
  <si>
    <t>Decays</t>
  </si>
  <si>
    <t>Type</t>
  </si>
  <si>
    <t>Exponential</t>
  </si>
  <si>
    <t>Log</t>
  </si>
  <si>
    <t>Linear</t>
  </si>
  <si>
    <t>Polynomial</t>
  </si>
  <si>
    <t>Parameters</t>
  </si>
  <si>
    <t>0</t>
  </si>
  <si>
    <t>1</t>
  </si>
  <si>
    <t>2</t>
  </si>
  <si>
    <t>3</t>
  </si>
  <si>
    <t>4</t>
  </si>
  <si>
    <t>5</t>
  </si>
  <si>
    <t>6</t>
  </si>
  <si>
    <t>7</t>
  </si>
  <si>
    <t>Instructions:</t>
  </si>
  <si>
    <t>Option A: Adjust the input parameters manually.</t>
  </si>
  <si>
    <t>Option B: Run a Goal-Seek What-If Analysis on a cell below.</t>
  </si>
  <si>
    <t>John Fiocca</t>
  </si>
  <si>
    <t>Weight</t>
  </si>
  <si>
    <t>Scenarios I've defined: (Find these in the "Scenario Manager")</t>
  </si>
  <si>
    <t>1) Adjust input data:</t>
  </si>
  <si>
    <t>2) Add the values as a new row in the "Adjustments" table in the "Custom Distribution" worksheet.</t>
  </si>
  <si>
    <t>Example A:</t>
  </si>
  <si>
    <t>Example B:</t>
  </si>
  <si>
    <t>Solution A:</t>
  </si>
  <si>
    <t>Solution B:</t>
  </si>
  <si>
    <t>Initial_Value = +25%; Goal-Seek for Type = "Exponential" and P = 7 to equal 0% by changing Decay_Rate.</t>
  </si>
  <si>
    <t>Weights are an end-of-the-pipeline option to adjust influence.</t>
  </si>
  <si>
    <t>Similar</t>
  </si>
  <si>
    <t>Weighted Adjustments</t>
  </si>
  <si>
    <t>Another postprocessing lever.</t>
  </si>
  <si>
    <t>Totals</t>
  </si>
  <si>
    <t>Exponential Growth</t>
  </si>
  <si>
    <t>Logarithmic Return</t>
  </si>
  <si>
    <t>Initial_Value = -10%; Goal-Seek for Type = "Log" and P = 5 to equal 0% by changing Decay_Constant.</t>
  </si>
  <si>
    <t>Adjustments can be simple manual input or derived from some formula.</t>
  </si>
  <si>
    <t>"Similar" may be for the same week last year.</t>
  </si>
  <si>
    <t>"Baseline" may be our recent moving average.</t>
  </si>
  <si>
    <t>"Naïve" is used as a regressor to uniformity.</t>
  </si>
  <si>
    <t>Final Output</t>
  </si>
  <si>
    <t>Total Output</t>
  </si>
  <si>
    <t>Rescaled Output</t>
  </si>
  <si>
    <t>Here is our custom distribution.</t>
  </si>
  <si>
    <t>Results</t>
  </si>
  <si>
    <t>Felt Effects</t>
  </si>
  <si>
    <t>Comparison</t>
  </si>
  <si>
    <t>To Baseline</t>
  </si>
  <si>
    <t>To Similar</t>
  </si>
  <si>
    <t>To Naïve</t>
  </si>
  <si>
    <t>MAPE</t>
  </si>
  <si>
    <t>It's convenient to freeze weights as "What-If Analysis" Scenarios.</t>
  </si>
  <si>
    <t>"MAPE" here isn't error but a difference from the comparison.</t>
  </si>
  <si>
    <t>This worksheet displays what assumptions went into composing a custom Day-of-Week distribution.</t>
  </si>
  <si>
    <t>"Felt Effects" are simply the % change.</t>
  </si>
  <si>
    <t>Usage Notes.</t>
  </si>
  <si>
    <t>Working Notes.</t>
  </si>
  <si>
    <t>We're assuming a bigger boost early on than last year.</t>
  </si>
  <si>
    <t>Year</t>
  </si>
  <si>
    <t>Week</t>
  </si>
  <si>
    <t>Author</t>
  </si>
  <si>
    <t>Date</t>
  </si>
  <si>
    <t>Competitor promotion start.</t>
  </si>
  <si>
    <t>Custom Distribution Worksheet.</t>
  </si>
  <si>
    <t>Last year's sales event.</t>
  </si>
  <si>
    <t>3-Week Moving Average.</t>
  </si>
  <si>
    <t>5% either side.</t>
  </si>
  <si>
    <t>Manual dole-outs.</t>
  </si>
  <si>
    <t>Canceled extra promo.</t>
  </si>
  <si>
    <t>Extra flight of promotion.</t>
  </si>
  <si>
    <t>Output Type</t>
  </si>
  <si>
    <t>One also can, and should, solve for the total area under the curve by Goal-Seeking for the row total.</t>
  </si>
  <si>
    <t>10% initial drop in sales that normalizes logarithmically after 5 days.</t>
  </si>
  <si>
    <t>25% initial boost in sales that fades exponentially after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</si>
</sst>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3"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i/>
      <sz val="12"/>
      <color rgb="FF7F7F7F"/>
      <name val="Aptos Narrow"/>
      <family val="2"/>
      <scheme val="minor"/>
    </font>
    <font>
      <sz val="8"/>
      <name val="Aptos Narrow"/>
      <family val="2"/>
      <scheme val="minor"/>
    </font>
    <font>
      <b/>
      <sz val="12"/>
      <color theme="1"/>
      <name val="Aptos Narrow"/>
      <scheme val="minor"/>
    </font>
    <font>
      <b/>
      <sz val="12"/>
      <color rgb="FF104861"/>
      <name val="Aptos Narrow"/>
      <family val="2"/>
      <scheme val="minor"/>
    </font>
    <font>
      <sz val="12"/>
      <color theme="1"/>
      <name val="Aptos Narrow"/>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4" tint="0.39997558519241921"/>
      </left>
      <right/>
      <top style="thin">
        <color theme="4" tint="0.39997558519241921"/>
      </top>
      <bottom style="thin">
        <color theme="4" tint="0.39997558519241921"/>
      </bottom>
      <diagonal/>
    </border>
    <border>
      <left/>
      <right/>
      <top style="thin">
        <color rgb="FF156082"/>
      </top>
      <bottom style="thin">
        <color rgb="FF15608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rgb="FFB2B2B2"/>
      </top>
      <bottom style="thin">
        <color rgb="FFB2B2B2"/>
      </bottom>
      <diagonal/>
    </border>
    <border>
      <left style="thin">
        <color indexed="64"/>
      </left>
      <right style="thin">
        <color indexed="64"/>
      </right>
      <top/>
      <bottom style="thin">
        <color indexed="64"/>
      </bottom>
      <diagonal/>
    </border>
  </borders>
  <cellStyleXfs count="11">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2" borderId="3" applyNumberFormat="0" applyAlignment="0" applyProtection="0"/>
    <xf numFmtId="0" fontId="6" fillId="3" borderId="4" applyNumberFormat="0" applyAlignment="0" applyProtection="0"/>
    <xf numFmtId="0" fontId="7" fillId="3" borderId="3" applyNumberFormat="0" applyAlignment="0" applyProtection="0"/>
    <xf numFmtId="0" fontId="1" fillId="4" borderId="5" applyNumberFormat="0" applyFont="0" applyAlignment="0" applyProtection="0"/>
    <xf numFmtId="0" fontId="8" fillId="0" borderId="0" applyNumberFormat="0" applyFill="0" applyBorder="0" applyAlignment="0" applyProtection="0"/>
  </cellStyleXfs>
  <cellXfs count="32">
    <xf numFmtId="0" fontId="0" fillId="0" borderId="0" xfId="0"/>
    <xf numFmtId="9" fontId="0" fillId="0" borderId="0" xfId="2" applyFont="1"/>
    <xf numFmtId="164" fontId="0" fillId="0" borderId="0" xfId="2" applyNumberFormat="1" applyFont="1"/>
    <xf numFmtId="9" fontId="5" fillId="2" borderId="3" xfId="6" applyNumberFormat="1"/>
    <xf numFmtId="0" fontId="0" fillId="5" borderId="6" xfId="0" applyFill="1" applyBorder="1"/>
    <xf numFmtId="0" fontId="0" fillId="0" borderId="6" xfId="0" applyBorder="1"/>
    <xf numFmtId="0" fontId="0" fillId="0" borderId="0" xfId="2" applyNumberFormat="1" applyFont="1"/>
    <xf numFmtId="43" fontId="5" fillId="2" borderId="3" xfId="6" applyNumberFormat="1"/>
    <xf numFmtId="0" fontId="2" fillId="0" borderId="0" xfId="3"/>
    <xf numFmtId="0" fontId="8" fillId="0" borderId="0" xfId="10"/>
    <xf numFmtId="9" fontId="0" fillId="0" borderId="0" xfId="0" applyNumberFormat="1"/>
    <xf numFmtId="0" fontId="10" fillId="0" borderId="0" xfId="0" applyFont="1"/>
    <xf numFmtId="164" fontId="5" fillId="2" borderId="3" xfId="2" applyNumberFormat="1" applyFont="1" applyFill="1" applyBorder="1"/>
    <xf numFmtId="43" fontId="5" fillId="2" borderId="3" xfId="1" applyFont="1" applyFill="1" applyBorder="1"/>
    <xf numFmtId="164" fontId="6" fillId="3" borderId="4" xfId="7" applyNumberFormat="1"/>
    <xf numFmtId="9" fontId="7" fillId="3" borderId="3" xfId="8" applyNumberFormat="1"/>
    <xf numFmtId="10" fontId="6" fillId="3" borderId="4" xfId="7" applyNumberFormat="1"/>
    <xf numFmtId="164" fontId="7" fillId="3" borderId="3" xfId="8" applyNumberFormat="1"/>
    <xf numFmtId="0" fontId="11" fillId="0" borderId="7" xfId="0" applyFont="1" applyBorder="1"/>
    <xf numFmtId="0" fontId="12" fillId="0" borderId="0" xfId="0" applyFont="1"/>
    <xf numFmtId="14" fontId="12" fillId="0" borderId="0" xfId="0" applyNumberFormat="1" applyFont="1"/>
    <xf numFmtId="0" fontId="0" fillId="0" borderId="10" xfId="0" applyBorder="1"/>
    <xf numFmtId="0" fontId="0" fillId="4" borderId="11" xfId="9" applyFont="1" applyBorder="1"/>
    <xf numFmtId="0" fontId="0" fillId="0" borderId="12" xfId="0" applyBorder="1"/>
    <xf numFmtId="0" fontId="10" fillId="0" borderId="8" xfId="0" applyFont="1" applyBorder="1"/>
    <xf numFmtId="0" fontId="0" fillId="0" borderId="9" xfId="0" applyBorder="1"/>
    <xf numFmtId="9" fontId="6" fillId="3" borderId="4" xfId="2" applyFont="1" applyFill="1" applyBorder="1"/>
    <xf numFmtId="0" fontId="0" fillId="0" borderId="0" xfId="0" applyAlignment="1">
      <alignment horizontal="left"/>
    </xf>
    <xf numFmtId="14" fontId="0" fillId="0" borderId="0" xfId="0" applyNumberFormat="1" applyAlignment="1">
      <alignment horizontal="left"/>
    </xf>
    <xf numFmtId="0" fontId="3" fillId="0" borderId="1" xfId="4" applyAlignment="1">
      <alignment horizontal="left"/>
    </xf>
    <xf numFmtId="0" fontId="2" fillId="0" borderId="0" xfId="3" applyAlignment="1">
      <alignment horizontal="left"/>
    </xf>
    <xf numFmtId="0" fontId="4" fillId="0" borderId="2" xfId="5" applyAlignment="1">
      <alignment horizontal="left"/>
    </xf>
  </cellXfs>
  <cellStyles count="11">
    <cellStyle name="Calculation" xfId="8" builtinId="22"/>
    <cellStyle name="Comma" xfId="1" builtinId="3"/>
    <cellStyle name="Explanatory Text" xfId="10" builtinId="53"/>
    <cellStyle name="Heading 1" xfId="4" builtinId="16"/>
    <cellStyle name="Heading 2" xfId="5" builtinId="17"/>
    <cellStyle name="Input" xfId="6" builtinId="20"/>
    <cellStyle name="Normal" xfId="0" builtinId="0"/>
    <cellStyle name="Note" xfId="9" builtinId="10"/>
    <cellStyle name="Output" xfId="7" builtinId="21"/>
    <cellStyle name="Percent" xfId="2" builtinId="5"/>
    <cellStyle name="Title" xfId="3" builtinId="15"/>
  </cellStyles>
  <dxfs count="78">
    <dxf>
      <numFmt numFmtId="13" formatCode="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numFmt numFmtId="0" formatCode="General"/>
    </dxf>
    <dxf>
      <numFmt numFmtId="14" formatCode="0.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2"/>
        <color theme="0"/>
        <name val="Aptos Narrow"/>
        <family val="2"/>
        <scheme val="minor"/>
      </font>
      <fill>
        <patternFill patternType="solid">
          <fgColor theme="4"/>
          <bgColor theme="4"/>
        </patternFill>
      </fill>
    </dxf>
    <dxf>
      <numFmt numFmtId="14" formatCode="0.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dxf>
    <dxf>
      <font>
        <b/>
        <i val="0"/>
        <strike val="0"/>
        <condense val="0"/>
        <extend val="0"/>
        <outline val="0"/>
        <shadow val="0"/>
        <u val="none"/>
        <vertAlign val="baseline"/>
        <sz val="12"/>
        <color theme="0"/>
        <name val="Aptos Narrow"/>
        <family val="2"/>
        <scheme val="minor"/>
      </font>
      <fill>
        <patternFill patternType="solid">
          <fgColor theme="4"/>
          <bgColor theme="4"/>
        </patternFill>
      </fill>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dxf>
    <dxf>
      <font>
        <b/>
        <i val="0"/>
        <strike val="0"/>
        <condense val="0"/>
        <extend val="0"/>
        <outline val="0"/>
        <shadow val="0"/>
        <u val="none"/>
        <vertAlign val="baseline"/>
        <sz val="12"/>
        <color theme="0"/>
        <name val="Aptos Narrow"/>
        <family val="2"/>
        <scheme val="minor"/>
      </font>
      <fill>
        <patternFill patternType="solid">
          <fgColor theme="4"/>
          <bgColor theme="4"/>
        </patternFill>
      </fill>
    </dxf>
    <dxf>
      <font>
        <b val="0"/>
        <i val="0"/>
        <strike val="0"/>
        <condense val="0"/>
        <extend val="0"/>
        <outline val="0"/>
        <shadow val="0"/>
        <u val="none"/>
        <vertAlign val="baseline"/>
        <sz val="12"/>
        <color rgb="FF3F3F76"/>
        <name val="Aptos Narrow"/>
        <family val="2"/>
        <scheme val="minor"/>
      </font>
      <fill>
        <patternFill patternType="solid">
          <fgColor indexed="64"/>
          <bgColor rgb="FFFFCC99"/>
        </patternFill>
      </fill>
      <border diagonalUp="0" diagonalDown="0">
        <left style="thin">
          <color rgb="FF7F7F7F"/>
        </left>
        <right style="thin">
          <color rgb="FF7F7F7F"/>
        </right>
        <top style="thin">
          <color rgb="FF7F7F7F"/>
        </top>
        <bottom style="thin">
          <color rgb="FF7F7F7F"/>
        </bottom>
        <vertical/>
        <horizontal/>
      </border>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numFmt numFmtId="164" formatCode="0.0%"/>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numFmt numFmtId="35" formatCode="_(* #,##0.00_);_(* \(#,##0.00\);_(* &quot;-&quot;??_);_(@_)"/>
    </dxf>
    <dxf>
      <numFmt numFmtId="35" formatCode="_(* #,##0.00_);_(* \(#,##0.00\);_(* &quot;-&quot;??_);_(@_)"/>
      <border outline="0">
        <left style="thin">
          <color rgb="FF7F7F7F"/>
        </left>
      </border>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rgb="FF3F3F76"/>
        <name val="Aptos Narrow"/>
        <family val="2"/>
        <scheme val="minor"/>
      </font>
      <numFmt numFmtId="164" formatCode="0.0%"/>
      <fill>
        <patternFill patternType="solid">
          <fgColor indexed="64"/>
          <bgColor rgb="FFFFCC99"/>
        </patternFill>
      </fill>
      <border diagonalUp="0" diagonalDown="0">
        <left style="thin">
          <color rgb="FF7F7F7F"/>
        </left>
        <right style="thin">
          <color rgb="FF7F7F7F"/>
        </right>
        <top style="thin">
          <color rgb="FF7F7F7F"/>
        </top>
        <bottom style="thin">
          <color rgb="FF7F7F7F"/>
        </bottom>
        <vertical/>
        <horizontal/>
      </border>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rgb="FF3F3F76"/>
        <name val="Aptos Narrow"/>
        <family val="2"/>
        <scheme val="minor"/>
      </font>
      <numFmt numFmtId="164" formatCode="0.0%"/>
      <fill>
        <patternFill patternType="solid">
          <fgColor indexed="64"/>
          <bgColor rgb="FFFFCC99"/>
        </patternFill>
      </fill>
      <border diagonalUp="0" diagonalDown="0">
        <left style="thin">
          <color rgb="FF7F7F7F"/>
        </left>
        <right style="thin">
          <color rgb="FF7F7F7F"/>
        </right>
        <top style="thin">
          <color rgb="FF7F7F7F"/>
        </top>
        <bottom style="thin">
          <color rgb="FF7F7F7F"/>
        </bottom>
        <vertical/>
        <horizontal/>
      </border>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rgb="FF3F3F76"/>
        <name val="Aptos Narrow"/>
        <family val="2"/>
        <scheme val="minor"/>
      </font>
      <numFmt numFmtId="164" formatCode="0.0%"/>
      <fill>
        <patternFill patternType="solid">
          <fgColor indexed="64"/>
          <bgColor rgb="FFFFCC99"/>
        </patternFill>
      </fill>
      <border diagonalUp="0" diagonalDown="0">
        <left style="thin">
          <color rgb="FF7F7F7F"/>
        </left>
        <right style="thin">
          <color rgb="FF7F7F7F"/>
        </right>
        <top style="thin">
          <color rgb="FF7F7F7F"/>
        </top>
        <bottom style="thin">
          <color rgb="FF7F7F7F"/>
        </bottom>
        <vertical/>
        <horizontal/>
      </border>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rgb="FF3F3F76"/>
        <name val="Aptos Narrow"/>
        <family val="2"/>
        <scheme val="minor"/>
      </font>
      <numFmt numFmtId="164" formatCode="0.0%"/>
      <fill>
        <patternFill patternType="solid">
          <fgColor indexed="64"/>
          <bgColor rgb="FFFFCC99"/>
        </patternFill>
      </fill>
      <border diagonalUp="0" diagonalDown="0">
        <left style="thin">
          <color rgb="FF7F7F7F"/>
        </left>
        <right style="thin">
          <color rgb="FF7F7F7F"/>
        </right>
        <top style="thin">
          <color rgb="FF7F7F7F"/>
        </top>
        <bottom style="thin">
          <color rgb="FF7F7F7F"/>
        </bottom>
        <vertical/>
        <horizontal/>
      </border>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rgb="FF3F3F76"/>
        <name val="Aptos Narrow"/>
        <family val="2"/>
        <scheme val="minor"/>
      </font>
      <numFmt numFmtId="164" formatCode="0.0%"/>
      <fill>
        <patternFill patternType="solid">
          <fgColor indexed="64"/>
          <bgColor rgb="FFFFCC99"/>
        </patternFill>
      </fill>
      <border diagonalUp="0" diagonalDown="0">
        <left style="thin">
          <color rgb="FF7F7F7F"/>
        </left>
        <right style="thin">
          <color rgb="FF7F7F7F"/>
        </right>
        <top style="thin">
          <color rgb="FF7F7F7F"/>
        </top>
        <bottom style="thin">
          <color rgb="FF7F7F7F"/>
        </bottom>
        <vertical/>
        <horizontal/>
      </border>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rgb="FF3F3F76"/>
        <name val="Aptos Narrow"/>
        <family val="2"/>
        <scheme val="minor"/>
      </font>
      <numFmt numFmtId="164" formatCode="0.0%"/>
      <fill>
        <patternFill patternType="solid">
          <fgColor indexed="64"/>
          <bgColor rgb="FFFFCC99"/>
        </patternFill>
      </fill>
      <border diagonalUp="0" diagonalDown="0">
        <left style="thin">
          <color rgb="FF7F7F7F"/>
        </left>
        <right style="thin">
          <color rgb="FF7F7F7F"/>
        </right>
        <top style="thin">
          <color rgb="FF7F7F7F"/>
        </top>
        <bottom style="thin">
          <color rgb="FF7F7F7F"/>
        </bottom>
        <vertical/>
        <horizontal/>
      </border>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rgb="FF3F3F76"/>
        <name val="Aptos Narrow"/>
        <family val="2"/>
        <scheme val="minor"/>
      </font>
      <numFmt numFmtId="164" formatCode="0.0%"/>
      <fill>
        <patternFill patternType="solid">
          <fgColor indexed="64"/>
          <bgColor rgb="FFFFCC99"/>
        </patternFill>
      </fill>
      <border diagonalUp="0" diagonalDown="0">
        <left style="thin">
          <color rgb="FF7F7F7F"/>
        </left>
        <right style="thin">
          <color rgb="FF7F7F7F"/>
        </right>
        <top style="thin">
          <color rgb="FF7F7F7F"/>
        </top>
        <bottom style="thin">
          <color rgb="FF7F7F7F"/>
        </bottom>
        <vertical/>
        <horizontal/>
      </border>
    </dxf>
    <dxf>
      <font>
        <b val="0"/>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rgb="FF3F3F76"/>
        <name val="Aptos Narrow"/>
        <family val="2"/>
        <scheme val="minor"/>
      </font>
      <numFmt numFmtId="164" formatCode="0.0%"/>
      <fill>
        <patternFill patternType="solid">
          <fgColor indexed="64"/>
          <bgColor rgb="FFFFCC99"/>
        </patternFill>
      </fill>
      <border diagonalUp="0" diagonalDown="0">
        <left style="thin">
          <color rgb="FF7F7F7F"/>
        </left>
        <right style="thin">
          <color rgb="FF7F7F7F"/>
        </right>
        <top style="thin">
          <color rgb="FF7F7F7F"/>
        </top>
        <bottom style="thin">
          <color rgb="FF7F7F7F"/>
        </bottom>
        <vertical/>
        <horizontal/>
      </border>
    </dxf>
    <dxf>
      <border outline="0">
        <right style="thin">
          <color rgb="FF7F7F7F"/>
        </right>
      </border>
    </dxf>
    <dxf>
      <font>
        <b val="0"/>
        <i val="0"/>
        <strike val="0"/>
        <condense val="0"/>
        <extend val="0"/>
        <outline val="0"/>
        <shadow val="0"/>
        <u val="none"/>
        <vertAlign val="baseline"/>
        <sz val="12"/>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Final</a:t>
            </a:r>
            <a:r>
              <a:rPr lang="en-US" baseline="0"/>
              <a:t>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'Custom Distribution Worksheet'!$A$26</c:f>
              <c:strCache>
                <c:ptCount val="1"/>
                <c:pt idx="0">
                  <c:v>Rescaled Output</c:v>
                </c:pt>
              </c:strCache>
            </c:strRef>
          </c:tx>
          <c:spPr>
            <a:solidFill>
              <a:schemeClr val="accent1"/>
            </a:solidFill>
            <a:ln>
              <a:noFill/>
            </a:ln>
            <a:effectLst/>
          </c:spPr>
          <c:invertIfNegative val="0"/>
          <c:cat>
            <c:strRef>
              <c:f>'Custom Distribution Worksheet'!$B$24:$H$24</c:f>
              <c:strCache>
                <c:ptCount val="7"/>
                <c:pt idx="0">
                  <c:v>Sunday</c:v>
                </c:pt>
                <c:pt idx="1">
                  <c:v>Monday</c:v>
                </c:pt>
                <c:pt idx="2">
                  <c:v>Tuesday</c:v>
                </c:pt>
                <c:pt idx="3">
                  <c:v>Wednesday</c:v>
                </c:pt>
                <c:pt idx="4">
                  <c:v>Thursday</c:v>
                </c:pt>
                <c:pt idx="5">
                  <c:v>Friday</c:v>
                </c:pt>
                <c:pt idx="6">
                  <c:v>Saturday</c:v>
                </c:pt>
              </c:strCache>
            </c:strRef>
          </c:cat>
          <c:val>
            <c:numRef>
              <c:f>'Custom Distribution Worksheet'!$B$26:$H$26</c:f>
              <c:numCache>
                <c:formatCode>0.0%</c:formatCode>
                <c:ptCount val="7"/>
                <c:pt idx="0">
                  <c:v>0.22197727303227777</c:v>
                </c:pt>
                <c:pt idx="1">
                  <c:v>0.1664843672949011</c:v>
                </c:pt>
                <c:pt idx="2">
                  <c:v>0.11861421139496481</c:v>
                </c:pt>
                <c:pt idx="3">
                  <c:v>0.12398099853570103</c:v>
                </c:pt>
                <c:pt idx="4">
                  <c:v>0.11481190253909868</c:v>
                </c:pt>
                <c:pt idx="5">
                  <c:v>0.12225692040226421</c:v>
                </c:pt>
                <c:pt idx="6">
                  <c:v>0.13187432680079245</c:v>
                </c:pt>
              </c:numCache>
            </c:numRef>
          </c:val>
          <c:extLst>
            <c:ext xmlns:c16="http://schemas.microsoft.com/office/drawing/2014/chart" uri="{C3380CC4-5D6E-409C-BE32-E72D297353CC}">
              <c16:uniqueId val="{00000000-DA51-6D48-94FB-AA4F89D9E7A1}"/>
            </c:ext>
          </c:extLst>
        </c:ser>
        <c:dLbls>
          <c:showLegendKey val="0"/>
          <c:showVal val="0"/>
          <c:showCatName val="0"/>
          <c:showSerName val="0"/>
          <c:showPercent val="0"/>
          <c:showBubbleSize val="0"/>
        </c:dLbls>
        <c:gapWidth val="219"/>
        <c:overlap val="-27"/>
        <c:axId val="1356823440"/>
        <c:axId val="1356825152"/>
      </c:barChart>
      <c:catAx>
        <c:axId val="1356823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825152"/>
        <c:crosses val="autoZero"/>
        <c:auto val="1"/>
        <c:lblAlgn val="ctr"/>
        <c:lblOffset val="100"/>
        <c:noMultiLvlLbl val="0"/>
      </c:catAx>
      <c:valAx>
        <c:axId val="135682515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823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Final</a:t>
            </a:r>
            <a:r>
              <a:rPr lang="en-US" baseline="0"/>
              <a:t>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'Custom Distribution Worksheet'!$A$26</c:f>
              <c:strCache>
                <c:ptCount val="1"/>
                <c:pt idx="0">
                  <c:v>Rescaled Output</c:v>
                </c:pt>
              </c:strCache>
            </c:strRef>
          </c:tx>
          <c:spPr>
            <a:solidFill>
              <a:schemeClr val="accent1"/>
            </a:solidFill>
            <a:ln>
              <a:noFill/>
            </a:ln>
            <a:effectLst/>
          </c:spPr>
          <c:invertIfNegative val="0"/>
          <c:cat>
            <c:strRef>
              <c:f>'Custom Distribution Worksheet'!$B$24:$H$24</c:f>
              <c:strCache>
                <c:ptCount val="7"/>
                <c:pt idx="0">
                  <c:v>Sunday</c:v>
                </c:pt>
                <c:pt idx="1">
                  <c:v>Monday</c:v>
                </c:pt>
                <c:pt idx="2">
                  <c:v>Tuesday</c:v>
                </c:pt>
                <c:pt idx="3">
                  <c:v>Wednesday</c:v>
                </c:pt>
                <c:pt idx="4">
                  <c:v>Thursday</c:v>
                </c:pt>
                <c:pt idx="5">
                  <c:v>Friday</c:v>
                </c:pt>
                <c:pt idx="6">
                  <c:v>Saturday</c:v>
                </c:pt>
              </c:strCache>
            </c:strRef>
          </c:cat>
          <c:val>
            <c:numRef>
              <c:f>'Custom Distribution Worksheet'!$B$26:$H$26</c:f>
              <c:numCache>
                <c:formatCode>0.0%</c:formatCode>
                <c:ptCount val="7"/>
                <c:pt idx="0">
                  <c:v>0.22197727303227777</c:v>
                </c:pt>
                <c:pt idx="1">
                  <c:v>0.1664843672949011</c:v>
                </c:pt>
                <c:pt idx="2">
                  <c:v>0.11861421139496481</c:v>
                </c:pt>
                <c:pt idx="3">
                  <c:v>0.12398099853570103</c:v>
                </c:pt>
                <c:pt idx="4">
                  <c:v>0.11481190253909868</c:v>
                </c:pt>
                <c:pt idx="5">
                  <c:v>0.12225692040226421</c:v>
                </c:pt>
                <c:pt idx="6">
                  <c:v>0.13187432680079245</c:v>
                </c:pt>
              </c:numCache>
            </c:numRef>
          </c:val>
          <c:extLst>
            <c:ext xmlns:c16="http://schemas.microsoft.com/office/drawing/2014/chart" uri="{C3380CC4-5D6E-409C-BE32-E72D297353CC}">
              <c16:uniqueId val="{00000000-DA51-6D48-94FB-AA4F89D9E7A1}"/>
            </c:ext>
          </c:extLst>
        </c:ser>
        <c:dLbls>
          <c:showLegendKey val="0"/>
          <c:showVal val="0"/>
          <c:showCatName val="0"/>
          <c:showSerName val="0"/>
          <c:showPercent val="0"/>
          <c:showBubbleSize val="0"/>
        </c:dLbls>
        <c:gapWidth val="219"/>
        <c:overlap val="-27"/>
        <c:axId val="1356823440"/>
        <c:axId val="1356825152"/>
      </c:barChart>
      <c:catAx>
        <c:axId val="1356823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825152"/>
        <c:crosses val="autoZero"/>
        <c:auto val="1"/>
        <c:lblAlgn val="ctr"/>
        <c:lblOffset val="100"/>
        <c:noMultiLvlLbl val="0"/>
      </c:catAx>
      <c:valAx>
        <c:axId val="135682515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823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Final Distribution Compared to References:</a:t>
            </a:r>
          </a:p>
          <a:p>
            <a:pPr>
              <a:defRPr/>
            </a:pPr>
            <a:r>
              <a:rPr lang="en-US"/>
              <a:t>% Changes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barChart>
        <c:barDir val="col"/>
        <c:grouping val="clustered"/>
        <c:varyColors val="0"/>
        <c:ser>
          <c:idx val="0"/>
          <c:order val="0"/>
          <c:tx>
            <c:strRef>
              <c:f>'Custom Distribution Worksheet'!$A$30</c:f>
              <c:strCache>
                <c:ptCount val="1"/>
                <c:pt idx="0">
                  <c:v>To Baseline</c:v>
                </c:pt>
              </c:strCache>
            </c:strRef>
          </c:tx>
          <c:spPr>
            <a:solidFill>
              <a:schemeClr val="accent1"/>
            </a:solidFill>
            <a:ln>
              <a:noFill/>
            </a:ln>
            <a:effectLst/>
          </c:spPr>
          <c:invertIfNegative val="0"/>
          <c:cat>
            <c:strRef>
              <c:f>'Custom Distribution Worksheet'!$B$29:$H$29</c:f>
              <c:strCache>
                <c:ptCount val="7"/>
                <c:pt idx="0">
                  <c:v>Sunday</c:v>
                </c:pt>
                <c:pt idx="1">
                  <c:v>Monday</c:v>
                </c:pt>
                <c:pt idx="2">
                  <c:v>Tuesday</c:v>
                </c:pt>
                <c:pt idx="3">
                  <c:v>Wednesday</c:v>
                </c:pt>
                <c:pt idx="4">
                  <c:v>Thursday</c:v>
                </c:pt>
                <c:pt idx="5">
                  <c:v>Friday</c:v>
                </c:pt>
                <c:pt idx="6">
                  <c:v>Saturday</c:v>
                </c:pt>
              </c:strCache>
            </c:strRef>
          </c:cat>
          <c:val>
            <c:numRef>
              <c:f>'Custom Distribution Worksheet'!$B$30:$H$30</c:f>
              <c:numCache>
                <c:formatCode>0.0%</c:formatCode>
                <c:ptCount val="7"/>
                <c:pt idx="0">
                  <c:v>8.1977273032277753E-2</c:v>
                </c:pt>
                <c:pt idx="1">
                  <c:v>1.6484367294901103E-2</c:v>
                </c:pt>
                <c:pt idx="2">
                  <c:v>-1.1385788605035196E-2</c:v>
                </c:pt>
                <c:pt idx="3">
                  <c:v>-1.6019001464298979E-2</c:v>
                </c:pt>
                <c:pt idx="4">
                  <c:v>-3.5188097460901319E-2</c:v>
                </c:pt>
                <c:pt idx="5">
                  <c:v>-2.7743079597735781E-2</c:v>
                </c:pt>
                <c:pt idx="6">
                  <c:v>-8.125673199207567E-3</c:v>
                </c:pt>
              </c:numCache>
            </c:numRef>
          </c:val>
          <c:extLst>
            <c:ext xmlns:c16="http://schemas.microsoft.com/office/drawing/2014/chart" uri="{C3380CC4-5D6E-409C-BE32-E72D297353CC}">
              <c16:uniqueId val="{00000000-4193-E54A-B666-3625498A8F75}"/>
            </c:ext>
          </c:extLst>
        </c:ser>
        <c:ser>
          <c:idx val="1"/>
          <c:order val="1"/>
          <c:tx>
            <c:strRef>
              <c:f>'Custom Distribution Worksheet'!$A$31</c:f>
              <c:strCache>
                <c:ptCount val="1"/>
                <c:pt idx="0">
                  <c:v>To Similar</c:v>
                </c:pt>
              </c:strCache>
            </c:strRef>
          </c:tx>
          <c:spPr>
            <a:solidFill>
              <a:schemeClr val="accent2"/>
            </a:solidFill>
            <a:ln>
              <a:noFill/>
            </a:ln>
            <a:effectLst/>
          </c:spPr>
          <c:invertIfNegative val="0"/>
          <c:cat>
            <c:strRef>
              <c:f>'Custom Distribution Worksheet'!$B$29:$H$29</c:f>
              <c:strCache>
                <c:ptCount val="7"/>
                <c:pt idx="0">
                  <c:v>Sunday</c:v>
                </c:pt>
                <c:pt idx="1">
                  <c:v>Monday</c:v>
                </c:pt>
                <c:pt idx="2">
                  <c:v>Tuesday</c:v>
                </c:pt>
                <c:pt idx="3">
                  <c:v>Wednesday</c:v>
                </c:pt>
                <c:pt idx="4">
                  <c:v>Thursday</c:v>
                </c:pt>
                <c:pt idx="5">
                  <c:v>Friday</c:v>
                </c:pt>
                <c:pt idx="6">
                  <c:v>Saturday</c:v>
                </c:pt>
              </c:strCache>
            </c:strRef>
          </c:cat>
          <c:val>
            <c:numRef>
              <c:f>'Custom Distribution Worksheet'!$B$31:$H$31</c:f>
              <c:numCache>
                <c:formatCode>0.0%</c:formatCode>
                <c:ptCount val="7"/>
                <c:pt idx="0">
                  <c:v>2.1977273032277755E-2</c:v>
                </c:pt>
                <c:pt idx="1">
                  <c:v>1.6484367294901103E-2</c:v>
                </c:pt>
                <c:pt idx="2">
                  <c:v>-2.1385788605035205E-2</c:v>
                </c:pt>
                <c:pt idx="3">
                  <c:v>-1.6019001464298979E-2</c:v>
                </c:pt>
                <c:pt idx="4">
                  <c:v>4.8119025390986753E-3</c:v>
                </c:pt>
                <c:pt idx="5">
                  <c:v>2.2569204022642175E-3</c:v>
                </c:pt>
                <c:pt idx="6">
                  <c:v>-8.125673199207567E-3</c:v>
                </c:pt>
              </c:numCache>
            </c:numRef>
          </c:val>
          <c:extLst>
            <c:ext xmlns:c16="http://schemas.microsoft.com/office/drawing/2014/chart" uri="{C3380CC4-5D6E-409C-BE32-E72D297353CC}">
              <c16:uniqueId val="{00000001-4193-E54A-B666-3625498A8F75}"/>
            </c:ext>
          </c:extLst>
        </c:ser>
        <c:ser>
          <c:idx val="2"/>
          <c:order val="2"/>
          <c:tx>
            <c:strRef>
              <c:f>'Custom Distribution Worksheet'!$A$32</c:f>
              <c:strCache>
                <c:ptCount val="1"/>
                <c:pt idx="0">
                  <c:v>To Naïve</c:v>
                </c:pt>
              </c:strCache>
            </c:strRef>
          </c:tx>
          <c:spPr>
            <a:solidFill>
              <a:schemeClr val="accent3"/>
            </a:solidFill>
            <a:ln>
              <a:noFill/>
            </a:ln>
            <a:effectLst/>
          </c:spPr>
          <c:invertIfNegative val="0"/>
          <c:cat>
            <c:strRef>
              <c:f>'Custom Distribution Worksheet'!$B$29:$H$29</c:f>
              <c:strCache>
                <c:ptCount val="7"/>
                <c:pt idx="0">
                  <c:v>Sunday</c:v>
                </c:pt>
                <c:pt idx="1">
                  <c:v>Monday</c:v>
                </c:pt>
                <c:pt idx="2">
                  <c:v>Tuesday</c:v>
                </c:pt>
                <c:pt idx="3">
                  <c:v>Wednesday</c:v>
                </c:pt>
                <c:pt idx="4">
                  <c:v>Thursday</c:v>
                </c:pt>
                <c:pt idx="5">
                  <c:v>Friday</c:v>
                </c:pt>
                <c:pt idx="6">
                  <c:v>Saturday</c:v>
                </c:pt>
              </c:strCache>
            </c:strRef>
          </c:cat>
          <c:val>
            <c:numRef>
              <c:f>'Custom Distribution Worksheet'!$B$32:$H$32</c:f>
              <c:numCache>
                <c:formatCode>0.0%</c:formatCode>
                <c:ptCount val="7"/>
                <c:pt idx="0">
                  <c:v>7.9120130175134917E-2</c:v>
                </c:pt>
                <c:pt idx="1">
                  <c:v>2.3627224437758249E-2</c:v>
                </c:pt>
                <c:pt idx="2">
                  <c:v>-2.4242931462178041E-2</c:v>
                </c:pt>
                <c:pt idx="3">
                  <c:v>-1.8876144321441815E-2</c:v>
                </c:pt>
                <c:pt idx="4">
                  <c:v>-2.8045240318044173E-2</c:v>
                </c:pt>
                <c:pt idx="5">
                  <c:v>-2.0600222454878636E-2</c:v>
                </c:pt>
                <c:pt idx="6">
                  <c:v>-1.0982816056350403E-2</c:v>
                </c:pt>
              </c:numCache>
            </c:numRef>
          </c:val>
          <c:extLst>
            <c:ext xmlns:c16="http://schemas.microsoft.com/office/drawing/2014/chart" uri="{C3380CC4-5D6E-409C-BE32-E72D297353CC}">
              <c16:uniqueId val="{00000002-4193-E54A-B666-3625498A8F75}"/>
            </c:ext>
          </c:extLst>
        </c:ser>
        <c:dLbls>
          <c:showLegendKey val="0"/>
          <c:showVal val="0"/>
          <c:showCatName val="0"/>
          <c:showSerName val="0"/>
          <c:showPercent val="0"/>
          <c:showBubbleSize val="0"/>
        </c:dLbls>
        <c:gapWidth val="219"/>
        <c:overlap val="-27"/>
        <c:axId val="1216677535"/>
        <c:axId val="1090015839"/>
      </c:barChart>
      <c:catAx>
        <c:axId val="1216677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90015839"/>
        <c:crosses val="autoZero"/>
        <c:auto val="1"/>
        <c:lblAlgn val="ctr"/>
        <c:lblOffset val="100"/>
        <c:noMultiLvlLbl val="0"/>
      </c:catAx>
      <c:valAx>
        <c:axId val="109001583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2166775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1905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Final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barChart>
        <c:barDir val="col"/>
        <c:grouping val="clustered"/>
        <c:varyColors val="0"/>
        <c:ser>
          <c:idx val="0"/>
          <c:order val="0"/>
          <c:tx>
            <c:strRef>
              <c:f>'Custom Distribution Worksheet'!$A$26</c:f>
              <c:strCache>
                <c:ptCount val="1"/>
                <c:pt idx="0">
                  <c:v>Rescaled Output</c:v>
                </c:pt>
              </c:strCache>
            </c:strRef>
          </c:tx>
          <c:spPr>
            <a:solidFill>
              <a:schemeClr val="tx2"/>
            </a:solidFill>
            <a:ln>
              <a:noFill/>
            </a:ln>
            <a:effectLst/>
          </c:spPr>
          <c:invertIfNegative val="0"/>
          <c:cat>
            <c:strRef>
              <c:f>'Custom Distribution Worksheet'!$B$24:$H$24</c:f>
              <c:strCache>
                <c:ptCount val="7"/>
                <c:pt idx="0">
                  <c:v>Sunday</c:v>
                </c:pt>
                <c:pt idx="1">
                  <c:v>Monday</c:v>
                </c:pt>
                <c:pt idx="2">
                  <c:v>Tuesday</c:v>
                </c:pt>
                <c:pt idx="3">
                  <c:v>Wednesday</c:v>
                </c:pt>
                <c:pt idx="4">
                  <c:v>Thursday</c:v>
                </c:pt>
                <c:pt idx="5">
                  <c:v>Friday</c:v>
                </c:pt>
                <c:pt idx="6">
                  <c:v>Saturday</c:v>
                </c:pt>
              </c:strCache>
            </c:strRef>
          </c:cat>
          <c:val>
            <c:numRef>
              <c:f>'Custom Distribution Worksheet'!$B$26:$H$26</c:f>
              <c:numCache>
                <c:formatCode>0.0%</c:formatCode>
                <c:ptCount val="7"/>
                <c:pt idx="0">
                  <c:v>0.22197727303227777</c:v>
                </c:pt>
                <c:pt idx="1">
                  <c:v>0.1664843672949011</c:v>
                </c:pt>
                <c:pt idx="2">
                  <c:v>0.11861421139496481</c:v>
                </c:pt>
                <c:pt idx="3">
                  <c:v>0.12398099853570103</c:v>
                </c:pt>
                <c:pt idx="4">
                  <c:v>0.11481190253909868</c:v>
                </c:pt>
                <c:pt idx="5">
                  <c:v>0.12225692040226421</c:v>
                </c:pt>
                <c:pt idx="6">
                  <c:v>0.13187432680079245</c:v>
                </c:pt>
              </c:numCache>
            </c:numRef>
          </c:val>
          <c:extLst>
            <c:ext xmlns:c16="http://schemas.microsoft.com/office/drawing/2014/chart" uri="{C3380CC4-5D6E-409C-BE32-E72D297353CC}">
              <c16:uniqueId val="{00000000-DA51-6D48-94FB-AA4F89D9E7A1}"/>
            </c:ext>
          </c:extLst>
        </c:ser>
        <c:dLbls>
          <c:showLegendKey val="0"/>
          <c:showVal val="0"/>
          <c:showCatName val="0"/>
          <c:showSerName val="0"/>
          <c:showPercent val="0"/>
          <c:showBubbleSize val="0"/>
        </c:dLbls>
        <c:gapWidth val="219"/>
        <c:overlap val="-27"/>
        <c:axId val="1356823440"/>
        <c:axId val="1356825152"/>
      </c:barChart>
      <c:catAx>
        <c:axId val="1356823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356825152"/>
        <c:crosses val="autoZero"/>
        <c:auto val="1"/>
        <c:lblAlgn val="ctr"/>
        <c:lblOffset val="100"/>
        <c:noMultiLvlLbl val="0"/>
      </c:catAx>
      <c:valAx>
        <c:axId val="135682515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356823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1905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Final Distribution Compared to References:</a:t>
            </a:r>
            <a:br>
              <a:rPr lang="en-US"/>
            </a:br>
            <a:r>
              <a:rPr lang="en-US"/>
              <a:t>Felt Effects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barChart>
        <c:barDir val="col"/>
        <c:grouping val="clustered"/>
        <c:varyColors val="0"/>
        <c:ser>
          <c:idx val="0"/>
          <c:order val="0"/>
          <c:tx>
            <c:strRef>
              <c:f>'Custom Distribution Worksheet'!$A$35</c:f>
              <c:strCache>
                <c:ptCount val="1"/>
                <c:pt idx="0">
                  <c:v>To Baseline</c:v>
                </c:pt>
              </c:strCache>
            </c:strRef>
          </c:tx>
          <c:spPr>
            <a:solidFill>
              <a:schemeClr val="accent1"/>
            </a:solidFill>
            <a:ln>
              <a:noFill/>
            </a:ln>
            <a:effectLst/>
          </c:spPr>
          <c:invertIfNegative val="0"/>
          <c:cat>
            <c:strRef>
              <c:f>'Custom Distribution Worksheet'!$B$34:$H$34</c:f>
              <c:strCache>
                <c:ptCount val="7"/>
                <c:pt idx="0">
                  <c:v>Sunday</c:v>
                </c:pt>
                <c:pt idx="1">
                  <c:v>Monday</c:v>
                </c:pt>
                <c:pt idx="2">
                  <c:v>Tuesday</c:v>
                </c:pt>
                <c:pt idx="3">
                  <c:v>Wednesday</c:v>
                </c:pt>
                <c:pt idx="4">
                  <c:v>Thursday</c:v>
                </c:pt>
                <c:pt idx="5">
                  <c:v>Friday</c:v>
                </c:pt>
                <c:pt idx="6">
                  <c:v>Saturday</c:v>
                </c:pt>
              </c:strCache>
            </c:strRef>
          </c:cat>
          <c:val>
            <c:numRef>
              <c:f>'Custom Distribution Worksheet'!$B$35:$H$35</c:f>
              <c:numCache>
                <c:formatCode>0.0%</c:formatCode>
                <c:ptCount val="7"/>
                <c:pt idx="0">
                  <c:v>0.58555195023055528</c:v>
                </c:pt>
                <c:pt idx="1">
                  <c:v>0.10989578196600736</c:v>
                </c:pt>
                <c:pt idx="2">
                  <c:v>-8.7582989269501504E-2</c:v>
                </c:pt>
                <c:pt idx="3">
                  <c:v>-0.11442143903070698</c:v>
                </c:pt>
                <c:pt idx="4">
                  <c:v>-0.2345873164060088</c:v>
                </c:pt>
                <c:pt idx="5">
                  <c:v>-0.18495386398490521</c:v>
                </c:pt>
                <c:pt idx="6">
                  <c:v>-5.8040522851482618E-2</c:v>
                </c:pt>
              </c:numCache>
            </c:numRef>
          </c:val>
          <c:extLst>
            <c:ext xmlns:c16="http://schemas.microsoft.com/office/drawing/2014/chart" uri="{C3380CC4-5D6E-409C-BE32-E72D297353CC}">
              <c16:uniqueId val="{00000000-E99E-7F4C-AFB7-5406C84E8857}"/>
            </c:ext>
          </c:extLst>
        </c:ser>
        <c:ser>
          <c:idx val="1"/>
          <c:order val="1"/>
          <c:tx>
            <c:strRef>
              <c:f>'Custom Distribution Worksheet'!$A$36</c:f>
              <c:strCache>
                <c:ptCount val="1"/>
                <c:pt idx="0">
                  <c:v>To Similar</c:v>
                </c:pt>
              </c:strCache>
            </c:strRef>
          </c:tx>
          <c:spPr>
            <a:solidFill>
              <a:schemeClr val="accent2"/>
            </a:solidFill>
            <a:ln>
              <a:noFill/>
            </a:ln>
            <a:effectLst/>
          </c:spPr>
          <c:invertIfNegative val="0"/>
          <c:cat>
            <c:strRef>
              <c:f>'Custom Distribution Worksheet'!$B$34:$H$34</c:f>
              <c:strCache>
                <c:ptCount val="7"/>
                <c:pt idx="0">
                  <c:v>Sunday</c:v>
                </c:pt>
                <c:pt idx="1">
                  <c:v>Monday</c:v>
                </c:pt>
                <c:pt idx="2">
                  <c:v>Tuesday</c:v>
                </c:pt>
                <c:pt idx="3">
                  <c:v>Wednesday</c:v>
                </c:pt>
                <c:pt idx="4">
                  <c:v>Thursday</c:v>
                </c:pt>
                <c:pt idx="5">
                  <c:v>Friday</c:v>
                </c:pt>
                <c:pt idx="6">
                  <c:v>Saturday</c:v>
                </c:pt>
              </c:strCache>
            </c:strRef>
          </c:cat>
          <c:val>
            <c:numRef>
              <c:f>'Custom Distribution Worksheet'!$B$36:$H$36</c:f>
              <c:numCache>
                <c:formatCode>0.0%</c:formatCode>
                <c:ptCount val="7"/>
                <c:pt idx="0">
                  <c:v>0.10988636516138878</c:v>
                </c:pt>
                <c:pt idx="1">
                  <c:v>0.10989578196600736</c:v>
                </c:pt>
                <c:pt idx="2">
                  <c:v>-0.15275563289310859</c:v>
                </c:pt>
                <c:pt idx="3">
                  <c:v>-0.11442143903070698</c:v>
                </c:pt>
                <c:pt idx="4">
                  <c:v>4.3744568537260685E-2</c:v>
                </c:pt>
                <c:pt idx="5">
                  <c:v>1.8807670018868482E-2</c:v>
                </c:pt>
                <c:pt idx="6">
                  <c:v>-5.8040522851482618E-2</c:v>
                </c:pt>
              </c:numCache>
            </c:numRef>
          </c:val>
          <c:extLst>
            <c:ext xmlns:c16="http://schemas.microsoft.com/office/drawing/2014/chart" uri="{C3380CC4-5D6E-409C-BE32-E72D297353CC}">
              <c16:uniqueId val="{00000001-E99E-7F4C-AFB7-5406C84E8857}"/>
            </c:ext>
          </c:extLst>
        </c:ser>
        <c:ser>
          <c:idx val="2"/>
          <c:order val="2"/>
          <c:tx>
            <c:strRef>
              <c:f>'Custom Distribution Worksheet'!$A$37</c:f>
              <c:strCache>
                <c:ptCount val="1"/>
                <c:pt idx="0">
                  <c:v>To Naïve</c:v>
                </c:pt>
              </c:strCache>
            </c:strRef>
          </c:tx>
          <c:spPr>
            <a:solidFill>
              <a:schemeClr val="accent3"/>
            </a:solidFill>
            <a:ln>
              <a:noFill/>
            </a:ln>
            <a:effectLst/>
          </c:spPr>
          <c:invertIfNegative val="0"/>
          <c:cat>
            <c:strRef>
              <c:f>'Custom Distribution Worksheet'!$B$34:$H$34</c:f>
              <c:strCache>
                <c:ptCount val="7"/>
                <c:pt idx="0">
                  <c:v>Sunday</c:v>
                </c:pt>
                <c:pt idx="1">
                  <c:v>Monday</c:v>
                </c:pt>
                <c:pt idx="2">
                  <c:v>Tuesday</c:v>
                </c:pt>
                <c:pt idx="3">
                  <c:v>Wednesday</c:v>
                </c:pt>
                <c:pt idx="4">
                  <c:v>Thursday</c:v>
                </c:pt>
                <c:pt idx="5">
                  <c:v>Friday</c:v>
                </c:pt>
                <c:pt idx="6">
                  <c:v>Saturday</c:v>
                </c:pt>
              </c:strCache>
            </c:strRef>
          </c:cat>
          <c:val>
            <c:numRef>
              <c:f>'Custom Distribution Worksheet'!$B$37:$H$37</c:f>
              <c:numCache>
                <c:formatCode>0.0%</c:formatCode>
                <c:ptCount val="7"/>
                <c:pt idx="0">
                  <c:v>0.55384091122594448</c:v>
                </c:pt>
                <c:pt idx="1">
                  <c:v>0.16539057106430774</c:v>
                </c:pt>
                <c:pt idx="2">
                  <c:v>-0.16970052023524629</c:v>
                </c:pt>
                <c:pt idx="3">
                  <c:v>-0.13213301025009272</c:v>
                </c:pt>
                <c:pt idx="4">
                  <c:v>-0.19631668222630921</c:v>
                </c:pt>
                <c:pt idx="5">
                  <c:v>-0.14420155718415045</c:v>
                </c:pt>
                <c:pt idx="6">
                  <c:v>-7.687971239445282E-2</c:v>
                </c:pt>
              </c:numCache>
            </c:numRef>
          </c:val>
          <c:extLst>
            <c:ext xmlns:c16="http://schemas.microsoft.com/office/drawing/2014/chart" uri="{C3380CC4-5D6E-409C-BE32-E72D297353CC}">
              <c16:uniqueId val="{00000002-E99E-7F4C-AFB7-5406C84E8857}"/>
            </c:ext>
          </c:extLst>
        </c:ser>
        <c:dLbls>
          <c:showLegendKey val="0"/>
          <c:showVal val="0"/>
          <c:showCatName val="0"/>
          <c:showSerName val="0"/>
          <c:showPercent val="0"/>
          <c:showBubbleSize val="0"/>
        </c:dLbls>
        <c:gapWidth val="219"/>
        <c:overlap val="-27"/>
        <c:axId val="1211816800"/>
        <c:axId val="1211818512"/>
      </c:barChart>
      <c:catAx>
        <c:axId val="121181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211818512"/>
        <c:crosses val="autoZero"/>
        <c:auto val="1"/>
        <c:lblAlgn val="ctr"/>
        <c:lblOffset val="100"/>
        <c:noMultiLvlLbl val="0"/>
      </c:catAx>
      <c:valAx>
        <c:axId val="121181851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211816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1905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Decay</a:t>
            </a:r>
            <a:r>
              <a:rPr lang="en-US" baseline="0"/>
              <a:t> Comparisons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'Decay Functions'!$A$17</c:f>
              <c:strCache>
                <c:ptCount val="1"/>
                <c:pt idx="0">
                  <c:v>Linear</c:v>
                </c:pt>
              </c:strCache>
            </c:strRef>
          </c:tx>
          <c:spPr>
            <a:ln w="28575" cap="rnd">
              <a:solidFill>
                <a:schemeClr val="accent1"/>
              </a:solidFill>
              <a:round/>
            </a:ln>
            <a:effectLst/>
          </c:spPr>
          <c:marker>
            <c:symbol val="none"/>
          </c:marker>
          <c:cat>
            <c:strRef>
              <c:f>'Decay Functions'!$B$16:$I$16</c:f>
              <c:strCache>
                <c:ptCount val="8"/>
                <c:pt idx="0">
                  <c:v>0</c:v>
                </c:pt>
                <c:pt idx="1">
                  <c:v>1</c:v>
                </c:pt>
                <c:pt idx="2">
                  <c:v>2</c:v>
                </c:pt>
                <c:pt idx="3">
                  <c:v>3</c:v>
                </c:pt>
                <c:pt idx="4">
                  <c:v>4</c:v>
                </c:pt>
                <c:pt idx="5">
                  <c:v>5</c:v>
                </c:pt>
                <c:pt idx="6">
                  <c:v>6</c:v>
                </c:pt>
                <c:pt idx="7">
                  <c:v>7</c:v>
                </c:pt>
              </c:strCache>
            </c:strRef>
          </c:cat>
          <c:val>
            <c:numRef>
              <c:f>'Decay Functions'!$B$17:$I$17</c:f>
              <c:numCache>
                <c:formatCode>0.0%</c:formatCode>
                <c:ptCount val="8"/>
                <c:pt idx="0">
                  <c:v>0.25</c:v>
                </c:pt>
                <c:pt idx="1">
                  <c:v>0.2142857142857143</c:v>
                </c:pt>
                <c:pt idx="2">
                  <c:v>0.1785714285714286</c:v>
                </c:pt>
                <c:pt idx="3">
                  <c:v>0.1428571428571429</c:v>
                </c:pt>
                <c:pt idx="4">
                  <c:v>0.10714285714285721</c:v>
                </c:pt>
                <c:pt idx="5">
                  <c:v>7.1428571428571508E-2</c:v>
                </c:pt>
                <c:pt idx="6">
                  <c:v>3.5714285714285809E-2</c:v>
                </c:pt>
                <c:pt idx="7">
                  <c:v>0</c:v>
                </c:pt>
              </c:numCache>
            </c:numRef>
          </c:val>
          <c:smooth val="0"/>
          <c:extLst>
            <c:ext xmlns:c16="http://schemas.microsoft.com/office/drawing/2014/chart" uri="{C3380CC4-5D6E-409C-BE32-E72D297353CC}">
              <c16:uniqueId val="{00000000-4F64-E347-9271-2F692C316096}"/>
            </c:ext>
          </c:extLst>
        </c:ser>
        <c:ser>
          <c:idx val="1"/>
          <c:order val="1"/>
          <c:tx>
            <c:strRef>
              <c:f>'Decay Functions'!$A$18</c:f>
              <c:strCache>
                <c:ptCount val="1"/>
                <c:pt idx="0">
                  <c:v>Exponential</c:v>
                </c:pt>
              </c:strCache>
            </c:strRef>
          </c:tx>
          <c:spPr>
            <a:ln w="28575" cap="rnd">
              <a:solidFill>
                <a:schemeClr val="accent2"/>
              </a:solidFill>
              <a:round/>
            </a:ln>
            <a:effectLst/>
          </c:spPr>
          <c:marker>
            <c:symbol val="none"/>
          </c:marker>
          <c:cat>
            <c:strRef>
              <c:f>'Decay Functions'!$B$16:$I$16</c:f>
              <c:strCache>
                <c:ptCount val="8"/>
                <c:pt idx="0">
                  <c:v>0</c:v>
                </c:pt>
                <c:pt idx="1">
                  <c:v>1</c:v>
                </c:pt>
                <c:pt idx="2">
                  <c:v>2</c:v>
                </c:pt>
                <c:pt idx="3">
                  <c:v>3</c:v>
                </c:pt>
                <c:pt idx="4">
                  <c:v>4</c:v>
                </c:pt>
                <c:pt idx="5">
                  <c:v>5</c:v>
                </c:pt>
                <c:pt idx="6">
                  <c:v>6</c:v>
                </c:pt>
                <c:pt idx="7">
                  <c:v>7</c:v>
                </c:pt>
              </c:strCache>
            </c:strRef>
          </c:cat>
          <c:val>
            <c:numRef>
              <c:f>'Decay Functions'!$B$18:$I$18</c:f>
              <c:numCache>
                <c:formatCode>0.0%</c:formatCode>
                <c:ptCount val="8"/>
                <c:pt idx="0">
                  <c:v>0.25</c:v>
                </c:pt>
                <c:pt idx="1">
                  <c:v>0.10679165038899051</c:v>
                </c:pt>
                <c:pt idx="2">
                  <c:v>4.5617826371217501E-2</c:v>
                </c:pt>
                <c:pt idx="3">
                  <c:v>1.9486411861362928E-2</c:v>
                </c:pt>
                <c:pt idx="4">
                  <c:v>8.3239443313381893E-3</c:v>
                </c:pt>
                <c:pt idx="5">
                  <c:v>3.5557110115587501E-3</c:v>
                </c:pt>
                <c:pt idx="6">
                  <c:v>1.5188809889226632E-3</c:v>
                </c:pt>
                <c:pt idx="7">
                  <c:v>6.4881523020605275E-4</c:v>
                </c:pt>
              </c:numCache>
            </c:numRef>
          </c:val>
          <c:smooth val="0"/>
          <c:extLst>
            <c:ext xmlns:c16="http://schemas.microsoft.com/office/drawing/2014/chart" uri="{C3380CC4-5D6E-409C-BE32-E72D297353CC}">
              <c16:uniqueId val="{00000001-4F64-E347-9271-2F692C316096}"/>
            </c:ext>
          </c:extLst>
        </c:ser>
        <c:ser>
          <c:idx val="2"/>
          <c:order val="2"/>
          <c:tx>
            <c:strRef>
              <c:f>'Decay Functions'!$A$19</c:f>
              <c:strCache>
                <c:ptCount val="1"/>
                <c:pt idx="0">
                  <c:v>Log</c:v>
                </c:pt>
              </c:strCache>
            </c:strRef>
          </c:tx>
          <c:spPr>
            <a:ln w="28575" cap="rnd">
              <a:solidFill>
                <a:schemeClr val="accent3"/>
              </a:solidFill>
              <a:round/>
            </a:ln>
            <a:effectLst/>
          </c:spPr>
          <c:marker>
            <c:symbol val="none"/>
          </c:marker>
          <c:cat>
            <c:strRef>
              <c:f>'Decay Functions'!$B$16:$I$16</c:f>
              <c:strCache>
                <c:ptCount val="8"/>
                <c:pt idx="0">
                  <c:v>0</c:v>
                </c:pt>
                <c:pt idx="1">
                  <c:v>1</c:v>
                </c:pt>
                <c:pt idx="2">
                  <c:v>2</c:v>
                </c:pt>
                <c:pt idx="3">
                  <c:v>3</c:v>
                </c:pt>
                <c:pt idx="4">
                  <c:v>4</c:v>
                </c:pt>
                <c:pt idx="5">
                  <c:v>5</c:v>
                </c:pt>
                <c:pt idx="6">
                  <c:v>6</c:v>
                </c:pt>
                <c:pt idx="7">
                  <c:v>7</c:v>
                </c:pt>
              </c:strCache>
            </c:strRef>
          </c:cat>
          <c:val>
            <c:numRef>
              <c:f>'Decay Functions'!$B$19:$I$19</c:f>
              <c:numCache>
                <c:formatCode>0.0%</c:formatCode>
                <c:ptCount val="8"/>
                <c:pt idx="0">
                  <c:v>0.25</c:v>
                </c:pt>
                <c:pt idx="1">
                  <c:v>0.16666666666666663</c:v>
                </c:pt>
                <c:pt idx="2">
                  <c:v>0.11791979160657026</c:v>
                </c:pt>
                <c:pt idx="3">
                  <c:v>8.3333333333333259E-2</c:v>
                </c:pt>
                <c:pt idx="4">
                  <c:v>5.6505992092719726E-2</c:v>
                </c:pt>
                <c:pt idx="5">
                  <c:v>3.4586458273236892E-2</c:v>
                </c:pt>
                <c:pt idx="6">
                  <c:v>1.6053756495199578E-2</c:v>
                </c:pt>
                <c:pt idx="7">
                  <c:v>0</c:v>
                </c:pt>
              </c:numCache>
            </c:numRef>
          </c:val>
          <c:smooth val="0"/>
          <c:extLst>
            <c:ext xmlns:c16="http://schemas.microsoft.com/office/drawing/2014/chart" uri="{C3380CC4-5D6E-409C-BE32-E72D297353CC}">
              <c16:uniqueId val="{00000002-4F64-E347-9271-2F692C316096}"/>
            </c:ext>
          </c:extLst>
        </c:ser>
        <c:ser>
          <c:idx val="3"/>
          <c:order val="3"/>
          <c:tx>
            <c:strRef>
              <c:f>'Decay Functions'!$A$20</c:f>
              <c:strCache>
                <c:ptCount val="1"/>
                <c:pt idx="0">
                  <c:v>Polynomial</c:v>
                </c:pt>
              </c:strCache>
            </c:strRef>
          </c:tx>
          <c:spPr>
            <a:ln w="28575" cap="rnd">
              <a:solidFill>
                <a:schemeClr val="accent4"/>
              </a:solidFill>
              <a:round/>
            </a:ln>
            <a:effectLst/>
          </c:spPr>
          <c:marker>
            <c:symbol val="none"/>
          </c:marker>
          <c:cat>
            <c:strRef>
              <c:f>'Decay Functions'!$B$16:$I$16</c:f>
              <c:strCache>
                <c:ptCount val="8"/>
                <c:pt idx="0">
                  <c:v>0</c:v>
                </c:pt>
                <c:pt idx="1">
                  <c:v>1</c:v>
                </c:pt>
                <c:pt idx="2">
                  <c:v>2</c:v>
                </c:pt>
                <c:pt idx="3">
                  <c:v>3</c:v>
                </c:pt>
                <c:pt idx="4">
                  <c:v>4</c:v>
                </c:pt>
                <c:pt idx="5">
                  <c:v>5</c:v>
                </c:pt>
                <c:pt idx="6">
                  <c:v>6</c:v>
                </c:pt>
                <c:pt idx="7">
                  <c:v>7</c:v>
                </c:pt>
              </c:strCache>
            </c:strRef>
          </c:cat>
          <c:val>
            <c:numRef>
              <c:f>'Decay Functions'!$B$20:$I$20</c:f>
              <c:numCache>
                <c:formatCode>0.0%</c:formatCode>
                <c:ptCount val="8"/>
                <c:pt idx="0">
                  <c:v>0.25</c:v>
                </c:pt>
                <c:pt idx="1">
                  <c:v>4.0399422265425991E-2</c:v>
                </c:pt>
                <c:pt idx="2">
                  <c:v>1.3182954559170384E-2</c:v>
                </c:pt>
                <c:pt idx="3">
                  <c:v>5.860675294914853E-3</c:v>
                </c:pt>
                <c:pt idx="4">
                  <c:v>3.1034145095030123E-3</c:v>
                </c:pt>
                <c:pt idx="5">
                  <c:v>1.8393329184950282E-3</c:v>
                </c:pt>
                <c:pt idx="6">
                  <c:v>1.1793728245795207E-3</c:v>
                </c:pt>
                <c:pt idx="7">
                  <c:v>8.0142753470180351E-4</c:v>
                </c:pt>
              </c:numCache>
            </c:numRef>
          </c:val>
          <c:smooth val="0"/>
          <c:extLst>
            <c:ext xmlns:c16="http://schemas.microsoft.com/office/drawing/2014/chart" uri="{C3380CC4-5D6E-409C-BE32-E72D297353CC}">
              <c16:uniqueId val="{00000003-4F64-E347-9271-2F692C316096}"/>
            </c:ext>
          </c:extLst>
        </c:ser>
        <c:dLbls>
          <c:showLegendKey val="0"/>
          <c:showVal val="0"/>
          <c:showCatName val="0"/>
          <c:showSerName val="0"/>
          <c:showPercent val="0"/>
          <c:showBubbleSize val="0"/>
        </c:dLbls>
        <c:smooth val="0"/>
        <c:axId val="1089219311"/>
        <c:axId val="1215336735"/>
      </c:lineChart>
      <c:catAx>
        <c:axId val="1089219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336735"/>
        <c:crosses val="autoZero"/>
        <c:auto val="1"/>
        <c:lblAlgn val="ctr"/>
        <c:lblOffset val="100"/>
        <c:noMultiLvlLbl val="0"/>
      </c:catAx>
      <c:valAx>
        <c:axId val="1215336735"/>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2193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107950</xdr:colOff>
      <xdr:row>39</xdr:row>
      <xdr:rowOff>76200</xdr:rowOff>
    </xdr:from>
    <xdr:to>
      <xdr:col>2</xdr:col>
      <xdr:colOff>0</xdr:colOff>
      <xdr:row>55</xdr:row>
      <xdr:rowOff>0</xdr:rowOff>
    </xdr:to>
    <xdr:graphicFrame macro="">
      <xdr:nvGraphicFramePr>
        <xdr:cNvPr id="3" name="Chart 2">
          <a:extLst>
            <a:ext uri="{FF2B5EF4-FFF2-40B4-BE49-F238E27FC236}">
              <a16:creationId xmlns:a16="http://schemas.microsoft.com/office/drawing/2014/main" id="{4AC21290-2249-1652-101A-64069DAD6D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107950</xdr:colOff>
      <xdr:row>39</xdr:row>
      <xdr:rowOff>0</xdr:rowOff>
    </xdr:from>
    <xdr:to>
      <xdr:col>2</xdr:col>
      <xdr:colOff>0</xdr:colOff>
      <xdr:row>55</xdr:row>
      <xdr:rowOff>0</xdr:rowOff>
    </xdr:to>
    <xdr:graphicFrame macro="">
      <xdr:nvGraphicFramePr>
        <xdr:cNvPr id="7" name="Chart 6">
          <a:extLst>
            <a:ext uri="{FF2B5EF4-FFF2-40B4-BE49-F238E27FC236}">
              <a16:creationId xmlns:a16="http://schemas.microsoft.com/office/drawing/2014/main" id="{BCF92E1C-3B26-0B01-4E33-977045CA41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257175</xdr:colOff>
      <xdr:row>38</xdr:row>
      <xdr:rowOff>79375</xdr:rowOff>
    </xdr:from>
    <xdr:to>
      <xdr:col>8</xdr:col>
      <xdr:colOff>142875</xdr:colOff>
      <xdr:row>54</xdr:row>
      <xdr:rowOff>79375</xdr:rowOff>
    </xdr:to>
    <xdr:graphicFrame macro="">
      <xdr:nvGraphicFramePr>
        <xdr:cNvPr id="10" name="Chart 9">
          <a:extLst>
            <a:ext uri="{FF2B5EF4-FFF2-40B4-BE49-F238E27FC236}">
              <a16:creationId xmlns:a16="http://schemas.microsoft.com/office/drawing/2014/main" id="{5912F5F8-806D-F9CD-3715-E646A3D0E3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79375</xdr:colOff>
      <xdr:row>38</xdr:row>
      <xdr:rowOff>47624</xdr:rowOff>
    </xdr:from>
    <xdr:to>
      <xdr:col>3</xdr:col>
      <xdr:colOff>79375</xdr:colOff>
      <xdr:row>54</xdr:row>
      <xdr:rowOff>126999</xdr:rowOff>
    </xdr:to>
    <xdr:graphicFrame macro="">
      <xdr:nvGraphicFramePr>
        <xdr:cNvPr id="11" name="Chart 10">
          <a:extLst>
            <a:ext uri="{FF2B5EF4-FFF2-40B4-BE49-F238E27FC236}">
              <a16:creationId xmlns:a16="http://schemas.microsoft.com/office/drawing/2014/main" id="{6C5C66C1-A4F1-180E-31D4-DDCA5B2B2B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11</xdr:col>
      <xdr:colOff>1854200</xdr:colOff>
      <xdr:row>42</xdr:row>
      <xdr:rowOff>144639</xdr:rowOff>
    </xdr:from>
    <xdr:to>
      <xdr:col>11</xdr:col>
      <xdr:colOff>3505200</xdr:colOff>
      <xdr:row>48</xdr:row>
      <xdr:rowOff>144639</xdr:rowOff>
    </xdr:to>
    <mc:AlternateContent xmlns:mc="http://schemas.openxmlformats.org/markup-compatibility/2006" xmlns:sle15="http://schemas.microsoft.com/office/drawing/2012/slicer">
      <mc:Choice Requires="sle15">
        <xdr:graphicFrame macro="">
          <xdr:nvGraphicFramePr>
            <xdr:cNvPr id="14" name="Felt Effects 1">
              <a:extLst>
                <a:ext uri="{FF2B5EF4-FFF2-40B4-BE49-F238E27FC236}">
                  <a16:creationId xmlns:a16="http://schemas.microsoft.com/office/drawing/2014/main" id="{6E7957D2-7C0D-BE8D-39C1-827CB06BEBA9}"/>
                </a:ext>
              </a:extLst>
            </xdr:cNvPr>
            <xdr:cNvGraphicFramePr/>
          </xdr:nvGraphicFramePr>
          <xdr:xfrm>
            <a:off x="0" y="0"/>
            <a:ext cx="0" cy="0"/>
          </xdr:xfrm>
          <a:graphic>
            <a:graphicData uri="http://schemas.microsoft.com/office/drawing/2010/slicer">
              <sle:slicer xmlns:sle="http://schemas.microsoft.com/office/drawing/2010/slicer" name="Felt Effects 1"/>
            </a:graphicData>
          </a:graphic>
        </xdr:graphicFrame>
      </mc:Choice>
      <mc:Fallback xmlns="">
        <xdr:sp macro="" textlink="">
          <xdr:nvSpPr>
            <xdr:cNvPr id="0" name=""/>
            <xdr:cNvSpPr>
              <a:spLocks noTextEdit="1"/>
            </xdr:cNvSpPr>
          </xdr:nvSpPr>
          <xdr:spPr>
            <a:xfrm>
              <a:off x="11929533" y="8893528"/>
              <a:ext cx="1651000" cy="118533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1854200</xdr:colOff>
      <xdr:row>36</xdr:row>
      <xdr:rowOff>74083</xdr:rowOff>
    </xdr:from>
    <xdr:to>
      <xdr:col>11</xdr:col>
      <xdr:colOff>3505200</xdr:colOff>
      <xdr:row>42</xdr:row>
      <xdr:rowOff>74083</xdr:rowOff>
    </xdr:to>
    <mc:AlternateContent xmlns:mc="http://schemas.openxmlformats.org/markup-compatibility/2006" xmlns:sle15="http://schemas.microsoft.com/office/drawing/2012/slicer">
      <mc:Choice Requires="sle15">
        <xdr:graphicFrame macro="">
          <xdr:nvGraphicFramePr>
            <xdr:cNvPr id="15" name="Comparison 2">
              <a:extLst>
                <a:ext uri="{FF2B5EF4-FFF2-40B4-BE49-F238E27FC236}">
                  <a16:creationId xmlns:a16="http://schemas.microsoft.com/office/drawing/2014/main" id="{6575AF79-C6C9-C624-8489-B6B80D5449CC}"/>
                </a:ext>
              </a:extLst>
            </xdr:cNvPr>
            <xdr:cNvGraphicFramePr/>
          </xdr:nvGraphicFramePr>
          <xdr:xfrm>
            <a:off x="0" y="0"/>
            <a:ext cx="0" cy="0"/>
          </xdr:xfrm>
          <a:graphic>
            <a:graphicData uri="http://schemas.microsoft.com/office/drawing/2010/slicer">
              <sle:slicer xmlns:sle="http://schemas.microsoft.com/office/drawing/2010/slicer" name="Comparison 2"/>
            </a:graphicData>
          </a:graphic>
        </xdr:graphicFrame>
      </mc:Choice>
      <mc:Fallback xmlns="">
        <xdr:sp macro="" textlink="">
          <xdr:nvSpPr>
            <xdr:cNvPr id="0" name=""/>
            <xdr:cNvSpPr>
              <a:spLocks noTextEdit="1"/>
            </xdr:cNvSpPr>
          </xdr:nvSpPr>
          <xdr:spPr>
            <a:xfrm>
              <a:off x="11929533" y="7637639"/>
              <a:ext cx="1651000" cy="118533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8</xdr:col>
      <xdr:colOff>269875</xdr:colOff>
      <xdr:row>37</xdr:row>
      <xdr:rowOff>63500</xdr:rowOff>
    </xdr:from>
    <xdr:to>
      <xdr:col>11</xdr:col>
      <xdr:colOff>1762125</xdr:colOff>
      <xdr:row>53</xdr:row>
      <xdr:rowOff>63500</xdr:rowOff>
    </xdr:to>
    <xdr:graphicFrame macro="">
      <xdr:nvGraphicFramePr>
        <xdr:cNvPr id="16" name="Chart 15">
          <a:extLst>
            <a:ext uri="{FF2B5EF4-FFF2-40B4-BE49-F238E27FC236}">
              <a16:creationId xmlns:a16="http://schemas.microsoft.com/office/drawing/2014/main" id="{D6BE07A0-6528-7D8B-B07E-542E2347B4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1291165</xdr:colOff>
      <xdr:row>20</xdr:row>
      <xdr:rowOff>190500</xdr:rowOff>
    </xdr:from>
    <xdr:to>
      <xdr:col>9</xdr:col>
      <xdr:colOff>74083</xdr:colOff>
      <xdr:row>36</xdr:row>
      <xdr:rowOff>42334</xdr:rowOff>
    </xdr:to>
    <xdr:graphicFrame macro="">
      <xdr:nvGraphicFramePr>
        <xdr:cNvPr id="7" name="Chart 6">
          <a:extLst>
            <a:ext uri="{FF2B5EF4-FFF2-40B4-BE49-F238E27FC236}">
              <a16:creationId xmlns:a16="http://schemas.microsoft.com/office/drawing/2014/main" id="{F575B0E9-FB0E-6B34-A3B8-35E86E6169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rison" xr10:uid="{793BD355-B335-EB40-A662-1CEE7D2025C2}" sourceName="Comparison">
  <extLst>
    <x:ext xmlns:x15="http://schemas.microsoft.com/office/spreadsheetml/2010/11/main" uri="{2F2917AC-EB37-4324-AD4E-5DD8C200BD13}">
      <x15:tableSlicerCache tableId="10"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lt_Effects" xr10:uid="{D26A9A01-9D79-0841-BF68-9661712F4347}" sourceName="Felt Effects">
  <extLst>
    <x:ext xmlns:x15="http://schemas.microsoft.com/office/spreadsheetml/2010/11/main" uri="{2F2917AC-EB37-4324-AD4E-5DD8C200BD13}">
      <x15:tableSlicerCache tableId="1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rison 2" xr10:uid="{C5BADCEA-D040-C34C-A5B7-DAA97098CD6F}" cache="Slicer_Comparison" caption="Comparison" rowHeight="251883"/>
  <slicer name="Felt Effects 1" xr10:uid="{64E5F745-89E6-7348-B032-67C0CE5F0552}" cache="Slicer_Felt_Effects" caption="Felt Effects"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2B6DD1-F89F-C74F-98AE-F9A436A678AA}" name="Adjustments" displayName="Adjustments" ref="A14:J18" dataDxfId="77" dataCellStyle="Percent">
  <autoFilter ref="A14:J18" xr:uid="{182B6DD1-F89F-C74F-98AE-F9A436A678AA}"/>
  <tableColumns count="10">
    <tableColumn id="1" xr3:uid="{91507EBD-B082-CC4C-AAD3-74C51F1FED38}" name="Type" dataDxfId="76"/>
    <tableColumn id="2" xr3:uid="{FA76CBC6-EEC3-A145-86A6-8B9A29D63776}" name="Sunday" totalsRowFunction="sum" dataDxfId="75" totalsRowDxfId="74" dataCellStyle="Percent" totalsRowCellStyle="Percent"/>
    <tableColumn id="3" xr3:uid="{504615DC-4379-2245-9BB7-DE0611B223EB}" name="Monday" totalsRowFunction="sum" dataDxfId="73" totalsRowDxfId="72" dataCellStyle="Percent" totalsRowCellStyle="Percent"/>
    <tableColumn id="4" xr3:uid="{121504EC-07EE-B043-ADC2-F947C7AA850C}" name="Tuesday" totalsRowFunction="sum" dataDxfId="71" totalsRowDxfId="70" dataCellStyle="Percent" totalsRowCellStyle="Percent"/>
    <tableColumn id="5" xr3:uid="{AB92DB0B-C5E0-CE4A-B0EB-2A1FE4DE4EB9}" name="Wednesday" totalsRowFunction="sum" dataDxfId="69" totalsRowDxfId="68" dataCellStyle="Percent" totalsRowCellStyle="Percent"/>
    <tableColumn id="6" xr3:uid="{6087C705-33AE-1B43-8AAA-B33D5A551359}" name="Thursday" totalsRowFunction="sum" dataDxfId="67" totalsRowDxfId="66" dataCellStyle="Percent" totalsRowCellStyle="Percent"/>
    <tableColumn id="7" xr3:uid="{C080BD49-FD33-9240-B6ED-01C63311CD05}" name="Friday" totalsRowFunction="sum" dataDxfId="65" totalsRowDxfId="64" dataCellStyle="Percent" totalsRowCellStyle="Percent"/>
    <tableColumn id="8" xr3:uid="{35BBA040-649C-DD49-893A-0132BA704C1F}" name="Saturday" totalsRowFunction="sum" dataDxfId="63" totalsRowDxfId="62" dataCellStyle="Percent" totalsRowCellStyle="Percent"/>
    <tableColumn id="9" xr3:uid="{2F3E969C-E0EF-D34E-9030-8B13BF08C697}" name="Total" totalsRowFunction="sum" dataDxfId="61" totalsRowDxfId="60" dataCellStyle="Percent" totalsRowCellStyle="Percent">
      <calculatedColumnFormula>SUM(B15:H15)</calculatedColumnFormula>
    </tableColumn>
    <tableColumn id="10" xr3:uid="{61A25923-08AB-4C4A-8B00-07E97C78BC68}" name="Weight" totalsRowFunction="sum" dataDxfId="59" totalsRowDxfId="58" dataCellStyle="Input"/>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2763777-7420-B845-A31E-EACF7ED6AEC2}" name="ReferenceDistributions" displayName="ReferenceDistributions" ref="A8:J11" totalsRowShown="0" dataDxfId="57" dataCellStyle="Percent">
  <autoFilter ref="A8:J11" xr:uid="{A2763777-7420-B845-A31E-EACF7ED6AEC2}"/>
  <tableColumns count="10">
    <tableColumn id="1" xr3:uid="{1A0F8683-125B-8B4F-8AE5-70F52534C577}" name="Type"/>
    <tableColumn id="2" xr3:uid="{FEF21E50-F56E-C74F-941E-29A82BD28EAA}" name="Sunday" dataDxfId="56" dataCellStyle="Percent">
      <calculatedColumnFormula>1/7</calculatedColumnFormula>
    </tableColumn>
    <tableColumn id="3" xr3:uid="{2E54BD4C-18EB-C341-8692-84AD22B8DDC5}" name="Monday" dataDxfId="55" dataCellStyle="Percent">
      <calculatedColumnFormula>1/7</calculatedColumnFormula>
    </tableColumn>
    <tableColumn id="4" xr3:uid="{60C9ED81-D372-614F-9D73-89FA1A4E2CA8}" name="Tuesday" dataDxfId="54" dataCellStyle="Percent">
      <calculatedColumnFormula>1/7</calculatedColumnFormula>
    </tableColumn>
    <tableColumn id="5" xr3:uid="{710FCB5C-DD89-C84B-A7BE-DF1AE07D135E}" name="Wednesday" dataDxfId="53" dataCellStyle="Percent">
      <calculatedColumnFormula>1/7</calculatedColumnFormula>
    </tableColumn>
    <tableColumn id="6" xr3:uid="{73B80D01-4E00-DD47-BA0E-F717A9AE3CFE}" name="Thursday" dataDxfId="52" dataCellStyle="Percent">
      <calculatedColumnFormula>1/7</calculatedColumnFormula>
    </tableColumn>
    <tableColumn id="7" xr3:uid="{FB84D452-4D42-FC43-B63A-AC385553CD91}" name="Friday" dataDxfId="51" dataCellStyle="Percent">
      <calculatedColumnFormula>1/7</calculatedColumnFormula>
    </tableColumn>
    <tableColumn id="8" xr3:uid="{86E06757-ED84-284E-B60E-140EFA8DF200}" name="Saturday" dataDxfId="50" dataCellStyle="Percent">
      <calculatedColumnFormula>1/7</calculatedColumnFormula>
    </tableColumn>
    <tableColumn id="9" xr3:uid="{3CED12A1-CB92-D94C-B27B-D7E4C331D286}" name="Total" dataDxfId="49" dataCellStyle="Percent">
      <calculatedColumnFormula>SUM(B9:H9)</calculatedColumnFormula>
    </tableColumn>
    <tableColumn id="10" xr3:uid="{7D69D991-F2EA-3346-B70A-F17D1472623C}" name="Weight" dataCellStyle="Input"/>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AF8BE0C-4038-5741-BFA6-75747AF304AA}" name="WeightedAdjustments" displayName="WeightedAdjustments" ref="A20:J21" totalsRowShown="0" dataDxfId="48" dataCellStyle="Percent">
  <autoFilter ref="A20:J21" xr:uid="{DAF8BE0C-4038-5741-BFA6-75747AF304AA}"/>
  <tableColumns count="10">
    <tableColumn id="1" xr3:uid="{A28C9211-A587-3448-B53D-4B6F4517AD50}" name="Totals"/>
    <tableColumn id="2" xr3:uid="{5A68D2C6-E98C-C54A-A6D0-5BD7F22A1E9E}" name="Sunday" dataDxfId="47" dataCellStyle="Output">
      <calculatedColumnFormula array="1">SUM(Adjustments[Sunday]*Adjustments[Weight])</calculatedColumnFormula>
    </tableColumn>
    <tableColumn id="3" xr3:uid="{0486FD46-2EB1-5444-8C3A-A3179B26B69B}" name="Monday" dataDxfId="46" dataCellStyle="Output">
      <calculatedColumnFormula array="1">SUM(Adjustments[Monday]*Adjustments[Weight])</calculatedColumnFormula>
    </tableColumn>
    <tableColumn id="4" xr3:uid="{BFC637A4-1570-2442-B655-5A73706FE1B3}" name="Tuesday" dataDxfId="45" dataCellStyle="Output">
      <calculatedColumnFormula array="1">SUM(Adjustments[Tuesday]*Adjustments[Weight])</calculatedColumnFormula>
    </tableColumn>
    <tableColumn id="5" xr3:uid="{3A989758-CB7A-754F-A740-6F345FC653FF}" name="Wednesday" dataDxfId="44" dataCellStyle="Output">
      <calculatedColumnFormula array="1">SUM(Adjustments[Wednesday]*Adjustments[Weight])</calculatedColumnFormula>
    </tableColumn>
    <tableColumn id="6" xr3:uid="{64E79C08-E373-CD48-B7C1-C4C21794618A}" name="Thursday" dataDxfId="43" dataCellStyle="Output">
      <calculatedColumnFormula array="1">SUM(Adjustments[Thursday]*Adjustments[Weight])</calculatedColumnFormula>
    </tableColumn>
    <tableColumn id="7" xr3:uid="{73B88C14-D2F9-E34C-A5D9-C0BD2276CCB4}" name="Friday" dataDxfId="42" dataCellStyle="Output">
      <calculatedColumnFormula array="1">SUM(Adjustments[Friday]*Adjustments[Weight])</calculatedColumnFormula>
    </tableColumn>
    <tableColumn id="8" xr3:uid="{FC59181D-E153-4844-BBFA-88B070E1A27F}" name="Saturday" dataDxfId="41" dataCellStyle="Output">
      <calculatedColumnFormula array="1">SUM(Adjustments[Saturday]*Adjustments[Weight])</calculatedColumnFormula>
    </tableColumn>
    <tableColumn id="9" xr3:uid="{5537AF53-6537-3640-A854-A09796F7F4FA}" name="Total" dataDxfId="40" dataCellStyle="Output">
      <calculatedColumnFormula>SUM(B21:H21)</calculatedColumnFormula>
    </tableColumn>
    <tableColumn id="10" xr3:uid="{925A604F-B79C-EF47-8BF1-7686598EA566}" name="Weight" dataDxfId="39" dataCellStyle="Comma"/>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2D52D50-7747-474C-81DB-7559EAAF88A8}" name="FinalOutput" displayName="FinalOutput" ref="A24:I26" totalsRowShown="0" headerRowDxfId="38" dataDxfId="37" dataCellStyle="Percent">
  <autoFilter ref="A24:I26" xr:uid="{32D52D50-7747-474C-81DB-7559EAAF88A8}"/>
  <tableColumns count="9">
    <tableColumn id="1" xr3:uid="{2AE68C1D-993C-4B4B-86BB-FA4B874BACCF}" name="Output Type"/>
    <tableColumn id="2" xr3:uid="{3449FA4F-87E4-5543-9FBF-9EFB617FFD55}" name="Sunday" dataDxfId="36" dataCellStyle="Percent">
      <calculatedColumnFormula array="1">SUM(ReferenceDistributions[Sunday]*ReferenceDistributions[Weight], WeightedAdjustments[Sunday]*WeightedAdjustments[Weight])</calculatedColumnFormula>
    </tableColumn>
    <tableColumn id="3" xr3:uid="{B03F8615-2F56-4C43-9BCC-35F962D93481}" name="Monday" dataDxfId="35" dataCellStyle="Percent">
      <calculatedColumnFormula array="1">SUM(ReferenceDistributions[Monday]*ReferenceDistributions[Weight], WeightedAdjustments[Monday]*WeightedAdjustments[Weight])</calculatedColumnFormula>
    </tableColumn>
    <tableColumn id="4" xr3:uid="{593EBACE-15D8-1F46-AEEC-62A01CCCA4AF}" name="Tuesday" dataDxfId="34" dataCellStyle="Percent">
      <calculatedColumnFormula array="1">SUM(ReferenceDistributions[Tuesday]*ReferenceDistributions[Weight], WeightedAdjustments[Tuesday]*WeightedAdjustments[Weight])</calculatedColumnFormula>
    </tableColumn>
    <tableColumn id="5" xr3:uid="{B3238B25-2060-4D45-812F-C95F7EF8DD2C}" name="Wednesday" dataDxfId="33" dataCellStyle="Percent">
      <calculatedColumnFormula array="1">SUM(ReferenceDistributions[Wednesday]*ReferenceDistributions[Weight], WeightedAdjustments[Wednesday]*WeightedAdjustments[Weight])</calculatedColumnFormula>
    </tableColumn>
    <tableColumn id="6" xr3:uid="{CB1AF58E-3A5C-B848-8E8B-CF1687F4B780}" name="Thursday" dataDxfId="32" dataCellStyle="Percent">
      <calculatedColumnFormula array="1">SUM(ReferenceDistributions[Thursday]*ReferenceDistributions[Weight], WeightedAdjustments[Thursday]*WeightedAdjustments[Weight])</calculatedColumnFormula>
    </tableColumn>
    <tableColumn id="7" xr3:uid="{5D303598-3E23-6C49-915B-45B3AB9A0D7F}" name="Friday" dataDxfId="31" dataCellStyle="Percent">
      <calculatedColumnFormula array="1">SUM(ReferenceDistributions[Friday]*ReferenceDistributions[Weight], WeightedAdjustments[Friday]*WeightedAdjustments[Weight])</calculatedColumnFormula>
    </tableColumn>
    <tableColumn id="8" xr3:uid="{FDDE835F-54D9-6446-A6FD-84FBFEA5BAFF}" name="Saturday" dataDxfId="30" dataCellStyle="Percent">
      <calculatedColumnFormula array="1">SUM(ReferenceDistributions[Saturday]*ReferenceDistributions[Weight], WeightedAdjustments[Saturday]*WeightedAdjustments[Weight])</calculatedColumnFormula>
    </tableColumn>
    <tableColumn id="9" xr3:uid="{9BF77F2E-7249-344C-902E-AF2A0A977224}" name="Total">
      <calculatedColumnFormula>I24/$I$25</calculatedColumnFormula>
    </tableColumn>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FEC9D64-8960-0A40-AEEE-01268BAE3990}" name="Comparisons" displayName="Comparisons" ref="A29:I32" totalsRowShown="0" headerRowDxfId="29" dataDxfId="28" dataCellStyle="Percent">
  <autoFilter ref="A29:I32" xr:uid="{2FEC9D64-8960-0A40-AEEE-01268BAE3990}"/>
  <tableColumns count="9">
    <tableColumn id="1" xr3:uid="{3DBD0EAF-5837-944C-93CC-84A1CEEFB5DC}" name="Comparison"/>
    <tableColumn id="2" xr3:uid="{5C9651AC-2BFB-0240-9D52-B5536C9A8AAA}" name="Sunday" dataDxfId="27" dataCellStyle="Percent"/>
    <tableColumn id="3" xr3:uid="{8C17DED2-07CE-6443-B220-804C79D12119}" name="Monday" dataDxfId="26" dataCellStyle="Percent"/>
    <tableColumn id="4" xr3:uid="{A21C2381-8D03-AE40-933C-1AFCBC107802}" name="Tuesday" dataDxfId="25" dataCellStyle="Percent"/>
    <tableColumn id="5" xr3:uid="{A0E0A1A9-C4AE-4946-A908-C74CDC3F6732}" name="Wednesday" dataDxfId="24" dataCellStyle="Percent"/>
    <tableColumn id="6" xr3:uid="{C490BD6D-FAEA-DD40-A9D8-52E2340698A8}" name="Thursday" dataDxfId="23" dataCellStyle="Percent"/>
    <tableColumn id="7" xr3:uid="{1A5F6AC8-3DDD-5F4E-8653-F67009143ABD}" name="Friday" dataDxfId="22" dataCellStyle="Percent"/>
    <tableColumn id="8" xr3:uid="{9BCBCB82-2EAE-0942-B6CA-48469D8AD466}" name="Saturday" dataDxfId="21" dataCellStyle="Percent"/>
    <tableColumn id="9" xr3:uid="{CB061292-C126-F241-91B0-8DF4C78DE72B}" name="MAPE" dataDxfId="20" dataCellStyle="Output">
      <calculatedColumnFormula array="1">AVERAGE(ABS(B30:H30))</calculatedColumnFormula>
    </tableColumn>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693C733-E6E0-4A45-9DFF-C9EB6810CEFE}" name="FeltEffects" displayName="FeltEffects" ref="A34:I37" totalsRowShown="0" headerRowDxfId="19">
  <autoFilter ref="A34:I37" xr:uid="{2693C733-E6E0-4A45-9DFF-C9EB6810CEFE}"/>
  <tableColumns count="9">
    <tableColumn id="1" xr3:uid="{DA715D68-A660-3E40-BB56-7AA597AF6239}" name="Felt Effects"/>
    <tableColumn id="2" xr3:uid="{21F4B655-6390-9D48-B33D-87E5089855BE}" name="Sunday" dataDxfId="18" dataCellStyle="Percent">
      <calculatedColumnFormula>B30/B9</calculatedColumnFormula>
    </tableColumn>
    <tableColumn id="3" xr3:uid="{2EEEC37F-6994-2A45-BB03-453A3208359E}" name="Monday" dataDxfId="17" dataCellStyle="Percent">
      <calculatedColumnFormula>C30/C9</calculatedColumnFormula>
    </tableColumn>
    <tableColumn id="4" xr3:uid="{3DB999E0-2DF7-4740-873B-A08253C1BD2F}" name="Tuesday" dataDxfId="16" dataCellStyle="Percent">
      <calculatedColumnFormula>D30/D9</calculatedColumnFormula>
    </tableColumn>
    <tableColumn id="5" xr3:uid="{3C66823C-1B4A-9D44-8134-672E286CC718}" name="Wednesday" dataDxfId="15" dataCellStyle="Percent">
      <calculatedColumnFormula>E30/E9</calculatedColumnFormula>
    </tableColumn>
    <tableColumn id="6" xr3:uid="{EC60134D-7227-2A48-8E74-14BB97EB1F17}" name="Thursday" dataDxfId="14" dataCellStyle="Percent">
      <calculatedColumnFormula>F30/F9</calculatedColumnFormula>
    </tableColumn>
    <tableColumn id="7" xr3:uid="{3CCA9F83-B49C-0A44-8E8F-87A53C08B363}" name="Friday" dataDxfId="13" dataCellStyle="Percent">
      <calculatedColumnFormula>G30/G9</calculatedColumnFormula>
    </tableColumn>
    <tableColumn id="8" xr3:uid="{DB439551-9C26-3F48-BB95-A3A88D64C387}" name="Saturday" dataDxfId="12" dataCellStyle="Percent">
      <calculatedColumnFormula>H30/H9</calculatedColumnFormula>
    </tableColumn>
    <tableColumn id="9" xr3:uid="{137ADEE8-3CD8-5A42-AAD7-658ED0294779}" name="MAPE" dataDxfId="11" dataCellStyle="Output">
      <calculatedColumnFormula array="1">AVERAGE(ABS(B35:H35))</calculatedColumnFormula>
    </tableColumn>
  </tableColumns>
  <tableStyleInfo name="TableStyleLight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D2075-1A4B-7648-AF04-1E995995B081}" name="DecayParameters" displayName="DecayParameters" ref="A6:B11" totalsRowShown="0">
  <autoFilter ref="A6:B11" xr:uid="{401D2075-1A4B-7648-AF04-1E995995B081}"/>
  <tableColumns count="2">
    <tableColumn id="1" xr3:uid="{77EF00E7-E3D9-BF43-B7B0-2E0FF357E524}" name="Variable"/>
    <tableColumn id="2" xr3:uid="{BD2A062D-AAED-5F4F-82D9-38DB6A97AC59}" name="Value" dataCellStyle="Input"/>
  </tableColumns>
  <tableStyleInfo name="TableStyleLight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B5FFB3-EC1C-264C-A102-248327C368DF}" name="Decays" displayName="Decays" ref="A16:J20" totalsRowShown="0" headerRowDxfId="10" dataDxfId="9" headerRowCellStyle="Percent" dataCellStyle="Percent">
  <autoFilter ref="A16:J20" xr:uid="{74B5FFB3-EC1C-264C-A102-248327C368DF}"/>
  <tableColumns count="10">
    <tableColumn id="1" xr3:uid="{87CF0F9A-4DF8-FD46-BBC0-6C589FC10E06}" name="Type"/>
    <tableColumn id="2" xr3:uid="{8FF20CFF-8B85-A947-80ED-1AA806E09F1F}" name="0" dataDxfId="8" dataCellStyle="Percent">
      <calculatedColumnFormula>Initial_Value</calculatedColumnFormula>
    </tableColumn>
    <tableColumn id="3" xr3:uid="{EAD67F7A-6673-1B48-B856-DED7DA037F23}" name="1" dataDxfId="7" dataCellStyle="Percent"/>
    <tableColumn id="4" xr3:uid="{371EDB8A-80B8-CA4E-AD96-E5A7955D2BF0}" name="2" dataDxfId="6" dataCellStyle="Percent"/>
    <tableColumn id="5" xr3:uid="{2DA6C0D2-DB3C-5343-8F1E-B74B703E5EA2}" name="3" dataDxfId="5" dataCellStyle="Percent"/>
    <tableColumn id="6" xr3:uid="{528A79EB-B21F-164E-A546-0F2C468F4FCC}" name="4" dataDxfId="4" dataCellStyle="Percent"/>
    <tableColumn id="7" xr3:uid="{3258AFBA-2356-3E41-94C8-2A27C58A693E}" name="5" dataDxfId="3" dataCellStyle="Percent"/>
    <tableColumn id="8" xr3:uid="{0798F7C4-19C9-E449-A52B-D8BF2FA9BC4D}" name="6" dataDxfId="2" dataCellStyle="Percent"/>
    <tableColumn id="9" xr3:uid="{1E53772A-E428-A045-86A2-0411AFFD19A5}" name="7" dataDxfId="1" dataCellStyle="Percent"/>
    <tableColumn id="10" xr3:uid="{CE905B81-15FB-0B4C-9089-03E695D357F7}" name="Total" dataDxfId="0" dataCellStyle="Percent">
      <calculatedColumnFormula>SUM(Decays[[#This Row],[0]:[7]])</calculatedColumnFormula>
    </tableColumn>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drawing" Target="../drawings/drawing1.xm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CAD7A-EEEE-A641-8DE0-662086FB36E3}">
  <dimension ref="A1:N37"/>
  <sheetViews>
    <sheetView zoomScale="90" zoomScaleNormal="90" workbookViewId="0">
      <selection sqref="A1:J1"/>
    </sheetView>
  </sheetViews>
  <sheetFormatPr baseColWidth="10" defaultRowHeight="16" x14ac:dyDescent="0.2"/>
  <cols>
    <col min="1" max="1" width="20.6640625" customWidth="1"/>
    <col min="2" max="2" width="11.1640625" bestFit="1" customWidth="1"/>
    <col min="5" max="5" width="13" customWidth="1"/>
    <col min="12" max="12" width="46.1640625" bestFit="1" customWidth="1"/>
    <col min="14" max="14" width="62.5" bestFit="1" customWidth="1"/>
  </cols>
  <sheetData>
    <row r="1" spans="1:14" ht="24" x14ac:dyDescent="0.3">
      <c r="A1" s="30" t="s">
        <v>83</v>
      </c>
      <c r="B1" s="30"/>
      <c r="C1" s="30"/>
      <c r="D1" s="30"/>
      <c r="E1" s="30"/>
      <c r="F1" s="30"/>
      <c r="G1" s="30"/>
      <c r="H1" s="30"/>
      <c r="I1" s="30"/>
      <c r="J1" s="30"/>
    </row>
    <row r="2" spans="1:14" x14ac:dyDescent="0.2">
      <c r="A2" s="9" t="s">
        <v>73</v>
      </c>
    </row>
    <row r="3" spans="1:14" x14ac:dyDescent="0.2">
      <c r="A3" s="9"/>
    </row>
    <row r="4" spans="1:14" x14ac:dyDescent="0.2">
      <c r="A4" s="11" t="s">
        <v>80</v>
      </c>
      <c r="B4" s="19" t="s">
        <v>38</v>
      </c>
      <c r="D4" s="11" t="s">
        <v>78</v>
      </c>
      <c r="E4">
        <v>2024</v>
      </c>
    </row>
    <row r="5" spans="1:14" x14ac:dyDescent="0.2">
      <c r="A5" s="11" t="s">
        <v>81</v>
      </c>
      <c r="B5" s="20">
        <v>45607</v>
      </c>
      <c r="D5" s="11" t="s">
        <v>79</v>
      </c>
      <c r="E5">
        <v>45</v>
      </c>
      <c r="L5" s="24" t="s">
        <v>76</v>
      </c>
      <c r="N5" s="24" t="s">
        <v>75</v>
      </c>
    </row>
    <row r="6" spans="1:14" x14ac:dyDescent="0.2">
      <c r="L6" s="21"/>
      <c r="N6" s="25"/>
    </row>
    <row r="7" spans="1:14" ht="21" thickBot="1" x14ac:dyDescent="0.3">
      <c r="A7" s="29" t="s">
        <v>9</v>
      </c>
      <c r="B7" s="29"/>
      <c r="C7" s="29"/>
      <c r="D7" s="29"/>
      <c r="E7" s="29"/>
      <c r="F7" s="29"/>
      <c r="G7" s="29"/>
      <c r="H7" s="29"/>
      <c r="I7" s="29"/>
      <c r="L7" s="21"/>
      <c r="N7" s="22" t="s">
        <v>71</v>
      </c>
    </row>
    <row r="8" spans="1:14" ht="17" thickTop="1" x14ac:dyDescent="0.2">
      <c r="A8" t="s">
        <v>21</v>
      </c>
      <c r="B8" t="s">
        <v>2</v>
      </c>
      <c r="C8" t="s">
        <v>3</v>
      </c>
      <c r="D8" t="s">
        <v>4</v>
      </c>
      <c r="E8" t="s">
        <v>5</v>
      </c>
      <c r="F8" t="s">
        <v>6</v>
      </c>
      <c r="G8" t="s">
        <v>7</v>
      </c>
      <c r="H8" t="s">
        <v>8</v>
      </c>
      <c r="I8" t="s">
        <v>11</v>
      </c>
      <c r="J8" t="s">
        <v>39</v>
      </c>
      <c r="L8" s="21"/>
      <c r="N8" s="22" t="s">
        <v>48</v>
      </c>
    </row>
    <row r="9" spans="1:14" x14ac:dyDescent="0.2">
      <c r="A9" t="s">
        <v>0</v>
      </c>
      <c r="B9" s="2">
        <v>0.14000000000000001</v>
      </c>
      <c r="C9" s="2">
        <v>0.15</v>
      </c>
      <c r="D9" s="2">
        <v>0.13</v>
      </c>
      <c r="E9" s="2">
        <v>0.14000000000000001</v>
      </c>
      <c r="F9" s="2">
        <v>0.15</v>
      </c>
      <c r="G9" s="2">
        <v>0.15</v>
      </c>
      <c r="H9" s="2">
        <v>0.14000000000000001</v>
      </c>
      <c r="I9" s="1">
        <f>SUM(B9:H9)</f>
        <v>1</v>
      </c>
      <c r="J9" s="7">
        <v>0.5</v>
      </c>
      <c r="L9" s="22" t="s">
        <v>85</v>
      </c>
      <c r="N9" s="22" t="s">
        <v>58</v>
      </c>
    </row>
    <row r="10" spans="1:14" x14ac:dyDescent="0.2">
      <c r="A10" t="s">
        <v>49</v>
      </c>
      <c r="B10" s="2">
        <v>0.2</v>
      </c>
      <c r="C10" s="2">
        <v>0.15</v>
      </c>
      <c r="D10" s="2">
        <v>0.14000000000000001</v>
      </c>
      <c r="E10" s="2">
        <v>0.14000000000000001</v>
      </c>
      <c r="F10" s="2">
        <v>0.11</v>
      </c>
      <c r="G10" s="2">
        <v>0.12</v>
      </c>
      <c r="H10" s="2">
        <v>0.14000000000000001</v>
      </c>
      <c r="I10" s="1">
        <f>SUM(B10:H10)</f>
        <v>1</v>
      </c>
      <c r="J10" s="7">
        <v>1</v>
      </c>
      <c r="L10" s="22" t="s">
        <v>84</v>
      </c>
      <c r="N10" s="22" t="s">
        <v>57</v>
      </c>
    </row>
    <row r="11" spans="1:14" x14ac:dyDescent="0.2">
      <c r="A11" t="s">
        <v>1</v>
      </c>
      <c r="B11" s="2">
        <f>1/7</f>
        <v>0.14285714285714285</v>
      </c>
      <c r="C11" s="2">
        <f t="shared" ref="C11:H11" si="0">1/7</f>
        <v>0.14285714285714285</v>
      </c>
      <c r="D11" s="2">
        <f t="shared" si="0"/>
        <v>0.14285714285714285</v>
      </c>
      <c r="E11" s="2">
        <f t="shared" si="0"/>
        <v>0.14285714285714285</v>
      </c>
      <c r="F11" s="2">
        <f t="shared" si="0"/>
        <v>0.14285714285714285</v>
      </c>
      <c r="G11" s="2">
        <f t="shared" si="0"/>
        <v>0.14285714285714285</v>
      </c>
      <c r="H11" s="2">
        <f t="shared" si="0"/>
        <v>0.14285714285714285</v>
      </c>
      <c r="I11" s="1">
        <f>SUM(B11:H11)</f>
        <v>0.99999999999999978</v>
      </c>
      <c r="J11" s="7">
        <v>0.5</v>
      </c>
      <c r="L11" s="21"/>
      <c r="N11" s="22" t="s">
        <v>59</v>
      </c>
    </row>
    <row r="12" spans="1:14" x14ac:dyDescent="0.2">
      <c r="B12" s="2"/>
      <c r="C12" s="2"/>
      <c r="D12" s="2"/>
      <c r="E12" s="2"/>
      <c r="F12" s="2"/>
      <c r="G12" s="2"/>
      <c r="H12" s="2"/>
      <c r="I12" s="1"/>
      <c r="L12" s="21"/>
      <c r="N12" s="21"/>
    </row>
    <row r="13" spans="1:14" ht="21" thickBot="1" x14ac:dyDescent="0.3">
      <c r="A13" s="29" t="s">
        <v>10</v>
      </c>
      <c r="B13" s="29"/>
      <c r="C13" s="29"/>
      <c r="D13" s="29"/>
      <c r="E13" s="29"/>
      <c r="F13" s="29"/>
      <c r="G13" s="29"/>
      <c r="H13" s="29"/>
      <c r="I13" s="29"/>
      <c r="L13" s="21"/>
      <c r="N13" s="21"/>
    </row>
    <row r="14" spans="1:14" ht="17" thickTop="1" x14ac:dyDescent="0.2">
      <c r="A14" t="s">
        <v>21</v>
      </c>
      <c r="B14" t="s">
        <v>2</v>
      </c>
      <c r="C14" t="s">
        <v>3</v>
      </c>
      <c r="D14" t="s">
        <v>4</v>
      </c>
      <c r="E14" t="s">
        <v>5</v>
      </c>
      <c r="F14" t="s">
        <v>6</v>
      </c>
      <c r="G14" t="s">
        <v>7</v>
      </c>
      <c r="H14" t="s">
        <v>8</v>
      </c>
      <c r="I14" t="s">
        <v>11</v>
      </c>
      <c r="J14" t="s">
        <v>39</v>
      </c>
      <c r="L14" s="21"/>
      <c r="N14" s="22" t="s">
        <v>56</v>
      </c>
    </row>
    <row r="15" spans="1:14" x14ac:dyDescent="0.2">
      <c r="A15" t="s">
        <v>53</v>
      </c>
      <c r="B15" s="12">
        <v>0.25</v>
      </c>
      <c r="C15" s="12">
        <v>0.10679165038899051</v>
      </c>
      <c r="D15" s="12">
        <v>4.5617826371217501E-2</v>
      </c>
      <c r="E15" s="12">
        <v>1.9486411861362928E-2</v>
      </c>
      <c r="F15" s="12">
        <v>8.3239443313381893E-3</v>
      </c>
      <c r="G15" s="12">
        <v>3.5557110115587501E-3</v>
      </c>
      <c r="H15" s="12">
        <v>1.5188809889226632E-3</v>
      </c>
      <c r="I15" s="12">
        <f>SUM(B15:H15)</f>
        <v>0.43529442495339055</v>
      </c>
      <c r="J15" s="7">
        <v>0.5</v>
      </c>
      <c r="L15" s="22" t="s">
        <v>77</v>
      </c>
      <c r="N15" s="21"/>
    </row>
    <row r="16" spans="1:14" x14ac:dyDescent="0.2">
      <c r="A16" t="s">
        <v>54</v>
      </c>
      <c r="B16" s="12">
        <v>0</v>
      </c>
      <c r="C16" s="12">
        <v>0</v>
      </c>
      <c r="D16" s="12">
        <v>-0.1</v>
      </c>
      <c r="E16" s="12">
        <v>-6.1314719276545845E-2</v>
      </c>
      <c r="F16" s="12">
        <v>-3.868528072345416E-2</v>
      </c>
      <c r="G16" s="12">
        <v>-2.2629438553091685E-2</v>
      </c>
      <c r="H16" s="12">
        <v>-1.0175559829607286E-2</v>
      </c>
      <c r="I16" s="12">
        <f t="shared" ref="I16:I18" si="1">SUM(B16:H16)</f>
        <v>-0.23280499838269897</v>
      </c>
      <c r="J16" s="7">
        <v>0.5</v>
      </c>
      <c r="L16" s="22" t="s">
        <v>82</v>
      </c>
      <c r="N16" s="21"/>
    </row>
    <row r="17" spans="1:14" x14ac:dyDescent="0.2">
      <c r="A17" t="s">
        <v>86</v>
      </c>
      <c r="B17" s="12">
        <v>0.05</v>
      </c>
      <c r="C17" s="12">
        <v>-0.1</v>
      </c>
      <c r="D17" s="12">
        <v>0.05</v>
      </c>
      <c r="E17" s="12">
        <v>0</v>
      </c>
      <c r="F17" s="12">
        <v>0</v>
      </c>
      <c r="G17" s="12">
        <v>0</v>
      </c>
      <c r="H17" s="12">
        <v>0</v>
      </c>
      <c r="I17" s="12">
        <f t="shared" si="1"/>
        <v>0</v>
      </c>
      <c r="J17" s="7">
        <v>0</v>
      </c>
      <c r="L17" s="22" t="s">
        <v>87</v>
      </c>
      <c r="N17" s="21"/>
    </row>
    <row r="18" spans="1:14" x14ac:dyDescent="0.2">
      <c r="A18" t="s">
        <v>89</v>
      </c>
      <c r="B18" s="12">
        <v>0</v>
      </c>
      <c r="C18" s="12">
        <v>0</v>
      </c>
      <c r="D18" s="12">
        <v>0</v>
      </c>
      <c r="E18" s="12">
        <v>0</v>
      </c>
      <c r="F18" s="12">
        <v>0</v>
      </c>
      <c r="G18" s="12">
        <v>0.1</v>
      </c>
      <c r="H18" s="12">
        <v>0.05</v>
      </c>
      <c r="I18" s="12">
        <f t="shared" si="1"/>
        <v>0.15000000000000002</v>
      </c>
      <c r="J18" s="7">
        <v>0</v>
      </c>
      <c r="L18" s="22" t="s">
        <v>88</v>
      </c>
      <c r="N18" s="21"/>
    </row>
    <row r="19" spans="1:14" x14ac:dyDescent="0.2">
      <c r="L19" s="21"/>
      <c r="N19" s="21"/>
    </row>
    <row r="20" spans="1:14" x14ac:dyDescent="0.2">
      <c r="A20" t="s">
        <v>52</v>
      </c>
      <c r="B20" t="s">
        <v>2</v>
      </c>
      <c r="C20" t="s">
        <v>3</v>
      </c>
      <c r="D20" t="s">
        <v>4</v>
      </c>
      <c r="E20" t="s">
        <v>5</v>
      </c>
      <c r="F20" t="s">
        <v>6</v>
      </c>
      <c r="G20" t="s">
        <v>7</v>
      </c>
      <c r="H20" t="s">
        <v>8</v>
      </c>
      <c r="I20" t="s">
        <v>11</v>
      </c>
      <c r="J20" t="s">
        <v>39</v>
      </c>
      <c r="L20" s="21"/>
      <c r="N20" s="21"/>
    </row>
    <row r="21" spans="1:14" x14ac:dyDescent="0.2">
      <c r="A21" t="s">
        <v>50</v>
      </c>
      <c r="B21" s="14" cm="1">
        <f t="array" ref="B21">SUM(Adjustments[Sunday]*Adjustments[Weight])</f>
        <v>0.125</v>
      </c>
      <c r="C21" s="14" cm="1">
        <f t="array" ref="C21">SUM(Adjustments[Monday]*Adjustments[Weight])</f>
        <v>5.3395825194495254E-2</v>
      </c>
      <c r="D21" s="14" cm="1">
        <f t="array" ref="D21">SUM(Adjustments[Tuesday]*Adjustments[Weight])</f>
        <v>-2.7191086814391252E-2</v>
      </c>
      <c r="E21" s="14" cm="1">
        <f t="array" ref="E21">SUM(Adjustments[Wednesday]*Adjustments[Weight])</f>
        <v>-2.0914153707591459E-2</v>
      </c>
      <c r="F21" s="14" cm="1">
        <f t="array" ref="F21">SUM(Adjustments[Thursday]*Adjustments[Weight])</f>
        <v>-1.5180668196057985E-2</v>
      </c>
      <c r="G21" s="14" cm="1">
        <f t="array" ref="G21">SUM(Adjustments[Friday]*Adjustments[Weight])</f>
        <v>-9.5368637707664676E-3</v>
      </c>
      <c r="H21" s="14" cm="1">
        <f t="array" ref="H21">SUM(Adjustments[Saturday]*Adjustments[Weight])</f>
        <v>-4.3283394203423118E-3</v>
      </c>
      <c r="I21" s="14">
        <f>SUM(B21:H21)</f>
        <v>0.10124471328534579</v>
      </c>
      <c r="J21" s="13">
        <v>1</v>
      </c>
      <c r="L21" s="21"/>
      <c r="N21" s="22" t="s">
        <v>51</v>
      </c>
    </row>
    <row r="22" spans="1:14" x14ac:dyDescent="0.2">
      <c r="L22" s="21"/>
      <c r="N22" s="21"/>
    </row>
    <row r="23" spans="1:14" ht="21" thickBot="1" x14ac:dyDescent="0.3">
      <c r="A23" s="29" t="s">
        <v>60</v>
      </c>
      <c r="B23" s="29"/>
      <c r="C23" s="29"/>
      <c r="D23" s="29"/>
      <c r="E23" s="29"/>
      <c r="F23" s="29"/>
      <c r="G23" s="29"/>
      <c r="H23" s="29"/>
      <c r="I23" s="29"/>
      <c r="L23" s="21"/>
      <c r="N23" s="21"/>
    </row>
    <row r="24" spans="1:14" ht="17" thickTop="1" x14ac:dyDescent="0.2">
      <c r="A24" t="s">
        <v>90</v>
      </c>
      <c r="B24" t="s">
        <v>2</v>
      </c>
      <c r="C24" t="s">
        <v>3</v>
      </c>
      <c r="D24" t="s">
        <v>4</v>
      </c>
      <c r="E24" t="s">
        <v>5</v>
      </c>
      <c r="F24" t="s">
        <v>6</v>
      </c>
      <c r="G24" t="s">
        <v>7</v>
      </c>
      <c r="H24" t="s">
        <v>8</v>
      </c>
      <c r="I24" t="s">
        <v>11</v>
      </c>
      <c r="L24" s="21"/>
      <c r="N24" s="21"/>
    </row>
    <row r="25" spans="1:14" x14ac:dyDescent="0.2">
      <c r="A25" t="s">
        <v>61</v>
      </c>
      <c r="B25" s="2" cm="1">
        <f t="array" ref="B25">SUM(ReferenceDistributions[Sunday]*ReferenceDistributions[Weight], WeightedAdjustments[Sunday]*WeightedAdjustments[Weight])</f>
        <v>0.46642857142857141</v>
      </c>
      <c r="C25" s="2" cm="1">
        <f t="array" ref="C25">SUM(ReferenceDistributions[Monday]*ReferenceDistributions[Weight], WeightedAdjustments[Monday]*WeightedAdjustments[Weight])</f>
        <v>0.34982439662306664</v>
      </c>
      <c r="D25" s="2" cm="1">
        <f t="array" ref="D25">SUM(ReferenceDistributions[Tuesday]*ReferenceDistributions[Weight], WeightedAdjustments[Tuesday]*WeightedAdjustments[Weight])</f>
        <v>0.24923748461418022</v>
      </c>
      <c r="E25" s="2" cm="1">
        <f t="array" ref="E25">SUM(ReferenceDistributions[Wednesday]*ReferenceDistributions[Weight], WeightedAdjustments[Wednesday]*WeightedAdjustments[Weight])</f>
        <v>0.26051441772098</v>
      </c>
      <c r="F25" s="2" cm="1">
        <f t="array" ref="F25">SUM(ReferenceDistributions[Thursday]*ReferenceDistributions[Weight], WeightedAdjustments[Thursday]*WeightedAdjustments[Weight])</f>
        <v>0.24124790323251347</v>
      </c>
      <c r="G25" s="2" cm="1">
        <f t="array" ref="G25">SUM(ReferenceDistributions[Friday]*ReferenceDistributions[Weight], WeightedAdjustments[Friday]*WeightedAdjustments[Weight])</f>
        <v>0.256891707657805</v>
      </c>
      <c r="H25" s="2" cm="1">
        <f t="array" ref="H25">SUM(ReferenceDistributions[Saturday]*ReferenceDistributions[Weight], WeightedAdjustments[Saturday]*WeightedAdjustments[Weight])</f>
        <v>0.27710023200822914</v>
      </c>
      <c r="I25" s="10">
        <f>SUM(B25:H25)</f>
        <v>2.1012447132853458</v>
      </c>
      <c r="L25" s="21"/>
      <c r="N25" s="22" t="s">
        <v>63</v>
      </c>
    </row>
    <row r="26" spans="1:14" x14ac:dyDescent="0.2">
      <c r="A26" t="s">
        <v>62</v>
      </c>
      <c r="B26" s="17">
        <f>B25/$I$25</f>
        <v>0.22197727303227777</v>
      </c>
      <c r="C26" s="17">
        <f t="shared" ref="C26:H26" si="2">C25/$I$25</f>
        <v>0.1664843672949011</v>
      </c>
      <c r="D26" s="17">
        <f t="shared" si="2"/>
        <v>0.11861421139496481</v>
      </c>
      <c r="E26" s="17">
        <f t="shared" si="2"/>
        <v>0.12398099853570103</v>
      </c>
      <c r="F26" s="17">
        <f t="shared" si="2"/>
        <v>0.11481190253909868</v>
      </c>
      <c r="G26" s="17">
        <f t="shared" si="2"/>
        <v>0.12225692040226421</v>
      </c>
      <c r="H26" s="17">
        <f t="shared" si="2"/>
        <v>0.13187432680079245</v>
      </c>
      <c r="I26" s="15">
        <f t="shared" ref="I26" si="3">I25/$I$25</f>
        <v>1</v>
      </c>
      <c r="L26" s="21"/>
      <c r="N26" s="21"/>
    </row>
    <row r="27" spans="1:14" x14ac:dyDescent="0.2">
      <c r="L27" s="21"/>
      <c r="N27" s="21"/>
    </row>
    <row r="28" spans="1:14" ht="21" thickBot="1" x14ac:dyDescent="0.3">
      <c r="A28" s="29" t="s">
        <v>64</v>
      </c>
      <c r="B28" s="29"/>
      <c r="C28" s="29"/>
      <c r="D28" s="29"/>
      <c r="E28" s="29"/>
      <c r="F28" s="29"/>
      <c r="G28" s="29"/>
      <c r="H28" s="29"/>
      <c r="I28" s="29"/>
      <c r="L28" s="21"/>
      <c r="N28" s="22" t="s">
        <v>72</v>
      </c>
    </row>
    <row r="29" spans="1:14" ht="17" thickTop="1" x14ac:dyDescent="0.2">
      <c r="A29" t="s">
        <v>66</v>
      </c>
      <c r="B29" t="s">
        <v>2</v>
      </c>
      <c r="C29" t="s">
        <v>3</v>
      </c>
      <c r="D29" t="s">
        <v>4</v>
      </c>
      <c r="E29" t="s">
        <v>5</v>
      </c>
      <c r="F29" t="s">
        <v>6</v>
      </c>
      <c r="G29" t="s">
        <v>7</v>
      </c>
      <c r="H29" t="s">
        <v>8</v>
      </c>
      <c r="I29" t="s">
        <v>70</v>
      </c>
      <c r="L29" s="21"/>
      <c r="N29" s="21"/>
    </row>
    <row r="30" spans="1:14" x14ac:dyDescent="0.2">
      <c r="A30" t="s">
        <v>67</v>
      </c>
      <c r="B30" s="2">
        <f t="shared" ref="B30:H30" si="4">B26-B9</f>
        <v>8.1977273032277753E-2</v>
      </c>
      <c r="C30" s="2">
        <f t="shared" si="4"/>
        <v>1.6484367294901103E-2</v>
      </c>
      <c r="D30" s="2">
        <f t="shared" si="4"/>
        <v>-1.1385788605035196E-2</v>
      </c>
      <c r="E30" s="2">
        <f t="shared" si="4"/>
        <v>-1.6019001464298979E-2</v>
      </c>
      <c r="F30" s="2">
        <f t="shared" si="4"/>
        <v>-3.5188097460901319E-2</v>
      </c>
      <c r="G30" s="2">
        <f t="shared" si="4"/>
        <v>-2.7743079597735781E-2</v>
      </c>
      <c r="H30" s="2">
        <f t="shared" si="4"/>
        <v>-8.125673199207567E-3</v>
      </c>
      <c r="I30" s="16" cm="1">
        <f t="array" ref="I30">AVERAGE(ABS(B30:H30))</f>
        <v>2.8131897236336811E-2</v>
      </c>
      <c r="L30" s="21"/>
      <c r="N30" s="21"/>
    </row>
    <row r="31" spans="1:14" x14ac:dyDescent="0.2">
      <c r="A31" t="s">
        <v>68</v>
      </c>
      <c r="B31" s="2">
        <f t="shared" ref="B31:H31" si="5">B26-B10</f>
        <v>2.1977273032277755E-2</v>
      </c>
      <c r="C31" s="2">
        <f t="shared" si="5"/>
        <v>1.6484367294901103E-2</v>
      </c>
      <c r="D31" s="2">
        <f t="shared" si="5"/>
        <v>-2.1385788605035205E-2</v>
      </c>
      <c r="E31" s="2">
        <f t="shared" si="5"/>
        <v>-1.6019001464298979E-2</v>
      </c>
      <c r="F31" s="2">
        <f t="shared" si="5"/>
        <v>4.8119025390986753E-3</v>
      </c>
      <c r="G31" s="2">
        <f t="shared" si="5"/>
        <v>2.2569204022642175E-3</v>
      </c>
      <c r="H31" s="2">
        <f t="shared" si="5"/>
        <v>-8.125673199207567E-3</v>
      </c>
      <c r="I31" s="16" cm="1">
        <f t="array" ref="I31">AVERAGE(ABS(B31:H31))</f>
        <v>1.300870379101193E-2</v>
      </c>
      <c r="L31" s="21"/>
      <c r="N31" s="21"/>
    </row>
    <row r="32" spans="1:14" x14ac:dyDescent="0.2">
      <c r="A32" t="s">
        <v>69</v>
      </c>
      <c r="B32" s="2">
        <f t="shared" ref="B32:H32" si="6">B26-B11</f>
        <v>7.9120130175134917E-2</v>
      </c>
      <c r="C32" s="2">
        <f t="shared" si="6"/>
        <v>2.3627224437758249E-2</v>
      </c>
      <c r="D32" s="2">
        <f t="shared" si="6"/>
        <v>-2.4242931462178041E-2</v>
      </c>
      <c r="E32" s="2">
        <f t="shared" si="6"/>
        <v>-1.8876144321441815E-2</v>
      </c>
      <c r="F32" s="2">
        <f t="shared" si="6"/>
        <v>-2.8045240318044173E-2</v>
      </c>
      <c r="G32" s="2">
        <f t="shared" si="6"/>
        <v>-2.0600222454878636E-2</v>
      </c>
      <c r="H32" s="2">
        <f t="shared" si="6"/>
        <v>-1.0982816056350403E-2</v>
      </c>
      <c r="I32" s="16" cm="1">
        <f t="array" ref="I32">AVERAGE(ABS(B32:H32))</f>
        <v>2.9356387032255179E-2</v>
      </c>
      <c r="L32" s="21"/>
      <c r="N32" s="21"/>
    </row>
    <row r="33" spans="1:14" x14ac:dyDescent="0.2">
      <c r="L33" s="21"/>
      <c r="N33" s="22" t="s">
        <v>74</v>
      </c>
    </row>
    <row r="34" spans="1:14" x14ac:dyDescent="0.2">
      <c r="A34" t="s">
        <v>65</v>
      </c>
      <c r="B34" s="18" t="s">
        <v>2</v>
      </c>
      <c r="C34" s="18" t="s">
        <v>3</v>
      </c>
      <c r="D34" s="18" t="s">
        <v>4</v>
      </c>
      <c r="E34" s="18" t="s">
        <v>5</v>
      </c>
      <c r="F34" s="18" t="s">
        <v>6</v>
      </c>
      <c r="G34" s="18" t="s">
        <v>7</v>
      </c>
      <c r="H34" s="18" t="s">
        <v>8</v>
      </c>
      <c r="I34" s="18" t="s">
        <v>70</v>
      </c>
      <c r="L34" s="21"/>
      <c r="N34" s="21"/>
    </row>
    <row r="35" spans="1:14" x14ac:dyDescent="0.2">
      <c r="A35" s="4" t="s">
        <v>67</v>
      </c>
      <c r="B35" s="2">
        <f t="shared" ref="B35:H37" si="7">B30/B9</f>
        <v>0.58555195023055528</v>
      </c>
      <c r="C35" s="2">
        <f t="shared" si="7"/>
        <v>0.10989578196600736</v>
      </c>
      <c r="D35" s="2">
        <f t="shared" si="7"/>
        <v>-8.7582989269501504E-2</v>
      </c>
      <c r="E35" s="2">
        <f t="shared" si="7"/>
        <v>-0.11442143903070698</v>
      </c>
      <c r="F35" s="2">
        <f t="shared" si="7"/>
        <v>-0.2345873164060088</v>
      </c>
      <c r="G35" s="2">
        <f t="shared" si="7"/>
        <v>-0.18495386398490521</v>
      </c>
      <c r="H35" s="2">
        <f t="shared" si="7"/>
        <v>-5.8040522851482618E-2</v>
      </c>
      <c r="I35" s="16" cm="1">
        <f t="array" ref="I35">AVERAGE(ABS(B35:H35))</f>
        <v>0.19643340910559542</v>
      </c>
      <c r="L35" s="21"/>
      <c r="N35" s="21"/>
    </row>
    <row r="36" spans="1:14" x14ac:dyDescent="0.2">
      <c r="A36" s="5" t="s">
        <v>68</v>
      </c>
      <c r="B36" s="2">
        <f t="shared" si="7"/>
        <v>0.10988636516138878</v>
      </c>
      <c r="C36" s="2">
        <f t="shared" si="7"/>
        <v>0.10989578196600736</v>
      </c>
      <c r="D36" s="2">
        <f t="shared" si="7"/>
        <v>-0.15275563289310859</v>
      </c>
      <c r="E36" s="2">
        <f t="shared" si="7"/>
        <v>-0.11442143903070698</v>
      </c>
      <c r="F36" s="2">
        <f t="shared" si="7"/>
        <v>4.3744568537260685E-2</v>
      </c>
      <c r="G36" s="2">
        <f t="shared" si="7"/>
        <v>1.8807670018868482E-2</v>
      </c>
      <c r="H36" s="2">
        <f t="shared" si="7"/>
        <v>-5.8040522851482618E-2</v>
      </c>
      <c r="I36" s="16" cm="1">
        <f t="array" ref="I36">AVERAGE(ABS(B36:H36))</f>
        <v>8.679314006554624E-2</v>
      </c>
      <c r="L36" s="23"/>
      <c r="N36" s="23"/>
    </row>
    <row r="37" spans="1:14" x14ac:dyDescent="0.2">
      <c r="A37" s="4" t="s">
        <v>69</v>
      </c>
      <c r="B37" s="2">
        <f t="shared" si="7"/>
        <v>0.55384091122594448</v>
      </c>
      <c r="C37" s="2">
        <f t="shared" si="7"/>
        <v>0.16539057106430774</v>
      </c>
      <c r="D37" s="2">
        <f t="shared" si="7"/>
        <v>-0.16970052023524629</v>
      </c>
      <c r="E37" s="2">
        <f t="shared" si="7"/>
        <v>-0.13213301025009272</v>
      </c>
      <c r="F37" s="2">
        <f t="shared" si="7"/>
        <v>-0.19631668222630921</v>
      </c>
      <c r="G37" s="2">
        <f t="shared" si="7"/>
        <v>-0.14420155718415045</v>
      </c>
      <c r="H37" s="2">
        <f t="shared" si="7"/>
        <v>-7.687971239445282E-2</v>
      </c>
      <c r="I37" s="16" cm="1">
        <f t="array" ref="I37">AVERAGE(ABS(B37:H37))</f>
        <v>0.20549470922578625</v>
      </c>
    </row>
  </sheetData>
  <mergeCells count="5">
    <mergeCell ref="A7:I7"/>
    <mergeCell ref="A13:I13"/>
    <mergeCell ref="A28:I28"/>
    <mergeCell ref="A1:J1"/>
    <mergeCell ref="A23:I23"/>
  </mergeCells>
  <phoneticPr fontId="9" type="noConversion"/>
  <conditionalFormatting sqref="B30:H32">
    <cfRule type="colorScale" priority="2">
      <colorScale>
        <cfvo type="min"/>
        <cfvo type="percentile" val="50"/>
        <cfvo type="max"/>
        <color rgb="FFF8696B"/>
        <color rgb="FFFCFCFF"/>
        <color rgb="FF63BE7B"/>
      </colorScale>
    </cfRule>
  </conditionalFormatting>
  <conditionalFormatting sqref="B35:H37">
    <cfRule type="colorScale" priority="1">
      <colorScale>
        <cfvo type="min"/>
        <cfvo type="percentile" val="50"/>
        <cfvo type="max"/>
        <color rgb="FFF8696B"/>
        <color rgb="FFFCFCFF"/>
        <color rgb="FF63BE7B"/>
      </colorScale>
    </cfRule>
  </conditionalFormatting>
  <pageMargins left="0.7" right="0.7" top="0.75" bottom="0.75" header="0.3" footer="0.3"/>
  <pageSetup orientation="portrait" horizontalDpi="0" verticalDpi="0"/>
  <drawing r:id="rId1"/>
  <tableParts count="6">
    <tablePart r:id="rId2"/>
    <tablePart r:id="rId3"/>
    <tablePart r:id="rId4"/>
    <tablePart r:id="rId5"/>
    <tablePart r:id="rId6"/>
    <tablePart r:id="rId7"/>
  </tableParts>
  <extLst>
    <ext xmlns:x15="http://schemas.microsoft.com/office/spreadsheetml/2010/11/main" uri="{3A4CF648-6AED-40f4-86FF-DC5316D8AED3}">
      <x14:slicerList xmlns:x14="http://schemas.microsoft.com/office/spreadsheetml/2009/9/main">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8F361-A4CC-3041-B7BF-492E6479FB23}">
  <dimension ref="A1:J20"/>
  <sheetViews>
    <sheetView tabSelected="1" zoomScale="110" zoomScaleNormal="110" workbookViewId="0"/>
  </sheetViews>
  <sheetFormatPr baseColWidth="10" defaultColWidth="10" defaultRowHeight="16" x14ac:dyDescent="0.2"/>
  <cols>
    <col min="1" max="1" width="22" bestFit="1" customWidth="1"/>
  </cols>
  <sheetData>
    <row r="1" spans="1:10" ht="24" x14ac:dyDescent="0.3">
      <c r="A1" s="8" t="s">
        <v>12</v>
      </c>
    </row>
    <row r="2" spans="1:10" x14ac:dyDescent="0.2">
      <c r="A2" s="27" t="s">
        <v>38</v>
      </c>
      <c r="D2" s="11" t="s">
        <v>35</v>
      </c>
    </row>
    <row r="3" spans="1:10" x14ac:dyDescent="0.2">
      <c r="A3" s="28">
        <v>45608</v>
      </c>
      <c r="D3" t="s">
        <v>41</v>
      </c>
    </row>
    <row r="4" spans="1:10" x14ac:dyDescent="0.2">
      <c r="E4" t="s">
        <v>36</v>
      </c>
    </row>
    <row r="5" spans="1:10" ht="19" thickBot="1" x14ac:dyDescent="0.3">
      <c r="A5" s="31" t="s">
        <v>26</v>
      </c>
      <c r="B5" s="31"/>
      <c r="E5" t="s">
        <v>37</v>
      </c>
    </row>
    <row r="6" spans="1:10" ht="17" thickTop="1" x14ac:dyDescent="0.2">
      <c r="A6" t="s">
        <v>13</v>
      </c>
      <c r="B6" t="s">
        <v>14</v>
      </c>
      <c r="D6" t="s">
        <v>42</v>
      </c>
    </row>
    <row r="7" spans="1:10" x14ac:dyDescent="0.2">
      <c r="A7" t="s">
        <v>15</v>
      </c>
      <c r="B7" s="3">
        <v>0.25</v>
      </c>
    </row>
    <row r="8" spans="1:10" x14ac:dyDescent="0.2">
      <c r="A8" t="s">
        <v>19</v>
      </c>
      <c r="B8" s="3">
        <v>3.5714285714285698E-2</v>
      </c>
      <c r="D8" t="s">
        <v>40</v>
      </c>
    </row>
    <row r="9" spans="1:10" x14ac:dyDescent="0.2">
      <c r="A9" t="s">
        <v>16</v>
      </c>
      <c r="B9" s="3">
        <v>0.85058117427072399</v>
      </c>
      <c r="E9" t="s">
        <v>43</v>
      </c>
      <c r="F9" t="s">
        <v>92</v>
      </c>
    </row>
    <row r="10" spans="1:10" x14ac:dyDescent="0.2">
      <c r="A10" t="s">
        <v>17</v>
      </c>
      <c r="B10" s="7">
        <v>2.9612448564961</v>
      </c>
      <c r="F10" t="s">
        <v>45</v>
      </c>
      <c r="G10" t="s">
        <v>55</v>
      </c>
    </row>
    <row r="11" spans="1:10" x14ac:dyDescent="0.2">
      <c r="A11" t="s">
        <v>18</v>
      </c>
      <c r="B11" s="3">
        <v>0.120224586740747</v>
      </c>
      <c r="E11" t="s">
        <v>44</v>
      </c>
      <c r="F11" t="s">
        <v>93</v>
      </c>
    </row>
    <row r="12" spans="1:10" x14ac:dyDescent="0.2">
      <c r="F12" t="s">
        <v>46</v>
      </c>
      <c r="G12" t="s">
        <v>47</v>
      </c>
    </row>
    <row r="13" spans="1:10" x14ac:dyDescent="0.2">
      <c r="D13" t="s">
        <v>91</v>
      </c>
    </row>
    <row r="15" spans="1:10" ht="19" thickBot="1" x14ac:dyDescent="0.3">
      <c r="A15" s="31" t="s">
        <v>20</v>
      </c>
      <c r="B15" s="31"/>
      <c r="C15" s="31"/>
      <c r="D15" s="31"/>
      <c r="E15" s="31"/>
      <c r="F15" s="31"/>
      <c r="G15" s="31"/>
      <c r="H15" s="31"/>
      <c r="I15" s="31"/>
    </row>
    <row r="16" spans="1:10" ht="17" thickTop="1" x14ac:dyDescent="0.2">
      <c r="A16" t="s">
        <v>21</v>
      </c>
      <c r="B16" s="6" t="s">
        <v>27</v>
      </c>
      <c r="C16" s="6" t="s">
        <v>28</v>
      </c>
      <c r="D16" s="6" t="s">
        <v>29</v>
      </c>
      <c r="E16" s="6" t="s">
        <v>30</v>
      </c>
      <c r="F16" s="6" t="s">
        <v>31</v>
      </c>
      <c r="G16" s="6" t="s">
        <v>32</v>
      </c>
      <c r="H16" s="6" t="s">
        <v>33</v>
      </c>
      <c r="I16" s="6" t="s">
        <v>34</v>
      </c>
      <c r="J16" s="6" t="s">
        <v>11</v>
      </c>
    </row>
    <row r="17" spans="1:10" x14ac:dyDescent="0.2">
      <c r="A17" t="s">
        <v>24</v>
      </c>
      <c r="B17" s="2">
        <f>Initial_Value</f>
        <v>0.25</v>
      </c>
      <c r="C17" s="2">
        <f t="shared" ref="C17:I17" si="0">Initial_Value - C$16*Linear_Decay_Constant</f>
        <v>0.2142857142857143</v>
      </c>
      <c r="D17" s="2">
        <f t="shared" si="0"/>
        <v>0.1785714285714286</v>
      </c>
      <c r="E17" s="2">
        <f t="shared" si="0"/>
        <v>0.1428571428571429</v>
      </c>
      <c r="F17" s="2">
        <f t="shared" si="0"/>
        <v>0.10714285714285721</v>
      </c>
      <c r="G17" s="2">
        <f t="shared" si="0"/>
        <v>7.1428571428571508E-2</v>
      </c>
      <c r="H17" s="2">
        <f t="shared" si="0"/>
        <v>3.5714285714285809E-2</v>
      </c>
      <c r="I17" s="2">
        <f t="shared" si="0"/>
        <v>0</v>
      </c>
      <c r="J17" s="26">
        <f>SUM(Decays[[#This Row],[0]:[7]])</f>
        <v>1.0000000000000004</v>
      </c>
    </row>
    <row r="18" spans="1:10" x14ac:dyDescent="0.2">
      <c r="A18" t="s">
        <v>22</v>
      </c>
      <c r="B18" s="2">
        <f>Initial_Value</f>
        <v>0.25</v>
      </c>
      <c r="C18" s="2">
        <f t="shared" ref="C18:I18" si="1">Initial_Value*EXP(-Decay_Rate*C$16)</f>
        <v>0.10679165038899051</v>
      </c>
      <c r="D18" s="2">
        <f t="shared" si="1"/>
        <v>4.5617826371217501E-2</v>
      </c>
      <c r="E18" s="2">
        <f t="shared" si="1"/>
        <v>1.9486411861362928E-2</v>
      </c>
      <c r="F18" s="2">
        <f t="shared" si="1"/>
        <v>8.3239443313381893E-3</v>
      </c>
      <c r="G18" s="2">
        <f t="shared" si="1"/>
        <v>3.5557110115587501E-3</v>
      </c>
      <c r="H18" s="2">
        <f t="shared" si="1"/>
        <v>1.5188809889226632E-3</v>
      </c>
      <c r="I18" s="2">
        <f t="shared" si="1"/>
        <v>6.4881523020605275E-4</v>
      </c>
      <c r="J18" s="26">
        <f>SUM(Decays[[#This Row],[0]:[7]])</f>
        <v>0.43594324018359659</v>
      </c>
    </row>
    <row r="19" spans="1:10" x14ac:dyDescent="0.2">
      <c r="A19" t="s">
        <v>23</v>
      </c>
      <c r="B19" s="2">
        <f>Initial_Value</f>
        <v>0.25</v>
      </c>
      <c r="C19" s="2">
        <f t="shared" ref="C19:I19" si="2">Initial_Value-Decay_Constant*LN(C$16+1)</f>
        <v>0.16666666666666663</v>
      </c>
      <c r="D19" s="2">
        <f t="shared" si="2"/>
        <v>0.11791979160657026</v>
      </c>
      <c r="E19" s="2">
        <f t="shared" si="2"/>
        <v>8.3333333333333259E-2</v>
      </c>
      <c r="F19" s="2">
        <f t="shared" si="2"/>
        <v>5.6505992092719726E-2</v>
      </c>
      <c r="G19" s="2">
        <f t="shared" si="2"/>
        <v>3.4586458273236892E-2</v>
      </c>
      <c r="H19" s="2">
        <f t="shared" si="2"/>
        <v>1.6053756495199578E-2</v>
      </c>
      <c r="I19" s="2">
        <f t="shared" si="2"/>
        <v>0</v>
      </c>
      <c r="J19" s="26">
        <f>SUM(Decays[[#This Row],[0]:[7]])</f>
        <v>0.72506599846772646</v>
      </c>
    </row>
    <row r="20" spans="1:10" x14ac:dyDescent="0.2">
      <c r="A20" t="s">
        <v>25</v>
      </c>
      <c r="B20" s="2">
        <f>Initial_Value</f>
        <v>0.25</v>
      </c>
      <c r="C20" s="2">
        <f t="shared" ref="C20:I20" si="3">Initial_Value/(1+Decay_Rate*C$16)^Decay_Power</f>
        <v>4.0399422265425991E-2</v>
      </c>
      <c r="D20" s="2">
        <f t="shared" si="3"/>
        <v>1.3182954559170384E-2</v>
      </c>
      <c r="E20" s="2">
        <f t="shared" si="3"/>
        <v>5.860675294914853E-3</v>
      </c>
      <c r="F20" s="2">
        <f t="shared" si="3"/>
        <v>3.1034145095030123E-3</v>
      </c>
      <c r="G20" s="2">
        <f t="shared" si="3"/>
        <v>1.8393329184950282E-3</v>
      </c>
      <c r="H20" s="2">
        <f t="shared" si="3"/>
        <v>1.1793728245795207E-3</v>
      </c>
      <c r="I20" s="2">
        <f t="shared" si="3"/>
        <v>8.0142753470180351E-4</v>
      </c>
      <c r="J20" s="26">
        <f>SUM(Decays[[#This Row],[0]:[7]])</f>
        <v>0.31636659990679061</v>
      </c>
    </row>
  </sheetData>
  <scenarios current="1" show="1">
    <scenario name="-50% Drop Resolving After 5 Days." locked="1" count="5" user="John Fiocca" comment="Created by John Fiocca on 11/11/2024_x000a_Modified by John Fiocca on 11/11/2024">
      <inputCells r="B7" val="-0.5" numFmtId="9"/>
      <inputCells r="B8" val="-0.1" numFmtId="9"/>
      <inputCells r="B9" val="1.37559580805951" numFmtId="9"/>
      <inputCells r="B10" val="2" numFmtId="43"/>
      <inputCells r="B11" val="-0.279055313275624" numFmtId="9"/>
    </scenario>
    <scenario name="+25% Boost Fading After 7 Days" locked="1" count="5" user="John Fiocca" comment="Created by John Fiocca on 11/11/2024">
      <inputCells r="B7" val="0.25" numFmtId="9"/>
      <inputCells r="B8" val="0.0357142857142857" numFmtId="9"/>
      <inputCells r="B9" val="0.850581174270724" numFmtId="9"/>
      <inputCells r="B10" val="2.9612448564961" numFmtId="43"/>
      <inputCells r="B11" val="0.120224586740747" numFmtId="9"/>
    </scenario>
  </scenarios>
  <mergeCells count="2">
    <mergeCell ref="A5:B5"/>
    <mergeCell ref="A15:I15"/>
  </mergeCells>
  <phoneticPr fontId="9" type="noConversion"/>
  <pageMargins left="0.7" right="0.7" top="0.75" bottom="0.75" header="0.3" footer="0.3"/>
  <drawing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Custom Distribution Worksheet</vt:lpstr>
      <vt:lpstr>Decay Functions</vt:lpstr>
      <vt:lpstr>Decay_Constant</vt:lpstr>
      <vt:lpstr>Decay_Power</vt:lpstr>
      <vt:lpstr>Decay_Rate</vt:lpstr>
      <vt:lpstr>Initial_Value</vt:lpstr>
      <vt:lpstr>Linear_Decay_Constant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Fiocca</dc:creator>
  <cp:lastModifiedBy>John Fiocca</cp:lastModifiedBy>
  <dcterms:created xsi:type="dcterms:W3CDTF">2024-11-11T18:59:32Z</dcterms:created>
  <dcterms:modified xsi:type="dcterms:W3CDTF">2024-11-13T00:03:31Z</dcterms:modified>
</cp:coreProperties>
</file>