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5.xml" ContentType="application/vnd.openxmlformats-officedocument.drawing+xml"/>
  <Override PartName="/xl/charts/chartEx1.xml" ContentType="application/vnd.ms-office.chartex+xml"/>
  <Override PartName="/xl/charts/style20.xml" ContentType="application/vnd.ms-office.chartstyle+xml"/>
  <Override PartName="/xl/charts/colors20.xml" ContentType="application/vnd.ms-office.chartcolorstyle+xml"/>
  <Override PartName="/xl/drawings/drawing6.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drawings/drawing7.xml" ContentType="application/vnd.openxmlformats-officedocument.drawing+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harts/chart26.xml" ContentType="application/vnd.openxmlformats-officedocument.drawingml.chart+xml"/>
  <Override PartName="/xl/charts/style23.xml" ContentType="application/vnd.ms-office.chartstyle+xml"/>
  <Override PartName="/xl/charts/colors23.xml" ContentType="application/vnd.ms-office.chartcolorstyle+xml"/>
  <Override PartName="/xl/charts/chart27.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defaultThemeVersion="166925"/>
  <mc:AlternateContent xmlns:mc="http://schemas.openxmlformats.org/markup-compatibility/2006">
    <mc:Choice Requires="x15">
      <x15ac:absPath xmlns:x15ac="http://schemas.microsoft.com/office/spreadsheetml/2010/11/ac" url="C:\Users\fiona\Downloads\OneDrive-2021-02-20\"/>
    </mc:Choice>
  </mc:AlternateContent>
  <xr:revisionPtr revIDLastSave="8" documentId="13_ncr:1_{7931C38F-E43F-4B16-9C23-E638DD1D888C}" xr6:coauthVersionLast="46" xr6:coauthVersionMax="46" xr10:uidLastSave="{57D1D5EA-0013-416F-812A-53AC05ECD21A}"/>
  <bookViews>
    <workbookView xWindow="-110" yWindow="-110" windowWidth="18220" windowHeight="11620" tabRatio="837" firstSheet="4" activeTab="5"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Table'!$A$2:$J$1010</definedName>
    <definedName name="_xlchart.v1.0" hidden="1">'Variance Analysis'!$B$120:$M$120</definedName>
    <definedName name="_xlchart.v1.1" hidden="1">'Variance Analysis'!$B$125:$M$125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E34" i="15" l="1"/>
  <c r="E12" i="17"/>
  <c r="E11" i="17"/>
  <c r="Q118" i="16"/>
  <c r="Q117" i="16"/>
  <c r="Q116" i="16"/>
  <c r="Q115" i="16"/>
  <c r="Q114" i="16"/>
  <c r="Q113" i="16"/>
  <c r="Q112" i="16"/>
  <c r="Q111" i="16"/>
  <c r="Q110" i="16"/>
  <c r="P118" i="16"/>
  <c r="P117" i="16"/>
  <c r="P116" i="16"/>
  <c r="P115" i="16"/>
  <c r="P114" i="16"/>
  <c r="P113" i="16"/>
  <c r="P112" i="16"/>
  <c r="P111" i="16"/>
  <c r="P110" i="16"/>
  <c r="O118" i="16"/>
  <c r="O117" i="16"/>
  <c r="O116" i="16"/>
  <c r="O115" i="16"/>
  <c r="O114" i="16"/>
  <c r="O113" i="16"/>
  <c r="O112" i="16"/>
  <c r="O111" i="16"/>
  <c r="O110" i="16"/>
  <c r="N118" i="16"/>
  <c r="N117" i="16"/>
  <c r="N116" i="16"/>
  <c r="N115" i="16"/>
  <c r="N114" i="16"/>
  <c r="N113" i="16"/>
  <c r="N112" i="16"/>
  <c r="N111" i="16"/>
  <c r="N110" i="16"/>
  <c r="M118" i="16"/>
  <c r="M117" i="16"/>
  <c r="M116" i="16"/>
  <c r="M115" i="16"/>
  <c r="M114" i="16"/>
  <c r="M113" i="16"/>
  <c r="M112" i="16"/>
  <c r="M111" i="16"/>
  <c r="M110" i="16"/>
  <c r="L118" i="16"/>
  <c r="L117" i="16"/>
  <c r="L116" i="16"/>
  <c r="L115" i="16"/>
  <c r="L114" i="16"/>
  <c r="L113" i="16"/>
  <c r="L112" i="16"/>
  <c r="L111" i="16"/>
  <c r="L110" i="16"/>
  <c r="K118" i="16"/>
  <c r="K117" i="16"/>
  <c r="K116" i="16"/>
  <c r="K115" i="16"/>
  <c r="K114" i="16"/>
  <c r="K113" i="16"/>
  <c r="K112" i="16"/>
  <c r="K111" i="16"/>
  <c r="K110" i="16"/>
  <c r="J118" i="16"/>
  <c r="J117" i="16"/>
  <c r="J116" i="16"/>
  <c r="J115" i="16"/>
  <c r="J114" i="16"/>
  <c r="J113" i="16"/>
  <c r="J112" i="16"/>
  <c r="J111" i="16"/>
  <c r="J110" i="16"/>
  <c r="I118" i="16"/>
  <c r="I117" i="16"/>
  <c r="I116" i="16"/>
  <c r="I115" i="16"/>
  <c r="I114" i="16"/>
  <c r="I113" i="16"/>
  <c r="I112" i="16"/>
  <c r="I111" i="16"/>
  <c r="I110" i="16"/>
  <c r="H118" i="16"/>
  <c r="H117" i="16"/>
  <c r="H116" i="16"/>
  <c r="H115" i="16"/>
  <c r="H114" i="16"/>
  <c r="H113" i="16"/>
  <c r="H112" i="16"/>
  <c r="H111" i="16"/>
  <c r="H110" i="16"/>
  <c r="G118" i="16"/>
  <c r="G117" i="16"/>
  <c r="G116" i="16"/>
  <c r="G115" i="16"/>
  <c r="G114" i="16"/>
  <c r="G113" i="16"/>
  <c r="G112" i="16"/>
  <c r="G111" i="16"/>
  <c r="G110" i="16"/>
  <c r="F118" i="16"/>
  <c r="F117" i="16"/>
  <c r="F116" i="16"/>
  <c r="F115" i="16"/>
  <c r="F114" i="16"/>
  <c r="F113" i="16"/>
  <c r="F112" i="16"/>
  <c r="F111" i="16"/>
  <c r="F110" i="16"/>
  <c r="E974" i="17"/>
  <c r="E973" i="17"/>
  <c r="E972" i="17"/>
  <c r="E971" i="17"/>
  <c r="E970" i="17"/>
  <c r="E969" i="17"/>
  <c r="E968" i="17"/>
  <c r="E967" i="17"/>
  <c r="E966" i="17"/>
  <c r="E965" i="17"/>
  <c r="E964" i="17"/>
  <c r="E963" i="17"/>
  <c r="E962" i="17"/>
  <c r="E961" i="17"/>
  <c r="E960" i="17"/>
  <c r="E959" i="17"/>
  <c r="E958" i="17"/>
  <c r="E957" i="17"/>
  <c r="E956" i="17"/>
  <c r="E955" i="17"/>
  <c r="E954" i="17"/>
  <c r="E953" i="17"/>
  <c r="E952" i="17"/>
  <c r="E951" i="17"/>
  <c r="E950" i="17"/>
  <c r="E949" i="17"/>
  <c r="E948" i="17"/>
  <c r="E947" i="17"/>
  <c r="E946" i="17"/>
  <c r="E945" i="17"/>
  <c r="E944" i="17"/>
  <c r="E943" i="17"/>
  <c r="E942" i="17"/>
  <c r="E941" i="17"/>
  <c r="E940" i="17"/>
  <c r="E939" i="17"/>
  <c r="Q42" i="16"/>
  <c r="P42" i="16"/>
  <c r="O42" i="16"/>
  <c r="N42" i="16"/>
  <c r="M42" i="16"/>
  <c r="L42" i="16"/>
  <c r="K42" i="16"/>
  <c r="J42" i="16"/>
  <c r="I42" i="16"/>
  <c r="H42" i="16"/>
  <c r="G42" i="16"/>
  <c r="F42" i="16"/>
  <c r="Q41" i="16"/>
  <c r="P41" i="16"/>
  <c r="O41" i="16"/>
  <c r="N41" i="16"/>
  <c r="M41" i="16"/>
  <c r="L41" i="16"/>
  <c r="K41" i="16"/>
  <c r="J41" i="16"/>
  <c r="I41" i="16"/>
  <c r="H41" i="16"/>
  <c r="G41" i="16"/>
  <c r="F41" i="16"/>
  <c r="Q40" i="16"/>
  <c r="P40" i="16"/>
  <c r="O40" i="16"/>
  <c r="N40" i="16"/>
  <c r="M40" i="16"/>
  <c r="L40" i="16"/>
  <c r="K40" i="16"/>
  <c r="J40" i="16"/>
  <c r="I40" i="16"/>
  <c r="H40" i="16"/>
  <c r="G40" i="16"/>
  <c r="F40" i="16"/>
  <c r="Q39" i="16"/>
  <c r="P39" i="16"/>
  <c r="O39" i="16"/>
  <c r="N39" i="16"/>
  <c r="M39" i="16"/>
  <c r="L39" i="16"/>
  <c r="K39" i="16"/>
  <c r="J39" i="16"/>
  <c r="I39" i="16"/>
  <c r="H39" i="16"/>
  <c r="G39" i="16"/>
  <c r="F39" i="16"/>
  <c r="Q38" i="16"/>
  <c r="P38" i="16"/>
  <c r="O38" i="16"/>
  <c r="N38" i="16"/>
  <c r="M38" i="16"/>
  <c r="L38" i="16"/>
  <c r="K38" i="16"/>
  <c r="J38" i="16"/>
  <c r="I38" i="16"/>
  <c r="H38" i="16"/>
  <c r="G38" i="16"/>
  <c r="F38" i="16"/>
  <c r="Q37" i="16"/>
  <c r="P37" i="16"/>
  <c r="O37" i="16"/>
  <c r="N37" i="16"/>
  <c r="M37" i="16"/>
  <c r="L37" i="16"/>
  <c r="K37" i="16"/>
  <c r="J37" i="16"/>
  <c r="I37" i="16"/>
  <c r="H37" i="16"/>
  <c r="G37" i="16"/>
  <c r="F37" i="16"/>
  <c r="Q36" i="16"/>
  <c r="P36" i="16"/>
  <c r="O36" i="16"/>
  <c r="N36" i="16"/>
  <c r="M36" i="16"/>
  <c r="L36" i="16"/>
  <c r="K36" i="16"/>
  <c r="J36" i="16"/>
  <c r="I36" i="16"/>
  <c r="H36" i="16"/>
  <c r="G36" i="16"/>
  <c r="F36" i="16"/>
  <c r="Q35" i="16"/>
  <c r="P35" i="16"/>
  <c r="O35" i="16"/>
  <c r="N35" i="16"/>
  <c r="M35" i="16"/>
  <c r="L35" i="16"/>
  <c r="K35" i="16"/>
  <c r="J35" i="16"/>
  <c r="I35" i="16"/>
  <c r="H35" i="16"/>
  <c r="G35" i="16"/>
  <c r="F35" i="16"/>
  <c r="J1011" i="17"/>
  <c r="M43" i="16" l="1"/>
  <c r="L21" i="18" s="1"/>
  <c r="F43" i="16"/>
  <c r="E21" i="18" s="1"/>
  <c r="N43" i="16"/>
  <c r="M21" i="18" s="1"/>
  <c r="J43" i="16"/>
  <c r="I21" i="18" s="1"/>
  <c r="L43" i="16"/>
  <c r="K21" i="18" s="1"/>
  <c r="K43" i="16"/>
  <c r="J21" i="18" s="1"/>
  <c r="I43" i="16"/>
  <c r="H21" i="18" s="1"/>
  <c r="Q43" i="16"/>
  <c r="P21" i="18" s="1"/>
  <c r="H43" i="16"/>
  <c r="G21" i="18" s="1"/>
  <c r="P43" i="16"/>
  <c r="O21" i="18" s="1"/>
  <c r="G43" i="16"/>
  <c r="F21" i="18" s="1"/>
  <c r="O43" i="16"/>
  <c r="N21" i="18" s="1"/>
  <c r="R36" i="16"/>
  <c r="E85" i="16" s="1"/>
  <c r="R37" i="16"/>
  <c r="E86" i="16" s="1"/>
  <c r="R38" i="16"/>
  <c r="E87" i="16" s="1"/>
  <c r="R39" i="16"/>
  <c r="E88" i="16" s="1"/>
  <c r="R40" i="16"/>
  <c r="E89" i="16" s="1"/>
  <c r="R41" i="16"/>
  <c r="E90" i="16" s="1"/>
  <c r="R42" i="16"/>
  <c r="E91" i="16" s="1"/>
  <c r="R35" i="16"/>
  <c r="E84" i="16" s="1"/>
  <c r="Q21" i="18" l="1"/>
  <c r="R43" i="16"/>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Q16" i="16" l="1"/>
  <c r="P16" i="16"/>
  <c r="O16" i="16"/>
  <c r="N16" i="16"/>
  <c r="M16" i="16"/>
  <c r="L16" i="16"/>
  <c r="K16" i="16"/>
  <c r="J16" i="16"/>
  <c r="I16" i="16"/>
  <c r="H16" i="16"/>
  <c r="G16" i="16"/>
  <c r="F16" i="16"/>
  <c r="Q50" i="16"/>
  <c r="P50" i="16"/>
  <c r="O50" i="16"/>
  <c r="N50" i="16"/>
  <c r="M50" i="16"/>
  <c r="L50" i="16"/>
  <c r="K50" i="16"/>
  <c r="J50" i="16"/>
  <c r="I50" i="16"/>
  <c r="H50" i="16"/>
  <c r="G50" i="16"/>
  <c r="F50" i="16"/>
  <c r="M28" i="16"/>
  <c r="L28" i="16"/>
  <c r="K28" i="16"/>
  <c r="J28" i="16"/>
  <c r="Q28" i="16"/>
  <c r="I28" i="16"/>
  <c r="P28" i="16"/>
  <c r="H28" i="16"/>
  <c r="O28" i="16"/>
  <c r="G28" i="16"/>
  <c r="N28" i="16"/>
  <c r="F28" i="16"/>
  <c r="M32" i="16"/>
  <c r="L32" i="16"/>
  <c r="K32" i="16"/>
  <c r="J32" i="16"/>
  <c r="Q32" i="16"/>
  <c r="I32" i="16"/>
  <c r="P32" i="16"/>
  <c r="H32" i="16"/>
  <c r="O32" i="16"/>
  <c r="G32" i="16"/>
  <c r="N32" i="16"/>
  <c r="F32" i="16"/>
  <c r="M26" i="16"/>
  <c r="L26" i="16"/>
  <c r="K26" i="16"/>
  <c r="J26" i="16"/>
  <c r="Q26" i="16"/>
  <c r="I26" i="16"/>
  <c r="P26" i="16"/>
  <c r="H26" i="16"/>
  <c r="O26" i="16"/>
  <c r="G26" i="16"/>
  <c r="N26" i="16"/>
  <c r="F26" i="16"/>
  <c r="M30" i="16"/>
  <c r="L30" i="16"/>
  <c r="K30" i="16"/>
  <c r="J30" i="16"/>
  <c r="Q30" i="16"/>
  <c r="I30" i="16"/>
  <c r="P30" i="16"/>
  <c r="H30" i="16"/>
  <c r="O30" i="16"/>
  <c r="G30" i="16"/>
  <c r="N30" i="16"/>
  <c r="F30" i="16"/>
  <c r="Q18" i="16"/>
  <c r="P18" i="16"/>
  <c r="O18" i="16"/>
  <c r="N18" i="16"/>
  <c r="M18" i="16"/>
  <c r="L18" i="16"/>
  <c r="K18" i="16"/>
  <c r="J18" i="16"/>
  <c r="I18" i="16"/>
  <c r="H18" i="16"/>
  <c r="G18" i="16"/>
  <c r="F18" i="16"/>
  <c r="Q52" i="16"/>
  <c r="P52" i="16"/>
  <c r="O52" i="16"/>
  <c r="N52" i="16"/>
  <c r="M52" i="16"/>
  <c r="L52" i="16"/>
  <c r="K52" i="16"/>
  <c r="J52" i="16"/>
  <c r="I52" i="16"/>
  <c r="H52" i="16"/>
  <c r="G52" i="16"/>
  <c r="F52" i="16"/>
  <c r="Q31" i="16"/>
  <c r="I31" i="16"/>
  <c r="P31" i="16"/>
  <c r="H31" i="16"/>
  <c r="O31" i="16"/>
  <c r="G31" i="16"/>
  <c r="N31" i="16"/>
  <c r="F31" i="16"/>
  <c r="M31" i="16"/>
  <c r="L31" i="16"/>
  <c r="K31" i="16"/>
  <c r="J31" i="16"/>
  <c r="Q54" i="16"/>
  <c r="P54" i="16"/>
  <c r="O54" i="16"/>
  <c r="N54" i="16"/>
  <c r="M54" i="16"/>
  <c r="L54" i="16"/>
  <c r="K54" i="16"/>
  <c r="J54" i="16"/>
  <c r="I54" i="16"/>
  <c r="H54" i="16"/>
  <c r="G54" i="16"/>
  <c r="F54" i="16"/>
  <c r="I20" i="16"/>
  <c r="G20" i="16"/>
  <c r="F20" i="16"/>
  <c r="J20" i="16"/>
  <c r="Q20" i="16"/>
  <c r="P20" i="16"/>
  <c r="O20" i="16"/>
  <c r="N20" i="16"/>
  <c r="M20" i="16"/>
  <c r="L20" i="16"/>
  <c r="K20" i="16"/>
  <c r="H20" i="16"/>
  <c r="M17" i="16"/>
  <c r="K17" i="16"/>
  <c r="I17" i="16"/>
  <c r="Q17" i="16"/>
  <c r="P17" i="16"/>
  <c r="O17" i="16"/>
  <c r="N17" i="16"/>
  <c r="L17" i="16"/>
  <c r="J17" i="16"/>
  <c r="H17" i="16"/>
  <c r="Q51" i="16"/>
  <c r="P51" i="16"/>
  <c r="O51" i="16"/>
  <c r="N51" i="16"/>
  <c r="M51" i="16"/>
  <c r="L51" i="16"/>
  <c r="K51" i="16"/>
  <c r="J51" i="16"/>
  <c r="I51" i="16"/>
  <c r="H51" i="16"/>
  <c r="G51" i="16"/>
  <c r="F51" i="16"/>
  <c r="F17" i="16"/>
  <c r="G17" i="16"/>
  <c r="Q56" i="16"/>
  <c r="P56" i="16"/>
  <c r="O56" i="16"/>
  <c r="N56" i="16"/>
  <c r="M56" i="16"/>
  <c r="L56" i="16"/>
  <c r="K56" i="16"/>
  <c r="J56" i="16"/>
  <c r="I56" i="16"/>
  <c r="H56" i="16"/>
  <c r="G56" i="16"/>
  <c r="F56" i="16"/>
  <c r="F22" i="16"/>
  <c r="Q22" i="16"/>
  <c r="P22" i="16"/>
  <c r="O22" i="16"/>
  <c r="N22" i="16"/>
  <c r="M22" i="16"/>
  <c r="L22" i="16"/>
  <c r="K22" i="16"/>
  <c r="J22" i="16"/>
  <c r="I22" i="16"/>
  <c r="H22" i="16"/>
  <c r="G22" i="16"/>
  <c r="Q29" i="16"/>
  <c r="I29" i="16"/>
  <c r="P29" i="16"/>
  <c r="H29" i="16"/>
  <c r="O29" i="16"/>
  <c r="G29" i="16"/>
  <c r="N29" i="16"/>
  <c r="F29" i="16"/>
  <c r="M29" i="16"/>
  <c r="L29" i="16"/>
  <c r="K29" i="16"/>
  <c r="J29" i="16"/>
  <c r="Q25" i="16"/>
  <c r="I25" i="16"/>
  <c r="P25" i="16"/>
  <c r="H25" i="16"/>
  <c r="O25" i="16"/>
  <c r="G25" i="16"/>
  <c r="N25" i="16"/>
  <c r="F25" i="16"/>
  <c r="M25" i="16"/>
  <c r="L25" i="16"/>
  <c r="K25" i="16"/>
  <c r="J25" i="16"/>
  <c r="Q27" i="16"/>
  <c r="I27" i="16"/>
  <c r="P27" i="16"/>
  <c r="H27" i="16"/>
  <c r="O27" i="16"/>
  <c r="G27" i="16"/>
  <c r="N27" i="16"/>
  <c r="F27" i="16"/>
  <c r="M27" i="16"/>
  <c r="L27" i="16"/>
  <c r="K27" i="16"/>
  <c r="J27" i="16"/>
  <c r="Q55" i="16"/>
  <c r="P55" i="16"/>
  <c r="O55" i="16"/>
  <c r="N55" i="16"/>
  <c r="M55" i="16"/>
  <c r="L55" i="16"/>
  <c r="K55" i="16"/>
  <c r="J55" i="16"/>
  <c r="I55" i="16"/>
  <c r="H55" i="16"/>
  <c r="G55" i="16"/>
  <c r="F55" i="16"/>
  <c r="G21" i="16"/>
  <c r="F21" i="16"/>
  <c r="Q21" i="16"/>
  <c r="P21" i="16"/>
  <c r="O21" i="16"/>
  <c r="N21" i="16"/>
  <c r="M21" i="16"/>
  <c r="L21" i="16"/>
  <c r="K21" i="16"/>
  <c r="J21" i="16"/>
  <c r="I21" i="16"/>
  <c r="H21" i="16"/>
  <c r="N19" i="16"/>
  <c r="H19" i="16"/>
  <c r="Q53" i="16"/>
  <c r="P53" i="16"/>
  <c r="O53" i="16"/>
  <c r="N53" i="16"/>
  <c r="M53" i="16"/>
  <c r="L53" i="16"/>
  <c r="K53" i="16"/>
  <c r="J53" i="16"/>
  <c r="I53" i="16"/>
  <c r="H53" i="16"/>
  <c r="G53" i="16"/>
  <c r="F53" i="16"/>
  <c r="L19" i="16"/>
  <c r="F19" i="16"/>
  <c r="K19" i="16"/>
  <c r="P19" i="16"/>
  <c r="I19" i="16"/>
  <c r="M19" i="16"/>
  <c r="G19" i="16"/>
  <c r="Q19" i="16"/>
  <c r="O19" i="16"/>
  <c r="J19" i="16"/>
  <c r="E183" i="17"/>
  <c r="E184" i="17"/>
  <c r="E185" i="17"/>
  <c r="E186" i="17"/>
  <c r="E187" i="17"/>
  <c r="E188" i="17"/>
  <c r="E189" i="17"/>
  <c r="E190" i="17"/>
  <c r="E191" i="17"/>
  <c r="E192" i="17"/>
  <c r="E193" i="17"/>
  <c r="E194" i="17"/>
  <c r="G33" i="16" l="1"/>
  <c r="F20" i="18" s="1"/>
  <c r="R50" i="16"/>
  <c r="R55" i="16"/>
  <c r="R27" i="16"/>
  <c r="D86" i="16" s="1"/>
  <c r="J33" i="16"/>
  <c r="I20" i="18" s="1"/>
  <c r="O33" i="16"/>
  <c r="N20" i="18" s="1"/>
  <c r="H33" i="16"/>
  <c r="G20" i="18" s="1"/>
  <c r="R29" i="16"/>
  <c r="D88" i="16" s="1"/>
  <c r="K33" i="16"/>
  <c r="J20" i="18" s="1"/>
  <c r="P33" i="16"/>
  <c r="O20" i="18" s="1"/>
  <c r="R18" i="16"/>
  <c r="C87" i="16" s="1"/>
  <c r="R26" i="16"/>
  <c r="D85" i="16" s="1"/>
  <c r="Q15" i="16"/>
  <c r="Q23" i="16" s="1"/>
  <c r="P19" i="18" s="1"/>
  <c r="P15" i="16"/>
  <c r="P23" i="16" s="1"/>
  <c r="O19" i="18" s="1"/>
  <c r="O15" i="16"/>
  <c r="O23" i="16" s="1"/>
  <c r="N19" i="18" s="1"/>
  <c r="N15" i="16"/>
  <c r="N23" i="16" s="1"/>
  <c r="M19" i="18" s="1"/>
  <c r="M15" i="16"/>
  <c r="M23" i="16" s="1"/>
  <c r="L19" i="18" s="1"/>
  <c r="L15" i="16"/>
  <c r="L23" i="16" s="1"/>
  <c r="K19" i="18" s="1"/>
  <c r="K15" i="16"/>
  <c r="K23" i="16" s="1"/>
  <c r="J19" i="18" s="1"/>
  <c r="J15" i="16"/>
  <c r="J23" i="16" s="1"/>
  <c r="I19" i="18" s="1"/>
  <c r="I15" i="16"/>
  <c r="I23" i="16" s="1"/>
  <c r="H19" i="18" s="1"/>
  <c r="H15" i="16"/>
  <c r="H23" i="16" s="1"/>
  <c r="G19" i="18" s="1"/>
  <c r="G15" i="16"/>
  <c r="G23" i="16" s="1"/>
  <c r="F19" i="18" s="1"/>
  <c r="F15" i="16"/>
  <c r="F23" i="16" s="1"/>
  <c r="E19" i="18" s="1"/>
  <c r="Q49" i="16"/>
  <c r="Q57" i="16" s="1"/>
  <c r="P49" i="16"/>
  <c r="P57" i="16" s="1"/>
  <c r="O49" i="16"/>
  <c r="O57" i="16" s="1"/>
  <c r="N49" i="16"/>
  <c r="N57" i="16" s="1"/>
  <c r="M49" i="16"/>
  <c r="M57" i="16" s="1"/>
  <c r="L49" i="16"/>
  <c r="L57" i="16" s="1"/>
  <c r="K49" i="16"/>
  <c r="K57" i="16" s="1"/>
  <c r="J49" i="16"/>
  <c r="J57" i="16" s="1"/>
  <c r="I49" i="16"/>
  <c r="I57" i="16" s="1"/>
  <c r="H49" i="16"/>
  <c r="H57" i="16" s="1"/>
  <c r="G49" i="16"/>
  <c r="G57" i="16" s="1"/>
  <c r="F49" i="16"/>
  <c r="L33" i="16"/>
  <c r="K20" i="18" s="1"/>
  <c r="I33" i="16"/>
  <c r="H20" i="18" s="1"/>
  <c r="R17" i="16"/>
  <c r="C86" i="16" s="1"/>
  <c r="R20" i="16"/>
  <c r="C89" i="16" s="1"/>
  <c r="R28" i="16"/>
  <c r="D87" i="16" s="1"/>
  <c r="R16" i="16"/>
  <c r="C85" i="16" s="1"/>
  <c r="R19" i="16"/>
  <c r="C88" i="16" s="1"/>
  <c r="M33" i="16"/>
  <c r="L20" i="18" s="1"/>
  <c r="Q33" i="16"/>
  <c r="P20" i="18" s="1"/>
  <c r="R51" i="16"/>
  <c r="F33" i="16"/>
  <c r="E20" i="18" s="1"/>
  <c r="R25" i="16"/>
  <c r="R22" i="16"/>
  <c r="C91" i="16" s="1"/>
  <c r="R53" i="16"/>
  <c r="R21" i="16"/>
  <c r="C90" i="16" s="1"/>
  <c r="N33" i="16"/>
  <c r="M20" i="18" s="1"/>
  <c r="R56" i="16"/>
  <c r="R54" i="16"/>
  <c r="R31" i="16"/>
  <c r="D90" i="16" s="1"/>
  <c r="R52" i="16"/>
  <c r="R30" i="16"/>
  <c r="D89" i="16" s="1"/>
  <c r="R32" i="16"/>
  <c r="D91" i="16" s="1"/>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19" i="18" l="1"/>
  <c r="Q20" i="18"/>
  <c r="D84" i="16"/>
  <c r="R33" i="16"/>
  <c r="F57" i="16"/>
  <c r="R49" i="16"/>
  <c r="R15" i="16"/>
  <c r="I40" i="15"/>
  <c r="P40" i="15"/>
  <c r="H40" i="15"/>
  <c r="O40" i="15"/>
  <c r="G40" i="15"/>
  <c r="N40" i="15"/>
  <c r="F40" i="15"/>
  <c r="M40" i="15"/>
  <c r="E40" i="15"/>
  <c r="L40" i="15"/>
  <c r="J40" i="15"/>
  <c r="K40" i="15"/>
  <c r="M41" i="15"/>
  <c r="E41" i="15"/>
  <c r="L41" i="15"/>
  <c r="K41" i="15"/>
  <c r="N41" i="15"/>
  <c r="J41" i="15"/>
  <c r="F41" i="15"/>
  <c r="I41" i="15"/>
  <c r="P41" i="15"/>
  <c r="H41" i="15"/>
  <c r="O41" i="15"/>
  <c r="G41" i="15"/>
  <c r="J42" i="15"/>
  <c r="E42" i="15"/>
  <c r="I42" i="15"/>
  <c r="P42" i="15"/>
  <c r="H42" i="15"/>
  <c r="O42" i="15"/>
  <c r="G42" i="15"/>
  <c r="N42" i="15"/>
  <c r="F42" i="15"/>
  <c r="M42" i="15"/>
  <c r="L42" i="15"/>
  <c r="K42" i="15"/>
  <c r="J37" i="15"/>
  <c r="G37" i="15"/>
  <c r="M37" i="15"/>
  <c r="F37" i="15"/>
  <c r="P37" i="15"/>
  <c r="H37" i="15"/>
  <c r="N37" i="15"/>
  <c r="K37" i="15"/>
  <c r="I37" i="15"/>
  <c r="O37" i="15"/>
  <c r="L37" i="15"/>
  <c r="M38" i="15"/>
  <c r="P38" i="15"/>
  <c r="H38" i="15"/>
  <c r="K38" i="15"/>
  <c r="N38" i="15"/>
  <c r="F38" i="15"/>
  <c r="J38" i="15"/>
  <c r="I38" i="15"/>
  <c r="L38" i="15"/>
  <c r="G38" i="15"/>
  <c r="O38" i="15"/>
  <c r="M39" i="15"/>
  <c r="E39" i="15"/>
  <c r="L39" i="15"/>
  <c r="I39" i="15"/>
  <c r="N39" i="15"/>
  <c r="K39" i="15"/>
  <c r="J39" i="15"/>
  <c r="F39" i="15"/>
  <c r="P39" i="15"/>
  <c r="H39" i="15"/>
  <c r="O39" i="15"/>
  <c r="G39" i="15"/>
  <c r="P20" i="15"/>
  <c r="H20" i="15"/>
  <c r="O20" i="15"/>
  <c r="G20" i="15"/>
  <c r="E38" i="15"/>
  <c r="N20" i="15"/>
  <c r="F20" i="15"/>
  <c r="E20" i="15"/>
  <c r="M20" i="15"/>
  <c r="L20" i="15"/>
  <c r="K20" i="15"/>
  <c r="J20" i="15"/>
  <c r="I20" i="15"/>
  <c r="P25" i="15"/>
  <c r="H25" i="15"/>
  <c r="O25" i="15"/>
  <c r="G25" i="15"/>
  <c r="N25" i="15"/>
  <c r="F25" i="15"/>
  <c r="M25" i="15"/>
  <c r="E25" i="15"/>
  <c r="L25" i="15"/>
  <c r="K25" i="15"/>
  <c r="J25" i="15"/>
  <c r="I25" i="15"/>
  <c r="L28" i="15"/>
  <c r="K28" i="15"/>
  <c r="J28" i="15"/>
  <c r="I28" i="15"/>
  <c r="P28" i="15"/>
  <c r="H28" i="15"/>
  <c r="O28" i="15"/>
  <c r="G28" i="15"/>
  <c r="M28" i="15"/>
  <c r="N28" i="15"/>
  <c r="F28" i="15"/>
  <c r="E28" i="15"/>
  <c r="L19" i="15"/>
  <c r="K19" i="15"/>
  <c r="J19" i="15"/>
  <c r="M19" i="15"/>
  <c r="I19" i="15"/>
  <c r="P19" i="15"/>
  <c r="H19" i="15"/>
  <c r="O19" i="15"/>
  <c r="G19" i="15"/>
  <c r="E19" i="15"/>
  <c r="N19" i="15"/>
  <c r="F19" i="15"/>
  <c r="L21" i="15"/>
  <c r="K21" i="15"/>
  <c r="M21" i="15"/>
  <c r="J21" i="15"/>
  <c r="I21" i="15"/>
  <c r="E21" i="15"/>
  <c r="P21" i="15"/>
  <c r="H21" i="15"/>
  <c r="O21" i="15"/>
  <c r="G21" i="15"/>
  <c r="N21" i="15"/>
  <c r="F21" i="15"/>
  <c r="L26" i="15"/>
  <c r="K26" i="15"/>
  <c r="J26" i="15"/>
  <c r="E26" i="15"/>
  <c r="I26" i="15"/>
  <c r="M26" i="15"/>
  <c r="P26" i="15"/>
  <c r="H26" i="15"/>
  <c r="O26" i="15"/>
  <c r="G26" i="15"/>
  <c r="N26" i="15"/>
  <c r="F26" i="15"/>
  <c r="P22" i="15"/>
  <c r="H22" i="15"/>
  <c r="O22" i="15"/>
  <c r="G22" i="15"/>
  <c r="N22" i="15"/>
  <c r="F22" i="15"/>
  <c r="M22" i="15"/>
  <c r="E22" i="15"/>
  <c r="L22" i="15"/>
  <c r="I22" i="15"/>
  <c r="K22" i="15"/>
  <c r="J22" i="15"/>
  <c r="P27" i="15"/>
  <c r="H27" i="15"/>
  <c r="O27" i="15"/>
  <c r="G27" i="15"/>
  <c r="N27" i="15"/>
  <c r="F27" i="15"/>
  <c r="M27" i="15"/>
  <c r="E27" i="15"/>
  <c r="L27" i="15"/>
  <c r="I27" i="15"/>
  <c r="K27" i="15"/>
  <c r="J27" i="15"/>
  <c r="L24" i="15"/>
  <c r="E24" i="15"/>
  <c r="K24" i="15"/>
  <c r="J24" i="15"/>
  <c r="I24" i="15"/>
  <c r="P24" i="15"/>
  <c r="H24" i="15"/>
  <c r="O24" i="15"/>
  <c r="G24" i="15"/>
  <c r="M24" i="15"/>
  <c r="N24" i="15"/>
  <c r="F24" i="15"/>
  <c r="P18" i="15"/>
  <c r="H18" i="15"/>
  <c r="O18" i="15"/>
  <c r="G18" i="15"/>
  <c r="E37" i="15"/>
  <c r="E16" i="18" s="1"/>
  <c r="N18" i="15"/>
  <c r="F18" i="15"/>
  <c r="M18" i="15"/>
  <c r="E18" i="15"/>
  <c r="L18" i="15"/>
  <c r="K18" i="15"/>
  <c r="J18" i="15"/>
  <c r="I18" i="15"/>
  <c r="R57" i="16" l="1"/>
  <c r="S49" i="16"/>
  <c r="E24" i="18"/>
  <c r="E57" i="18" s="1"/>
  <c r="L16" i="18"/>
  <c r="L24" i="18" s="1"/>
  <c r="L57" i="18" s="1"/>
  <c r="O16" i="18"/>
  <c r="O24" i="18" s="1"/>
  <c r="O57" i="18" s="1"/>
  <c r="I16" i="18"/>
  <c r="I24" i="18" s="1"/>
  <c r="I57" i="18" s="1"/>
  <c r="K16" i="18"/>
  <c r="K24" i="18" s="1"/>
  <c r="K57" i="18" s="1"/>
  <c r="N16" i="18"/>
  <c r="N24" i="18" s="1"/>
  <c r="N57" i="18" s="1"/>
  <c r="H16" i="18"/>
  <c r="H24" i="18" s="1"/>
  <c r="H57" i="18" s="1"/>
  <c r="P16" i="18"/>
  <c r="P24" i="18" s="1"/>
  <c r="P57" i="18" s="1"/>
  <c r="F16" i="18"/>
  <c r="M16" i="18"/>
  <c r="M24" i="18" s="1"/>
  <c r="M57" i="18" s="1"/>
  <c r="G16" i="18"/>
  <c r="G24" i="18" s="1"/>
  <c r="G57" i="18" s="1"/>
  <c r="J16" i="18"/>
  <c r="J24" i="18" s="1"/>
  <c r="J57" i="18" s="1"/>
  <c r="K17" i="18"/>
  <c r="K25" i="18" s="1"/>
  <c r="K58" i="18" s="1"/>
  <c r="J17" i="18"/>
  <c r="J25" i="18" s="1"/>
  <c r="J58" i="18" s="1"/>
  <c r="L17" i="18"/>
  <c r="L25" i="18" s="1"/>
  <c r="L58" i="18" s="1"/>
  <c r="E17" i="18"/>
  <c r="M17" i="18"/>
  <c r="M25" i="18" s="1"/>
  <c r="M58" i="18" s="1"/>
  <c r="F17" i="18"/>
  <c r="F25" i="18" s="1"/>
  <c r="F58" i="18" s="1"/>
  <c r="N17" i="18"/>
  <c r="N25" i="18" s="1"/>
  <c r="N58" i="18" s="1"/>
  <c r="G17" i="18"/>
  <c r="G25" i="18" s="1"/>
  <c r="G58" i="18" s="1"/>
  <c r="O17" i="18"/>
  <c r="O25" i="18" s="1"/>
  <c r="O58" i="18" s="1"/>
  <c r="H17" i="18"/>
  <c r="H25" i="18" s="1"/>
  <c r="H58" i="18" s="1"/>
  <c r="P17" i="18"/>
  <c r="P25" i="18" s="1"/>
  <c r="P58" i="18" s="1"/>
  <c r="I17" i="18"/>
  <c r="I25" i="18" s="1"/>
  <c r="I58" i="18" s="1"/>
  <c r="Q19" i="15"/>
  <c r="R23" i="16"/>
  <c r="C84" i="16"/>
  <c r="Q39" i="15"/>
  <c r="D58" i="15" s="1"/>
  <c r="Q38" i="15"/>
  <c r="C58" i="15" s="1"/>
  <c r="Q37" i="15"/>
  <c r="B58" i="15" s="1"/>
  <c r="Q42" i="15"/>
  <c r="D59" i="15" s="1"/>
  <c r="Q41" i="15"/>
  <c r="C59" i="15" s="1"/>
  <c r="Q40" i="15"/>
  <c r="B59" i="15" s="1"/>
  <c r="Q20" i="15"/>
  <c r="Q24" i="15"/>
  <c r="Q26" i="15"/>
  <c r="Q21" i="15"/>
  <c r="Q28" i="15"/>
  <c r="Q25" i="15"/>
  <c r="Q27" i="15"/>
  <c r="Q22" i="15"/>
  <c r="Q18" i="15"/>
  <c r="E4" i="17"/>
  <c r="E5" i="17"/>
  <c r="E6" i="17"/>
  <c r="E7" i="17"/>
  <c r="E8" i="17"/>
  <c r="E9" i="17"/>
  <c r="E10"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35" i="15" l="1"/>
  <c r="S57" i="16"/>
  <c r="S52" i="16"/>
  <c r="S51" i="16"/>
  <c r="S55" i="16"/>
  <c r="S50" i="16"/>
  <c r="S54" i="16"/>
  <c r="S56" i="16"/>
  <c r="S53" i="16"/>
  <c r="N12" i="15"/>
  <c r="E12" i="15"/>
  <c r="E25" i="18"/>
  <c r="E58" i="18" s="1"/>
  <c r="Q17" i="18"/>
  <c r="Q25" i="18" s="1"/>
  <c r="Q58" i="18" s="1"/>
  <c r="F24" i="18"/>
  <c r="F57" i="18" s="1"/>
  <c r="Q16" i="18"/>
  <c r="Q24" i="18" s="1"/>
  <c r="Q57" i="18" s="1"/>
  <c r="L35" i="15"/>
  <c r="O35" i="15"/>
  <c r="G35" i="15"/>
  <c r="I35" i="15"/>
  <c r="J35" i="15"/>
  <c r="H35" i="15"/>
  <c r="M35" i="15"/>
  <c r="P35" i="15"/>
  <c r="K35" i="15"/>
  <c r="N35" i="15"/>
  <c r="F35" i="15"/>
  <c r="I34" i="15"/>
  <c r="L34" i="15"/>
  <c r="O34" i="15"/>
  <c r="G34" i="15"/>
  <c r="J34" i="15"/>
  <c r="M34" i="15"/>
  <c r="P34" i="15"/>
  <c r="H34" i="15"/>
  <c r="K34" i="15"/>
  <c r="N34" i="15"/>
  <c r="F34" i="15"/>
  <c r="O36" i="15"/>
  <c r="G36" i="15"/>
  <c r="J36" i="15"/>
  <c r="M36" i="15"/>
  <c r="H36" i="15"/>
  <c r="L36" i="15"/>
  <c r="P36" i="15"/>
  <c r="K36" i="15"/>
  <c r="N36" i="15"/>
  <c r="F36" i="15"/>
  <c r="I36" i="15"/>
  <c r="L16" i="15"/>
  <c r="P16" i="15"/>
  <c r="G16" i="15"/>
  <c r="J16" i="15"/>
  <c r="E16" i="15"/>
  <c r="E36" i="15"/>
  <c r="M16" i="15"/>
  <c r="N16" i="15"/>
  <c r="H16" i="15"/>
  <c r="I16" i="15"/>
  <c r="K16" i="15"/>
  <c r="O16" i="15"/>
  <c r="F16" i="15"/>
  <c r="O14" i="15"/>
  <c r="F14" i="15"/>
  <c r="I14" i="15"/>
  <c r="L14" i="15"/>
  <c r="P14" i="15"/>
  <c r="G14" i="15"/>
  <c r="K14" i="15"/>
  <c r="J14" i="15"/>
  <c r="M14" i="15"/>
  <c r="E14" i="15"/>
  <c r="H14" i="15"/>
  <c r="N14" i="15"/>
  <c r="E15" i="18"/>
  <c r="H12" i="15"/>
  <c r="K12" i="15"/>
  <c r="M12" i="15"/>
  <c r="O12" i="15"/>
  <c r="F12" i="15"/>
  <c r="I12" i="15"/>
  <c r="L12" i="15"/>
  <c r="P12" i="15"/>
  <c r="G12" i="15"/>
  <c r="J12" i="15"/>
  <c r="I15" i="15"/>
  <c r="F15" i="15"/>
  <c r="L15" i="15"/>
  <c r="P15" i="15"/>
  <c r="G15" i="15"/>
  <c r="J15" i="15"/>
  <c r="M15" i="15"/>
  <c r="E15" i="15"/>
  <c r="N15" i="15"/>
  <c r="H15" i="15"/>
  <c r="K15" i="15"/>
  <c r="O15" i="15"/>
  <c r="K13" i="15"/>
  <c r="F13" i="15"/>
  <c r="N13" i="15"/>
  <c r="O13" i="15"/>
  <c r="H13" i="15"/>
  <c r="I13" i="15"/>
  <c r="L13" i="15"/>
  <c r="P13" i="15"/>
  <c r="G13" i="15"/>
  <c r="J13" i="15"/>
  <c r="E13" i="15"/>
  <c r="M13" i="15"/>
  <c r="E59" i="15"/>
  <c r="E58" i="15"/>
  <c r="E23" i="18" l="1"/>
  <c r="E56" i="18" s="1"/>
  <c r="F15" i="18"/>
  <c r="N15" i="18"/>
  <c r="N23" i="18" s="1"/>
  <c r="N56" i="18" s="1"/>
  <c r="K15" i="18"/>
  <c r="K23" i="18" s="1"/>
  <c r="K56" i="18" s="1"/>
  <c r="H15" i="18"/>
  <c r="H23" i="18" s="1"/>
  <c r="H56" i="18" s="1"/>
  <c r="P15" i="18"/>
  <c r="P23" i="18" s="1"/>
  <c r="P56" i="18" s="1"/>
  <c r="M15" i="18"/>
  <c r="M23" i="18" s="1"/>
  <c r="M56" i="18" s="1"/>
  <c r="J15" i="18"/>
  <c r="J23" i="18" s="1"/>
  <c r="J56" i="18" s="1"/>
  <c r="G15" i="18"/>
  <c r="G23" i="18" s="1"/>
  <c r="G56" i="18" s="1"/>
  <c r="O15" i="18"/>
  <c r="O23" i="18" s="1"/>
  <c r="O56" i="18" s="1"/>
  <c r="L15" i="18"/>
  <c r="L23" i="18" s="1"/>
  <c r="L56" i="18" s="1"/>
  <c r="I15" i="18"/>
  <c r="I23" i="18" s="1"/>
  <c r="I56" i="18" s="1"/>
  <c r="Q35" i="15"/>
  <c r="C57" i="15" s="1"/>
  <c r="C60" i="15" s="1"/>
  <c r="Q36" i="15"/>
  <c r="D57" i="15" s="1"/>
  <c r="D60" i="15" s="1"/>
  <c r="Q34" i="15"/>
  <c r="B57" i="15" s="1"/>
  <c r="B60" i="15" s="1"/>
  <c r="Q15" i="15"/>
  <c r="Q14" i="15"/>
  <c r="Q12" i="15"/>
  <c r="Q16" i="15"/>
  <c r="Q13"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H16" i="4"/>
  <c r="H44" i="8" s="1"/>
  <c r="I16" i="4"/>
  <c r="I44" i="8" s="1"/>
  <c r="J16" i="4"/>
  <c r="J44" i="8" s="1"/>
  <c r="K16" i="4"/>
  <c r="L16" i="4"/>
  <c r="L44" i="8" s="1"/>
  <c r="M16" i="4"/>
  <c r="M44" i="8" s="1"/>
  <c r="N16" i="4"/>
  <c r="N44" i="8" s="1"/>
  <c r="C16" i="4"/>
  <c r="E41" i="4"/>
  <c r="E21" i="8" s="1"/>
  <c r="F41" i="4"/>
  <c r="F21" i="8" s="1"/>
  <c r="G41" i="4"/>
  <c r="G21" i="8" s="1"/>
  <c r="H41" i="4"/>
  <c r="I41" i="4"/>
  <c r="I21" i="8" s="1"/>
  <c r="J41" i="4"/>
  <c r="J21" i="8" s="1"/>
  <c r="K41" i="4"/>
  <c r="K21" i="8" s="1"/>
  <c r="L41" i="4"/>
  <c r="M41" i="4"/>
  <c r="M21" i="8" s="1"/>
  <c r="N41" i="4"/>
  <c r="N21" i="8" s="1"/>
  <c r="D41" i="4"/>
  <c r="C41" i="4"/>
  <c r="C21" i="8" s="1"/>
  <c r="D33" i="4"/>
  <c r="E33" i="4"/>
  <c r="E7" i="8" s="1"/>
  <c r="F33" i="4"/>
  <c r="F8" i="7" s="1"/>
  <c r="G33" i="4"/>
  <c r="G8" i="7" s="1"/>
  <c r="H33" i="4"/>
  <c r="I33" i="4"/>
  <c r="I7" i="8" s="1"/>
  <c r="J33" i="4"/>
  <c r="J8" i="7" s="1"/>
  <c r="K33" i="4"/>
  <c r="K8" i="7" s="1"/>
  <c r="L33" i="4"/>
  <c r="M33" i="4"/>
  <c r="M7" i="8" s="1"/>
  <c r="N33" i="4"/>
  <c r="N8" i="7" s="1"/>
  <c r="D37" i="4"/>
  <c r="E37" i="4"/>
  <c r="E14" i="8" s="1"/>
  <c r="F37" i="4"/>
  <c r="F14" i="8" s="1"/>
  <c r="G37" i="4"/>
  <c r="G14" i="8" s="1"/>
  <c r="H37" i="4"/>
  <c r="I37" i="4"/>
  <c r="I14" i="8" s="1"/>
  <c r="J37" i="4"/>
  <c r="J14" i="8" s="1"/>
  <c r="K37" i="4"/>
  <c r="K14" i="8" s="1"/>
  <c r="L37" i="4"/>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F23" i="18" l="1"/>
  <c r="F56" i="18" s="1"/>
  <c r="Q15" i="18"/>
  <c r="Q23" i="18" s="1"/>
  <c r="Q56" i="18" s="1"/>
  <c r="E57" i="15"/>
  <c r="C58" i="7"/>
  <c r="C52" i="8"/>
  <c r="L14" i="8"/>
  <c r="L16" i="7"/>
  <c r="H14" i="8"/>
  <c r="H16" i="7"/>
  <c r="D14" i="8"/>
  <c r="D16" i="7"/>
  <c r="L8" i="7"/>
  <c r="L7" i="8"/>
  <c r="H8" i="7"/>
  <c r="H7" i="8"/>
  <c r="D8" i="7"/>
  <c r="D7" i="8"/>
  <c r="D21" i="8"/>
  <c r="D24" i="7"/>
  <c r="L62" i="4"/>
  <c r="L83" i="4" s="1"/>
  <c r="L21" i="8"/>
  <c r="L24" i="7"/>
  <c r="H62" i="4"/>
  <c r="H83" i="4" s="1"/>
  <c r="H21" i="8"/>
  <c r="H24" i="7"/>
  <c r="C44" i="8"/>
  <c r="C50" i="7"/>
  <c r="K44" i="8"/>
  <c r="K50" i="7"/>
  <c r="G44" i="8"/>
  <c r="G50" i="7"/>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C62" i="15" l="1"/>
  <c r="E60" i="15"/>
  <c r="D62" i="15"/>
  <c r="B64" i="15"/>
  <c r="C64" i="15"/>
  <c r="D64" i="15"/>
  <c r="B63" i="15"/>
  <c r="C63" i="15"/>
  <c r="D63" i="15"/>
  <c r="B62" i="15"/>
  <c r="E62" i="15" s="1"/>
  <c r="E66" i="7"/>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64" i="15" l="1"/>
  <c r="E63" i="15"/>
  <c r="E38" i="4"/>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L11" i="8"/>
  <c r="K125" i="4" s="1"/>
  <c r="B124" i="4"/>
  <c r="D11" i="8" l="1"/>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<sst xmlns="http://schemas.openxmlformats.org/spreadsheetml/2006/main" count="8106" uniqueCount="193">
  <si>
    <t>Southern Water Corp. Financial Analysis</t>
  </si>
  <si>
    <t>Welcome to your first formal Financial Analysis Exercise for Unit 5!</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</si>
  <si>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</si>
  <si>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</si>
  <si>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</si>
  <si>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</si>
  <si>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</si>
  <si>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Throughout the Case Study, we've split this into three sections.
The green tabs are all tabs you will have to complete. 
The order of completion is below:
1) Revenue Analysis (Unit 5.4)
2) Expenses Analysis (Unit 5.6)
3) EBIT Analysis (Unit 5.8)</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</si>
  <si>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</si>
  <si>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</si>
  <si>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</si>
  <si>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</si>
  <si>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</si>
  <si>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</si>
  <si>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</si>
  <si>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</si>
  <si>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</si>
  <si>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</si>
  <si>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</si>
  <si>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</si>
  <si>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</si>
  <si>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</si>
  <si>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</si>
  <si>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</si>
  <si>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</si>
  <si>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</si>
  <si>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</si>
  <si>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</si>
  <si>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</si>
  <si>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</si>
  <si>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</si>
  <si>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</si>
  <si>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</si>
  <si>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</si>
  <si>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</si>
  <si>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</si>
  <si>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</si>
  <si>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</si>
  <si>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</si>
  <si>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</si>
  <si>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</si>
  <si>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</si>
  <si>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</si>
  <si>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</si>
  <si>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</si>
  <si>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</si>
  <si>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</si>
  <si>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</si>
  <si>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</si>
  <si>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</si>
  <si>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</si>
  <si>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</si>
  <si>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</si>
  <si>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</si>
  <si>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</si>
  <si>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</si>
  <si>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</si>
  <si>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</si>
  <si>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</si>
  <si>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</si>
  <si>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</si>
  <si>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</si>
  <si>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</si>
  <si>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</si>
  <si>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</si>
  <si>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</si>
  <si>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</si>
  <si>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</si>
  <si>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Total</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</si>
  <si>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</si>
  <si>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</si>
  <si>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</si>
  <si>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</si>
  <si>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r>
      <t>However</t>
    </r>
    <r>
      <rPr>
        <sz val="10"/>
        <color rgb="FF000000"/>
        <rFont val="Arial"/>
        <family val="2"/>
      </rPr>
      <t>, if the product generates a lot of revenues, and the expenses are well below the revenues - we may have a product which is performing well.</t>
    </r>
  </si>
  <si>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</si>
  <si>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</si>
  <si>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</si>
  <si>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</si>
  <si>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Value Driver</t>
  </si>
  <si>
    <t>Profit Centre Element</t>
  </si>
  <si>
    <t>Revenue</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</si>
  <si>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</si>
  <si>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</si>
  <si>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Private Water Hedge Sales gains the most revenue regardless of the Unit</t>
  </si>
  <si>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</si>
  <si>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</si>
  <si>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</si>
  <si>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</si>
  <si>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</si>
  <si>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</si>
  <si>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</si>
  <si>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</si>
  <si>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Note: You will have to rely on the Value Driver Tree you have created earlier to see which cost elements map to the respective Profit Centres.</t>
  </si>
  <si>
    <t>Cost Centre Element</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</si>
  <si>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</si>
  <si>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</si>
  <si>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</si>
  <si>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Percent</t>
  </si>
  <si>
    <t>All</t>
  </si>
  <si>
    <t>We cannot look at particular trends with respect to which water products have the highest expenses, since the expenses are not broken down by water product. We can only know that labor and chemical expenses are consistently the highest expenses for every Unit.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</si>
  <si>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</si>
  <si>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</si>
  <si>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</si>
  <si>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</si>
  <si>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</si>
  <si>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</si>
  <si>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</si>
  <si>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</si>
  <si>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EBIT Analysis - Part III.</t>
  </si>
  <si>
    <t>In Financial Data Analysis, EBIT Analysis, also known as Profitability Analysis, speaks primarily to understanding which product(s) are the most cashflow positive.</t>
  </si>
  <si>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</si>
  <si>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</si>
  <si>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</si>
  <si>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</si>
  <si>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</si>
  <si>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</si>
  <si>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EBIT</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</si>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</sst>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C09]#,##0.00"/>
    <numFmt numFmtId="166" formatCode="0.0%"/>
  </numFmts>
  <fonts count="43">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rgb="FFFFFF00"/>
        <bgColor indexed="64"/>
      </patternFill>
    </fill>
  </fills>
  <borders count="18">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style="thin">
        <color rgb="FFCCCCCC"/>
      </left>
      <right style="thin">
        <color rgb="FFCCCCCC"/>
      </right>
      <top/>
      <bottom/>
      <diagonal/>
    </border>
  </borders>
  <cellStyleXfs count="2">
    <xf numFmtId="0" fontId="0" fillId="0" borderId="0"/>
    <xf numFmtId="9" fontId="31" fillId="0" borderId="0" applyFont="0" applyFill="0" applyBorder="0" applyAlignment="0" applyProtection="0"/>
  </cellStyleXfs>
  <cellXfs count="208">
    <xf numFmtId="0" fontId="0" fillId="0" borderId="0" xfId="0" applyFont="1" applyAlignment="1"/>
    <xf numFmtId="0" fontId="2"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9" fontId="7" fillId="0" borderId="0" xfId="0" applyNumberFormat="1" applyFont="1" applyAlignment="1"/>
    <xf numFmtId="166" fontId="3" fillId="0" borderId="0" xfId="1" applyNumberFormat="1"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4"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4"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164" fontId="35" fillId="0" borderId="0" xfId="0" applyNumberFormat="1" applyFont="1" applyAlignment="1"/>
    <xf numFmtId="0" fontId="35" fillId="0" borderId="0" xfId="0" applyFont="1" applyAlignment="1"/>
    <xf numFmtId="164"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4"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4" fontId="3" fillId="3" borderId="17" xfId="0" applyNumberFormat="1" applyFont="1" applyFill="1" applyBorder="1" applyAlignment="1">
      <alignment horizontal="right" vertical="top"/>
    </xf>
    <xf numFmtId="40" fontId="7" fillId="0" borderId="0" xfId="0" applyNumberFormat="1" applyFont="1" applyAlignment="1"/>
    <xf numFmtId="0" fontId="0" fillId="0" borderId="0" xfId="0" applyFont="1" applyAlignment="1"/>
    <xf numFmtId="0" fontId="7" fillId="0" borderId="0" xfId="0" applyFont="1" applyAlignment="1">
      <alignment wrapText="1"/>
    </xf>
    <xf numFmtId="0" fontId="36" fillId="0" borderId="0" xfId="0" applyFont="1" applyAlignment="1"/>
    <xf numFmtId="0" fontId="0" fillId="0" borderId="0" xfId="0" applyFont="1" applyAlignment="1"/>
    <xf numFmtId="0" fontId="0" fillId="9" borderId="0" xfId="0" applyFont="1" applyFill="1" applyAlignment="1"/>
    <xf numFmtId="0" fontId="7" fillId="0" borderId="0" xfId="0" applyFont="1" applyAlignment="1"/>
    <xf numFmtId="0" fontId="16" fillId="5" borderId="0" xfId="0" applyFont="1" applyFill="1" applyAlignment="1"/>
    <xf numFmtId="0" fontId="14" fillId="5" borderId="0" xfId="0" applyFont="1" applyFill="1" applyAlignment="1">
      <alignment wrapText="1"/>
    </xf>
    <xf numFmtId="0" fontId="18" fillId="5" borderId="5" xfId="0" applyFont="1" applyFill="1" applyBorder="1" applyAlignment="1">
      <alignment wrapText="1"/>
    </xf>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7" fillId="14" borderId="0" xfId="0" applyFont="1" applyFill="1" applyAlignment="1">
      <alignment horizontal="center" wrapText="1"/>
    </xf>
    <xf numFmtId="0" fontId="42" fillId="0" borderId="1" xfId="0" applyFont="1" applyFill="1" applyBorder="1" applyAlignment="1">
      <alignment horizontal="left" vertical="top" wrapText="1"/>
    </xf>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23">
    <dxf>
      <fill>
        <patternFill>
          <bgColor theme="9" tint="0.79998168889431442"/>
        </patternFill>
      </fill>
    </dxf>
    <dxf>
      <font>
        <b val="0"/>
        <i val="0"/>
        <strike val="0"/>
        <condense val="0"/>
        <extend val="0"/>
        <outline val="0"/>
        <shadow val="0"/>
        <u val="none"/>
        <vertAlign val="baseline"/>
        <sz val="10"/>
        <color rgb="FF000000"/>
        <name val="Arial"/>
        <family val="2"/>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family val="2"/>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outline="0">
        <left style="thin">
          <color rgb="FFCCCCCC"/>
        </left>
        <right style="thin">
          <color rgb="FFCCCCCC"/>
        </right>
        <top/>
        <bottom/>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22" formatCode="mmm\-yy"/>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1" tint="0.499984740745262"/>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of Overall Revenue</a:t>
            </a:r>
            <a:r>
              <a:rPr lang="en-US" baseline="0"/>
              <a:t> by Customer Segment and Business Unit (Jul-13 to Jun-14)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Analysis'!$A$62</c:f>
              <c:strCache>
                <c:ptCount val="1"/>
                <c:pt idx="0">
                  <c:v>Kootha</c:v>
                </c:pt>
              </c:strCache>
            </c:strRef>
          </c:tx>
          <c:spPr>
            <a:solidFill>
              <a:schemeClr val="accent1"/>
            </a:solidFill>
            <a:ln>
              <a:noFill/>
            </a:ln>
            <a:effectLst/>
          </c:spPr>
          <c:invertIfNegative val="0"/>
          <c:cat>
            <c:strRef>
              <c:f>'Revenue Analysis'!$B$61:$E$61</c:f>
              <c:strCache>
                <c:ptCount val="4"/>
                <c:pt idx="0">
                  <c:v>001 Private Water Hedge Sales</c:v>
                </c:pt>
                <c:pt idx="1">
                  <c:v>002 Public Sales</c:v>
                </c:pt>
                <c:pt idx="2">
                  <c:v>003 Residential Sales</c:v>
                </c:pt>
                <c:pt idx="3">
                  <c:v>Total</c:v>
                </c:pt>
              </c:strCache>
            </c:strRef>
          </c:cat>
          <c:val>
            <c:numRef>
              <c:f>'Revenue Analysis'!$B$62:$E$62</c:f>
              <c:numCache>
                <c:formatCode>0.0%</c:formatCode>
                <c:ptCount val="4"/>
                <c:pt idx="0">
                  <c:v>8.4966050656273107E-2</c:v>
                </c:pt>
                <c:pt idx="1">
                  <c:v>4.1824538435550437E-2</c:v>
                </c:pt>
                <c:pt idx="2">
                  <c:v>3.560482122739065E-2</c:v>
                </c:pt>
                <c:pt idx="3" formatCode="0%">
                  <c:v>0.1623954103192142</c:v>
                </c:pt>
              </c:numCache>
            </c:numRef>
          </c:val>
          <c:extLst>
            <c:ext xmlns:c16="http://schemas.microsoft.com/office/drawing/2014/chart" uri="{C3380CC4-5D6E-409C-BE32-E72D297353CC}">
              <c16:uniqueId val="{00000000-3F5F-40CC-83E7-CDD13FA7D02A}"/>
            </c:ext>
          </c:extLst>
        </c:ser>
        <c:ser>
          <c:idx val="1"/>
          <c:order val="1"/>
          <c:tx>
            <c:strRef>
              <c:f>'Revenue Analysis'!$A$63</c:f>
              <c:strCache>
                <c:ptCount val="1"/>
                <c:pt idx="0">
                  <c:v>Surjek</c:v>
                </c:pt>
              </c:strCache>
            </c:strRef>
          </c:tx>
          <c:spPr>
            <a:solidFill>
              <a:schemeClr val="accent2"/>
            </a:solidFill>
            <a:ln>
              <a:noFill/>
            </a:ln>
            <a:effectLst/>
          </c:spPr>
          <c:invertIfNegative val="0"/>
          <c:cat>
            <c:strRef>
              <c:f>'Revenue Analysis'!$B$61:$E$61</c:f>
              <c:strCache>
                <c:ptCount val="4"/>
                <c:pt idx="0">
                  <c:v>001 Private Water Hedge Sales</c:v>
                </c:pt>
                <c:pt idx="1">
                  <c:v>002 Public Sales</c:v>
                </c:pt>
                <c:pt idx="2">
                  <c:v>003 Residential Sales</c:v>
                </c:pt>
                <c:pt idx="3">
                  <c:v>Total</c:v>
                </c:pt>
              </c:strCache>
            </c:strRef>
          </c:cat>
          <c:val>
            <c:numRef>
              <c:f>'Revenue Analysis'!$B$63:$E$63</c:f>
              <c:numCache>
                <c:formatCode>0.0%</c:formatCode>
                <c:ptCount val="4"/>
                <c:pt idx="0">
                  <c:v>0.18872640696946189</c:v>
                </c:pt>
                <c:pt idx="1">
                  <c:v>0.16151971923541997</c:v>
                </c:pt>
                <c:pt idx="2">
                  <c:v>0.11272321888218358</c:v>
                </c:pt>
                <c:pt idx="3" formatCode="0%">
                  <c:v>0.46296934508706539</c:v>
                </c:pt>
              </c:numCache>
            </c:numRef>
          </c:val>
          <c:extLst>
            <c:ext xmlns:c16="http://schemas.microsoft.com/office/drawing/2014/chart" uri="{C3380CC4-5D6E-409C-BE32-E72D297353CC}">
              <c16:uniqueId val="{00000001-3F5F-40CC-83E7-CDD13FA7D02A}"/>
            </c:ext>
          </c:extLst>
        </c:ser>
        <c:ser>
          <c:idx val="2"/>
          <c:order val="2"/>
          <c:tx>
            <c:strRef>
              <c:f>'Revenue Analysis'!$A$64</c:f>
              <c:strCache>
                <c:ptCount val="1"/>
                <c:pt idx="0">
                  <c:v>Jutik</c:v>
                </c:pt>
              </c:strCache>
            </c:strRef>
          </c:tx>
          <c:spPr>
            <a:solidFill>
              <a:schemeClr val="accent3"/>
            </a:solidFill>
            <a:ln>
              <a:noFill/>
            </a:ln>
            <a:effectLst/>
          </c:spPr>
          <c:invertIfNegative val="0"/>
          <c:cat>
            <c:strRef>
              <c:f>'Revenue Analysis'!$B$61:$E$61</c:f>
              <c:strCache>
                <c:ptCount val="4"/>
                <c:pt idx="0">
                  <c:v>001 Private Water Hedge Sales</c:v>
                </c:pt>
                <c:pt idx="1">
                  <c:v>002 Public Sales</c:v>
                </c:pt>
                <c:pt idx="2">
                  <c:v>003 Residential Sales</c:v>
                </c:pt>
                <c:pt idx="3">
                  <c:v>Total</c:v>
                </c:pt>
              </c:strCache>
            </c:strRef>
          </c:cat>
          <c:val>
            <c:numRef>
              <c:f>'Revenue Analysis'!$B$64:$E$64</c:f>
              <c:numCache>
                <c:formatCode>0.0%</c:formatCode>
                <c:ptCount val="4"/>
                <c:pt idx="0">
                  <c:v>0.15533500728997432</c:v>
                </c:pt>
                <c:pt idx="1">
                  <c:v>0.13298834043750066</c:v>
                </c:pt>
                <c:pt idx="2">
                  <c:v>8.6311896866245449E-2</c:v>
                </c:pt>
                <c:pt idx="3" formatCode="0%">
                  <c:v>0.37463524459372044</c:v>
                </c:pt>
              </c:numCache>
            </c:numRef>
          </c:val>
          <c:extLst>
            <c:ext xmlns:c16="http://schemas.microsoft.com/office/drawing/2014/chart" uri="{C3380CC4-5D6E-409C-BE32-E72D297353CC}">
              <c16:uniqueId val="{00000002-3F5F-40CC-83E7-CDD13FA7D02A}"/>
            </c:ext>
          </c:extLst>
        </c:ser>
        <c:dLbls>
          <c:showLegendKey val="0"/>
          <c:showVal val="0"/>
          <c:showCatName val="0"/>
          <c:showSerName val="0"/>
          <c:showPercent val="0"/>
          <c:showBubbleSize val="0"/>
        </c:dLbls>
        <c:gapWidth val="150"/>
        <c:overlap val="100"/>
        <c:axId val="397748696"/>
        <c:axId val="397742792"/>
      </c:barChart>
      <c:catAx>
        <c:axId val="397748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42792"/>
        <c:crosses val="autoZero"/>
        <c:auto val="1"/>
        <c:lblAlgn val="ctr"/>
        <c:lblOffset val="100"/>
        <c:noMultiLvlLbl val="0"/>
      </c:catAx>
      <c:valAx>
        <c:axId val="3977427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48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Revenues</a:t>
            </a:r>
            <a:r>
              <a:rPr lang="en-US" baseline="0"/>
              <a:t> from Water Products Over Time - Kootha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Analysis'!$C$34</c:f>
              <c:strCache>
                <c:ptCount val="1"/>
                <c:pt idx="0">
                  <c:v>001 Private Water Hedge Sales</c:v>
                </c:pt>
              </c:strCache>
            </c:strRef>
          </c:tx>
          <c:spPr>
            <a:ln w="28575" cap="rnd">
              <a:solidFill>
                <a:schemeClr val="accent1"/>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Analysis'!$E$34:$P$34</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0-DAED-4D5F-B206-58C7ED5DA17E}"/>
            </c:ext>
          </c:extLst>
        </c:ser>
        <c:ser>
          <c:idx val="1"/>
          <c:order val="1"/>
          <c:tx>
            <c:strRef>
              <c:f>'Revenue Analysis'!$C$35</c:f>
              <c:strCache>
                <c:ptCount val="1"/>
                <c:pt idx="0">
                  <c:v>002 Public Sales</c:v>
                </c:pt>
              </c:strCache>
            </c:strRef>
          </c:tx>
          <c:spPr>
            <a:ln w="28575" cap="rnd">
              <a:solidFill>
                <a:schemeClr val="accent2"/>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Analysis'!$E$35:$P$35</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1-DAED-4D5F-B206-58C7ED5DA17E}"/>
            </c:ext>
          </c:extLst>
        </c:ser>
        <c:ser>
          <c:idx val="2"/>
          <c:order val="2"/>
          <c:tx>
            <c:strRef>
              <c:f>'Revenue Analysis'!$C$36</c:f>
              <c:strCache>
                <c:ptCount val="1"/>
                <c:pt idx="0">
                  <c:v>003 Residential Sales</c:v>
                </c:pt>
              </c:strCache>
            </c:strRef>
          </c:tx>
          <c:spPr>
            <a:ln w="28575" cap="rnd">
              <a:solidFill>
                <a:schemeClr val="accent3"/>
              </a:solidFill>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Analysis'!$E$36:$P$36</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2-DAED-4D5F-B206-58C7ED5DA17E}"/>
            </c:ext>
          </c:extLst>
        </c:ser>
        <c:dLbls>
          <c:showLegendKey val="0"/>
          <c:showVal val="0"/>
          <c:showCatName val="0"/>
          <c:showSerName val="0"/>
          <c:showPercent val="0"/>
          <c:showBubbleSize val="0"/>
        </c:dLbls>
        <c:smooth val="0"/>
        <c:axId val="563068608"/>
        <c:axId val="563061392"/>
        <c:extLst>
          <c:ext xmlns:c15="http://schemas.microsoft.com/office/drawing/2012/chart" uri="{02D57815-91ED-43cb-92C2-25804820EDAC}">
            <c15:filteredLineSeries>
              <c15:ser>
                <c:idx val="3"/>
                <c:order val="3"/>
                <c:tx>
                  <c:strRef>
                    <c:extLst>
                      <c:ext uri="{02D57815-91ED-43cb-92C2-25804820EDAC}">
                        <c15:formulaRef>
                          <c15:sqref>'Revenue Analysis'!$A$37:$C$37</c15:sqref>
                        </c15:formulaRef>
                      </c:ext>
                    </c:extLst>
                    <c:strCache>
                      <c:ptCount val="3"/>
                      <c:pt idx="0">
                        <c:v>Surjek</c:v>
                      </c:pt>
                      <c:pt idx="1">
                        <c:v>Revenue</c:v>
                      </c:pt>
                      <c:pt idx="2">
                        <c:v>001 Private Water Hedge Sales</c:v>
                      </c:pt>
                    </c:strCache>
                  </c:strRef>
                </c:tx>
                <c:spPr>
                  <a:ln w="28575" cap="rnd">
                    <a:solidFill>
                      <a:schemeClr val="accent4"/>
                    </a:solidFill>
                    <a:prstDash val="sysDot"/>
                    <a:round/>
                  </a:ln>
                  <a:effectLst/>
                </c:spPr>
                <c:marker>
                  <c:symbol val="none"/>
                </c:marker>
                <c:cat>
                  <c:numRef>
                    <c:extLst>
                      <c:ex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'Revenue Analysis'!$F$37:$P$37</c15:sqref>
                        </c15:formulaRef>
                      </c:ext>
                    </c:extLst>
                    <c:numCache>
                      <c:formatCode>"$"#,##0.00;[Red]\-"$"#,##0.00</c:formatCode>
                      <c:ptCount val="11"/>
                      <c:pt idx="0">
                        <c:v>6085131.0149999997</c:v>
                      </c:pt>
                      <c:pt idx="1">
                        <c:v>6723291.7162500005</c:v>
                      </c:pt>
                      <c:pt idx="2">
                        <c:v>6313180.5299999993</c:v>
                      </c:pt>
                      <c:pt idx="3">
                        <c:v>5763708.6674999995</c:v>
                      </c:pt>
                      <c:pt idx="4">
                        <c:v>6484566.5099999998</c:v>
                      </c:pt>
                      <c:pt idx="5">
                        <c:v>9314190.6750000007</c:v>
                      </c:pt>
                      <c:pt idx="6">
                        <c:v>6750396.1374999993</c:v>
                      </c:pt>
                      <c:pt idx="7">
                        <c:v>8185283.6587499995</c:v>
                      </c:pt>
                      <c:pt idx="8">
                        <c:v>6778514.602500001</c:v>
                      </c:pt>
                      <c:pt idx="9">
                        <c:v>6094707.7050000001</c:v>
                      </c:pt>
                      <c:pt idx="10">
                        <c:v>6735069.6974999998</c:v>
                      </c:pt>
                    </c:numCache>
                  </c:numRef>
                </c:val>
                <c:smooth val="0"/>
                <c:extLst>
                  <c:ext xmlns:c16="http://schemas.microsoft.com/office/drawing/2014/chart" uri="{C3380CC4-5D6E-409C-BE32-E72D297353CC}">
                    <c16:uniqueId val="{00000003-DAED-4D5F-B206-58C7ED5DA17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'Revenue Analysis'!$A$38:$C$38</c15:sqref>
                        </c15:formulaRef>
                      </c:ext>
                    </c:extLst>
                    <c:strCache>
                      <c:ptCount val="3"/>
                      <c:pt idx="0">
                        <c:v>Surjek</c:v>
                      </c:pt>
                      <c:pt idx="1">
                        <c:v>Revenue</c:v>
                      </c:pt>
                      <c:pt idx="2">
                        <c:v>002 Public Sales</c:v>
                      </c:pt>
                    </c:strCache>
                  </c:strRef>
                </c:tx>
                <c:spPr>
                  <a:ln w="28575" cap="rnd">
                    <a:solidFill>
                      <a:schemeClr val="accent5"/>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Analysis'!$F$38:$P$38</c15:sqref>
                        </c15:formulaRef>
                      </c:ext>
                    </c:extLst>
                    <c:numCache>
                      <c:formatCode>"$"#,##0.00;[Red]\-"$"#,##0.00</c:formatCode>
                      <c:ptCount val="11"/>
                      <c:pt idx="0">
                        <c:v>5030374.9724000003</c:v>
                      </c:pt>
                      <c:pt idx="1">
                        <c:v>5557921.1521000005</c:v>
                      </c:pt>
                      <c:pt idx="2">
                        <c:v>5218895.9047999997</c:v>
                      </c:pt>
                      <c:pt idx="3">
                        <c:v>4764665.8318000007</c:v>
                      </c:pt>
                      <c:pt idx="4">
                        <c:v>5360574.9815999996</c:v>
                      </c:pt>
                      <c:pt idx="5">
                        <c:v>7699730.9580000006</c:v>
                      </c:pt>
                      <c:pt idx="6">
                        <c:v>6985660.807</c:v>
                      </c:pt>
                      <c:pt idx="7">
                        <c:v>6766501.1579</c:v>
                      </c:pt>
                      <c:pt idx="8">
                        <c:v>6603572.0713999998</c:v>
                      </c:pt>
                      <c:pt idx="9">
                        <c:v>5038291.7028000001</c:v>
                      </c:pt>
                      <c:pt idx="10">
                        <c:v>5567657.6166000003</c:v>
                      </c:pt>
                    </c:numCache>
                  </c:numRef>
                </c:val>
                <c:smooth val="0"/>
                <c:extLst xmlns:c15="http://schemas.microsoft.com/office/drawing/2012/chart">
                  <c:ext xmlns:c16="http://schemas.microsoft.com/office/drawing/2014/chart" uri="{C3380CC4-5D6E-409C-BE32-E72D297353CC}">
                    <c16:uniqueId val="{00000004-DAED-4D5F-B206-58C7ED5DA17E}"/>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'Revenue Analysis'!$A$39:$C$39</c15:sqref>
                        </c15:formulaRef>
                      </c:ext>
                    </c:extLst>
                    <c:strCache>
                      <c:ptCount val="3"/>
                      <c:pt idx="0">
                        <c:v>Surjek</c:v>
                      </c:pt>
                      <c:pt idx="1">
                        <c:v>Revenue</c:v>
                      </c:pt>
                      <c:pt idx="2">
                        <c:v>003 Residential Sales</c:v>
                      </c:pt>
                    </c:strCache>
                  </c:strRef>
                </c:tx>
                <c:spPr>
                  <a:ln w="28575" cap="rnd">
                    <a:solidFill>
                      <a:schemeClr val="accent6"/>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Analysis'!$F$39:$P$39</c15:sqref>
                        </c15:formulaRef>
                      </c:ext>
                    </c:extLst>
                    <c:numCache>
                      <c:formatCode>"$"#,##0.00;[Red]\-"$"#,##0.00</c:formatCode>
                      <c:ptCount val="11"/>
                      <c:pt idx="0">
                        <c:v>3488808.4485999988</c:v>
                      </c:pt>
                      <c:pt idx="1">
                        <c:v>3854687.2506499989</c:v>
                      </c:pt>
                      <c:pt idx="2">
                        <c:v>3619556.8371999986</c:v>
                      </c:pt>
                      <c:pt idx="3">
                        <c:v>3304526.302699999</c:v>
                      </c:pt>
                      <c:pt idx="4">
                        <c:v>3717818.1323999991</c:v>
                      </c:pt>
                      <c:pt idx="5">
                        <c:v>5340135.9869999988</c:v>
                      </c:pt>
                      <c:pt idx="6">
                        <c:v>4844893.7854999984</c:v>
                      </c:pt>
                      <c:pt idx="7">
                        <c:v>4692895.9643499991</c:v>
                      </c:pt>
                      <c:pt idx="8">
                        <c:v>4886348.3721000003</c:v>
                      </c:pt>
                      <c:pt idx="9">
                        <c:v>3494299.084199999</c:v>
                      </c:pt>
                      <c:pt idx="10">
                        <c:v>3861439.9598999987</c:v>
                      </c:pt>
                    </c:numCache>
                  </c:numRef>
                </c:val>
                <c:smooth val="0"/>
                <c:extLst xmlns:c15="http://schemas.microsoft.com/office/drawing/2012/chart">
                  <c:ext xmlns:c16="http://schemas.microsoft.com/office/drawing/2014/chart" uri="{C3380CC4-5D6E-409C-BE32-E72D297353CC}">
                    <c16:uniqueId val="{00000005-DAED-4D5F-B206-58C7ED5DA17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'Revenue Analysis'!$A$40:$C$40</c15:sqref>
                        </c15:formulaRef>
                      </c:ext>
                    </c:extLst>
                    <c:strCache>
                      <c:ptCount val="3"/>
                      <c:pt idx="0">
                        <c:v>Jutik</c:v>
                      </c:pt>
                      <c:pt idx="1">
                        <c:v>Revenue</c:v>
                      </c:pt>
                      <c:pt idx="2">
                        <c:v>001 Private Water Hedge Sales</c:v>
                      </c:pt>
                    </c:strCache>
                  </c:strRef>
                </c:tx>
                <c:spPr>
                  <a:ln w="28575" cap="rnd">
                    <a:solidFill>
                      <a:schemeClr val="accent1">
                        <a:lumMod val="60000"/>
                      </a:schemeClr>
                    </a:solidFill>
                    <a:prstDash val="lg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Analysis'!$E$40:$P$40</c15:sqref>
                        </c15:formulaRef>
                      </c:ext>
                    </c:extLst>
                    <c:numCache>
                      <c:formatCode>"$"#,##0.00;[Red]\-"$"#,##0.00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xmlns:c15="http://schemas.microsoft.com/office/drawing/2012/chart">
                  <c:ext xmlns:c16="http://schemas.microsoft.com/office/drawing/2014/chart" uri="{C3380CC4-5D6E-409C-BE32-E72D297353CC}">
                    <c16:uniqueId val="{00000006-DAED-4D5F-B206-58C7ED5DA17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'Revenue Analysis'!$A$41:$C$41</c15:sqref>
                        </c15:formulaRef>
                      </c:ext>
                    </c:extLst>
                    <c:strCache>
                      <c:ptCount val="3"/>
                      <c:pt idx="0">
                        <c:v>Jutik</c:v>
                      </c:pt>
                      <c:pt idx="1">
                        <c:v>Revenue</c:v>
                      </c:pt>
                      <c:pt idx="2">
                        <c:v>002 Public Sales</c:v>
                      </c:pt>
                    </c:strCache>
                  </c:strRef>
                </c:tx>
                <c:spPr>
                  <a:ln w="28575" cap="rnd">
                    <a:solidFill>
                      <a:schemeClr val="accent2">
                        <a:lumMod val="60000"/>
                      </a:schemeClr>
                    </a:solidFill>
                    <a:prstDash val="lg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Analysis'!$E$41:$P$41</c15:sqref>
                        </c15:formulaRef>
                      </c:ext>
                    </c:extLst>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xmlns:c15="http://schemas.microsoft.com/office/drawing/2012/chart">
                  <c:ext xmlns:c16="http://schemas.microsoft.com/office/drawing/2014/chart" uri="{C3380CC4-5D6E-409C-BE32-E72D297353CC}">
                    <c16:uniqueId val="{00000007-DAED-4D5F-B206-58C7ED5DA17E}"/>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'Revenue Analysis'!$A$42:$C$42</c15:sqref>
                        </c15:formulaRef>
                      </c:ext>
                    </c:extLst>
                    <c:strCache>
                      <c:ptCount val="3"/>
                      <c:pt idx="0">
                        <c:v>Jutik</c:v>
                      </c:pt>
                      <c:pt idx="1">
                        <c:v>Revenue</c:v>
                      </c:pt>
                      <c:pt idx="2">
                        <c:v>003 Residential Sales</c:v>
                      </c:pt>
                    </c:strCache>
                  </c:strRef>
                </c:tx>
                <c:spPr>
                  <a:ln w="28575" cap="rnd">
                    <a:solidFill>
                      <a:schemeClr val="accent3">
                        <a:lumMod val="60000"/>
                      </a:schemeClr>
                    </a:solidFill>
                    <a:prstDash val="lg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Analysis'!$E$42:$P$42</c15:sqref>
                        </c15:formulaRef>
                      </c:ext>
                    </c:extLst>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xmlns:c15="http://schemas.microsoft.com/office/drawing/2012/chart">
                  <c:ext xmlns:c16="http://schemas.microsoft.com/office/drawing/2014/chart" uri="{C3380CC4-5D6E-409C-BE32-E72D297353CC}">
                    <c16:uniqueId val="{00000008-DAED-4D5F-B206-58C7ED5DA17E}"/>
                  </c:ext>
                </c:extLst>
              </c15:ser>
            </c15:filteredLineSeries>
          </c:ext>
        </c:extLst>
      </c:lineChart>
      <c:dateAx>
        <c:axId val="56306860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61392"/>
        <c:crosses val="autoZero"/>
        <c:auto val="1"/>
        <c:lblOffset val="100"/>
        <c:baseTimeUnit val="months"/>
      </c:dateAx>
      <c:valAx>
        <c:axId val="563061392"/>
        <c:scaling>
          <c:orientation val="minMax"/>
          <c:max val="9500000"/>
          <c:min val="5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6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Revenues</a:t>
            </a:r>
            <a:r>
              <a:rPr lang="en-US" baseline="0"/>
              <a:t> from Water Products Over Time - Surjek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3"/>
          <c:tx>
            <c:strRef>
              <c:f>'Revenue Analysis'!$C$37</c:f>
              <c:strCache>
                <c:ptCount val="1"/>
                <c:pt idx="0">
                  <c:v>001 Private Water Hedge Sales</c:v>
                </c:pt>
              </c:strCache>
            </c:strRef>
          </c:tx>
          <c:spPr>
            <a:ln w="28575" cap="rnd">
              <a:solidFill>
                <a:schemeClr val="accent4"/>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Analysis'!$E$37:$P$37</c:f>
              <c:numCache>
                <c:formatCode>"$"#,##0.00;[Red]\-"$"#,##0.00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xmlns:c15="http://schemas.microsoft.com/office/drawing/2012/chart">
            <c:ext xmlns:c16="http://schemas.microsoft.com/office/drawing/2014/chart" uri="{C3380CC4-5D6E-409C-BE32-E72D297353CC}">
              <c16:uniqueId val="{00000003-8604-4446-8804-6C9491498D84}"/>
            </c:ext>
          </c:extLst>
        </c:ser>
        <c:ser>
          <c:idx val="4"/>
          <c:order val="4"/>
          <c:tx>
            <c:strRef>
              <c:f>'Revenue Analysis'!$C$38</c:f>
              <c:strCache>
                <c:ptCount val="1"/>
                <c:pt idx="0">
                  <c:v>002 Public Sales</c:v>
                </c:pt>
              </c:strCache>
            </c:strRef>
          </c:tx>
          <c:spPr>
            <a:ln w="28575" cap="rnd">
              <a:solidFill>
                <a:schemeClr val="accent5"/>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Analysis'!$E$38:$P$38</c:f>
              <c:numCache>
                <c:formatCode>"$"#,##0.00;[Red]\-"$"#,##0.00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xmlns:c15="http://schemas.microsoft.com/office/drawing/2012/chart">
            <c:ext xmlns:c16="http://schemas.microsoft.com/office/drawing/2014/chart" uri="{C3380CC4-5D6E-409C-BE32-E72D297353CC}">
              <c16:uniqueId val="{00000004-8604-4446-8804-6C9491498D84}"/>
            </c:ext>
          </c:extLst>
        </c:ser>
        <c:ser>
          <c:idx val="5"/>
          <c:order val="5"/>
          <c:tx>
            <c:strRef>
              <c:f>'Revenue Analysis'!$C$39</c:f>
              <c:strCache>
                <c:ptCount val="1"/>
                <c:pt idx="0">
                  <c:v>003 Residential Sales</c:v>
                </c:pt>
              </c:strCache>
            </c:strRef>
          </c:tx>
          <c:spPr>
            <a:ln w="28575" cap="rnd">
              <a:solidFill>
                <a:schemeClr val="accent6"/>
              </a:solidFill>
              <a:prstDash val="sysDot"/>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Analysis'!$E$39:$P$39</c:f>
              <c:numCache>
                <c:formatCode>"$"#,##0.00;[Red]\-"$"#,##0.00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xmlns:c15="http://schemas.microsoft.com/office/drawing/2012/chart">
            <c:ext xmlns:c16="http://schemas.microsoft.com/office/drawing/2014/chart" uri="{C3380CC4-5D6E-409C-BE32-E72D297353CC}">
              <c16:uniqueId val="{00000005-8604-4446-8804-6C9491498D84}"/>
            </c:ext>
          </c:extLst>
        </c:ser>
        <c:dLbls>
          <c:showLegendKey val="0"/>
          <c:showVal val="0"/>
          <c:showCatName val="0"/>
          <c:showSerName val="0"/>
          <c:showPercent val="0"/>
          <c:showBubbleSize val="0"/>
        </c:dLbls>
        <c:smooth val="0"/>
        <c:axId val="563068608"/>
        <c:axId val="563061392"/>
        <c:extLst>
          <c:ext xmlns:c15="http://schemas.microsoft.com/office/drawing/2012/chart" uri="{02D57815-91ED-43cb-92C2-25804820EDAC}">
            <c15:filteredLineSeries>
              <c15:ser>
                <c:idx val="0"/>
                <c:order val="0"/>
                <c:tx>
                  <c:strRef>
                    <c:extLst>
                      <c:ext uri="{02D57815-91ED-43cb-92C2-25804820EDAC}">
                        <c15:formulaRef>
                          <c15:sqref>'Revenue Analysis'!$A$34:$C$34</c15:sqref>
                        </c15:formulaRef>
                      </c:ext>
                    </c:extLst>
                    <c:strCache>
                      <c:ptCount val="3"/>
                      <c:pt idx="0">
                        <c:v>Kootha</c:v>
                      </c:pt>
                      <c:pt idx="1">
                        <c:v>Revenue</c:v>
                      </c:pt>
                      <c:pt idx="2">
                        <c:v>001 Private Water Hedge Sales</c:v>
                      </c:pt>
                    </c:strCache>
                  </c:strRef>
                </c:tx>
                <c:spPr>
                  <a:ln w="28575" cap="rnd">
                    <a:solidFill>
                      <a:schemeClr val="accent1"/>
                    </a:solidFill>
                    <a:round/>
                  </a:ln>
                  <a:effectLst/>
                </c:spPr>
                <c:marker>
                  <c:symbol val="none"/>
                </c:marker>
                <c:cat>
                  <c:numRef>
                    <c:extLst>
                      <c:ex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'Revenue Analysis'!$F$34:$P$34</c15:sqref>
                        </c15:formulaRef>
                      </c:ext>
                    </c:extLst>
                    <c:numCache>
                      <c:formatCode>"$"#,##0.00;[Red]\-"$"#,##0.00</c:formatCode>
                      <c:ptCount val="11"/>
                      <c:pt idx="0">
                        <c:v>2980521.8105250001</c:v>
                      </c:pt>
                      <c:pt idx="1">
                        <c:v>2752413.7409999999</c:v>
                      </c:pt>
                      <c:pt idx="2">
                        <c:v>2732151.9371999996</c:v>
                      </c:pt>
                      <c:pt idx="3">
                        <c:v>2885028.0122999996</c:v>
                      </c:pt>
                      <c:pt idx="4">
                        <c:v>2815308.3782250006</c:v>
                      </c:pt>
                      <c:pt idx="5">
                        <c:v>4092821.3597249994</c:v>
                      </c:pt>
                      <c:pt idx="6">
                        <c:v>3622839.5636999998</c:v>
                      </c:pt>
                      <c:pt idx="7">
                        <c:v>3818238.1009499999</c:v>
                      </c:pt>
                      <c:pt idx="8">
                        <c:v>2789853.534825</c:v>
                      </c:pt>
                      <c:pt idx="9">
                        <c:v>2822646.2911499999</c:v>
                      </c:pt>
                      <c:pt idx="10">
                        <c:v>2712379.18035</c:v>
                      </c:pt>
                    </c:numCache>
                  </c:numRef>
                </c:val>
                <c:smooth val="0"/>
                <c:extLst>
                  <c:ext xmlns:c16="http://schemas.microsoft.com/office/drawing/2014/chart" uri="{C3380CC4-5D6E-409C-BE32-E72D297353CC}">
                    <c16:uniqueId val="{00000000-8604-4446-8804-6C9491498D8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'Revenue Analysis'!$A$35:$C$35</c15:sqref>
                        </c15:formulaRef>
                      </c:ext>
                    </c:extLst>
                    <c:strCache>
                      <c:ptCount val="3"/>
                      <c:pt idx="0">
                        <c:v>Kootha</c:v>
                      </c:pt>
                      <c:pt idx="1">
                        <c:v>Revenue</c:v>
                      </c:pt>
                      <c:pt idx="2">
                        <c:v>002 Public Sales</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Analysis'!$F$35:$P$35</c15:sqref>
                        </c15:formulaRef>
                      </c:ext>
                    </c:extLst>
                    <c:numCache>
                      <c:formatCode>"$"#,##0.00;[Red]\-"$"#,##0.00</c:formatCode>
                      <c:ptCount val="11"/>
                      <c:pt idx="0">
                        <c:v>1467161.8612309312</c:v>
                      </c:pt>
                      <c:pt idx="1">
                        <c:v>1354875.66400725</c:v>
                      </c:pt>
                      <c:pt idx="2">
                        <c:v>1344901.7910867</c:v>
                      </c:pt>
                      <c:pt idx="3">
                        <c:v>1420155.039054675</c:v>
                      </c:pt>
                      <c:pt idx="4">
                        <c:v>1385835.5491812564</c:v>
                      </c:pt>
                      <c:pt idx="5">
                        <c:v>2014691.3143246307</c:v>
                      </c:pt>
                      <c:pt idx="6">
                        <c:v>1783342.7752313251</c:v>
                      </c:pt>
                      <c:pt idx="7">
                        <c:v>1879527.7051926372</c:v>
                      </c:pt>
                      <c:pt idx="8">
                        <c:v>1373305.4025176065</c:v>
                      </c:pt>
                      <c:pt idx="9">
                        <c:v>1389447.6368185873</c:v>
                      </c:pt>
                      <c:pt idx="10">
                        <c:v>1335168.6515272874</c:v>
                      </c:pt>
                    </c:numCache>
                  </c:numRef>
                </c:val>
                <c:smooth val="0"/>
                <c:extLst xmlns:c15="http://schemas.microsoft.com/office/drawing/2012/chart">
                  <c:ext xmlns:c16="http://schemas.microsoft.com/office/drawing/2014/chart" uri="{C3380CC4-5D6E-409C-BE32-E72D297353CC}">
                    <c16:uniqueId val="{00000001-8604-4446-8804-6C9491498D8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'Revenue Analysis'!$A$36:$C$36</c15:sqref>
                        </c15:formulaRef>
                      </c:ext>
                    </c:extLst>
                    <c:strCache>
                      <c:ptCount val="3"/>
                      <c:pt idx="0">
                        <c:v>Kootha</c:v>
                      </c:pt>
                      <c:pt idx="1">
                        <c:v>Revenue</c:v>
                      </c:pt>
                      <c:pt idx="2">
                        <c:v>003 Residential Sales</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Analysis'!$F$36:$P$36</c15:sqref>
                        </c15:formulaRef>
                      </c:ext>
                    </c:extLst>
                    <c:numCache>
                      <c:formatCode>"$"#,##0.00;[Red]\-"$"#,##0.00</c:formatCode>
                      <c:ptCount val="11"/>
                      <c:pt idx="0">
                        <c:v>1248980.56822</c:v>
                      </c:pt>
                      <c:pt idx="1">
                        <c:v>1153392.4247999999</c:v>
                      </c:pt>
                      <c:pt idx="2">
                        <c:v>1144901.76416</c:v>
                      </c:pt>
                      <c:pt idx="3">
                        <c:v>1208964.11944</c:v>
                      </c:pt>
                      <c:pt idx="4">
                        <c:v>1179748.2727800002</c:v>
                      </c:pt>
                      <c:pt idx="5">
                        <c:v>1715087.0459799999</c:v>
                      </c:pt>
                      <c:pt idx="6">
                        <c:v>1518142.2933600002</c:v>
                      </c:pt>
                      <c:pt idx="7">
                        <c:v>1600023.58516</c:v>
                      </c:pt>
                      <c:pt idx="8">
                        <c:v>1169081.4812600003</c:v>
                      </c:pt>
                      <c:pt idx="9">
                        <c:v>1182823.2077200001</c:v>
                      </c:pt>
                      <c:pt idx="10">
                        <c:v>1136616.0374800002</c:v>
                      </c:pt>
                    </c:numCache>
                  </c:numRef>
                </c:val>
                <c:smooth val="0"/>
                <c:extLst xmlns:c15="http://schemas.microsoft.com/office/drawing/2012/chart">
                  <c:ext xmlns:c16="http://schemas.microsoft.com/office/drawing/2014/chart" uri="{C3380CC4-5D6E-409C-BE32-E72D297353CC}">
                    <c16:uniqueId val="{00000002-8604-4446-8804-6C9491498D84}"/>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'Revenue Analysis'!$A$40:$C$40</c15:sqref>
                        </c15:formulaRef>
                      </c:ext>
                    </c:extLst>
                    <c:strCache>
                      <c:ptCount val="3"/>
                      <c:pt idx="0">
                        <c:v>Jutik</c:v>
                      </c:pt>
                      <c:pt idx="1">
                        <c:v>Revenue</c:v>
                      </c:pt>
                      <c:pt idx="2">
                        <c:v>001 Private Water Hedge Sales</c:v>
                      </c:pt>
                    </c:strCache>
                  </c:strRef>
                </c:tx>
                <c:spPr>
                  <a:ln w="28575" cap="rnd">
                    <a:solidFill>
                      <a:schemeClr val="accent1">
                        <a:lumMod val="60000"/>
                      </a:schemeClr>
                    </a:solidFill>
                    <a:prstDash val="lg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Analysis'!$E$40:$P$40</c15:sqref>
                        </c15:formulaRef>
                      </c:ext>
                    </c:extLst>
                    <c:numCache>
                      <c:formatCode>"$"#,##0.00;[Red]\-"$"#,##0.00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xmlns:c15="http://schemas.microsoft.com/office/drawing/2012/chart">
                  <c:ext xmlns:c16="http://schemas.microsoft.com/office/drawing/2014/chart" uri="{C3380CC4-5D6E-409C-BE32-E72D297353CC}">
                    <c16:uniqueId val="{00000006-8604-4446-8804-6C9491498D8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'Revenue Analysis'!$A$41:$C$41</c15:sqref>
                        </c15:formulaRef>
                      </c:ext>
                    </c:extLst>
                    <c:strCache>
                      <c:ptCount val="3"/>
                      <c:pt idx="0">
                        <c:v>Jutik</c:v>
                      </c:pt>
                      <c:pt idx="1">
                        <c:v>Revenue</c:v>
                      </c:pt>
                      <c:pt idx="2">
                        <c:v>002 Public Sales</c:v>
                      </c:pt>
                    </c:strCache>
                  </c:strRef>
                </c:tx>
                <c:spPr>
                  <a:ln w="28575" cap="rnd">
                    <a:solidFill>
                      <a:schemeClr val="accent2">
                        <a:lumMod val="60000"/>
                      </a:schemeClr>
                    </a:solidFill>
                    <a:prstDash val="lg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Analysis'!$E$41:$P$41</c15:sqref>
                        </c15:formulaRef>
                      </c:ext>
                    </c:extLst>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xmlns:c15="http://schemas.microsoft.com/office/drawing/2012/chart">
                  <c:ext xmlns:c16="http://schemas.microsoft.com/office/drawing/2014/chart" uri="{C3380CC4-5D6E-409C-BE32-E72D297353CC}">
                    <c16:uniqueId val="{00000007-8604-4446-8804-6C9491498D84}"/>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'Revenue Analysis'!$A$42:$C$42</c15:sqref>
                        </c15:formulaRef>
                      </c:ext>
                    </c:extLst>
                    <c:strCache>
                      <c:ptCount val="3"/>
                      <c:pt idx="0">
                        <c:v>Jutik</c:v>
                      </c:pt>
                      <c:pt idx="1">
                        <c:v>Revenue</c:v>
                      </c:pt>
                      <c:pt idx="2">
                        <c:v>003 Residential Sales</c:v>
                      </c:pt>
                    </c:strCache>
                  </c:strRef>
                </c:tx>
                <c:spPr>
                  <a:ln w="28575" cap="rnd">
                    <a:solidFill>
                      <a:schemeClr val="accent3">
                        <a:lumMod val="60000"/>
                      </a:schemeClr>
                    </a:solidFill>
                    <a:prstDash val="lgDash"/>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Analysis'!$E$42:$P$42</c15:sqref>
                        </c15:formulaRef>
                      </c:ext>
                    </c:extLst>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xmlns:c15="http://schemas.microsoft.com/office/drawing/2012/chart">
                  <c:ext xmlns:c16="http://schemas.microsoft.com/office/drawing/2014/chart" uri="{C3380CC4-5D6E-409C-BE32-E72D297353CC}">
                    <c16:uniqueId val="{00000008-8604-4446-8804-6C9491498D84}"/>
                  </c:ext>
                </c:extLst>
              </c15:ser>
            </c15:filteredLineSeries>
          </c:ext>
        </c:extLst>
      </c:lineChart>
      <c:dateAx>
        <c:axId val="56306860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61392"/>
        <c:crosses val="autoZero"/>
        <c:auto val="1"/>
        <c:lblOffset val="100"/>
        <c:baseTimeUnit val="months"/>
      </c:dateAx>
      <c:valAx>
        <c:axId val="563061392"/>
        <c:scaling>
          <c:orientation val="minMax"/>
          <c:max val="9500000"/>
          <c:min val="5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6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Revenues</a:t>
            </a:r>
            <a:r>
              <a:rPr lang="en-US" baseline="0"/>
              <a:t> from Water Products Over Time - Jutik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6"/>
          <c:order val="6"/>
          <c:tx>
            <c:strRef>
              <c:f>'Revenue Analysis'!$C$40</c:f>
              <c:strCache>
                <c:ptCount val="1"/>
                <c:pt idx="0">
                  <c:v>001 Private Water Hedge Sales</c:v>
                </c:pt>
              </c:strCache>
            </c:strRef>
          </c:tx>
          <c:spPr>
            <a:ln w="28575" cap="rnd">
              <a:solidFill>
                <a:schemeClr val="accent1">
                  <a:lumMod val="60000"/>
                </a:schemeClr>
              </a:solidFill>
              <a:prstDash val="lg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Analysis'!$E$40:$P$40</c:f>
              <c:numCache>
                <c:formatCode>"$"#,##0.00;[Red]\-"$"#,##0.00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6-5953-4CC6-8B74-0B6D4D80679D}"/>
            </c:ext>
          </c:extLst>
        </c:ser>
        <c:ser>
          <c:idx val="7"/>
          <c:order val="7"/>
          <c:tx>
            <c:strRef>
              <c:f>'Revenue Analysis'!$C$41</c:f>
              <c:strCache>
                <c:ptCount val="1"/>
                <c:pt idx="0">
                  <c:v>002 Public Sales</c:v>
                </c:pt>
              </c:strCache>
            </c:strRef>
          </c:tx>
          <c:spPr>
            <a:ln w="28575" cap="rnd">
              <a:solidFill>
                <a:schemeClr val="accent2">
                  <a:lumMod val="60000"/>
                </a:schemeClr>
              </a:solidFill>
              <a:prstDash val="lg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Analysis'!$E$41:$P$41</c:f>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7-5953-4CC6-8B74-0B6D4D80679D}"/>
            </c:ext>
          </c:extLst>
        </c:ser>
        <c:ser>
          <c:idx val="8"/>
          <c:order val="8"/>
          <c:tx>
            <c:strRef>
              <c:f>'Revenue Analysis'!$C$42</c:f>
              <c:strCache>
                <c:ptCount val="1"/>
                <c:pt idx="0">
                  <c:v>003 Residential Sales</c:v>
                </c:pt>
              </c:strCache>
            </c:strRef>
          </c:tx>
          <c:spPr>
            <a:ln w="28575" cap="rnd">
              <a:solidFill>
                <a:schemeClr val="accent3">
                  <a:lumMod val="60000"/>
                </a:schemeClr>
              </a:solidFill>
              <a:prstDash val="lgDash"/>
              <a:round/>
            </a:ln>
            <a:effectLst/>
          </c:spPr>
          <c:marker>
            <c:symbol val="none"/>
          </c:marker>
          <c:cat>
            <c:numRef>
              <c:f>'Revenue Analysis'!$E$32:$P$32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Analysis'!$E$42:$P$42</c:f>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8-5953-4CC6-8B74-0B6D4D80679D}"/>
            </c:ext>
          </c:extLst>
        </c:ser>
        <c:dLbls>
          <c:showLegendKey val="0"/>
          <c:showVal val="0"/>
          <c:showCatName val="0"/>
          <c:showSerName val="0"/>
          <c:showPercent val="0"/>
          <c:showBubbleSize val="0"/>
        </c:dLbls>
        <c:smooth val="0"/>
        <c:axId val="563068608"/>
        <c:axId val="563061392"/>
        <c:extLst>
          <c:ext xmlns:c15="http://schemas.microsoft.com/office/drawing/2012/chart" uri="{02D57815-91ED-43cb-92C2-25804820EDAC}">
            <c15:filteredLineSeries>
              <c15:ser>
                <c:idx val="0"/>
                <c:order val="0"/>
                <c:tx>
                  <c:strRef>
                    <c:extLst>
                      <c:ext uri="{02D57815-91ED-43cb-92C2-25804820EDAC}">
                        <c15:formulaRef>
                          <c15:sqref>'Revenue Analysis'!$A$34:$C$34</c15:sqref>
                        </c15:formulaRef>
                      </c:ext>
                    </c:extLst>
                    <c:strCache>
                      <c:ptCount val="3"/>
                      <c:pt idx="0">
                        <c:v>Kootha</c:v>
                      </c:pt>
                      <c:pt idx="1">
                        <c:v>Revenue</c:v>
                      </c:pt>
                      <c:pt idx="2">
                        <c:v>001 Private Water Hedge Sales</c:v>
                      </c:pt>
                    </c:strCache>
                  </c:strRef>
                </c:tx>
                <c:spPr>
                  <a:ln w="28575" cap="rnd">
                    <a:solidFill>
                      <a:schemeClr val="accent1"/>
                    </a:solidFill>
                    <a:round/>
                  </a:ln>
                  <a:effectLst/>
                </c:spPr>
                <c:marker>
                  <c:symbol val="none"/>
                </c:marker>
                <c:cat>
                  <c:numRef>
                    <c:extLst>
                      <c:ex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'Revenue Analysis'!$F$34:$P$34</c15:sqref>
                        </c15:formulaRef>
                      </c:ext>
                    </c:extLst>
                    <c:numCache>
                      <c:formatCode>"$"#,##0.00;[Red]\-"$"#,##0.00</c:formatCode>
                      <c:ptCount val="11"/>
                      <c:pt idx="0">
                        <c:v>2980521.8105250001</c:v>
                      </c:pt>
                      <c:pt idx="1">
                        <c:v>2752413.7409999999</c:v>
                      </c:pt>
                      <c:pt idx="2">
                        <c:v>2732151.9371999996</c:v>
                      </c:pt>
                      <c:pt idx="3">
                        <c:v>2885028.0122999996</c:v>
                      </c:pt>
                      <c:pt idx="4">
                        <c:v>2815308.3782250006</c:v>
                      </c:pt>
                      <c:pt idx="5">
                        <c:v>4092821.3597249994</c:v>
                      </c:pt>
                      <c:pt idx="6">
                        <c:v>3622839.5636999998</c:v>
                      </c:pt>
                      <c:pt idx="7">
                        <c:v>3818238.1009499999</c:v>
                      </c:pt>
                      <c:pt idx="8">
                        <c:v>2789853.534825</c:v>
                      </c:pt>
                      <c:pt idx="9">
                        <c:v>2822646.2911499999</c:v>
                      </c:pt>
                      <c:pt idx="10">
                        <c:v>2712379.18035</c:v>
                      </c:pt>
                    </c:numCache>
                  </c:numRef>
                </c:val>
                <c:smooth val="0"/>
                <c:extLst>
                  <c:ext xmlns:c16="http://schemas.microsoft.com/office/drawing/2014/chart" uri="{C3380CC4-5D6E-409C-BE32-E72D297353CC}">
                    <c16:uniqueId val="{00000003-5953-4CC6-8B74-0B6D4D8067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'Revenue Analysis'!$A$35:$C$35</c15:sqref>
                        </c15:formulaRef>
                      </c:ext>
                    </c:extLst>
                    <c:strCache>
                      <c:ptCount val="3"/>
                      <c:pt idx="0">
                        <c:v>Kootha</c:v>
                      </c:pt>
                      <c:pt idx="1">
                        <c:v>Revenue</c:v>
                      </c:pt>
                      <c:pt idx="2">
                        <c:v>002 Public Sales</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Analysis'!$F$35:$P$35</c15:sqref>
                        </c15:formulaRef>
                      </c:ext>
                    </c:extLst>
                    <c:numCache>
                      <c:formatCode>"$"#,##0.00;[Red]\-"$"#,##0.00</c:formatCode>
                      <c:ptCount val="11"/>
                      <c:pt idx="0">
                        <c:v>1467161.8612309312</c:v>
                      </c:pt>
                      <c:pt idx="1">
                        <c:v>1354875.66400725</c:v>
                      </c:pt>
                      <c:pt idx="2">
                        <c:v>1344901.7910867</c:v>
                      </c:pt>
                      <c:pt idx="3">
                        <c:v>1420155.039054675</c:v>
                      </c:pt>
                      <c:pt idx="4">
                        <c:v>1385835.5491812564</c:v>
                      </c:pt>
                      <c:pt idx="5">
                        <c:v>2014691.3143246307</c:v>
                      </c:pt>
                      <c:pt idx="6">
                        <c:v>1783342.7752313251</c:v>
                      </c:pt>
                      <c:pt idx="7">
                        <c:v>1879527.7051926372</c:v>
                      </c:pt>
                      <c:pt idx="8">
                        <c:v>1373305.4025176065</c:v>
                      </c:pt>
                      <c:pt idx="9">
                        <c:v>1389447.6368185873</c:v>
                      </c:pt>
                      <c:pt idx="10">
                        <c:v>1335168.6515272874</c:v>
                      </c:pt>
                    </c:numCache>
                  </c:numRef>
                </c:val>
                <c:smooth val="0"/>
                <c:extLst xmlns:c15="http://schemas.microsoft.com/office/drawing/2012/chart">
                  <c:ext xmlns:c16="http://schemas.microsoft.com/office/drawing/2014/chart" uri="{C3380CC4-5D6E-409C-BE32-E72D297353CC}">
                    <c16:uniqueId val="{00000004-5953-4CC6-8B74-0B6D4D80679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'Revenue Analysis'!$A$36:$C$36</c15:sqref>
                        </c15:formulaRef>
                      </c:ext>
                    </c:extLst>
                    <c:strCache>
                      <c:ptCount val="3"/>
                      <c:pt idx="0">
                        <c:v>Kootha</c:v>
                      </c:pt>
                      <c:pt idx="1">
                        <c:v>Revenue</c:v>
                      </c:pt>
                      <c:pt idx="2">
                        <c:v>003 Residential Sales</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Analysis'!$F$36:$P$36</c15:sqref>
                        </c15:formulaRef>
                      </c:ext>
                    </c:extLst>
                    <c:numCache>
                      <c:formatCode>"$"#,##0.00;[Red]\-"$"#,##0.00</c:formatCode>
                      <c:ptCount val="11"/>
                      <c:pt idx="0">
                        <c:v>1248980.56822</c:v>
                      </c:pt>
                      <c:pt idx="1">
                        <c:v>1153392.4247999999</c:v>
                      </c:pt>
                      <c:pt idx="2">
                        <c:v>1144901.76416</c:v>
                      </c:pt>
                      <c:pt idx="3">
                        <c:v>1208964.11944</c:v>
                      </c:pt>
                      <c:pt idx="4">
                        <c:v>1179748.2727800002</c:v>
                      </c:pt>
                      <c:pt idx="5">
                        <c:v>1715087.0459799999</c:v>
                      </c:pt>
                      <c:pt idx="6">
                        <c:v>1518142.2933600002</c:v>
                      </c:pt>
                      <c:pt idx="7">
                        <c:v>1600023.58516</c:v>
                      </c:pt>
                      <c:pt idx="8">
                        <c:v>1169081.4812600003</c:v>
                      </c:pt>
                      <c:pt idx="9">
                        <c:v>1182823.2077200001</c:v>
                      </c:pt>
                      <c:pt idx="10">
                        <c:v>1136616.0374800002</c:v>
                      </c:pt>
                    </c:numCache>
                  </c:numRef>
                </c:val>
                <c:smooth val="0"/>
                <c:extLst xmlns:c15="http://schemas.microsoft.com/office/drawing/2012/chart">
                  <c:ext xmlns:c16="http://schemas.microsoft.com/office/drawing/2014/chart" uri="{C3380CC4-5D6E-409C-BE32-E72D297353CC}">
                    <c16:uniqueId val="{00000005-5953-4CC6-8B74-0B6D4D8067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'Revenue Analysis'!$A$37:$C$37</c15:sqref>
                        </c15:formulaRef>
                      </c:ext>
                    </c:extLst>
                    <c:strCache>
                      <c:ptCount val="3"/>
                      <c:pt idx="0">
                        <c:v>Surjek</c:v>
                      </c:pt>
                      <c:pt idx="1">
                        <c:v>Revenue</c:v>
                      </c:pt>
                      <c:pt idx="2">
                        <c:v>001 Private Water Hedge Sales</c:v>
                      </c:pt>
                    </c:strCache>
                  </c:strRef>
                </c:tx>
                <c:spPr>
                  <a:ln w="28575" cap="rnd">
                    <a:solidFill>
                      <a:schemeClr val="accent4"/>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Analysis'!$F$37:$P$37</c15:sqref>
                        </c15:formulaRef>
                      </c:ext>
                    </c:extLst>
                    <c:numCache>
                      <c:formatCode>"$"#,##0.00;[Red]\-"$"#,##0.00</c:formatCode>
                      <c:ptCount val="11"/>
                      <c:pt idx="0">
                        <c:v>6085131.0149999997</c:v>
                      </c:pt>
                      <c:pt idx="1">
                        <c:v>6723291.7162500005</c:v>
                      </c:pt>
                      <c:pt idx="2">
                        <c:v>6313180.5299999993</c:v>
                      </c:pt>
                      <c:pt idx="3">
                        <c:v>5763708.6674999995</c:v>
                      </c:pt>
                      <c:pt idx="4">
                        <c:v>6484566.5099999998</c:v>
                      </c:pt>
                      <c:pt idx="5">
                        <c:v>9314190.6750000007</c:v>
                      </c:pt>
                      <c:pt idx="6">
                        <c:v>6750396.1374999993</c:v>
                      </c:pt>
                      <c:pt idx="7">
                        <c:v>8185283.6587499995</c:v>
                      </c:pt>
                      <c:pt idx="8">
                        <c:v>6778514.602500001</c:v>
                      </c:pt>
                      <c:pt idx="9">
                        <c:v>6094707.7050000001</c:v>
                      </c:pt>
                      <c:pt idx="10">
                        <c:v>6735069.6974999998</c:v>
                      </c:pt>
                    </c:numCache>
                  </c:numRef>
                </c:val>
                <c:smooth val="0"/>
                <c:extLst xmlns:c15="http://schemas.microsoft.com/office/drawing/2012/chart">
                  <c:ext xmlns:c16="http://schemas.microsoft.com/office/drawing/2014/chart" uri="{C3380CC4-5D6E-409C-BE32-E72D297353CC}">
                    <c16:uniqueId val="{00000000-5953-4CC6-8B74-0B6D4D8067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'Revenue Analysis'!$A$38:$C$38</c15:sqref>
                        </c15:formulaRef>
                      </c:ext>
                    </c:extLst>
                    <c:strCache>
                      <c:ptCount val="3"/>
                      <c:pt idx="0">
                        <c:v>Surjek</c:v>
                      </c:pt>
                      <c:pt idx="1">
                        <c:v>Revenue</c:v>
                      </c:pt>
                      <c:pt idx="2">
                        <c:v>002 Public Sales</c:v>
                      </c:pt>
                    </c:strCache>
                  </c:strRef>
                </c:tx>
                <c:spPr>
                  <a:ln w="28575" cap="rnd">
                    <a:solidFill>
                      <a:schemeClr val="accent5"/>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Analysis'!$F$38:$P$38</c15:sqref>
                        </c15:formulaRef>
                      </c:ext>
                    </c:extLst>
                    <c:numCache>
                      <c:formatCode>"$"#,##0.00;[Red]\-"$"#,##0.00</c:formatCode>
                      <c:ptCount val="11"/>
                      <c:pt idx="0">
                        <c:v>5030374.9724000003</c:v>
                      </c:pt>
                      <c:pt idx="1">
                        <c:v>5557921.1521000005</c:v>
                      </c:pt>
                      <c:pt idx="2">
                        <c:v>5218895.9047999997</c:v>
                      </c:pt>
                      <c:pt idx="3">
                        <c:v>4764665.8318000007</c:v>
                      </c:pt>
                      <c:pt idx="4">
                        <c:v>5360574.9815999996</c:v>
                      </c:pt>
                      <c:pt idx="5">
                        <c:v>7699730.9580000006</c:v>
                      </c:pt>
                      <c:pt idx="6">
                        <c:v>6985660.807</c:v>
                      </c:pt>
                      <c:pt idx="7">
                        <c:v>6766501.1579</c:v>
                      </c:pt>
                      <c:pt idx="8">
                        <c:v>6603572.0713999998</c:v>
                      </c:pt>
                      <c:pt idx="9">
                        <c:v>5038291.7028000001</c:v>
                      </c:pt>
                      <c:pt idx="10">
                        <c:v>5567657.6166000003</c:v>
                      </c:pt>
                    </c:numCache>
                  </c:numRef>
                </c:val>
                <c:smooth val="0"/>
                <c:extLst xmlns:c15="http://schemas.microsoft.com/office/drawing/2012/chart">
                  <c:ext xmlns:c16="http://schemas.microsoft.com/office/drawing/2014/chart" uri="{C3380CC4-5D6E-409C-BE32-E72D297353CC}">
                    <c16:uniqueId val="{00000001-5953-4CC6-8B74-0B6D4D80679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'Revenue Analysis'!$A$39:$C$39</c15:sqref>
                        </c15:formulaRef>
                      </c:ext>
                    </c:extLst>
                    <c:strCache>
                      <c:ptCount val="3"/>
                      <c:pt idx="0">
                        <c:v>Surjek</c:v>
                      </c:pt>
                      <c:pt idx="1">
                        <c:v>Revenue</c:v>
                      </c:pt>
                      <c:pt idx="2">
                        <c:v>003 Residential Sales</c:v>
                      </c:pt>
                    </c:strCache>
                  </c:strRef>
                </c:tx>
                <c:spPr>
                  <a:ln w="28575" cap="rnd">
                    <a:solidFill>
                      <a:schemeClr val="accent6"/>
                    </a:solidFill>
                    <a:prstDash val="sysDot"/>
                    <a:round/>
                  </a:ln>
                  <a:effectLst/>
                </c:spPr>
                <c:marker>
                  <c:symbol val="none"/>
                </c:marker>
                <c:cat>
                  <c:numRef>
                    <c:extLst xmlns:c15="http://schemas.microsoft.com/office/drawing/2012/chart">
                      <c:ext xmlns:c15="http://schemas.microsoft.com/office/drawing/2012/chart" uri="{02D57815-91ED-43cb-92C2-25804820EDAC}">
                        <c15:formulaRef>
                          <c15:sqref>'Revenue Analysis'!$E$32:$P$32</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xmlns:c15="http://schemas.microsoft.com/office/drawing/2012/chart">
                      <c:ext xmlns:c15="http://schemas.microsoft.com/office/drawing/2012/chart" uri="{02D57815-91ED-43cb-92C2-25804820EDAC}">
                        <c15:formulaRef>
                          <c15:sqref>'Revenue Analysis'!$F$39:$P$39</c15:sqref>
                        </c15:formulaRef>
                      </c:ext>
                    </c:extLst>
                    <c:numCache>
                      <c:formatCode>"$"#,##0.00;[Red]\-"$"#,##0.00</c:formatCode>
                      <c:ptCount val="11"/>
                      <c:pt idx="0">
                        <c:v>3488808.4485999988</c:v>
                      </c:pt>
                      <c:pt idx="1">
                        <c:v>3854687.2506499989</c:v>
                      </c:pt>
                      <c:pt idx="2">
                        <c:v>3619556.8371999986</c:v>
                      </c:pt>
                      <c:pt idx="3">
                        <c:v>3304526.302699999</c:v>
                      </c:pt>
                      <c:pt idx="4">
                        <c:v>3717818.1323999991</c:v>
                      </c:pt>
                      <c:pt idx="5">
                        <c:v>5340135.9869999988</c:v>
                      </c:pt>
                      <c:pt idx="6">
                        <c:v>4844893.7854999984</c:v>
                      </c:pt>
                      <c:pt idx="7">
                        <c:v>4692895.9643499991</c:v>
                      </c:pt>
                      <c:pt idx="8">
                        <c:v>4886348.3721000003</c:v>
                      </c:pt>
                      <c:pt idx="9">
                        <c:v>3494299.084199999</c:v>
                      </c:pt>
                      <c:pt idx="10">
                        <c:v>3861439.9598999987</c:v>
                      </c:pt>
                    </c:numCache>
                  </c:numRef>
                </c:val>
                <c:smooth val="0"/>
                <c:extLst xmlns:c15="http://schemas.microsoft.com/office/drawing/2012/chart">
                  <c:ext xmlns:c16="http://schemas.microsoft.com/office/drawing/2014/chart" uri="{C3380CC4-5D6E-409C-BE32-E72D297353CC}">
                    <c16:uniqueId val="{00000002-5953-4CC6-8B74-0B6D4D80679D}"/>
                  </c:ext>
                </c:extLst>
              </c15:ser>
            </c15:filteredLineSeries>
          </c:ext>
        </c:extLst>
      </c:lineChart>
      <c:dateAx>
        <c:axId val="56306860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61392"/>
        <c:crosses val="autoZero"/>
        <c:auto val="1"/>
        <c:lblOffset val="100"/>
        <c:baseTimeUnit val="months"/>
      </c:dateAx>
      <c:valAx>
        <c:axId val="563061392"/>
        <c:scaling>
          <c:orientation val="minMax"/>
          <c:max val="9500000"/>
          <c:min val="5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06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Analysis'!$C$83</c:f>
              <c:strCache>
                <c:ptCount val="1"/>
                <c:pt idx="0">
                  <c:v>Kootha</c:v>
                </c:pt>
              </c:strCache>
            </c:strRef>
          </c:tx>
          <c:spPr>
            <a:solidFill>
              <a:schemeClr val="accent1"/>
            </a:solidFill>
            <a:ln>
              <a:noFill/>
            </a:ln>
            <a:effectLst/>
          </c:spPr>
          <c:invertIfNegative val="0"/>
          <c:cat>
            <c:strRef>
              <c:f>'Expenses Analysis'!$B$84:$B$91</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Analysis'!$C$84:$C$91</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C008-4856-9089-16EE14B0E481}"/>
            </c:ext>
          </c:extLst>
        </c:ser>
        <c:dLbls>
          <c:showLegendKey val="0"/>
          <c:showVal val="0"/>
          <c:showCatName val="0"/>
          <c:showSerName val="0"/>
          <c:showPercent val="0"/>
          <c:showBubbleSize val="0"/>
        </c:dLbls>
        <c:gapWidth val="219"/>
        <c:overlap val="-27"/>
        <c:axId val="606747208"/>
        <c:axId val="606755080"/>
      </c:barChart>
      <c:catAx>
        <c:axId val="606747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06755080"/>
        <c:crosses val="autoZero"/>
        <c:auto val="1"/>
        <c:lblAlgn val="ctr"/>
        <c:lblOffset val="100"/>
        <c:noMultiLvlLbl val="0"/>
      </c:catAx>
      <c:valAx>
        <c:axId val="606755080"/>
        <c:scaling>
          <c:orientation val="minMax"/>
          <c:max val="160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747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'Expenses Analysis'!$D$83</c:f>
              <c:strCache>
                <c:ptCount val="1"/>
                <c:pt idx="0">
                  <c:v>Surjek</c:v>
                </c:pt>
              </c:strCache>
            </c:strRef>
          </c:tx>
          <c:spPr>
            <a:solidFill>
              <a:schemeClr val="accent2"/>
            </a:solidFill>
            <a:ln>
              <a:noFill/>
            </a:ln>
            <a:effectLst/>
          </c:spPr>
          <c:invertIfNegative val="0"/>
          <c:cat>
            <c:strRef>
              <c:f>'Expenses Analysis'!$B$84:$B$91</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Analysis'!$D$84:$D$91</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1-0C55-4C50-B16B-2C0DD1FB7361}"/>
            </c:ext>
          </c:extLst>
        </c:ser>
        <c:dLbls>
          <c:showLegendKey val="0"/>
          <c:showVal val="0"/>
          <c:showCatName val="0"/>
          <c:showSerName val="0"/>
          <c:showPercent val="0"/>
          <c:showBubbleSize val="0"/>
        </c:dLbls>
        <c:gapWidth val="219"/>
        <c:overlap val="-27"/>
        <c:axId val="606715064"/>
        <c:axId val="606716376"/>
      </c:barChart>
      <c:catAx>
        <c:axId val="606715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06716376"/>
        <c:crosses val="autoZero"/>
        <c:auto val="1"/>
        <c:lblAlgn val="ctr"/>
        <c:lblOffset val="100"/>
        <c:noMultiLvlLbl val="0"/>
      </c:catAx>
      <c:valAx>
        <c:axId val="6067163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715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'Expenses Analysis'!$E$83</c:f>
              <c:strCache>
                <c:ptCount val="1"/>
                <c:pt idx="0">
                  <c:v>Jutik</c:v>
                </c:pt>
              </c:strCache>
            </c:strRef>
          </c:tx>
          <c:spPr>
            <a:solidFill>
              <a:schemeClr val="accent3"/>
            </a:solidFill>
            <a:ln>
              <a:noFill/>
            </a:ln>
            <a:effectLst/>
          </c:spPr>
          <c:invertIfNegative val="0"/>
          <c:cat>
            <c:strRef>
              <c:f>'Expenses Analysis'!$B$84:$B$91</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Analysis'!$E$84:$E$91</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2-E78E-4DB2-A7E8-A92B8477FAC7}"/>
            </c:ext>
          </c:extLst>
        </c:ser>
        <c:dLbls>
          <c:showLegendKey val="0"/>
          <c:showVal val="0"/>
          <c:showCatName val="0"/>
          <c:showSerName val="0"/>
          <c:showPercent val="0"/>
          <c:showBubbleSize val="0"/>
        </c:dLbls>
        <c:gapWidth val="219"/>
        <c:overlap val="-27"/>
        <c:axId val="606822320"/>
        <c:axId val="606821008"/>
      </c:barChart>
      <c:catAx>
        <c:axId val="60682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606821008"/>
        <c:crosses val="autoZero"/>
        <c:auto val="1"/>
        <c:lblAlgn val="ctr"/>
        <c:lblOffset val="100"/>
        <c:noMultiLvlLbl val="0"/>
      </c:catAx>
      <c:valAx>
        <c:axId val="606821008"/>
        <c:scaling>
          <c:orientation val="minMax"/>
          <c:max val="300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822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Combined Combo-Chart</a:t>
            </a:r>
            <a:r>
              <a:rPr lang="en-US" baseline="0"/>
              <a:t> of Expenses vs Water Production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Analysis'!$B$110:$D$110</c:f>
              <c:strCache>
                <c:ptCount val="3"/>
                <c:pt idx="0">
                  <c:v>Kootha</c:v>
                </c:pt>
                <c:pt idx="1">
                  <c:v>Expenses</c:v>
                </c:pt>
                <c:pt idx="2">
                  <c:v>Chemical Costs</c:v>
                </c:pt>
              </c:strCache>
            </c:strRef>
          </c:tx>
          <c:spPr>
            <a:solidFill>
              <a:schemeClr val="accent1"/>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792E-4555-BD07-8A9FA193E03F}"/>
            </c:ext>
          </c:extLst>
        </c:ser>
        <c:ser>
          <c:idx val="1"/>
          <c:order val="1"/>
          <c:tx>
            <c:strRef>
              <c:f>'Expenses Analysis'!$B$111:$D$111</c:f>
              <c:strCache>
                <c:ptCount val="3"/>
                <c:pt idx="0">
                  <c:v>Surjek</c:v>
                </c:pt>
                <c:pt idx="1">
                  <c:v>Expenses</c:v>
                </c:pt>
                <c:pt idx="2">
                  <c:v>Chemical Costs</c:v>
                </c:pt>
              </c:strCache>
            </c:strRef>
          </c:tx>
          <c:spPr>
            <a:solidFill>
              <a:schemeClr val="accent2"/>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Analysis'!$F$111:$Q$111</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1-792E-4555-BD07-8A9FA193E03F}"/>
            </c:ext>
          </c:extLst>
        </c:ser>
        <c:ser>
          <c:idx val="2"/>
          <c:order val="2"/>
          <c:tx>
            <c:strRef>
              <c:f>'Expenses Analysis'!$B$112:$D$112</c:f>
              <c:strCache>
                <c:ptCount val="3"/>
                <c:pt idx="0">
                  <c:v>Jutik</c:v>
                </c:pt>
                <c:pt idx="1">
                  <c:v>Expenses</c:v>
                </c:pt>
                <c:pt idx="2">
                  <c:v>Chemical Costs</c:v>
                </c:pt>
              </c:strCache>
            </c:strRef>
          </c:tx>
          <c:spPr>
            <a:solidFill>
              <a:schemeClr val="accent6"/>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Analysis'!$F$112:$Q$112</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2-792E-4555-BD07-8A9FA193E03F}"/>
            </c:ext>
          </c:extLst>
        </c:ser>
        <c:ser>
          <c:idx val="6"/>
          <c:order val="6"/>
          <c:tx>
            <c:strRef>
              <c:f>'Expenses Analysis'!$B$116:$D$116</c:f>
              <c:strCache>
                <c:ptCount val="3"/>
                <c:pt idx="0">
                  <c:v>Kootha</c:v>
                </c:pt>
                <c:pt idx="1">
                  <c:v>Expenses</c:v>
                </c:pt>
                <c:pt idx="2">
                  <c:v>Labour Costs</c:v>
                </c:pt>
              </c:strCache>
            </c:strRef>
          </c:tx>
          <c:spPr>
            <a:solidFill>
              <a:schemeClr val="accent1">
                <a:lumMod val="60000"/>
                <a:lumOff val="40000"/>
              </a:schemeClr>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Analysis'!$F$116:$Q$116</c:f>
              <c:numCache>
                <c:formatCode>"$"#,##0.00;[Red]\-"$"#,##0.00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val>
          <c:extLst>
            <c:ext xmlns:c16="http://schemas.microsoft.com/office/drawing/2014/chart" uri="{C3380CC4-5D6E-409C-BE32-E72D297353CC}">
              <c16:uniqueId val="{00000006-792E-4555-BD07-8A9FA193E03F}"/>
            </c:ext>
          </c:extLst>
        </c:ser>
        <c:ser>
          <c:idx val="7"/>
          <c:order val="7"/>
          <c:tx>
            <c:strRef>
              <c:f>'Expenses Analysis'!$B$117:$D$117</c:f>
              <c:strCache>
                <c:ptCount val="3"/>
                <c:pt idx="0">
                  <c:v>Surjek</c:v>
                </c:pt>
                <c:pt idx="1">
                  <c:v>Expenses</c:v>
                </c:pt>
                <c:pt idx="2">
                  <c:v>Labour Costs</c:v>
                </c:pt>
              </c:strCache>
            </c:strRef>
          </c:tx>
          <c:spPr>
            <a:solidFill>
              <a:schemeClr val="accent2">
                <a:lumMod val="60000"/>
              </a:schemeClr>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Analysis'!$F$117:$Q$117</c:f>
              <c:numCache>
                <c:formatCode>"$"#,##0.00;[Red]\-"$"#,##0.00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val>
          <c:extLst>
            <c:ext xmlns:c16="http://schemas.microsoft.com/office/drawing/2014/chart" uri="{C3380CC4-5D6E-409C-BE32-E72D297353CC}">
              <c16:uniqueId val="{00000007-792E-4555-BD07-8A9FA193E03F}"/>
            </c:ext>
          </c:extLst>
        </c:ser>
        <c:ser>
          <c:idx val="8"/>
          <c:order val="8"/>
          <c:tx>
            <c:strRef>
              <c:f>'Expenses Analysis'!$B$118:$D$118</c:f>
              <c:strCache>
                <c:ptCount val="3"/>
                <c:pt idx="0">
                  <c:v>Jutik</c:v>
                </c:pt>
                <c:pt idx="1">
                  <c:v>Expenses</c:v>
                </c:pt>
                <c:pt idx="2">
                  <c:v>Labour Costs</c:v>
                </c:pt>
              </c:strCache>
            </c:strRef>
          </c:tx>
          <c:spPr>
            <a:solidFill>
              <a:schemeClr val="accent6">
                <a:lumMod val="60000"/>
                <a:lumOff val="40000"/>
              </a:schemeClr>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Analysis'!$F$118:$Q$118</c:f>
              <c:numCache>
                <c:formatCode>"$"#,##0.00;[Red]\-"$"#,##0.00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val>
          <c:extLst>
            <c:ext xmlns:c16="http://schemas.microsoft.com/office/drawing/2014/chart" uri="{C3380CC4-5D6E-409C-BE32-E72D297353CC}">
              <c16:uniqueId val="{00000008-792E-4555-BD07-8A9FA193E03F}"/>
            </c:ext>
          </c:extLst>
        </c:ser>
        <c:dLbls>
          <c:showLegendKey val="0"/>
          <c:showVal val="0"/>
          <c:showCatName val="0"/>
          <c:showSerName val="0"/>
          <c:showPercent val="0"/>
          <c:showBubbleSize val="0"/>
        </c:dLbls>
        <c:gapWidth val="219"/>
        <c:axId val="397729016"/>
        <c:axId val="397737544"/>
      </c:barChart>
      <c:lineChart>
        <c:grouping val="standard"/>
        <c:varyColors val="0"/>
        <c:ser>
          <c:idx val="3"/>
          <c:order val="3"/>
          <c:tx>
            <c:strRef>
              <c:f>'Expenses Analysis'!$A$113:$B$113</c:f>
              <c:strCache>
                <c:ptCount val="2"/>
                <c:pt idx="0">
                  <c:v>Water Production Actuals</c:v>
                </c:pt>
                <c:pt idx="1">
                  <c:v>Kootha</c:v>
                </c:pt>
              </c:strCache>
            </c:strRef>
          </c:tx>
          <c:spPr>
            <a:ln w="28575" cap="rnd">
              <a:solidFill>
                <a:schemeClr val="accent1">
                  <a:lumMod val="75000"/>
                </a:schemeClr>
              </a:solidFill>
              <a:round/>
            </a:ln>
            <a:effectLst/>
          </c:spPr>
          <c:marker>
            <c:symbol val="none"/>
          </c:marker>
          <c:val>
            <c:numRef>
              <c:f>'Expenses Analysis'!$F$113:$Q$113</c:f>
              <c:numCache>
                <c:formatCode>#,##0.00_);[Red]\(#,##0.00\)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3-792E-4555-BD07-8A9FA193E03F}"/>
            </c:ext>
          </c:extLst>
        </c:ser>
        <c:ser>
          <c:idx val="4"/>
          <c:order val="4"/>
          <c:tx>
            <c:strRef>
              <c:f>'Expenses Analysis'!$A$114:$B$114</c:f>
              <c:strCache>
                <c:ptCount val="2"/>
                <c:pt idx="0">
                  <c:v>Water Production Actuals</c:v>
                </c:pt>
                <c:pt idx="1">
                  <c:v>Surjek</c:v>
                </c:pt>
              </c:strCache>
            </c:strRef>
          </c:tx>
          <c:spPr>
            <a:ln w="28575" cap="rnd">
              <a:solidFill>
                <a:schemeClr val="accent2">
                  <a:lumMod val="40000"/>
                  <a:lumOff val="60000"/>
                </a:schemeClr>
              </a:solidFill>
              <a:round/>
            </a:ln>
            <a:effectLst/>
          </c:spPr>
          <c:marker>
            <c:symbol val="none"/>
          </c:marker>
          <c:val>
            <c:numRef>
              <c:f>'Expenses Analysis'!$F$114:$Q$114</c:f>
              <c:numCache>
                <c:formatCode>#,##0.00_);[Red]\(#,##0.00\)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4-792E-4555-BD07-8A9FA193E03F}"/>
            </c:ext>
          </c:extLst>
        </c:ser>
        <c:ser>
          <c:idx val="5"/>
          <c:order val="5"/>
          <c:tx>
            <c:strRef>
              <c:f>'Expenses Analysis'!$A$115:$B$115</c:f>
              <c:strCache>
                <c:ptCount val="2"/>
                <c:pt idx="0">
                  <c:v>Water Production Actuals</c:v>
                </c:pt>
                <c:pt idx="1">
                  <c:v>Jutik</c:v>
                </c:pt>
              </c:strCache>
            </c:strRef>
          </c:tx>
          <c:spPr>
            <a:ln w="28575" cap="rnd">
              <a:solidFill>
                <a:schemeClr val="accent6"/>
              </a:solidFill>
              <a:round/>
            </a:ln>
            <a:effectLst/>
          </c:spPr>
          <c:marker>
            <c:symbol val="none"/>
          </c:marker>
          <c:val>
            <c:numRef>
              <c:f>'Expenses Analysis'!$F$115:$Q$115</c:f>
              <c:numCache>
                <c:formatCode>#,##0.00_);[Red]\(#,##0.00\)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5-792E-4555-BD07-8A9FA193E03F}"/>
            </c:ext>
          </c:extLst>
        </c:ser>
        <c:dLbls>
          <c:showLegendKey val="0"/>
          <c:showVal val="0"/>
          <c:showCatName val="0"/>
          <c:showSerName val="0"/>
          <c:showPercent val="0"/>
          <c:showBubbleSize val="0"/>
        </c:dLbls>
        <c:marker val="1"/>
        <c:smooth val="0"/>
        <c:axId val="497441904"/>
        <c:axId val="497438952"/>
      </c:lineChart>
      <c:dateAx>
        <c:axId val="39772901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37544"/>
        <c:crosses val="autoZero"/>
        <c:auto val="1"/>
        <c:lblOffset val="100"/>
        <c:baseTimeUnit val="months"/>
      </c:dateAx>
      <c:valAx>
        <c:axId val="397737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29016"/>
        <c:crosses val="autoZero"/>
        <c:crossBetween val="between"/>
      </c:valAx>
      <c:valAx>
        <c:axId val="497438952"/>
        <c:scaling>
          <c:orientation val="minMax"/>
        </c:scaling>
        <c:delete val="0"/>
        <c:axPos val="r"/>
        <c:numFmt formatCode="#,##0.00_);[Red]\(#,##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441904"/>
        <c:crosses val="max"/>
        <c:crossBetween val="between"/>
      </c:valAx>
      <c:catAx>
        <c:axId val="497441904"/>
        <c:scaling>
          <c:orientation val="minMax"/>
        </c:scaling>
        <c:delete val="1"/>
        <c:axPos val="b"/>
        <c:majorTickMark val="out"/>
        <c:minorTickMark val="none"/>
        <c:tickLblPos val="nextTo"/>
        <c:crossAx val="4974389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a:t>
            </a:r>
            <a:r>
              <a:rPr lang="en-US" baseline="0"/>
              <a:t> and Water Production for Kootha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Analysis'!$D$110</c:f>
              <c:strCache>
                <c:ptCount val="1"/>
                <c:pt idx="0">
                  <c:v>Chemical Costs</c:v>
                </c:pt>
              </c:strCache>
            </c:strRef>
          </c:tx>
          <c:spPr>
            <a:solidFill>
              <a:schemeClr val="accent1"/>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Analysis'!$F$110:$Q$110</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4A20-4CF8-8FAA-C2E7C58E0360}"/>
            </c:ext>
          </c:extLst>
        </c:ser>
        <c:ser>
          <c:idx val="6"/>
          <c:order val="2"/>
          <c:tx>
            <c:strRef>
              <c:f>'Expenses Analysis'!$D$116</c:f>
              <c:strCache>
                <c:ptCount val="1"/>
                <c:pt idx="0">
                  <c:v>Labour Costs</c:v>
                </c:pt>
              </c:strCache>
            </c:strRef>
          </c:tx>
          <c:spPr>
            <a:solidFill>
              <a:schemeClr val="accent1">
                <a:lumMod val="60000"/>
              </a:schemeClr>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Analysis'!$F$116:$Q$116</c:f>
              <c:numCache>
                <c:formatCode>"$"#,##0.00;[Red]\-"$"#,##0.00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val>
          <c:extLst>
            <c:ext xmlns:c16="http://schemas.microsoft.com/office/drawing/2014/chart" uri="{C3380CC4-5D6E-409C-BE32-E72D297353CC}">
              <c16:uniqueId val="{00000006-4A20-4CF8-8FAA-C2E7C58E0360}"/>
            </c:ext>
          </c:extLst>
        </c:ser>
        <c:dLbls>
          <c:showLegendKey val="0"/>
          <c:showVal val="0"/>
          <c:showCatName val="0"/>
          <c:showSerName val="0"/>
          <c:showPercent val="0"/>
          <c:showBubbleSize val="0"/>
        </c:dLbls>
        <c:gapWidth val="219"/>
        <c:axId val="639879320"/>
        <c:axId val="639880632"/>
      </c:barChart>
      <c:lineChart>
        <c:grouping val="standard"/>
        <c:varyColors val="0"/>
        <c:ser>
          <c:idx val="3"/>
          <c:order val="1"/>
          <c:tx>
            <c:strRef>
              <c:f>'Expenses Analysis'!$A$113</c:f>
              <c:strCache>
                <c:ptCount val="1"/>
                <c:pt idx="0">
                  <c:v>Water Production Actuals</c:v>
                </c:pt>
              </c:strCache>
            </c:strRef>
          </c:tx>
          <c:spPr>
            <a:ln w="28575" cap="rnd">
              <a:solidFill>
                <a:schemeClr val="accent4"/>
              </a:solidFill>
              <a:round/>
            </a:ln>
            <a:effectLst/>
          </c:spPr>
          <c:marker>
            <c:symbol val="none"/>
          </c:marker>
          <c:val>
            <c:numRef>
              <c:f>'Expenses Analysis'!$F$113:$Q$113</c:f>
              <c:numCache>
                <c:formatCode>#,##0.00_);[Red]\(#,##0.00\)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3-4A20-4CF8-8FAA-C2E7C58E0360}"/>
            </c:ext>
          </c:extLst>
        </c:ser>
        <c:dLbls>
          <c:showLegendKey val="0"/>
          <c:showVal val="0"/>
          <c:showCatName val="0"/>
          <c:showSerName val="0"/>
          <c:showPercent val="0"/>
          <c:showBubbleSize val="0"/>
        </c:dLbls>
        <c:marker val="1"/>
        <c:smooth val="0"/>
        <c:axId val="510713152"/>
        <c:axId val="510717088"/>
      </c:lineChart>
      <c:dateAx>
        <c:axId val="63987932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880632"/>
        <c:crosses val="autoZero"/>
        <c:auto val="1"/>
        <c:lblOffset val="100"/>
        <c:baseTimeUnit val="months"/>
      </c:dateAx>
      <c:valAx>
        <c:axId val="6398806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879320"/>
        <c:crosses val="autoZero"/>
        <c:crossBetween val="between"/>
      </c:valAx>
      <c:valAx>
        <c:axId val="510717088"/>
        <c:scaling>
          <c:orientation val="minMax"/>
        </c:scaling>
        <c:delete val="0"/>
        <c:axPos val="r"/>
        <c:numFmt formatCode="#,##0_);[Red]\(#,##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713152"/>
        <c:crosses val="max"/>
        <c:crossBetween val="between"/>
      </c:valAx>
      <c:catAx>
        <c:axId val="510713152"/>
        <c:scaling>
          <c:orientation val="minMax"/>
        </c:scaling>
        <c:delete val="1"/>
        <c:axPos val="b"/>
        <c:majorTickMark val="out"/>
        <c:minorTickMark val="none"/>
        <c:tickLblPos val="nextTo"/>
        <c:crossAx val="5107170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and Water Production 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'Expenses Analysis'!$D$111</c:f>
              <c:strCache>
                <c:ptCount val="1"/>
                <c:pt idx="0">
                  <c:v>Chemical Costs</c:v>
                </c:pt>
              </c:strCache>
            </c:strRef>
          </c:tx>
          <c:spPr>
            <a:solidFill>
              <a:schemeClr val="accent3"/>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Analysis'!$F$111:$Q$111</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2-EEE7-48B8-9401-9BD70E074A8E}"/>
            </c:ext>
          </c:extLst>
        </c:ser>
        <c:ser>
          <c:idx val="8"/>
          <c:order val="2"/>
          <c:tx>
            <c:strRef>
              <c:f>'Expenses Analysis'!$D$117</c:f>
              <c:strCache>
                <c:ptCount val="1"/>
                <c:pt idx="0">
                  <c:v>Labour Costs</c:v>
                </c:pt>
              </c:strCache>
            </c:strRef>
          </c:tx>
          <c:spPr>
            <a:solidFill>
              <a:schemeClr val="accent3">
                <a:lumMod val="60000"/>
              </a:schemeClr>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Analysis'!$F$117:$Q$117</c:f>
              <c:numCache>
                <c:formatCode>"$"#,##0.00;[Red]\-"$"#,##0.00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val>
          <c:extLst>
            <c:ext xmlns:c16="http://schemas.microsoft.com/office/drawing/2014/chart" uri="{C3380CC4-5D6E-409C-BE32-E72D297353CC}">
              <c16:uniqueId val="{00000008-EEE7-48B8-9401-9BD70E074A8E}"/>
            </c:ext>
          </c:extLst>
        </c:ser>
        <c:dLbls>
          <c:showLegendKey val="0"/>
          <c:showVal val="0"/>
          <c:showCatName val="0"/>
          <c:showSerName val="0"/>
          <c:showPercent val="0"/>
          <c:showBubbleSize val="0"/>
        </c:dLbls>
        <c:gapWidth val="219"/>
        <c:axId val="606747536"/>
        <c:axId val="606748192"/>
      </c:barChart>
      <c:lineChart>
        <c:grouping val="standard"/>
        <c:varyColors val="0"/>
        <c:ser>
          <c:idx val="5"/>
          <c:order val="1"/>
          <c:tx>
            <c:strRef>
              <c:f>'Expenses Analysis'!$A$114</c:f>
              <c:strCache>
                <c:ptCount val="1"/>
                <c:pt idx="0">
                  <c:v>Water Production Actuals</c:v>
                </c:pt>
              </c:strCache>
            </c:strRef>
          </c:tx>
          <c:spPr>
            <a:ln w="28575" cap="rnd">
              <a:solidFill>
                <a:schemeClr val="accent6"/>
              </a:solidFill>
              <a:round/>
            </a:ln>
            <a:effectLst/>
          </c:spPr>
          <c:marker>
            <c:symbol val="none"/>
          </c:marker>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Analysis'!$F$114:$Q$114</c:f>
              <c:numCache>
                <c:formatCode>#,##0.00_);[Red]\(#,##0.00\)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5-EEE7-48B8-9401-9BD70E074A8E}"/>
            </c:ext>
          </c:extLst>
        </c:ser>
        <c:dLbls>
          <c:showLegendKey val="0"/>
          <c:showVal val="0"/>
          <c:showCatName val="0"/>
          <c:showSerName val="0"/>
          <c:showPercent val="0"/>
          <c:showBubbleSize val="0"/>
        </c:dLbls>
        <c:marker val="1"/>
        <c:smooth val="0"/>
        <c:axId val="387033728"/>
        <c:axId val="387027824"/>
      </c:lineChart>
      <c:dateAx>
        <c:axId val="6067475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748192"/>
        <c:crosses val="autoZero"/>
        <c:auto val="1"/>
        <c:lblOffset val="100"/>
        <c:baseTimeUnit val="months"/>
      </c:dateAx>
      <c:valAx>
        <c:axId val="606748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747536"/>
        <c:crosses val="autoZero"/>
        <c:crossBetween val="between"/>
      </c:valAx>
      <c:valAx>
        <c:axId val="387027824"/>
        <c:scaling>
          <c:orientation val="minMax"/>
        </c:scaling>
        <c:delete val="0"/>
        <c:axPos val="r"/>
        <c:numFmt formatCode="#,##0_);[Red]\(#,##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033728"/>
        <c:crosses val="max"/>
        <c:crossBetween val="between"/>
      </c:valAx>
      <c:dateAx>
        <c:axId val="387033728"/>
        <c:scaling>
          <c:orientation val="minMax"/>
        </c:scaling>
        <c:delete val="1"/>
        <c:axPos val="b"/>
        <c:numFmt formatCode="mmm\-yy" sourceLinked="1"/>
        <c:majorTickMark val="out"/>
        <c:minorTickMark val="none"/>
        <c:tickLblPos val="nextTo"/>
        <c:crossAx val="387027824"/>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and Water Production for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'Expenses Analysis'!$D$112</c:f>
              <c:strCache>
                <c:ptCount val="1"/>
                <c:pt idx="0">
                  <c:v>Chemical Costs</c:v>
                </c:pt>
              </c:strCache>
            </c:strRef>
          </c:tx>
          <c:spPr>
            <a:solidFill>
              <a:schemeClr val="accent4"/>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Analysis'!$F$112:$Q$112</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3-283E-40A5-8813-65DB715436EE}"/>
            </c:ext>
          </c:extLst>
        </c:ser>
        <c:ser>
          <c:idx val="9"/>
          <c:order val="2"/>
          <c:tx>
            <c:strRef>
              <c:f>'Expenses Analysis'!$D$118</c:f>
              <c:strCache>
                <c:ptCount val="1"/>
                <c:pt idx="0">
                  <c:v>Labour Costs</c:v>
                </c:pt>
              </c:strCache>
            </c:strRef>
          </c:tx>
          <c:spPr>
            <a:solidFill>
              <a:schemeClr val="accent4">
                <a:lumMod val="60000"/>
              </a:schemeClr>
            </a:solidFill>
            <a:ln>
              <a:noFill/>
            </a:ln>
            <a:effectLst/>
          </c:spPr>
          <c:invertIfNegative val="0"/>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Analysis'!$F$118:$Q$118</c:f>
              <c:numCache>
                <c:formatCode>"$"#,##0.00;[Red]\-"$"#,##0.00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val>
          <c:extLst>
            <c:ext xmlns:c16="http://schemas.microsoft.com/office/drawing/2014/chart" uri="{C3380CC4-5D6E-409C-BE32-E72D297353CC}">
              <c16:uniqueId val="{00000009-283E-40A5-8813-65DB715436EE}"/>
            </c:ext>
          </c:extLst>
        </c:ser>
        <c:dLbls>
          <c:showLegendKey val="0"/>
          <c:showVal val="0"/>
          <c:showCatName val="0"/>
          <c:showSerName val="0"/>
          <c:showPercent val="0"/>
          <c:showBubbleSize val="0"/>
        </c:dLbls>
        <c:gapWidth val="150"/>
        <c:axId val="894282104"/>
        <c:axId val="894284400"/>
      </c:barChart>
      <c:lineChart>
        <c:grouping val="standard"/>
        <c:varyColors val="0"/>
        <c:ser>
          <c:idx val="6"/>
          <c:order val="1"/>
          <c:tx>
            <c:strRef>
              <c:f>'Expenses Analysis'!$A$115</c:f>
              <c:strCache>
                <c:ptCount val="1"/>
                <c:pt idx="0">
                  <c:v>Water Production Actuals</c:v>
                </c:pt>
              </c:strCache>
            </c:strRef>
          </c:tx>
          <c:spPr>
            <a:ln w="28575" cap="rnd">
              <a:solidFill>
                <a:schemeClr val="accent1">
                  <a:lumMod val="60000"/>
                </a:schemeClr>
              </a:solidFill>
              <a:round/>
            </a:ln>
            <a:effectLst/>
          </c:spPr>
          <c:marker>
            <c:symbol val="none"/>
          </c:marker>
          <c:cat>
            <c:numRef>
              <c:f>'Expenses Analysis'!$F$108:$Q$108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Analysis'!$F$115:$Q$115</c:f>
              <c:numCache>
                <c:formatCode>#,##0.00_);[Red]\(#,##0.00\)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6-283E-40A5-8813-65DB715436EE}"/>
            </c:ext>
          </c:extLst>
        </c:ser>
        <c:dLbls>
          <c:showLegendKey val="0"/>
          <c:showVal val="0"/>
          <c:showCatName val="0"/>
          <c:showSerName val="0"/>
          <c:showPercent val="0"/>
          <c:showBubbleSize val="0"/>
        </c:dLbls>
        <c:marker val="1"/>
        <c:smooth val="0"/>
        <c:axId val="614418472"/>
        <c:axId val="614414208"/>
      </c:lineChart>
      <c:dateAx>
        <c:axId val="89428210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284400"/>
        <c:crosses val="autoZero"/>
        <c:auto val="1"/>
        <c:lblOffset val="100"/>
        <c:baseTimeUnit val="months"/>
      </c:dateAx>
      <c:valAx>
        <c:axId val="894284400"/>
        <c:scaling>
          <c:orientation val="minMax"/>
        </c:scaling>
        <c:delete val="0"/>
        <c:axPos val="l"/>
        <c:majorGridlines>
          <c:spPr>
            <a:ln w="9525" cap="flat" cmpd="sng" algn="ctr">
              <a:solidFill>
                <a:schemeClr val="tx1">
                  <a:lumMod val="15000"/>
                  <a:lumOff val="85000"/>
                </a:schemeClr>
              </a:solidFill>
              <a:round/>
            </a:ln>
            <a:effectLst/>
          </c:spPr>
        </c:majorGridlines>
        <c:numFmt formatCode="&quot;$&quot;#.##,,&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282104"/>
        <c:crosses val="autoZero"/>
        <c:crossBetween val="between"/>
      </c:valAx>
      <c:valAx>
        <c:axId val="614414208"/>
        <c:scaling>
          <c:orientation val="minMax"/>
        </c:scaling>
        <c:delete val="0"/>
        <c:axPos val="r"/>
        <c:numFmt formatCode="#,##0_);[Red]\(#,##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18472"/>
        <c:crosses val="max"/>
        <c:crossBetween val="between"/>
      </c:valAx>
      <c:dateAx>
        <c:axId val="614418472"/>
        <c:scaling>
          <c:orientation val="minMax"/>
        </c:scaling>
        <c:delete val="1"/>
        <c:axPos val="b"/>
        <c:numFmt formatCode="mmm\-yy" sourceLinked="1"/>
        <c:majorTickMark val="out"/>
        <c:minorTickMark val="none"/>
        <c:tickLblPos val="nextTo"/>
        <c:crossAx val="61441420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Aggregated Expenses for all</a:t>
            </a:r>
            <a:r>
              <a:rPr lang="en-US" baseline="0"/>
              <a:t> Units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'Expenses Analysis'!$D$49</c:f>
              <c:strCache>
                <c:ptCount val="1"/>
                <c:pt idx="0">
                  <c:v>Chem-Exp (001)</c:v>
                </c:pt>
              </c:strCache>
            </c:strRef>
          </c:tx>
          <c:spPr>
            <a:solidFill>
              <a:schemeClr val="accent1"/>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Analysis'!$F$49:$Q$49</c:f>
              <c:numCache>
                <c:formatCode>"$"#,##0.00;[Red]\-"$"#,##0.00</c:formatCode>
                <c:ptCount val="12"/>
                <c:pt idx="0">
                  <c:v>4752382.6895514736</c:v>
                </c:pt>
                <c:pt idx="1">
                  <c:v>5167035.0438473243</c:v>
                </c:pt>
                <c:pt idx="2">
                  <c:v>5477119.2220016234</c:v>
                </c:pt>
                <c:pt idx="3">
                  <c:v>6217372.1257881755</c:v>
                </c:pt>
                <c:pt idx="4">
                  <c:v>6351549.5562056992</c:v>
                </c:pt>
                <c:pt idx="5">
                  <c:v>5473893.9778650012</c:v>
                </c:pt>
                <c:pt idx="6">
                  <c:v>7073236.3159125</c:v>
                </c:pt>
                <c:pt idx="7">
                  <c:v>7645099.2339562494</c:v>
                </c:pt>
                <c:pt idx="8">
                  <c:v>7576081.9643531246</c:v>
                </c:pt>
                <c:pt idx="9">
                  <c:v>7870566.9194312505</c:v>
                </c:pt>
                <c:pt idx="10">
                  <c:v>9096355.030431252</c:v>
                </c:pt>
                <c:pt idx="11">
                  <c:v>5712658.1783212498</c:v>
                </c:pt>
              </c:numCache>
            </c:numRef>
          </c:val>
          <c:extLst>
            <c:ext xmlns:c16="http://schemas.microsoft.com/office/drawing/2014/chart" uri="{C3380CC4-5D6E-409C-BE32-E72D297353CC}">
              <c16:uniqueId val="{00000000-C734-410F-AA23-B60AD65AD150}"/>
            </c:ext>
          </c:extLst>
        </c:ser>
        <c:ser>
          <c:idx val="1"/>
          <c:order val="1"/>
          <c:tx>
            <c:strRef>
              <c:f>'Expenses Analysis'!$D$50</c:f>
              <c:strCache>
                <c:ptCount val="1"/>
                <c:pt idx="0">
                  <c:v>Utility-Exp (002) - Heating</c:v>
                </c:pt>
              </c:strCache>
            </c:strRef>
          </c:tx>
          <c:spPr>
            <a:solidFill>
              <a:schemeClr val="accent2"/>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Analysis'!$F$50:$Q$50</c:f>
              <c:numCache>
                <c:formatCode>"$"#,##0.00;[Red]\-"$"#,##0.00</c:formatCode>
                <c:ptCount val="12"/>
                <c:pt idx="0">
                  <c:v>2439061.3979192991</c:v>
                </c:pt>
                <c:pt idx="1">
                  <c:v>2621863.5100085996</c:v>
                </c:pt>
                <c:pt idx="2">
                  <c:v>2806168.0509719998</c:v>
                </c:pt>
                <c:pt idx="3">
                  <c:v>3163209.5663784007</c:v>
                </c:pt>
                <c:pt idx="4">
                  <c:v>3218501.5770913498</c:v>
                </c:pt>
                <c:pt idx="5">
                  <c:v>2788369.1117025004</c:v>
                </c:pt>
                <c:pt idx="6">
                  <c:v>3593667.2656375002</c:v>
                </c:pt>
                <c:pt idx="7">
                  <c:v>3722191.4510812499</c:v>
                </c:pt>
                <c:pt idx="8">
                  <c:v>3871145.1659843749</c:v>
                </c:pt>
                <c:pt idx="9">
                  <c:v>3465642.2342250003</c:v>
                </c:pt>
                <c:pt idx="10">
                  <c:v>4094860.7397625004</c:v>
                </c:pt>
                <c:pt idx="11">
                  <c:v>2932911.3268075003</c:v>
                </c:pt>
              </c:numCache>
            </c:numRef>
          </c:val>
          <c:extLst>
            <c:ext xmlns:c16="http://schemas.microsoft.com/office/drawing/2014/chart" uri="{C3380CC4-5D6E-409C-BE32-E72D297353CC}">
              <c16:uniqueId val="{00000001-C734-410F-AA23-B60AD65AD150}"/>
            </c:ext>
          </c:extLst>
        </c:ser>
        <c:ser>
          <c:idx val="2"/>
          <c:order val="2"/>
          <c:tx>
            <c:strRef>
              <c:f>'Expenses Analysis'!$D$51</c:f>
              <c:strCache>
                <c:ptCount val="1"/>
                <c:pt idx="0">
                  <c:v>Utility-Exp (002) - Electricity</c:v>
                </c:pt>
              </c:strCache>
            </c:strRef>
          </c:tx>
          <c:spPr>
            <a:solidFill>
              <a:schemeClr val="accent3"/>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Analysis'!$F$51:$Q$51</c:f>
              <c:numCache>
                <c:formatCode>"$"#,##0.00;[Red]\-"$"#,##0.00</c:formatCode>
                <c:ptCount val="12"/>
                <c:pt idx="0">
                  <c:v>2300028.0101369992</c:v>
                </c:pt>
                <c:pt idx="1">
                  <c:v>2505939.5584575003</c:v>
                </c:pt>
                <c:pt idx="2">
                  <c:v>2627415.3951704986</c:v>
                </c:pt>
                <c:pt idx="3">
                  <c:v>2900613.3153855</c:v>
                </c:pt>
                <c:pt idx="4">
                  <c:v>2940556.1633002497</c:v>
                </c:pt>
                <c:pt idx="5">
                  <c:v>2582565.0096375002</c:v>
                </c:pt>
                <c:pt idx="6">
                  <c:v>3446732.8680624999</c:v>
                </c:pt>
                <c:pt idx="7">
                  <c:v>3483983.4045937499</c:v>
                </c:pt>
                <c:pt idx="8">
                  <c:v>3640816.4610781251</c:v>
                </c:pt>
                <c:pt idx="9">
                  <c:v>3250872.5897500003</c:v>
                </c:pt>
                <c:pt idx="10">
                  <c:v>3812121.7015625001</c:v>
                </c:pt>
                <c:pt idx="11">
                  <c:v>2923183.2132374998</c:v>
                </c:pt>
              </c:numCache>
            </c:numRef>
          </c:val>
          <c:extLst>
            <c:ext xmlns:c16="http://schemas.microsoft.com/office/drawing/2014/chart" uri="{C3380CC4-5D6E-409C-BE32-E72D297353CC}">
              <c16:uniqueId val="{00000002-C734-410F-AA23-B60AD65AD150}"/>
            </c:ext>
          </c:extLst>
        </c:ser>
        <c:ser>
          <c:idx val="3"/>
          <c:order val="3"/>
          <c:tx>
            <c:strRef>
              <c:f>'Expenses Analysis'!$D$52</c:f>
              <c:strCache>
                <c:ptCount val="1"/>
                <c:pt idx="0">
                  <c:v>Plant Maintenance (001)</c:v>
                </c:pt>
              </c:strCache>
            </c:strRef>
          </c:tx>
          <c:spPr>
            <a:solidFill>
              <a:schemeClr val="accent4"/>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Analysis'!$F$52:$Q$52</c:f>
              <c:numCache>
                <c:formatCode>"$"#,##0.00;[Red]\-"$"#,##0.00</c:formatCode>
                <c:ptCount val="12"/>
                <c:pt idx="0">
                  <c:v>2073604.724326327</c:v>
                </c:pt>
                <c:pt idx="1">
                  <c:v>2269539.7804914797</c:v>
                </c:pt>
                <c:pt idx="2">
                  <c:v>2374998.790312151</c:v>
                </c:pt>
                <c:pt idx="3">
                  <c:v>2645968.110327912</c:v>
                </c:pt>
                <c:pt idx="4">
                  <c:v>2691801.6955241356</c:v>
                </c:pt>
                <c:pt idx="5">
                  <c:v>2348808.3419548003</c:v>
                </c:pt>
                <c:pt idx="6">
                  <c:v>2879996.1652659997</c:v>
                </c:pt>
                <c:pt idx="7">
                  <c:v>2972957.9397390001</c:v>
                </c:pt>
                <c:pt idx="8">
                  <c:v>3094867.6019314998</c:v>
                </c:pt>
                <c:pt idx="9">
                  <c:v>2768358.2978389999</c:v>
                </c:pt>
                <c:pt idx="10">
                  <c:v>3268026.2100749998</c:v>
                </c:pt>
                <c:pt idx="11">
                  <c:v>2363869.6207261998</c:v>
                </c:pt>
              </c:numCache>
            </c:numRef>
          </c:val>
          <c:extLst>
            <c:ext xmlns:c16="http://schemas.microsoft.com/office/drawing/2014/chart" uri="{C3380CC4-5D6E-409C-BE32-E72D297353CC}">
              <c16:uniqueId val="{00000003-C734-410F-AA23-B60AD65AD150}"/>
            </c:ext>
          </c:extLst>
        </c:ser>
        <c:ser>
          <c:idx val="4"/>
          <c:order val="4"/>
          <c:tx>
            <c:strRef>
              <c:f>'Expenses Analysis'!$D$53</c:f>
              <c:strCache>
                <c:ptCount val="1"/>
                <c:pt idx="0">
                  <c:v>Plant Outages (002)</c:v>
                </c:pt>
              </c:strCache>
            </c:strRef>
          </c:tx>
          <c:spPr>
            <a:solidFill>
              <a:schemeClr val="accent5"/>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Analysis'!$F$53:$Q$53</c:f>
              <c:numCache>
                <c:formatCode>"$"#,##0.00;[Red]\-"$"#,##0.00</c:formatCode>
                <c:ptCount val="12"/>
                <c:pt idx="0">
                  <c:v>1347738.8706587995</c:v>
                </c:pt>
                <c:pt idx="1">
                  <c:v>1561170.3574350001</c:v>
                </c:pt>
                <c:pt idx="2">
                  <c:v>1574874.1415601994</c:v>
                </c:pt>
                <c:pt idx="3">
                  <c:v>1880373.5227742002</c:v>
                </c:pt>
                <c:pt idx="4">
                  <c:v>1968683.2157081</c:v>
                </c:pt>
                <c:pt idx="5">
                  <c:v>1158623.1401823002</c:v>
                </c:pt>
                <c:pt idx="6">
                  <c:v>1176136.1610068001</c:v>
                </c:pt>
                <c:pt idx="7">
                  <c:v>1239117.5758722001</c:v>
                </c:pt>
                <c:pt idx="8">
                  <c:v>1215602.9551357001</c:v>
                </c:pt>
                <c:pt idx="9">
                  <c:v>1190750.2535102002</c:v>
                </c:pt>
                <c:pt idx="10">
                  <c:v>1381387.0449670001</c:v>
                </c:pt>
                <c:pt idx="11">
                  <c:v>1040665.7581107001</c:v>
                </c:pt>
              </c:numCache>
            </c:numRef>
          </c:val>
          <c:extLst>
            <c:ext xmlns:c16="http://schemas.microsoft.com/office/drawing/2014/chart" uri="{C3380CC4-5D6E-409C-BE32-E72D297353CC}">
              <c16:uniqueId val="{00000004-C734-410F-AA23-B60AD65AD150}"/>
            </c:ext>
          </c:extLst>
        </c:ser>
        <c:ser>
          <c:idx val="5"/>
          <c:order val="5"/>
          <c:tx>
            <c:strRef>
              <c:f>'Expenses Analysis'!$D$54</c:f>
              <c:strCache>
                <c:ptCount val="1"/>
                <c:pt idx="0">
                  <c:v>Plant Op. Costs (003)</c:v>
                </c:pt>
              </c:strCache>
            </c:strRef>
          </c:tx>
          <c:spPr>
            <a:solidFill>
              <a:schemeClr val="accent6"/>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Analysis'!$F$54:$Q$54</c:f>
              <c:numCache>
                <c:formatCode>"$"#,##0.00;[Red]\-"$"#,##0.00</c:formatCode>
                <c:ptCount val="12"/>
                <c:pt idx="0">
                  <c:v>1800236.6472906992</c:v>
                </c:pt>
                <c:pt idx="1">
                  <c:v>1959718.9384044998</c:v>
                </c:pt>
                <c:pt idx="2">
                  <c:v>2069515.5841112991</c:v>
                </c:pt>
                <c:pt idx="3">
                  <c:v>2330999.3359503001</c:v>
                </c:pt>
                <c:pt idx="4">
                  <c:v>2376535.9434183999</c:v>
                </c:pt>
                <c:pt idx="5">
                  <c:v>1447049.2500542002</c:v>
                </c:pt>
                <c:pt idx="6">
                  <c:v>1483562.2037511999</c:v>
                </c:pt>
                <c:pt idx="7">
                  <c:v>1516247.7055998</c:v>
                </c:pt>
                <c:pt idx="8">
                  <c:v>1567231.2198758</c:v>
                </c:pt>
                <c:pt idx="9">
                  <c:v>1421177.7427773001</c:v>
                </c:pt>
                <c:pt idx="10">
                  <c:v>1665801.7318074999</c:v>
                </c:pt>
                <c:pt idx="11">
                  <c:v>1452590.2533372999</c:v>
                </c:pt>
              </c:numCache>
            </c:numRef>
          </c:val>
          <c:extLst>
            <c:ext xmlns:c16="http://schemas.microsoft.com/office/drawing/2014/chart" uri="{C3380CC4-5D6E-409C-BE32-E72D297353CC}">
              <c16:uniqueId val="{00000005-C734-410F-AA23-B60AD65AD150}"/>
            </c:ext>
          </c:extLst>
        </c:ser>
        <c:ser>
          <c:idx val="6"/>
          <c:order val="6"/>
          <c:tx>
            <c:strRef>
              <c:f>'Expenses Analysis'!$D$55</c:f>
              <c:strCache>
                <c:ptCount val="1"/>
                <c:pt idx="0">
                  <c:v>Plant Admin Costs (004)</c:v>
                </c:pt>
              </c:strCache>
            </c:strRef>
          </c:tx>
          <c:spPr>
            <a:solidFill>
              <a:schemeClr val="accent1">
                <a:lumMod val="60000"/>
              </a:schemeClr>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Analysis'!$F$55:$Q$55</c:f>
              <c:numCache>
                <c:formatCode>"$"#,##0.00;[Red]\-"$"#,##0.00</c:formatCode>
                <c:ptCount val="12"/>
                <c:pt idx="0">
                  <c:v>886197.60176639946</c:v>
                </c:pt>
                <c:pt idx="1">
                  <c:v>1012646.749821</c:v>
                </c:pt>
                <c:pt idx="2">
                  <c:v>1025398.9493285995</c:v>
                </c:pt>
                <c:pt idx="3">
                  <c:v>1186610.9527146001</c:v>
                </c:pt>
                <c:pt idx="4">
                  <c:v>1229462.2582892999</c:v>
                </c:pt>
                <c:pt idx="5">
                  <c:v>749668.56593790022</c:v>
                </c:pt>
                <c:pt idx="6">
                  <c:v>774322.04976840003</c:v>
                </c:pt>
                <c:pt idx="7">
                  <c:v>795356.48947859998</c:v>
                </c:pt>
                <c:pt idx="8">
                  <c:v>795992.24834010005</c:v>
                </c:pt>
                <c:pt idx="9">
                  <c:v>759387.99960660015</c:v>
                </c:pt>
                <c:pt idx="10">
                  <c:v>879614.44655700005</c:v>
                </c:pt>
                <c:pt idx="11">
                  <c:v>718766.35225710005</c:v>
                </c:pt>
              </c:numCache>
            </c:numRef>
          </c:val>
          <c:extLst>
            <c:ext xmlns:c16="http://schemas.microsoft.com/office/drawing/2014/chart" uri="{C3380CC4-5D6E-409C-BE32-E72D297353CC}">
              <c16:uniqueId val="{00000006-C734-410F-AA23-B60AD65AD150}"/>
            </c:ext>
          </c:extLst>
        </c:ser>
        <c:ser>
          <c:idx val="7"/>
          <c:order val="7"/>
          <c:tx>
            <c:strRef>
              <c:f>'Expenses Analysis'!$D$56</c:f>
              <c:strCache>
                <c:ptCount val="1"/>
                <c:pt idx="0">
                  <c:v>Labour-Costs (001)</c:v>
                </c:pt>
              </c:strCache>
            </c:strRef>
          </c:tx>
          <c:spPr>
            <a:solidFill>
              <a:schemeClr val="accent2">
                <a:lumMod val="60000"/>
              </a:schemeClr>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Analysis'!$F$56:$Q$56</c:f>
              <c:numCache>
                <c:formatCode>"$"#,##0.00;[Red]\-"$"#,##0.00</c:formatCode>
                <c:ptCount val="12"/>
                <c:pt idx="0">
                  <c:v>7367588.6791624967</c:v>
                </c:pt>
                <c:pt idx="1">
                  <c:v>7849336.0209874995</c:v>
                </c:pt>
                <c:pt idx="2">
                  <c:v>8389760.6297374964</c:v>
                </c:pt>
                <c:pt idx="3">
                  <c:v>9137407.9125625007</c:v>
                </c:pt>
                <c:pt idx="4">
                  <c:v>9187415.9798249993</c:v>
                </c:pt>
                <c:pt idx="5">
                  <c:v>5779740.0739000011</c:v>
                </c:pt>
                <c:pt idx="6">
                  <c:v>6008311.4579999996</c:v>
                </c:pt>
                <c:pt idx="7">
                  <c:v>6995040.989875</c:v>
                </c:pt>
                <c:pt idx="8">
                  <c:v>6352457.05155</c:v>
                </c:pt>
                <c:pt idx="9">
                  <c:v>6560328.9663875001</c:v>
                </c:pt>
                <c:pt idx="10">
                  <c:v>7526766.7026125006</c:v>
                </c:pt>
                <c:pt idx="11">
                  <c:v>6174477.1062125005</c:v>
                </c:pt>
              </c:numCache>
            </c:numRef>
          </c:val>
          <c:extLst>
            <c:ext xmlns:c16="http://schemas.microsoft.com/office/drawing/2014/chart" uri="{C3380CC4-5D6E-409C-BE32-E72D297353CC}">
              <c16:uniqueId val="{00000007-C734-410F-AA23-B60AD65AD150}"/>
            </c:ext>
          </c:extLst>
        </c:ser>
        <c:dLbls>
          <c:showLegendKey val="0"/>
          <c:showVal val="0"/>
          <c:showCatName val="0"/>
          <c:showSerName val="0"/>
          <c:showPercent val="0"/>
          <c:showBubbleSize val="0"/>
        </c:dLbls>
        <c:gapWidth val="150"/>
        <c:overlap val="100"/>
        <c:axId val="547391224"/>
        <c:axId val="547391552"/>
      </c:barChart>
      <c:dateAx>
        <c:axId val="547391224"/>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391552"/>
        <c:crosses val="autoZero"/>
        <c:auto val="1"/>
        <c:lblOffset val="100"/>
        <c:baseTimeUnit val="months"/>
      </c:dateAx>
      <c:valAx>
        <c:axId val="547391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391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Expenses Per Unit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'Expenses Analysis'!$C$23</c:f>
              <c:strCache>
                <c:ptCount val="1"/>
                <c:pt idx="0">
                  <c:v>Kootha</c:v>
                </c:pt>
              </c:strCache>
            </c:strRef>
          </c:tx>
          <c:spPr>
            <a:ln w="28575" cap="rnd">
              <a:solidFill>
                <a:schemeClr val="accent1"/>
              </a:solidFill>
              <a:round/>
            </a:ln>
            <a:effectLst/>
          </c:spPr>
          <c:marker>
            <c:symbol val="none"/>
          </c:marker>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Analysis'!$F$23:$Q$23</c:f>
              <c:numCache>
                <c:formatCode>"$"#,##0.00;[Red]\-"$"#,##0.00</c:formatCode>
                <c:ptCount val="12"/>
                <c:pt idx="0">
                  <c:v>3458288.8701338647</c:v>
                </c:pt>
                <c:pt idx="1">
                  <c:v>4778353.3521016249</c:v>
                </c:pt>
                <c:pt idx="2">
                  <c:v>3741007.0627661142</c:v>
                </c:pt>
                <c:pt idx="3">
                  <c:v>3550828.7945508747</c:v>
                </c:pt>
                <c:pt idx="4">
                  <c:v>3646543.42684625</c:v>
                </c:pt>
                <c:pt idx="5">
                  <c:v>3507223.3581475001</c:v>
                </c:pt>
                <c:pt idx="6">
                  <c:v>5249820.3494999986</c:v>
                </c:pt>
                <c:pt idx="7">
                  <c:v>4419792.6823125007</c:v>
                </c:pt>
                <c:pt idx="8">
                  <c:v>4409725.4715</c:v>
                </c:pt>
                <c:pt idx="9">
                  <c:v>4419304.3184062503</c:v>
                </c:pt>
                <c:pt idx="10">
                  <c:v>4692799.18359375</c:v>
                </c:pt>
                <c:pt idx="11">
                  <c:v>5350137.2224687496</c:v>
                </c:pt>
              </c:numCache>
            </c:numRef>
          </c:val>
          <c:smooth val="0"/>
          <c:extLst>
            <c:ext xmlns:c16="http://schemas.microsoft.com/office/drawing/2014/chart" uri="{C3380CC4-5D6E-409C-BE32-E72D297353CC}">
              <c16:uniqueId val="{00000000-835A-4BC8-9170-EB83B5632A93}"/>
            </c:ext>
          </c:extLst>
        </c:ser>
        <c:ser>
          <c:idx val="1"/>
          <c:order val="1"/>
          <c:tx>
            <c:strRef>
              <c:f>'Expenses Analysis'!$C$33</c:f>
              <c:strCache>
                <c:ptCount val="1"/>
                <c:pt idx="0">
                  <c:v>Surjek</c:v>
                </c:pt>
              </c:strCache>
            </c:strRef>
          </c:tx>
          <c:spPr>
            <a:ln w="28575" cap="rnd">
              <a:solidFill>
                <a:schemeClr val="accent2"/>
              </a:solidFill>
              <a:round/>
            </a:ln>
            <a:effectLst/>
          </c:spPr>
          <c:marker>
            <c:symbol val="none"/>
          </c:marker>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Analysis'!$F$33:$Q$33</c:f>
              <c:numCache>
                <c:formatCode>"$"#,##0.00;[Red]\-"$"#,##0.00</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val>
          <c:smooth val="0"/>
          <c:extLst>
            <c:ext xmlns:c16="http://schemas.microsoft.com/office/drawing/2014/chart" uri="{C3380CC4-5D6E-409C-BE32-E72D297353CC}">
              <c16:uniqueId val="{00000002-835A-4BC8-9170-EB83B5632A93}"/>
            </c:ext>
          </c:extLst>
        </c:ser>
        <c:ser>
          <c:idx val="2"/>
          <c:order val="2"/>
          <c:tx>
            <c:strRef>
              <c:f>'Expenses Analysis'!$C$43</c:f>
              <c:strCache>
                <c:ptCount val="1"/>
                <c:pt idx="0">
                  <c:v>Jutik</c:v>
                </c:pt>
              </c:strCache>
            </c:strRef>
          </c:tx>
          <c:spPr>
            <a:ln w="28575" cap="rnd">
              <a:solidFill>
                <a:schemeClr val="accent3"/>
              </a:solidFill>
              <a:round/>
            </a:ln>
            <a:effectLst/>
          </c:spPr>
          <c:marker>
            <c:symbol val="none"/>
          </c:marker>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Analysis'!$F$43:$Q$43</c:f>
              <c:numCache>
                <c:formatCode>"$"#,##0.00;[Red]\-"$"#,##0.00</c:formatCode>
                <c:ptCount val="12"/>
                <c:pt idx="0">
                  <c:v>8168998.5802924205</c:v>
                </c:pt>
                <c:pt idx="1">
                  <c:v>6508016.2729576789</c:v>
                </c:pt>
                <c:pt idx="2">
                  <c:v>8797296.0201469176</c:v>
                </c:pt>
                <c:pt idx="3">
                  <c:v>7399801.6649996387</c:v>
                </c:pt>
                <c:pt idx="4">
                  <c:v>6292597.87327509</c:v>
                </c:pt>
                <c:pt idx="5">
                  <c:v>5862551.4695474999</c:v>
                </c:pt>
                <c:pt idx="6">
                  <c:v>7198677.8148285002</c:v>
                </c:pt>
                <c:pt idx="7">
                  <c:v>7481708.9511677492</c:v>
                </c:pt>
                <c:pt idx="8">
                  <c:v>8690888.6165351253</c:v>
                </c:pt>
                <c:pt idx="9">
                  <c:v>6732277.631081</c:v>
                </c:pt>
                <c:pt idx="10">
                  <c:v>8110761.1219654996</c:v>
                </c:pt>
                <c:pt idx="11">
                  <c:v>9479913.2630085014</c:v>
                </c:pt>
              </c:numCache>
            </c:numRef>
          </c:val>
          <c:smooth val="0"/>
          <c:extLst>
            <c:ext xmlns:c16="http://schemas.microsoft.com/office/drawing/2014/chart" uri="{C3380CC4-5D6E-409C-BE32-E72D297353CC}">
              <c16:uniqueId val="{00000003-835A-4BC8-9170-EB83B5632A93}"/>
            </c:ext>
          </c:extLst>
        </c:ser>
        <c:dLbls>
          <c:showLegendKey val="0"/>
          <c:showVal val="0"/>
          <c:showCatName val="0"/>
          <c:showSerName val="0"/>
          <c:showPercent val="0"/>
          <c:showBubbleSize val="0"/>
        </c:dLbls>
        <c:smooth val="0"/>
        <c:axId val="421181168"/>
        <c:axId val="421183136"/>
      </c:lineChart>
      <c:dateAx>
        <c:axId val="42118116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183136"/>
        <c:crosses val="autoZero"/>
        <c:auto val="1"/>
        <c:lblOffset val="100"/>
        <c:baseTimeUnit val="months"/>
      </c:dateAx>
      <c:valAx>
        <c:axId val="421183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118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Expenses by Cost</a:t>
            </a:r>
            <a:r>
              <a:rPr lang="en-US" baseline="0"/>
              <a:t> Center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'Expenses Analysis'!$D$49</c:f>
              <c:strCache>
                <c:ptCount val="1"/>
                <c:pt idx="0">
                  <c:v>Chem-Exp (001)</c:v>
                </c:pt>
              </c:strCache>
            </c:strRef>
          </c:tx>
          <c:spPr>
            <a:solidFill>
              <a:schemeClr val="accent1"/>
            </a:solidFill>
            <a:ln>
              <a:noFill/>
            </a:ln>
            <a:effectLst/>
          </c:spPr>
          <c:invertIfNegative val="0"/>
          <c:cat>
            <c:strRef>
              <c:f>'Expenses Analysis'!$R$48</c:f>
              <c:strCache>
                <c:ptCount val="1"/>
                <c:pt idx="0">
                  <c:v>Total</c:v>
                </c:pt>
              </c:strCache>
            </c:strRef>
          </c:cat>
          <c:val>
            <c:numRef>
              <c:f>'Expenses Analysis'!$R$49</c:f>
              <c:numCache>
                <c:formatCode>"$"#,##0.00;[Red]\-"$"#,##0.00</c:formatCode>
                <c:ptCount val="1"/>
                <c:pt idx="0">
                  <c:v>78413350.257664919</c:v>
                </c:pt>
              </c:numCache>
            </c:numRef>
          </c:val>
          <c:extLst>
            <c:ext xmlns:c16="http://schemas.microsoft.com/office/drawing/2014/chart" uri="{C3380CC4-5D6E-409C-BE32-E72D297353CC}">
              <c16:uniqueId val="{00000000-DD07-4B80-913D-3D1A5389E3A6}"/>
            </c:ext>
          </c:extLst>
        </c:ser>
        <c:ser>
          <c:idx val="1"/>
          <c:order val="1"/>
          <c:tx>
            <c:strRef>
              <c:f>'Expenses Analysis'!$D$50</c:f>
              <c:strCache>
                <c:ptCount val="1"/>
                <c:pt idx="0">
                  <c:v>Utility-Exp (002) - Heating</c:v>
                </c:pt>
              </c:strCache>
            </c:strRef>
          </c:tx>
          <c:spPr>
            <a:solidFill>
              <a:schemeClr val="accent2"/>
            </a:solidFill>
            <a:ln>
              <a:noFill/>
            </a:ln>
            <a:effectLst/>
          </c:spPr>
          <c:invertIfNegative val="0"/>
          <c:cat>
            <c:strRef>
              <c:f>'Expenses Analysis'!$R$48</c:f>
              <c:strCache>
                <c:ptCount val="1"/>
                <c:pt idx="0">
                  <c:v>Total</c:v>
                </c:pt>
              </c:strCache>
            </c:strRef>
          </c:cat>
          <c:val>
            <c:numRef>
              <c:f>'Expenses Analysis'!$R$50</c:f>
              <c:numCache>
                <c:formatCode>"$"#,##0.00;[Red]\-"$"#,##0.00</c:formatCode>
                <c:ptCount val="1"/>
                <c:pt idx="0">
                  <c:v>38717591.397570275</c:v>
                </c:pt>
              </c:numCache>
            </c:numRef>
          </c:val>
          <c:extLst>
            <c:ext xmlns:c16="http://schemas.microsoft.com/office/drawing/2014/chart" uri="{C3380CC4-5D6E-409C-BE32-E72D297353CC}">
              <c16:uniqueId val="{00000002-DD07-4B80-913D-3D1A5389E3A6}"/>
            </c:ext>
          </c:extLst>
        </c:ser>
        <c:ser>
          <c:idx val="2"/>
          <c:order val="2"/>
          <c:tx>
            <c:strRef>
              <c:f>'Expenses Analysis'!$D$51</c:f>
              <c:strCache>
                <c:ptCount val="1"/>
                <c:pt idx="0">
                  <c:v>Utility-Exp (002) - Electricity</c:v>
                </c:pt>
              </c:strCache>
            </c:strRef>
          </c:tx>
          <c:spPr>
            <a:solidFill>
              <a:schemeClr val="accent3"/>
            </a:solidFill>
            <a:ln>
              <a:noFill/>
            </a:ln>
            <a:effectLst/>
          </c:spPr>
          <c:invertIfNegative val="0"/>
          <c:cat>
            <c:strRef>
              <c:f>'Expenses Analysis'!$R$48</c:f>
              <c:strCache>
                <c:ptCount val="1"/>
                <c:pt idx="0">
                  <c:v>Total</c:v>
                </c:pt>
              </c:strCache>
            </c:strRef>
          </c:cat>
          <c:val>
            <c:numRef>
              <c:f>'Expenses Analysis'!$R$51</c:f>
              <c:numCache>
                <c:formatCode>"$"#,##0.00;[Red]\-"$"#,##0.00</c:formatCode>
                <c:ptCount val="1"/>
                <c:pt idx="0">
                  <c:v>36414827.690372624</c:v>
                </c:pt>
              </c:numCache>
            </c:numRef>
          </c:val>
          <c:extLst>
            <c:ext xmlns:c16="http://schemas.microsoft.com/office/drawing/2014/chart" uri="{C3380CC4-5D6E-409C-BE32-E72D297353CC}">
              <c16:uniqueId val="{00000003-DD07-4B80-913D-3D1A5389E3A6}"/>
            </c:ext>
          </c:extLst>
        </c:ser>
        <c:ser>
          <c:idx val="3"/>
          <c:order val="3"/>
          <c:tx>
            <c:strRef>
              <c:f>'Expenses Analysis'!$D$52</c:f>
              <c:strCache>
                <c:ptCount val="1"/>
                <c:pt idx="0">
                  <c:v>Plant Maintenance (001)</c:v>
                </c:pt>
              </c:strCache>
            </c:strRef>
          </c:tx>
          <c:spPr>
            <a:solidFill>
              <a:schemeClr val="accent4"/>
            </a:solidFill>
            <a:ln>
              <a:noFill/>
            </a:ln>
            <a:effectLst/>
          </c:spPr>
          <c:invertIfNegative val="0"/>
          <c:cat>
            <c:strRef>
              <c:f>'Expenses Analysis'!$R$48</c:f>
              <c:strCache>
                <c:ptCount val="1"/>
                <c:pt idx="0">
                  <c:v>Total</c:v>
                </c:pt>
              </c:strCache>
            </c:strRef>
          </c:cat>
          <c:val>
            <c:numRef>
              <c:f>'Expenses Analysis'!$R$52</c:f>
              <c:numCache>
                <c:formatCode>"$"#,##0.00;[Red]\-"$"#,##0.00</c:formatCode>
                <c:ptCount val="1"/>
                <c:pt idx="0">
                  <c:v>31752797.278513506</c:v>
                </c:pt>
              </c:numCache>
            </c:numRef>
          </c:val>
          <c:extLst>
            <c:ext xmlns:c16="http://schemas.microsoft.com/office/drawing/2014/chart" uri="{C3380CC4-5D6E-409C-BE32-E72D297353CC}">
              <c16:uniqueId val="{00000004-DD07-4B80-913D-3D1A5389E3A6}"/>
            </c:ext>
          </c:extLst>
        </c:ser>
        <c:ser>
          <c:idx val="4"/>
          <c:order val="4"/>
          <c:tx>
            <c:strRef>
              <c:f>'Expenses Analysis'!$D$53</c:f>
              <c:strCache>
                <c:ptCount val="1"/>
                <c:pt idx="0">
                  <c:v>Plant Outages (002)</c:v>
                </c:pt>
              </c:strCache>
            </c:strRef>
          </c:tx>
          <c:spPr>
            <a:solidFill>
              <a:schemeClr val="accent5"/>
            </a:solidFill>
            <a:ln>
              <a:noFill/>
            </a:ln>
            <a:effectLst/>
          </c:spPr>
          <c:invertIfNegative val="0"/>
          <c:cat>
            <c:strRef>
              <c:f>'Expenses Analysis'!$R$48</c:f>
              <c:strCache>
                <c:ptCount val="1"/>
                <c:pt idx="0">
                  <c:v>Total</c:v>
                </c:pt>
              </c:strCache>
            </c:strRef>
          </c:cat>
          <c:val>
            <c:numRef>
              <c:f>'Expenses Analysis'!$R$53</c:f>
              <c:numCache>
                <c:formatCode>"$"#,##0.00;[Red]\-"$"#,##0.00</c:formatCode>
                <c:ptCount val="1"/>
                <c:pt idx="0">
                  <c:v>16735122.996921198</c:v>
                </c:pt>
              </c:numCache>
            </c:numRef>
          </c:val>
          <c:extLst>
            <c:ext xmlns:c16="http://schemas.microsoft.com/office/drawing/2014/chart" uri="{C3380CC4-5D6E-409C-BE32-E72D297353CC}">
              <c16:uniqueId val="{00000005-DD07-4B80-913D-3D1A5389E3A6}"/>
            </c:ext>
          </c:extLst>
        </c:ser>
        <c:ser>
          <c:idx val="5"/>
          <c:order val="5"/>
          <c:tx>
            <c:strRef>
              <c:f>'Expenses Analysis'!$D$54</c:f>
              <c:strCache>
                <c:ptCount val="1"/>
                <c:pt idx="0">
                  <c:v>Plant Op. Costs (003)</c:v>
                </c:pt>
              </c:strCache>
            </c:strRef>
          </c:tx>
          <c:spPr>
            <a:solidFill>
              <a:schemeClr val="accent6"/>
            </a:solidFill>
            <a:ln>
              <a:noFill/>
            </a:ln>
            <a:effectLst/>
          </c:spPr>
          <c:invertIfNegative val="0"/>
          <c:cat>
            <c:strRef>
              <c:f>'Expenses Analysis'!$R$48</c:f>
              <c:strCache>
                <c:ptCount val="1"/>
                <c:pt idx="0">
                  <c:v>Total</c:v>
                </c:pt>
              </c:strCache>
            </c:strRef>
          </c:cat>
          <c:val>
            <c:numRef>
              <c:f>'Expenses Analysis'!$R$54</c:f>
              <c:numCache>
                <c:formatCode>"$"#,##0.00;[Red]\-"$"#,##0.00</c:formatCode>
                <c:ptCount val="1"/>
                <c:pt idx="0">
                  <c:v>21090666.556378298</c:v>
                </c:pt>
              </c:numCache>
            </c:numRef>
          </c:val>
          <c:extLst>
            <c:ext xmlns:c16="http://schemas.microsoft.com/office/drawing/2014/chart" uri="{C3380CC4-5D6E-409C-BE32-E72D297353CC}">
              <c16:uniqueId val="{00000006-DD07-4B80-913D-3D1A5389E3A6}"/>
            </c:ext>
          </c:extLst>
        </c:ser>
        <c:ser>
          <c:idx val="6"/>
          <c:order val="6"/>
          <c:tx>
            <c:strRef>
              <c:f>'Expenses Analysis'!$D$55</c:f>
              <c:strCache>
                <c:ptCount val="1"/>
                <c:pt idx="0">
                  <c:v>Plant Admin Costs (004)</c:v>
                </c:pt>
              </c:strCache>
            </c:strRef>
          </c:tx>
          <c:spPr>
            <a:solidFill>
              <a:schemeClr val="accent1">
                <a:lumMod val="60000"/>
              </a:schemeClr>
            </a:solidFill>
            <a:ln>
              <a:noFill/>
            </a:ln>
            <a:effectLst/>
          </c:spPr>
          <c:invertIfNegative val="0"/>
          <c:cat>
            <c:strRef>
              <c:f>'Expenses Analysis'!$R$48</c:f>
              <c:strCache>
                <c:ptCount val="1"/>
                <c:pt idx="0">
                  <c:v>Total</c:v>
                </c:pt>
              </c:strCache>
            </c:strRef>
          </c:cat>
          <c:val>
            <c:numRef>
              <c:f>'Expenses Analysis'!$R$55</c:f>
              <c:numCache>
                <c:formatCode>"$"#,##0.00;[Red]\-"$"#,##0.00</c:formatCode>
                <c:ptCount val="1"/>
                <c:pt idx="0">
                  <c:v>10813424.6638656</c:v>
                </c:pt>
              </c:numCache>
            </c:numRef>
          </c:val>
          <c:extLst>
            <c:ext xmlns:c16="http://schemas.microsoft.com/office/drawing/2014/chart" uri="{C3380CC4-5D6E-409C-BE32-E72D297353CC}">
              <c16:uniqueId val="{00000007-DD07-4B80-913D-3D1A5389E3A6}"/>
            </c:ext>
          </c:extLst>
        </c:ser>
        <c:ser>
          <c:idx val="7"/>
          <c:order val="7"/>
          <c:tx>
            <c:strRef>
              <c:f>'Expenses Analysis'!$D$56</c:f>
              <c:strCache>
                <c:ptCount val="1"/>
                <c:pt idx="0">
                  <c:v>Labour-Costs (001)</c:v>
                </c:pt>
              </c:strCache>
            </c:strRef>
          </c:tx>
          <c:spPr>
            <a:solidFill>
              <a:schemeClr val="accent2">
                <a:lumMod val="60000"/>
              </a:schemeClr>
            </a:solidFill>
            <a:ln>
              <a:noFill/>
            </a:ln>
            <a:effectLst/>
          </c:spPr>
          <c:invertIfNegative val="0"/>
          <c:cat>
            <c:strRef>
              <c:f>'Expenses Analysis'!$R$48</c:f>
              <c:strCache>
                <c:ptCount val="1"/>
                <c:pt idx="0">
                  <c:v>Total</c:v>
                </c:pt>
              </c:strCache>
            </c:strRef>
          </c:cat>
          <c:val>
            <c:numRef>
              <c:f>'Expenses Analysis'!$R$56</c:f>
              <c:numCache>
                <c:formatCode>"$"#,##0.00;[Red]\-"$"#,##0.00</c:formatCode>
                <c:ptCount val="1"/>
                <c:pt idx="0">
                  <c:v>87328631.570812494</c:v>
                </c:pt>
              </c:numCache>
            </c:numRef>
          </c:val>
          <c:extLst>
            <c:ext xmlns:c16="http://schemas.microsoft.com/office/drawing/2014/chart" uri="{C3380CC4-5D6E-409C-BE32-E72D297353CC}">
              <c16:uniqueId val="{00000008-DD07-4B80-913D-3D1A5389E3A6}"/>
            </c:ext>
          </c:extLst>
        </c:ser>
        <c:dLbls>
          <c:showLegendKey val="0"/>
          <c:showVal val="0"/>
          <c:showCatName val="0"/>
          <c:showSerName val="0"/>
          <c:showPercent val="0"/>
          <c:showBubbleSize val="0"/>
        </c:dLbls>
        <c:gapWidth val="150"/>
        <c:overlap val="100"/>
        <c:axId val="524816960"/>
        <c:axId val="524811056"/>
      </c:barChart>
      <c:catAx>
        <c:axId val="52481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11056"/>
        <c:crosses val="autoZero"/>
        <c:auto val="1"/>
        <c:lblAlgn val="ctr"/>
        <c:lblOffset val="100"/>
        <c:noMultiLvlLbl val="0"/>
      </c:catAx>
      <c:valAx>
        <c:axId val="524811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16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Revenue, Expense, and EBIT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'EBIT Analysis'!$A$15:$B$15</c:f>
              <c:strCache>
                <c:ptCount val="2"/>
                <c:pt idx="0">
                  <c:v>Kootha</c:v>
                </c:pt>
                <c:pt idx="1">
                  <c:v>Revenue</c:v>
                </c:pt>
              </c:strCache>
            </c:strRef>
          </c:tx>
          <c:spPr>
            <a:solidFill>
              <a:schemeClr val="accent2"/>
            </a:solidFill>
            <a:ln>
              <a:noFill/>
            </a:ln>
            <a:effectLst/>
          </c:spPr>
          <c:invertIfNegative val="0"/>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Analysis'!$C$15:$P$15</c15:sqref>
                  </c15:fullRef>
                </c:ext>
              </c:extLst>
              <c:f>'EBIT Analysis'!$E$15:$P$15</c:f>
              <c:numCache>
                <c:formatCode>General</c:formatCode>
                <c:ptCount val="12"/>
                <c:pt idx="0" formatCode="&quot;$&quot;#,##0.00;[Red]\-&quot;$&quot;#,##0.00">
                  <c:v>5914581.1976700742</c:v>
                </c:pt>
                <c:pt idx="1" formatCode="&quot;$&quot;#,##0.00;[Red]\-&quot;$&quot;#,##0.00">
                  <c:v>5696664.2399759311</c:v>
                </c:pt>
                <c:pt idx="2" formatCode="&quot;$&quot;#,##0.00;[Red]\-&quot;$&quot;#,##0.00">
                  <c:v>5260681.8298072498</c:v>
                </c:pt>
                <c:pt idx="3" formatCode="&quot;$&quot;#,##0.00;[Red]\-&quot;$&quot;#,##0.00">
                  <c:v>5221955.4924466992</c:v>
                </c:pt>
                <c:pt idx="4" formatCode="&quot;$&quot;#,##0.00;[Red]\-&quot;$&quot;#,##0.00">
                  <c:v>5514147.1707946751</c:v>
                </c:pt>
                <c:pt idx="5" formatCode="&quot;$&quot;#,##0.00;[Red]\-&quot;$&quot;#,##0.00">
                  <c:v>5380892.2001862573</c:v>
                </c:pt>
                <c:pt idx="6" formatCode="&quot;$&quot;#,##0.00;[Red]\-&quot;$&quot;#,##0.00">
                  <c:v>7822599.7200296298</c:v>
                </c:pt>
                <c:pt idx="7" formatCode="&quot;$&quot;#,##0.00;[Red]\-&quot;$&quot;#,##0.00">
                  <c:v>6924324.6322913254</c:v>
                </c:pt>
                <c:pt idx="8" formatCode="&quot;$&quot;#,##0.00;[Red]\-&quot;$&quot;#,##0.00">
                  <c:v>7297789.3913026378</c:v>
                </c:pt>
                <c:pt idx="9" formatCode="&quot;$&quot;#,##0.00;[Red]\-&quot;$&quot;#,##0.00">
                  <c:v>5332240.4186026063</c:v>
                </c:pt>
                <c:pt idx="10" formatCode="&quot;$&quot;#,##0.00;[Red]\-&quot;$&quot;#,##0.00">
                  <c:v>5394917.135688588</c:v>
                </c:pt>
                <c:pt idx="11" formatCode="&quot;$&quot;#,##0.00;[Red]\-&quot;$&quot;#,##0.00">
                  <c:v>5184163.8693572879</c:v>
                </c:pt>
              </c:numCache>
            </c:numRef>
          </c:val>
          <c:extLst>
            <c:ext xmlns:c16="http://schemas.microsoft.com/office/drawing/2014/chart" uri="{C3380CC4-5D6E-409C-BE32-E72D297353CC}">
              <c16:uniqueId val="{00000001-77A1-4208-8070-13A3EFAD82ED}"/>
            </c:ext>
          </c:extLst>
        </c:ser>
        <c:ser>
          <c:idx val="5"/>
          <c:order val="4"/>
          <c:tx>
            <c:strRef>
              <c:f>'EBIT Analysis'!$A$19:$B$19</c:f>
              <c:strCache>
                <c:ptCount val="2"/>
                <c:pt idx="0">
                  <c:v>Kootha</c:v>
                </c:pt>
                <c:pt idx="1">
                  <c:v>Expenses</c:v>
                </c:pt>
              </c:strCache>
            </c:strRef>
          </c:tx>
          <c:spPr>
            <a:solidFill>
              <a:schemeClr val="accent6"/>
            </a:solidFill>
            <a:ln>
              <a:noFill/>
            </a:ln>
            <a:effectLst/>
          </c:spPr>
          <c:invertIfNegative val="0"/>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Analysis'!$C$19:$P$19</c15:sqref>
                  </c15:fullRef>
                </c:ext>
              </c:extLst>
              <c:f>'EBIT Analysis'!$E$19:$P$19</c:f>
              <c:numCache>
                <c:formatCode>General</c:formatCode>
                <c:ptCount val="12"/>
                <c:pt idx="0" formatCode="&quot;$&quot;#,##0.00;[Red]\-&quot;$&quot;#,##0.00">
                  <c:v>3458288.8701338647</c:v>
                </c:pt>
                <c:pt idx="1" formatCode="&quot;$&quot;#,##0.00;[Red]\-&quot;$&quot;#,##0.00">
                  <c:v>4778353.3521016249</c:v>
                </c:pt>
                <c:pt idx="2" formatCode="&quot;$&quot;#,##0.00;[Red]\-&quot;$&quot;#,##0.00">
                  <c:v>3741007.0627661142</c:v>
                </c:pt>
                <c:pt idx="3" formatCode="&quot;$&quot;#,##0.00;[Red]\-&quot;$&quot;#,##0.00">
                  <c:v>3550828.7945508747</c:v>
                </c:pt>
                <c:pt idx="4" formatCode="&quot;$&quot;#,##0.00;[Red]\-&quot;$&quot;#,##0.00">
                  <c:v>3646543.42684625</c:v>
                </c:pt>
                <c:pt idx="5" formatCode="&quot;$&quot;#,##0.00;[Red]\-&quot;$&quot;#,##0.00">
                  <c:v>3507223.3581475001</c:v>
                </c:pt>
                <c:pt idx="6" formatCode="&quot;$&quot;#,##0.00;[Red]\-&quot;$&quot;#,##0.00">
                  <c:v>5249820.3494999986</c:v>
                </c:pt>
                <c:pt idx="7" formatCode="&quot;$&quot;#,##0.00;[Red]\-&quot;$&quot;#,##0.00">
                  <c:v>4419792.6823125007</c:v>
                </c:pt>
                <c:pt idx="8" formatCode="&quot;$&quot;#,##0.00;[Red]\-&quot;$&quot;#,##0.00">
                  <c:v>4409725.4715</c:v>
                </c:pt>
                <c:pt idx="9" formatCode="&quot;$&quot;#,##0.00;[Red]\-&quot;$&quot;#,##0.00">
                  <c:v>4419304.3184062503</c:v>
                </c:pt>
                <c:pt idx="10" formatCode="&quot;$&quot;#,##0.00;[Red]\-&quot;$&quot;#,##0.00">
                  <c:v>4692799.18359375</c:v>
                </c:pt>
                <c:pt idx="11" formatCode="&quot;$&quot;#,##0.00;[Red]\-&quot;$&quot;#,##0.00">
                  <c:v>5350137.2224687496</c:v>
                </c:pt>
              </c:numCache>
            </c:numRef>
          </c:val>
          <c:extLst>
            <c:ext xmlns:c16="http://schemas.microsoft.com/office/drawing/2014/chart" uri="{C3380CC4-5D6E-409C-BE32-E72D297353CC}">
              <c16:uniqueId val="{00000005-77A1-4208-8070-13A3EFAD82ED}"/>
            </c:ext>
          </c:extLst>
        </c:ser>
        <c:dLbls>
          <c:showLegendKey val="0"/>
          <c:showVal val="0"/>
          <c:showCatName val="0"/>
          <c:showSerName val="0"/>
          <c:showPercent val="0"/>
          <c:showBubbleSize val="0"/>
        </c:dLbls>
        <c:gapWidth val="219"/>
        <c:axId val="397629632"/>
        <c:axId val="397629960"/>
        <c:extLst>
          <c:ext xmlns:c15="http://schemas.microsoft.com/office/drawing/2012/chart" uri="{02D57815-91ED-43cb-92C2-25804820EDAC}">
            <c15:filteredBarSeries>
              <c15:ser>
                <c:idx val="2"/>
                <c:order val="1"/>
                <c:tx>
                  <c:strRef>
                    <c:extLst>
                      <c:ext uri="{02D57815-91ED-43cb-92C2-25804820EDAC}">
                        <c15:formulaRef>
                          <c15:sqref>'EBIT Analysis'!$A$16:$B$16</c15:sqref>
                        </c15:formulaRef>
                      </c:ext>
                    </c:extLst>
                    <c:strCache>
                      <c:ptCount val="2"/>
                      <c:pt idx="0">
                        <c:v>Surjek</c:v>
                      </c:pt>
                      <c:pt idx="1">
                        <c:v>Revenue</c:v>
                      </c:pt>
                    </c:strCache>
                  </c:strRef>
                </c:tx>
                <c:spPr>
                  <a:solidFill>
                    <a:schemeClr val="accent3"/>
                  </a:solidFill>
                  <a:ln>
                    <a:noFill/>
                  </a:ln>
                  <a:effectLst/>
                </c:spPr>
                <c:invertIfNegative val="0"/>
                <c:cat>
                  <c:numRef>
                    <c:extLst>
                      <c:ex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uri="{02D57815-91ED-43cb-92C2-25804820EDAC}">
                        <c15:fullRef>
                          <c15:sqref>'EBIT Analysis'!$C$16:$P$16</c15:sqref>
                        </c15:fullRef>
                        <c15:formulaRef>
                          <c15:sqref>'EBIT Analysis'!$E$16:$P$16</c15:sqref>
                        </c15:formulaRef>
                      </c:ext>
                    </c:extLst>
                    <c:numCache>
                      <c:formatCode>General</c:formatCode>
                      <c:ptCount val="12"/>
                      <c:pt idx="0" formatCode="&quot;$&quot;#,##0.00;[Red]\-&quot;$&quot;#,##0.00">
                        <c:v>17328050.972999997</c:v>
                      </c:pt>
                      <c:pt idx="1" formatCode="&quot;$&quot;#,##0.00;[Red]\-&quot;$&quot;#,##0.00">
                        <c:v>14604314.435999997</c:v>
                      </c:pt>
                      <c:pt idx="2" formatCode="&quot;$&quot;#,##0.00;[Red]\-&quot;$&quot;#,##0.00">
                        <c:v>16135900.118999999</c:v>
                      </c:pt>
                      <c:pt idx="3" formatCode="&quot;$&quot;#,##0.00;[Red]\-&quot;$&quot;#,##0.00">
                        <c:v>15151633.271999998</c:v>
                      </c:pt>
                      <c:pt idx="4" formatCode="&quot;$&quot;#,##0.00;[Red]\-&quot;$&quot;#,##0.00">
                        <c:v>13832900.801999997</c:v>
                      </c:pt>
                      <c:pt idx="5" formatCode="&quot;$&quot;#,##0.00;[Red]\-&quot;$&quot;#,##0.00">
                        <c:v>15562959.623999998</c:v>
                      </c:pt>
                      <c:pt idx="6" formatCode="&quot;$&quot;#,##0.00;[Red]\-&quot;$&quot;#,##0.00">
                        <c:v>22354057.620000001</c:v>
                      </c:pt>
                      <c:pt idx="7" formatCode="&quot;$&quot;#,##0.00;[Red]\-&quot;$&quot;#,##0.00">
                        <c:v>18580950.729999997</c:v>
                      </c:pt>
                      <c:pt idx="8" formatCode="&quot;$&quot;#,##0.00;[Red]\-&quot;$&quot;#,##0.00">
                        <c:v>19644680.780999999</c:v>
                      </c:pt>
                      <c:pt idx="9" formatCode="&quot;$&quot;#,##0.00;[Red]\-&quot;$&quot;#,##0.00">
                        <c:v>18268435.046</c:v>
                      </c:pt>
                      <c:pt idx="10" formatCode="&quot;$&quot;#,##0.00;[Red]\-&quot;$&quot;#,##0.00">
                        <c:v>14627298.491999999</c:v>
                      </c:pt>
                      <c:pt idx="11" formatCode="&quot;$&quot;#,##0.00;[Red]\-&quot;$&quot;#,##0.00">
                        <c:v>16164167.274</c:v>
                      </c:pt>
                    </c:numCache>
                  </c:numRef>
                </c:val>
                <c:extLst>
                  <c:ext xmlns:c16="http://schemas.microsoft.com/office/drawing/2014/chart" uri="{C3380CC4-5D6E-409C-BE32-E72D297353CC}">
                    <c16:uniqueId val="{00000002-77A1-4208-8070-13A3EFAD82ED}"/>
                  </c:ext>
                </c:extLst>
              </c15:ser>
            </c15:filteredBarSeries>
            <c15:filteredBarSeries>
              <c15:ser>
                <c:idx val="3"/>
                <c:order val="2"/>
                <c:tx>
                  <c:strRef>
                    <c:extLst xmlns:c15="http://schemas.microsoft.com/office/drawing/2012/chart">
                      <c:ext xmlns:c15="http://schemas.microsoft.com/office/drawing/2012/chart" uri="{02D57815-91ED-43cb-92C2-25804820EDAC}">
                        <c15:formulaRef>
                          <c15:sqref>'EBIT Analysis'!$A$17:$B$17</c15:sqref>
                        </c15:formulaRef>
                      </c:ext>
                    </c:extLst>
                    <c:strCache>
                      <c:ptCount val="2"/>
                      <c:pt idx="0">
                        <c:v>Jutik</c:v>
                      </c:pt>
                      <c:pt idx="1">
                        <c:v>Revenue</c:v>
                      </c:pt>
                    </c:strCache>
                  </c:strRef>
                </c:tx>
                <c:spPr>
                  <a:solidFill>
                    <a:schemeClr val="accent4"/>
                  </a:solidFill>
                  <a:ln>
                    <a:noFill/>
                  </a:ln>
                  <a:effectLst/>
                </c:spPr>
                <c:invertIfNegative val="0"/>
                <c:cat>
                  <c:numRef>
                    <c:extLst>
                      <c:ext xmlns:c15="http://schemas.microsoft.com/office/drawing/2012/char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Analysis'!$C$17:$P$17</c15:sqref>
                        </c15:fullRef>
                        <c15:formulaRef>
                          <c15:sqref>'EBIT Analysis'!$E$17:$P$17</c15:sqref>
                        </c15:formulaRef>
                      </c:ext>
                    </c:extLst>
                    <c:numCache>
                      <c:formatCode>General</c:formatCode>
                      <c:ptCount val="12"/>
                      <c:pt idx="0" formatCode="&quot;$&quot;#,##0.00;[Red]\-&quot;$&quot;#,##0.00">
                        <c:v>12716846.793</c:v>
                      </c:pt>
                      <c:pt idx="1" formatCode="&quot;$&quot;#,##0.00;[Red]\-&quot;$&quot;#,##0.00">
                        <c:v>13050243.880999997</c:v>
                      </c:pt>
                      <c:pt idx="2" formatCode="&quot;$&quot;#,##0.00;[Red]\-&quot;$&quot;#,##0.00">
                        <c:v>13235472.919</c:v>
                      </c:pt>
                      <c:pt idx="3" formatCode="&quot;$&quot;#,##0.00;[Red]\-&quot;$&quot;#,##0.00">
                        <c:v>11815762.267000001</c:v>
                      </c:pt>
                      <c:pt idx="4" formatCode="&quot;$&quot;#,##0.00;[Red]\-&quot;$&quot;#,##0.00">
                        <c:v>11881724.445</c:v>
                      </c:pt>
                      <c:pt idx="5" formatCode="&quot;$&quot;#,##0.00;[Red]\-&quot;$&quot;#,##0.00">
                        <c:v>11127131.811999999</c:v>
                      </c:pt>
                      <c:pt idx="6" formatCode="&quot;$&quot;#,##0.00;[Red]\-&quot;$&quot;#,##0.00">
                        <c:v>15491089.403999997</c:v>
                      </c:pt>
                      <c:pt idx="7" formatCode="&quot;$&quot;#,##0.00;[Red]\-&quot;$&quot;#,##0.00">
                        <c:v>15776843.228999998</c:v>
                      </c:pt>
                      <c:pt idx="8" formatCode="&quot;$&quot;#,##0.00;[Red]\-&quot;$&quot;#,##0.00">
                        <c:v>14151791.636999998</c:v>
                      </c:pt>
                      <c:pt idx="9" formatCode="&quot;$&quot;#,##0.00;[Red]\-&quot;$&quot;#,##0.00">
                        <c:v>15011361.791999999</c:v>
                      </c:pt>
                      <c:pt idx="10" formatCode="&quot;$&quot;#,##0.00;[Red]\-&quot;$&quot;#,##0.00">
                        <c:v>14286635.347000001</c:v>
                      </c:pt>
                      <c:pt idx="11" formatCode="&quot;$&quot;#,##0.00;[Red]\-&quot;$&quot;#,##0.00">
                        <c:v>15120321.851000002</c:v>
                      </c:pt>
                    </c:numCache>
                  </c:numRef>
                </c:val>
                <c:extLst xmlns:c15="http://schemas.microsoft.com/office/drawing/2012/chart">
                  <c:ext xmlns:c16="http://schemas.microsoft.com/office/drawing/2014/chart" uri="{C3380CC4-5D6E-409C-BE32-E72D297353CC}">
                    <c16:uniqueId val="{00000003-77A1-4208-8070-13A3EFAD82ED}"/>
                  </c:ext>
                </c:extLst>
              </c15:ser>
            </c15:filteredBarSeries>
            <c15:filteredBarSeries>
              <c15:ser>
                <c:idx val="4"/>
                <c:order val="3"/>
                <c:tx>
                  <c:strRef>
                    <c:extLst xmlns:c15="http://schemas.microsoft.com/office/drawing/2012/chart">
                      <c:ext xmlns:c15="http://schemas.microsoft.com/office/drawing/2012/chart" uri="{02D57815-91ED-43cb-92C2-25804820EDAC}">
                        <c15:formulaRef>
                          <c15:sqref>'EBIT Analysis'!$A$18:$B$18</c15:sqref>
                        </c15:formulaRef>
                      </c:ext>
                    </c:extLst>
                    <c:strCache>
                      <c:ptCount val="2"/>
                      <c:pt idx="0">
                        <c:v>Jutik</c:v>
                      </c:pt>
                      <c:pt idx="1">
                        <c:v>Revenue</c:v>
                      </c:pt>
                    </c:strCache>
                  </c:strRef>
                </c:tx>
                <c:spPr>
                  <a:solidFill>
                    <a:schemeClr val="accent5"/>
                  </a:solidFill>
                  <a:ln>
                    <a:noFill/>
                  </a:ln>
                  <a:effectLst/>
                </c:spPr>
                <c:invertIfNegative val="0"/>
                <c:cat>
                  <c:numRef>
                    <c:extLst>
                      <c:ext xmlns:c15="http://schemas.microsoft.com/office/drawing/2012/char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Analysis'!$C$18:$P$18</c15:sqref>
                        </c15:fullRef>
                        <c15:formulaRef>
                          <c15:sqref>'EBIT Analysis'!$E$18:$P$18</c15:sqref>
                        </c15:formulaRef>
                      </c:ext>
                    </c:extLst>
                    <c:numCache>
                      <c:formatCode>General</c:formatCode>
                      <c:ptCount val="12"/>
                    </c:numCache>
                  </c:numRef>
                </c:val>
                <c:extLst xmlns:c15="http://schemas.microsoft.com/office/drawing/2012/chart">
                  <c:ext xmlns:c16="http://schemas.microsoft.com/office/drawing/2014/chart" uri="{C3380CC4-5D6E-409C-BE32-E72D297353CC}">
                    <c16:uniqueId val="{00000004-77A1-4208-8070-13A3EFAD82ED}"/>
                  </c:ext>
                </c:extLst>
              </c15:ser>
            </c15:filteredBarSeries>
            <c15:filteredBarSeries>
              <c15:ser>
                <c:idx val="6"/>
                <c:order val="5"/>
                <c:tx>
                  <c:strRef>
                    <c:extLst xmlns:c15="http://schemas.microsoft.com/office/drawing/2012/chart">
                      <c:ext xmlns:c15="http://schemas.microsoft.com/office/drawing/2012/chart" uri="{02D57815-91ED-43cb-92C2-25804820EDAC}">
                        <c15:formulaRef>
                          <c15:sqref>'EBIT Analysis'!$A$20:$B$20</c15:sqref>
                        </c15:formulaRef>
                      </c:ext>
                    </c:extLst>
                    <c:strCache>
                      <c:ptCount val="2"/>
                      <c:pt idx="0">
                        <c:v>Surjek</c:v>
                      </c:pt>
                      <c:pt idx="1">
                        <c:v>Expenses</c:v>
                      </c:pt>
                    </c:strCache>
                  </c:strRef>
                </c:tx>
                <c:spPr>
                  <a:solidFill>
                    <a:schemeClr val="accent1">
                      <a:lumMod val="60000"/>
                    </a:schemeClr>
                  </a:solidFill>
                  <a:ln>
                    <a:noFill/>
                  </a:ln>
                  <a:effectLst/>
                </c:spPr>
                <c:invertIfNegative val="0"/>
                <c:cat>
                  <c:numRef>
                    <c:extLst>
                      <c:ext xmlns:c15="http://schemas.microsoft.com/office/drawing/2012/char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Analysis'!$C$20:$P$20</c15:sqref>
                        </c15:fullRef>
                        <c15:formulaRef>
                          <c15:sqref>'EBIT Analysis'!$E$20:$P$20</c15:sqref>
                        </c15:formulaRef>
                      </c:ext>
                    </c:extLst>
                    <c:numCache>
                      <c:formatCode>General</c:formatCode>
                      <c:ptCount val="12"/>
                      <c:pt idx="0" formatCode="&quot;$&quot;#,##0.00;[Red]\-&quot;$&quot;#,##0.00">
                        <c:v>11339551.170386208</c:v>
                      </c:pt>
                      <c:pt idx="1" formatCode="&quot;$&quot;#,##0.00;[Red]\-&quot;$&quot;#,##0.00">
                        <c:v>13660880.3343936</c:v>
                      </c:pt>
                      <c:pt idx="2" formatCode="&quot;$&quot;#,##0.00;[Red]\-&quot;$&quot;#,##0.00">
                        <c:v>13806947.680280834</c:v>
                      </c:pt>
                      <c:pt idx="3" formatCode="&quot;$&quot;#,##0.00;[Red]\-&quot;$&quot;#,##0.00">
                        <c:v>18511924.382331077</c:v>
                      </c:pt>
                      <c:pt idx="4" formatCode="&quot;$&quot;#,##0.00;[Red]\-&quot;$&quot;#,##0.00">
                        <c:v>20025365.089240894</c:v>
                      </c:pt>
                      <c:pt idx="5" formatCode="&quot;$&quot;#,##0.00;[Red]\-&quot;$&quot;#,##0.00">
                        <c:v>12958942.643539203</c:v>
                      </c:pt>
                      <c:pt idx="6" formatCode="&quot;$&quot;#,##0.00;[Red]\-&quot;$&quot;#,##0.00">
                        <c:v>13987466.323076401</c:v>
                      </c:pt>
                      <c:pt idx="7" formatCode="&quot;$&quot;#,##0.00;[Red]\-&quot;$&quot;#,##0.00">
                        <c:v>16468493.156715602</c:v>
                      </c:pt>
                      <c:pt idx="8" formatCode="&quot;$&quot;#,##0.00;[Red]\-&quot;$&quot;#,##0.00">
                        <c:v>15013580.580213603</c:v>
                      </c:pt>
                      <c:pt idx="9" formatCode="&quot;$&quot;#,##0.00;[Red]\-&quot;$&quot;#,##0.00">
                        <c:v>16135503.054039603</c:v>
                      </c:pt>
                      <c:pt idx="10" formatCode="&quot;$&quot;#,##0.00;[Red]\-&quot;$&quot;#,##0.00">
                        <c:v>18921373.302216005</c:v>
                      </c:pt>
                      <c:pt idx="11" formatCode="&quot;$&quot;#,##0.00;[Red]\-&quot;$&quot;#,##0.00">
                        <c:v>8489071.3235327993</c:v>
                      </c:pt>
                    </c:numCache>
                  </c:numRef>
                </c:val>
                <c:extLst xmlns:c15="http://schemas.microsoft.com/office/drawing/2012/chart">
                  <c:ext xmlns:c16="http://schemas.microsoft.com/office/drawing/2014/chart" uri="{C3380CC4-5D6E-409C-BE32-E72D297353CC}">
                    <c16:uniqueId val="{00000006-77A1-4208-8070-13A3EFAD82ED}"/>
                  </c:ext>
                </c:extLst>
              </c15:ser>
            </c15:filteredBarSeries>
            <c15:filteredBarSeries>
              <c15:ser>
                <c:idx val="7"/>
                <c:order val="6"/>
                <c:tx>
                  <c:strRef>
                    <c:extLst xmlns:c15="http://schemas.microsoft.com/office/drawing/2012/chart">
                      <c:ext xmlns:c15="http://schemas.microsoft.com/office/drawing/2012/chart" uri="{02D57815-91ED-43cb-92C2-25804820EDAC}">
                        <c15:formulaRef>
                          <c15:sqref>'EBIT Analysis'!$A$21:$B$21</c15:sqref>
                        </c15:formulaRef>
                      </c:ext>
                    </c:extLst>
                    <c:strCache>
                      <c:ptCount val="2"/>
                      <c:pt idx="0">
                        <c:v>Jutik</c:v>
                      </c:pt>
                      <c:pt idx="1">
                        <c:v>Expenses</c:v>
                      </c:pt>
                    </c:strCache>
                  </c:strRef>
                </c:tx>
                <c:spPr>
                  <a:solidFill>
                    <a:schemeClr val="accent2">
                      <a:lumMod val="60000"/>
                    </a:schemeClr>
                  </a:solidFill>
                  <a:ln>
                    <a:noFill/>
                  </a:ln>
                  <a:effectLst/>
                </c:spPr>
                <c:invertIfNegative val="0"/>
                <c:cat>
                  <c:numRef>
                    <c:extLst>
                      <c:ext xmlns:c15="http://schemas.microsoft.com/office/drawing/2012/char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Analysis'!$C$21:$P$21</c15:sqref>
                        </c15:fullRef>
                        <c15:formulaRef>
                          <c15:sqref>'EBIT Analysis'!$E$21:$P$21</c15:sqref>
                        </c15:formulaRef>
                      </c:ext>
                    </c:extLst>
                    <c:numCache>
                      <c:formatCode>General</c:formatCode>
                      <c:ptCount val="12"/>
                      <c:pt idx="0" formatCode="&quot;$&quot;#,##0.00;[Red]\-&quot;$&quot;#,##0.00">
                        <c:v>8168998.5802924205</c:v>
                      </c:pt>
                      <c:pt idx="1" formatCode="&quot;$&quot;#,##0.00;[Red]\-&quot;$&quot;#,##0.00">
                        <c:v>6508016.2729576789</c:v>
                      </c:pt>
                      <c:pt idx="2" formatCode="&quot;$&quot;#,##0.00;[Red]\-&quot;$&quot;#,##0.00">
                        <c:v>8797296.0201469176</c:v>
                      </c:pt>
                      <c:pt idx="3" formatCode="&quot;$&quot;#,##0.00;[Red]\-&quot;$&quot;#,##0.00">
                        <c:v>7399801.6649996387</c:v>
                      </c:pt>
                      <c:pt idx="4" formatCode="&quot;$&quot;#,##0.00;[Red]\-&quot;$&quot;#,##0.00">
                        <c:v>6292597.87327509</c:v>
                      </c:pt>
                      <c:pt idx="5" formatCode="&quot;$&quot;#,##0.00;[Red]\-&quot;$&quot;#,##0.00">
                        <c:v>5862551.4695474999</c:v>
                      </c:pt>
                      <c:pt idx="6" formatCode="&quot;$&quot;#,##0.00;[Red]\-&quot;$&quot;#,##0.00">
                        <c:v>7198677.8148285002</c:v>
                      </c:pt>
                      <c:pt idx="7" formatCode="&quot;$&quot;#,##0.00;[Red]\-&quot;$&quot;#,##0.00">
                        <c:v>7481708.9511677492</c:v>
                      </c:pt>
                      <c:pt idx="8" formatCode="&quot;$&quot;#,##0.00;[Red]\-&quot;$&quot;#,##0.00">
                        <c:v>8690888.6165351253</c:v>
                      </c:pt>
                      <c:pt idx="9" formatCode="&quot;$&quot;#,##0.00;[Red]\-&quot;$&quot;#,##0.00">
                        <c:v>6732277.631081</c:v>
                      </c:pt>
                      <c:pt idx="10" formatCode="&quot;$&quot;#,##0.00;[Red]\-&quot;$&quot;#,##0.00">
                        <c:v>8110761.1219654996</c:v>
                      </c:pt>
                      <c:pt idx="11" formatCode="&quot;$&quot;#,##0.00;[Red]\-&quot;$&quot;#,##0.00">
                        <c:v>9479913.2630085014</c:v>
                      </c:pt>
                    </c:numCache>
                  </c:numRef>
                </c:val>
                <c:extLst xmlns:c15="http://schemas.microsoft.com/office/drawing/2012/chart">
                  <c:ext xmlns:c16="http://schemas.microsoft.com/office/drawing/2014/chart" uri="{C3380CC4-5D6E-409C-BE32-E72D297353CC}">
                    <c16:uniqueId val="{00000007-77A1-4208-8070-13A3EFAD82ED}"/>
                  </c:ext>
                </c:extLst>
              </c15:ser>
            </c15:filteredBarSeries>
            <c15:filteredBarSeries>
              <c15:ser>
                <c:idx val="8"/>
                <c:order val="7"/>
                <c:tx>
                  <c:strRef>
                    <c:extLst xmlns:c15="http://schemas.microsoft.com/office/drawing/2012/chart">
                      <c:ext xmlns:c15="http://schemas.microsoft.com/office/drawing/2012/chart" uri="{02D57815-91ED-43cb-92C2-25804820EDAC}">
                        <c15:formulaRef>
                          <c15:sqref>'EBIT Analysis'!$A$22:$B$22</c15:sqref>
                        </c15:formulaRef>
                      </c:ext>
                    </c:extLst>
                    <c:strCache>
                      <c:ptCount val="2"/>
                      <c:pt idx="0">
                        <c:v>Jutik</c:v>
                      </c:pt>
                      <c:pt idx="1">
                        <c:v>Expenses</c:v>
                      </c:pt>
                    </c:strCache>
                  </c:strRef>
                </c:tx>
                <c:spPr>
                  <a:solidFill>
                    <a:schemeClr val="accent3">
                      <a:lumMod val="60000"/>
                    </a:schemeClr>
                  </a:solidFill>
                  <a:ln>
                    <a:noFill/>
                  </a:ln>
                  <a:effectLst/>
                </c:spPr>
                <c:invertIfNegative val="0"/>
                <c:cat>
                  <c:numRef>
                    <c:extLst>
                      <c:ext xmlns:c15="http://schemas.microsoft.com/office/drawing/2012/char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Analysis'!$C$22:$P$22</c15:sqref>
                        </c15:fullRef>
                        <c15:formulaRef>
                          <c15:sqref>'EBIT Analysis'!$E$22:$P$22</c15:sqref>
                        </c15:formulaRef>
                      </c:ext>
                    </c:extLst>
                    <c:numCache>
                      <c:formatCode>General</c:formatCode>
                      <c:ptCount val="12"/>
                    </c:numCache>
                  </c:numRef>
                </c:val>
                <c:extLst xmlns:c15="http://schemas.microsoft.com/office/drawing/2012/chart">
                  <c:ext xmlns:c16="http://schemas.microsoft.com/office/drawing/2014/chart" uri="{C3380CC4-5D6E-409C-BE32-E72D297353CC}">
                    <c16:uniqueId val="{00000008-77A1-4208-8070-13A3EFAD82ED}"/>
                  </c:ext>
                </c:extLst>
              </c15:ser>
            </c15:filteredBarSeries>
          </c:ext>
        </c:extLst>
      </c:barChart>
      <c:lineChart>
        <c:grouping val="standard"/>
        <c:varyColors val="0"/>
        <c:ser>
          <c:idx val="9"/>
          <c:order val="8"/>
          <c:tx>
            <c:strRef>
              <c:f>'EBIT Analysis'!$A$23:$B$23</c:f>
              <c:strCache>
                <c:ptCount val="2"/>
                <c:pt idx="0">
                  <c:v>Kootha</c:v>
                </c:pt>
                <c:pt idx="1">
                  <c:v>EBIT</c:v>
                </c:pt>
              </c:strCache>
            </c:strRef>
          </c:tx>
          <c:spPr>
            <a:ln w="28575" cap="rnd">
              <a:solidFill>
                <a:schemeClr val="accent4">
                  <a:lumMod val="60000"/>
                </a:schemeClr>
              </a:solidFill>
              <a:round/>
            </a:ln>
            <a:effectLst/>
          </c:spPr>
          <c:marker>
            <c:symbol val="none"/>
          </c:marker>
          <c:cat>
            <c:numRef>
              <c:extLst>
                <c:ext xmlns:c15="http://schemas.microsoft.com/office/drawing/2012/chart" uri="{02D57815-91ED-43cb-92C2-25804820EDAC}">
                  <c15:fullRef>
                    <c15:sqref>'EBIT Analysis'!$C$13:$P$13</c15:sqref>
                  </c15:fullRef>
                </c:ext>
              </c:extLst>
              <c:f>'EBIT Analysis'!$E$13:$P$13</c:f>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Analysis'!$C$23:$P$23</c15:sqref>
                  </c15:fullRef>
                </c:ext>
              </c:extLst>
              <c:f>'EBIT Analysis'!$E$23:$P$23</c:f>
              <c:numCache>
                <c:formatCode>General</c:formatCode>
                <c:ptCount val="12"/>
                <c:pt idx="0" formatCode="&quot;$&quot;#,##0.00;[Red]\-&quot;$&quot;#,##0.00">
                  <c:v>2456292.3275362095</c:v>
                </c:pt>
                <c:pt idx="1" formatCode="&quot;$&quot;#,##0.00;[Red]\-&quot;$&quot;#,##0.00">
                  <c:v>918310.88787430618</c:v>
                </c:pt>
                <c:pt idx="2" formatCode="&quot;$&quot;#,##0.00;[Red]\-&quot;$&quot;#,##0.00">
                  <c:v>1519674.7670411356</c:v>
                </c:pt>
                <c:pt idx="3" formatCode="&quot;$&quot;#,##0.00;[Red]\-&quot;$&quot;#,##0.00">
                  <c:v>1671126.6978958244</c:v>
                </c:pt>
                <c:pt idx="4" formatCode="&quot;$&quot;#,##0.00;[Red]\-&quot;$&quot;#,##0.00">
                  <c:v>1867603.7439484252</c:v>
                </c:pt>
                <c:pt idx="5" formatCode="&quot;$&quot;#,##0.00;[Red]\-&quot;$&quot;#,##0.00">
                  <c:v>1873668.8420387572</c:v>
                </c:pt>
                <c:pt idx="6" formatCode="&quot;$&quot;#,##0.00;[Red]\-&quot;$&quot;#,##0.00">
                  <c:v>2572779.3705296312</c:v>
                </c:pt>
                <c:pt idx="7" formatCode="&quot;$&quot;#,##0.00;[Red]\-&quot;$&quot;#,##0.00">
                  <c:v>2504531.9499788247</c:v>
                </c:pt>
                <c:pt idx="8" formatCode="&quot;$&quot;#,##0.00;[Red]\-&quot;$&quot;#,##0.00">
                  <c:v>2888063.9198026378</c:v>
                </c:pt>
                <c:pt idx="9" formatCode="&quot;$&quot;#,##0.00;[Red]\-&quot;$&quot;#,##0.00">
                  <c:v>912936.10019635595</c:v>
                </c:pt>
                <c:pt idx="10" formatCode="&quot;$&quot;#,##0.00;[Red]\-&quot;$&quot;#,##0.00">
                  <c:v>702117.95209483802</c:v>
                </c:pt>
                <c:pt idx="11" formatCode="&quot;$&quot;#,##0.00;[Red]\-&quot;$&quot;#,##0.00">
                  <c:v>-165973.35311146174</c:v>
                </c:pt>
              </c:numCache>
            </c:numRef>
          </c:val>
          <c:smooth val="0"/>
          <c:extLst>
            <c:ext xmlns:c16="http://schemas.microsoft.com/office/drawing/2014/chart" uri="{C3380CC4-5D6E-409C-BE32-E72D297353CC}">
              <c16:uniqueId val="{00000009-77A1-4208-8070-13A3EFAD82ED}"/>
            </c:ext>
          </c:extLst>
        </c:ser>
        <c:dLbls>
          <c:showLegendKey val="0"/>
          <c:showVal val="0"/>
          <c:showCatName val="0"/>
          <c:showSerName val="0"/>
          <c:showPercent val="0"/>
          <c:showBubbleSize val="0"/>
        </c:dLbls>
        <c:marker val="1"/>
        <c:smooth val="0"/>
        <c:axId val="397629632"/>
        <c:axId val="397629960"/>
        <c:extLst>
          <c:ext xmlns:c15="http://schemas.microsoft.com/office/drawing/2012/chart" uri="{02D57815-91ED-43cb-92C2-25804820EDAC}">
            <c15:filteredLineSeries>
              <c15:ser>
                <c:idx val="10"/>
                <c:order val="9"/>
                <c:tx>
                  <c:strRef>
                    <c:extLst>
                      <c:ext uri="{02D57815-91ED-43cb-92C2-25804820EDAC}">
                        <c15:formulaRef>
                          <c15:sqref>'EBIT Analysis'!$A$24:$B$24</c15:sqref>
                        </c15:formulaRef>
                      </c:ext>
                    </c:extLst>
                    <c:strCache>
                      <c:ptCount val="2"/>
                      <c:pt idx="0">
                        <c:v>Surjek</c:v>
                      </c:pt>
                      <c:pt idx="1">
                        <c:v>EBIT</c:v>
                      </c:pt>
                    </c:strCache>
                  </c:strRef>
                </c:tx>
                <c:spPr>
                  <a:ln w="28575" cap="rnd">
                    <a:solidFill>
                      <a:schemeClr val="accent5">
                        <a:lumMod val="60000"/>
                      </a:schemeClr>
                    </a:solidFill>
                    <a:round/>
                  </a:ln>
                  <a:effectLst/>
                </c:spPr>
                <c:marker>
                  <c:symbol val="none"/>
                </c:marker>
                <c:cat>
                  <c:numRef>
                    <c:extLst>
                      <c:ex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uri="{02D57815-91ED-43cb-92C2-25804820EDAC}">
                        <c15:fullRef>
                          <c15:sqref>'EBIT Analysis'!$C$24:$P$24</c15:sqref>
                        </c15:fullRef>
                        <c15:formulaRef>
                          <c15:sqref>'EBIT Analysis'!$E$24:$P$24</c15:sqref>
                        </c15:formulaRef>
                      </c:ext>
                    </c:extLst>
                    <c:numCache>
                      <c:formatCode>General</c:formatCode>
                      <c:ptCount val="12"/>
                      <c:pt idx="0" formatCode="&quot;$&quot;#,##0.00;[Red]\-&quot;$&quot;#,##0.00">
                        <c:v>5988499.8026137892</c:v>
                      </c:pt>
                      <c:pt idx="1" formatCode="&quot;$&quot;#,##0.00;[Red]\-&quot;$&quot;#,##0.00">
                        <c:v>943434.10160639696</c:v>
                      </c:pt>
                      <c:pt idx="2" formatCode="&quot;$&quot;#,##0.00;[Red]\-&quot;$&quot;#,##0.00">
                        <c:v>2328952.4387191646</c:v>
                      </c:pt>
                      <c:pt idx="3" formatCode="&quot;$&quot;#,##0.00;[Red]\-&quot;$&quot;#,##0.00">
                        <c:v>-3360291.110331079</c:v>
                      </c:pt>
                      <c:pt idx="4" formatCode="&quot;$&quot;#,##0.00;[Red]\-&quot;$&quot;#,##0.00">
                        <c:v>-6192464.2872408964</c:v>
                      </c:pt>
                      <c:pt idx="5" formatCode="&quot;$&quot;#,##0.00;[Red]\-&quot;$&quot;#,##0.00">
                        <c:v>2604016.9804607946</c:v>
                      </c:pt>
                      <c:pt idx="6" formatCode="&quot;$&quot;#,##0.00;[Red]\-&quot;$&quot;#,##0.00">
                        <c:v>8366591.2969236001</c:v>
                      </c:pt>
                      <c:pt idx="7" formatCode="&quot;$&quot;#,##0.00;[Red]\-&quot;$&quot;#,##0.00">
                        <c:v>2112457.573284395</c:v>
                      </c:pt>
                      <c:pt idx="8" formatCode="&quot;$&quot;#,##0.00;[Red]\-&quot;$&quot;#,##0.00">
                        <c:v>4631100.2007863969</c:v>
                      </c:pt>
                      <c:pt idx="9" formatCode="&quot;$&quot;#,##0.00;[Red]\-&quot;$&quot;#,##0.00">
                        <c:v>2132931.991960397</c:v>
                      </c:pt>
                      <c:pt idx="10" formatCode="&quot;$&quot;#,##0.00;[Red]\-&quot;$&quot;#,##0.00">
                        <c:v>-4294074.8102160059</c:v>
                      </c:pt>
                      <c:pt idx="11" formatCode="&quot;$&quot;#,##0.00;[Red]\-&quot;$&quot;#,##0.00">
                        <c:v>7675095.9504672009</c:v>
                      </c:pt>
                    </c:numCache>
                  </c:numRef>
                </c:val>
                <c:smooth val="0"/>
                <c:extLst>
                  <c:ext xmlns:c16="http://schemas.microsoft.com/office/drawing/2014/chart" uri="{C3380CC4-5D6E-409C-BE32-E72D297353CC}">
                    <c16:uniqueId val="{0000000A-77A1-4208-8070-13A3EFAD82ED}"/>
                  </c:ext>
                </c:extLst>
              </c15:ser>
            </c15:filteredLineSeries>
            <c15:filteredLineSeries>
              <c15:ser>
                <c:idx val="11"/>
                <c:order val="10"/>
                <c:tx>
                  <c:strRef>
                    <c:extLst xmlns:c15="http://schemas.microsoft.com/office/drawing/2012/chart">
                      <c:ext xmlns:c15="http://schemas.microsoft.com/office/drawing/2012/chart" uri="{02D57815-91ED-43cb-92C2-25804820EDAC}">
                        <c15:formulaRef>
                          <c15:sqref>'EBIT Analysis'!$A$25:$B$25</c15:sqref>
                        </c15:formulaRef>
                      </c:ext>
                    </c:extLst>
                    <c:strCache>
                      <c:ptCount val="2"/>
                      <c:pt idx="0">
                        <c:v>Jutik</c:v>
                      </c:pt>
                      <c:pt idx="1">
                        <c:v>EBIT</c:v>
                      </c:pt>
                    </c:strCache>
                  </c:strRef>
                </c:tx>
                <c:spPr>
                  <a:ln w="28575" cap="rnd">
                    <a:solidFill>
                      <a:schemeClr val="accent6">
                        <a:lumMod val="60000"/>
                      </a:schemeClr>
                    </a:solidFill>
                    <a:round/>
                  </a:ln>
                  <a:effectLst/>
                </c:spPr>
                <c:marker>
                  <c:symbol val="none"/>
                </c:marker>
                <c:cat>
                  <c:numRef>
                    <c:extLst>
                      <c:ext xmlns:c15="http://schemas.microsoft.com/office/drawing/2012/chart" uri="{02D57815-91ED-43cb-92C2-25804820EDAC}">
                        <c15:fullRef>
                          <c15:sqref>'EBIT Analysis'!$C$13:$P$13</c15:sqref>
                        </c15:fullRef>
                        <c15:formulaRef>
                          <c15:sqref>'EBIT Analysis'!$E$13:$P$13</c15:sqref>
                        </c15:formulaRef>
                      </c:ext>
                    </c:extLst>
                    <c:numCache>
                      <c:formatCode>General</c:formatCode>
                      <c:ptCount val="12"/>
                      <c:pt idx="0" formatCode="mmm\-yy">
                        <c:v>41456</c:v>
                      </c:pt>
                      <c:pt idx="1" formatCode="mmm\-yy">
                        <c:v>41487</c:v>
                      </c:pt>
                      <c:pt idx="2" formatCode="mmm\-yy">
                        <c:v>41518</c:v>
                      </c:pt>
                      <c:pt idx="3" formatCode="mmm\-yy">
                        <c:v>41548</c:v>
                      </c:pt>
                      <c:pt idx="4" formatCode="mmm\-yy">
                        <c:v>41579</c:v>
                      </c:pt>
                      <c:pt idx="5" formatCode="mmm\-yy">
                        <c:v>41609</c:v>
                      </c:pt>
                      <c:pt idx="6" formatCode="mmm\-yy">
                        <c:v>41640</c:v>
                      </c:pt>
                      <c:pt idx="7" formatCode="mmm\-yy">
                        <c:v>41671</c:v>
                      </c:pt>
                      <c:pt idx="8" formatCode="mmm\-yy">
                        <c:v>41699</c:v>
                      </c:pt>
                      <c:pt idx="9" formatCode="mmm\-yy">
                        <c:v>41730</c:v>
                      </c:pt>
                      <c:pt idx="10" formatCode="mmm\-yy">
                        <c:v>41760</c:v>
                      </c:pt>
                      <c:pt idx="11" formatCode="mmm\-yy">
                        <c:v>41791</c:v>
                      </c:pt>
                    </c:numCache>
                  </c:numRef>
                </c:cat>
                <c:val>
                  <c:numRef>
                    <c:extLst>
                      <c:ext xmlns:c15="http://schemas.microsoft.com/office/drawing/2012/chart" uri="{02D57815-91ED-43cb-92C2-25804820EDAC}">
                        <c15:fullRef>
                          <c15:sqref>'EBIT Analysis'!$C$25:$P$25</c15:sqref>
                        </c15:fullRef>
                        <c15:formulaRef>
                          <c15:sqref>'EBIT Analysis'!$E$25:$P$25</c15:sqref>
                        </c15:formulaRef>
                      </c:ext>
                    </c:extLst>
                    <c:numCache>
                      <c:formatCode>General</c:formatCode>
                      <c:ptCount val="12"/>
                      <c:pt idx="0" formatCode="&quot;$&quot;#,##0.00;[Red]\-&quot;$&quot;#,##0.00">
                        <c:v>4547848.2127075791</c:v>
                      </c:pt>
                      <c:pt idx="1" formatCode="&quot;$&quot;#,##0.00;[Red]\-&quot;$&quot;#,##0.00">
                        <c:v>6542227.6080423184</c:v>
                      </c:pt>
                      <c:pt idx="2" formatCode="&quot;$&quot;#,##0.00;[Red]\-&quot;$&quot;#,##0.00">
                        <c:v>4438176.8988530822</c:v>
                      </c:pt>
                      <c:pt idx="3" formatCode="&quot;$&quot;#,##0.00;[Red]\-&quot;$&quot;#,##0.00">
                        <c:v>4415960.6020003622</c:v>
                      </c:pt>
                      <c:pt idx="4" formatCode="&quot;$&quot;#,##0.00;[Red]\-&quot;$&quot;#,##0.00">
                        <c:v>5589126.5717249103</c:v>
                      </c:pt>
                      <c:pt idx="5" formatCode="&quot;$&quot;#,##0.00;[Red]\-&quot;$&quot;#,##0.00">
                        <c:v>5264580.3424524991</c:v>
                      </c:pt>
                      <c:pt idx="6" formatCode="&quot;$&quot;#,##0.00;[Red]\-&quot;$&quot;#,##0.00">
                        <c:v>8292411.5891714972</c:v>
                      </c:pt>
                      <c:pt idx="7" formatCode="&quot;$&quot;#,##0.00;[Red]\-&quot;$&quot;#,##0.00">
                        <c:v>8295134.2778322492</c:v>
                      </c:pt>
                      <c:pt idx="8" formatCode="&quot;$&quot;#,##0.00;[Red]\-&quot;$&quot;#,##0.00">
                        <c:v>5460903.0204648729</c:v>
                      </c:pt>
                      <c:pt idx="9" formatCode="&quot;$&quot;#,##0.00;[Red]\-&quot;$&quot;#,##0.00">
                        <c:v>8279084.1609189995</c:v>
                      </c:pt>
                      <c:pt idx="10" formatCode="&quot;$&quot;#,##0.00;[Red]\-&quot;$&quot;#,##0.00">
                        <c:v>6175874.2250345014</c:v>
                      </c:pt>
                      <c:pt idx="11" formatCode="&quot;$&quot;#,##0.00;[Red]\-&quot;$&quot;#,##0.00">
                        <c:v>5640408.5879915003</c:v>
                      </c:pt>
                    </c:numCache>
                  </c:numRef>
                </c:val>
                <c:smooth val="0"/>
                <c:extLst xmlns:c15="http://schemas.microsoft.com/office/drawing/2012/chart">
                  <c:ext xmlns:c16="http://schemas.microsoft.com/office/drawing/2014/chart" uri="{C3380CC4-5D6E-409C-BE32-E72D297353CC}">
                    <c16:uniqueId val="{0000000B-77A1-4208-8070-13A3EFAD82ED}"/>
                  </c:ext>
                </c:extLst>
              </c15:ser>
            </c15:filteredLineSeries>
          </c:ext>
        </c:extLst>
      </c:lineChart>
      <c:dateAx>
        <c:axId val="39762963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29960"/>
        <c:crosses val="autoZero"/>
        <c:auto val="1"/>
        <c:lblOffset val="100"/>
        <c:baseTimeUnit val="months"/>
      </c:dateAx>
      <c:valAx>
        <c:axId val="397629960"/>
        <c:scaling>
          <c:orientation val="minMax"/>
          <c:max val="80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629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Revenue, Expense, and EBIT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'EBIT Analysis'!$A$16:$B$16</c:f>
              <c:strCache>
                <c:ptCount val="2"/>
                <c:pt idx="0">
                  <c:v>Surjek</c:v>
                </c:pt>
                <c:pt idx="1">
                  <c:v>Revenue</c:v>
                </c:pt>
              </c:strCache>
            </c:strRef>
          </c:tx>
          <c:spPr>
            <a:solidFill>
              <a:schemeClr val="accent3"/>
            </a:solidFill>
            <a:ln>
              <a:noFill/>
            </a:ln>
            <a:effectLst/>
          </c:spPr>
          <c:invertIfNegative val="0"/>
          <c:cat>
            <c:strRef>
              <c:extLst>
                <c:ext xmlns:c15="http://schemas.microsoft.com/office/drawing/2012/chart" uri="{02D57815-91ED-43cb-92C2-25804820EDAC}">
                  <c15:fullRef>
                    <c15:sqref>'EBIT Analysis'!$C$13:$Q$13</c15:sqref>
                  </c15:fullRef>
                </c:ext>
              </c:extLst>
              <c:f>'EBIT Analysis'!$E$13:$P$13</c:f>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xmlns:c15="http://schemas.microsoft.com/office/drawing/2012/chart" uri="{02D57815-91ED-43cb-92C2-25804820EDAC}">
                  <c15:fullRef>
                    <c15:sqref>'EBIT Analysis'!$C$16:$Q$16</c15:sqref>
                  </c15:fullRef>
                </c:ext>
              </c:extLst>
              <c:f>'EBIT Analysis'!$E$16:$P$16</c:f>
              <c:numCache>
                <c:formatCode>General</c:formatCode>
                <c:ptCount val="12"/>
                <c:pt idx="0" formatCode="&quot;$&quot;#,##0.00;[Red]\-&quot;$&quot;#,##0.00">
                  <c:v>17328050.972999997</c:v>
                </c:pt>
                <c:pt idx="1" formatCode="&quot;$&quot;#,##0.00;[Red]\-&quot;$&quot;#,##0.00">
                  <c:v>14604314.435999997</c:v>
                </c:pt>
                <c:pt idx="2" formatCode="&quot;$&quot;#,##0.00;[Red]\-&quot;$&quot;#,##0.00">
                  <c:v>16135900.118999999</c:v>
                </c:pt>
                <c:pt idx="3" formatCode="&quot;$&quot;#,##0.00;[Red]\-&quot;$&quot;#,##0.00">
                  <c:v>15151633.271999998</c:v>
                </c:pt>
                <c:pt idx="4" formatCode="&quot;$&quot;#,##0.00;[Red]\-&quot;$&quot;#,##0.00">
                  <c:v>13832900.801999997</c:v>
                </c:pt>
                <c:pt idx="5" formatCode="&quot;$&quot;#,##0.00;[Red]\-&quot;$&quot;#,##0.00">
                  <c:v>15562959.623999998</c:v>
                </c:pt>
                <c:pt idx="6" formatCode="&quot;$&quot;#,##0.00;[Red]\-&quot;$&quot;#,##0.00">
                  <c:v>22354057.620000001</c:v>
                </c:pt>
                <c:pt idx="7" formatCode="&quot;$&quot;#,##0.00;[Red]\-&quot;$&quot;#,##0.00">
                  <c:v>18580950.729999997</c:v>
                </c:pt>
                <c:pt idx="8" formatCode="&quot;$&quot;#,##0.00;[Red]\-&quot;$&quot;#,##0.00">
                  <c:v>19644680.780999999</c:v>
                </c:pt>
                <c:pt idx="9" formatCode="&quot;$&quot;#,##0.00;[Red]\-&quot;$&quot;#,##0.00">
                  <c:v>18268435.046</c:v>
                </c:pt>
                <c:pt idx="10" formatCode="&quot;$&quot;#,##0.00;[Red]\-&quot;$&quot;#,##0.00">
                  <c:v>14627298.491999999</c:v>
                </c:pt>
                <c:pt idx="11" formatCode="&quot;$&quot;#,##0.00;[Red]\-&quot;$&quot;#,##0.00">
                  <c:v>16164167.274</c:v>
                </c:pt>
              </c:numCache>
            </c:numRef>
          </c:val>
          <c:extLst>
            <c:ext xmlns:c16="http://schemas.microsoft.com/office/drawing/2014/chart" uri="{C3380CC4-5D6E-409C-BE32-E72D297353CC}">
              <c16:uniqueId val="{00000002-0133-40C2-A4D7-F28A64496F46}"/>
            </c:ext>
          </c:extLst>
        </c:ser>
        <c:ser>
          <c:idx val="6"/>
          <c:order val="1"/>
          <c:tx>
            <c:strRef>
              <c:f>'EBIT Analysis'!$A$20:$B$20</c:f>
              <c:strCache>
                <c:ptCount val="2"/>
                <c:pt idx="0">
                  <c:v>Surjek</c:v>
                </c:pt>
                <c:pt idx="1">
                  <c:v>Expenses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'EBIT Analysis'!$C$13:$Q$13</c15:sqref>
                  </c15:fullRef>
                </c:ext>
              </c:extLst>
              <c:f>'EBIT Analysis'!$E$13:$P$13</c:f>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xmlns:c15="http://schemas.microsoft.com/office/drawing/2012/chart" uri="{02D57815-91ED-43cb-92C2-25804820EDAC}">
                  <c15:fullRef>
                    <c15:sqref>'EBIT Analysis'!$C$20:$Q$20</c15:sqref>
                  </c15:fullRef>
                </c:ext>
              </c:extLst>
              <c:f>'EBIT Analysis'!$E$20:$P$20</c:f>
              <c:numCache>
                <c:formatCode>General</c:formatCode>
                <c:ptCount val="12"/>
                <c:pt idx="0" formatCode="&quot;$&quot;#,##0.00;[Red]\-&quot;$&quot;#,##0.00">
                  <c:v>11339551.170386208</c:v>
                </c:pt>
                <c:pt idx="1" formatCode="&quot;$&quot;#,##0.00;[Red]\-&quot;$&quot;#,##0.00">
                  <c:v>13660880.3343936</c:v>
                </c:pt>
                <c:pt idx="2" formatCode="&quot;$&quot;#,##0.00;[Red]\-&quot;$&quot;#,##0.00">
                  <c:v>13806947.680280834</c:v>
                </c:pt>
                <c:pt idx="3" formatCode="&quot;$&quot;#,##0.00;[Red]\-&quot;$&quot;#,##0.00">
                  <c:v>18511924.382331077</c:v>
                </c:pt>
                <c:pt idx="4" formatCode="&quot;$&quot;#,##0.00;[Red]\-&quot;$&quot;#,##0.00">
                  <c:v>20025365.089240894</c:v>
                </c:pt>
                <c:pt idx="5" formatCode="&quot;$&quot;#,##0.00;[Red]\-&quot;$&quot;#,##0.00">
                  <c:v>12958942.643539203</c:v>
                </c:pt>
                <c:pt idx="6" formatCode="&quot;$&quot;#,##0.00;[Red]\-&quot;$&quot;#,##0.00">
                  <c:v>13987466.323076401</c:v>
                </c:pt>
                <c:pt idx="7" formatCode="&quot;$&quot;#,##0.00;[Red]\-&quot;$&quot;#,##0.00">
                  <c:v>16468493.156715602</c:v>
                </c:pt>
                <c:pt idx="8" formatCode="&quot;$&quot;#,##0.00;[Red]\-&quot;$&quot;#,##0.00">
                  <c:v>15013580.580213603</c:v>
                </c:pt>
                <c:pt idx="9" formatCode="&quot;$&quot;#,##0.00;[Red]\-&quot;$&quot;#,##0.00">
                  <c:v>16135503.054039603</c:v>
                </c:pt>
                <c:pt idx="10" formatCode="&quot;$&quot;#,##0.00;[Red]\-&quot;$&quot;#,##0.00">
                  <c:v>18921373.302216005</c:v>
                </c:pt>
                <c:pt idx="11" formatCode="&quot;$&quot;#,##0.00;[Red]\-&quot;$&quot;#,##0.00">
                  <c:v>8489071.3235327993</c:v>
                </c:pt>
              </c:numCache>
            </c:numRef>
          </c:val>
          <c:extLst>
            <c:ext xmlns:c16="http://schemas.microsoft.com/office/drawing/2014/chart" uri="{C3380CC4-5D6E-409C-BE32-E72D297353CC}">
              <c16:uniqueId val="{00000006-0133-40C2-A4D7-F28A64496F46}"/>
            </c:ext>
          </c:extLst>
        </c:ser>
        <c:dLbls>
          <c:showLegendKey val="0"/>
          <c:showVal val="0"/>
          <c:showCatName val="0"/>
          <c:showSerName val="0"/>
          <c:showPercent val="0"/>
          <c:showBubbleSize val="0"/>
        </c:dLbls>
        <c:gapWidth val="219"/>
        <c:axId val="816424216"/>
        <c:axId val="816423232"/>
      </c:barChart>
      <c:lineChart>
        <c:grouping val="standard"/>
        <c:varyColors val="0"/>
        <c:ser>
          <c:idx val="10"/>
          <c:order val="2"/>
          <c:tx>
            <c:strRef>
              <c:f>'EBIT Analysis'!$A$24:$B$24</c:f>
              <c:strCache>
                <c:ptCount val="2"/>
                <c:pt idx="0">
                  <c:v>Surjek</c:v>
                </c:pt>
                <c:pt idx="1">
                  <c:v>EBIT</c:v>
                </c:pt>
              </c:strCache>
            </c:strRef>
          </c:tx>
          <c:spPr>
            <a:ln w="28575" cap="rnd">
              <a:solidFill>
                <a:schemeClr val="accent5">
                  <a:lumMod val="60000"/>
                </a:schemeClr>
              </a:solidFill>
              <a:round/>
            </a:ln>
            <a:effectLst/>
          </c:spPr>
          <c:marker>
            <c:symbol val="none"/>
          </c:marker>
          <c:cat>
            <c:strRef>
              <c:extLst>
                <c:ext xmlns:c15="http://schemas.microsoft.com/office/drawing/2012/chart" uri="{02D57815-91ED-43cb-92C2-25804820EDAC}">
                  <c15:fullRef>
                    <c15:sqref>'EBIT Analysis'!$C$13:$Q$13</c15:sqref>
                  </c15:fullRef>
                </c:ext>
              </c:extLst>
              <c:f>'EBIT Analysis'!$E$13:$P$13</c:f>
              <c:strCache>
                <c:ptCount val="12"/>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strCache>
            </c:strRef>
          </c:cat>
          <c:val>
            <c:numRef>
              <c:extLst>
                <c:ext xmlns:c15="http://schemas.microsoft.com/office/drawing/2012/chart" uri="{02D57815-91ED-43cb-92C2-25804820EDAC}">
                  <c15:fullRef>
                    <c15:sqref>'EBIT Analysis'!$C$24:$Q$24</c15:sqref>
                  </c15:fullRef>
                </c:ext>
              </c:extLst>
              <c:f>'EBIT Analysis'!$E$24:$P$24</c:f>
              <c:numCache>
                <c:formatCode>General</c:formatCode>
                <c:ptCount val="12"/>
                <c:pt idx="0" formatCode="&quot;$&quot;#,##0.00;[Red]\-&quot;$&quot;#,##0.00">
                  <c:v>5988499.8026137892</c:v>
                </c:pt>
                <c:pt idx="1" formatCode="&quot;$&quot;#,##0.00;[Red]\-&quot;$&quot;#,##0.00">
                  <c:v>943434.10160639696</c:v>
                </c:pt>
                <c:pt idx="2" formatCode="&quot;$&quot;#,##0.00;[Red]\-&quot;$&quot;#,##0.00">
                  <c:v>2328952.4387191646</c:v>
                </c:pt>
                <c:pt idx="3" formatCode="&quot;$&quot;#,##0.00;[Red]\-&quot;$&quot;#,##0.00">
                  <c:v>-3360291.110331079</c:v>
                </c:pt>
                <c:pt idx="4" formatCode="&quot;$&quot;#,##0.00;[Red]\-&quot;$&quot;#,##0.00">
                  <c:v>-6192464.2872408964</c:v>
                </c:pt>
                <c:pt idx="5" formatCode="&quot;$&quot;#,##0.00;[Red]\-&quot;$&quot;#,##0.00">
                  <c:v>2604016.9804607946</c:v>
                </c:pt>
                <c:pt idx="6" formatCode="&quot;$&quot;#,##0.00;[Red]\-&quot;$&quot;#,##0.00">
                  <c:v>8366591.2969236001</c:v>
                </c:pt>
                <c:pt idx="7" formatCode="&quot;$&quot;#,##0.00;[Red]\-&quot;$&quot;#,##0.00">
                  <c:v>2112457.573284395</c:v>
                </c:pt>
                <c:pt idx="8" formatCode="&quot;$&quot;#,##0.00;[Red]\-&quot;$&quot;#,##0.00">
                  <c:v>4631100.2007863969</c:v>
                </c:pt>
                <c:pt idx="9" formatCode="&quot;$&quot;#,##0.00;[Red]\-&quot;$&quot;#,##0.00">
                  <c:v>2132931.991960397</c:v>
                </c:pt>
                <c:pt idx="10" formatCode="&quot;$&quot;#,##0.00;[Red]\-&quot;$&quot;#,##0.00">
                  <c:v>-4294074.8102160059</c:v>
                </c:pt>
                <c:pt idx="11" formatCode="&quot;$&quot;#,##0.00;[Red]\-&quot;$&quot;#,##0.00">
                  <c:v>7675095.9504672009</c:v>
                </c:pt>
              </c:numCache>
            </c:numRef>
          </c:val>
          <c:smooth val="0"/>
          <c:extLst>
            <c:ext xmlns:c16="http://schemas.microsoft.com/office/drawing/2014/chart" uri="{C3380CC4-5D6E-409C-BE32-E72D297353CC}">
              <c16:uniqueId val="{0000000A-0133-40C2-A4D7-F28A64496F46}"/>
            </c:ext>
          </c:extLst>
        </c:ser>
        <c:dLbls>
          <c:showLegendKey val="0"/>
          <c:showVal val="0"/>
          <c:showCatName val="0"/>
          <c:showSerName val="0"/>
          <c:showPercent val="0"/>
          <c:showBubbleSize val="0"/>
        </c:dLbls>
        <c:marker val="1"/>
        <c:smooth val="0"/>
        <c:axId val="816424216"/>
        <c:axId val="816423232"/>
      </c:lineChart>
      <c:dateAx>
        <c:axId val="81642421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423232"/>
        <c:crosses val="autoZero"/>
        <c:auto val="1"/>
        <c:lblOffset val="100"/>
        <c:baseTimeUnit val="months"/>
      </c:dateAx>
      <c:valAx>
        <c:axId val="81642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424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Revenue, Expense, and EBIT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'EBIT Analysis'!$A$17:$B$17</c:f>
              <c:strCache>
                <c:ptCount val="2"/>
                <c:pt idx="0">
                  <c:v>Jutik</c:v>
                </c:pt>
                <c:pt idx="1">
                  <c:v>Revenue</c:v>
                </c:pt>
              </c:strCache>
            </c:strRef>
          </c:tx>
          <c:spPr>
            <a:solidFill>
              <a:schemeClr val="accent1"/>
            </a:solidFill>
            <a:ln>
              <a:noFill/>
            </a:ln>
            <a:effectLst/>
          </c:spPr>
          <c:invertIfNegative val="0"/>
          <c:val>
            <c:numRef>
              <c:f>'EBIT Analysis'!$E$17:$P$17</c:f>
              <c:numCache>
                <c:formatCode>"$"#,##0.00;[Red]\-"$"#,##0.00</c:formatCode>
                <c:ptCount val="12"/>
                <c:pt idx="0">
                  <c:v>12716846.793</c:v>
                </c:pt>
                <c:pt idx="1">
                  <c:v>13050243.880999997</c:v>
                </c:pt>
                <c:pt idx="2">
                  <c:v>13235472.919</c:v>
                </c:pt>
                <c:pt idx="3">
                  <c:v>11815762.267000001</c:v>
                </c:pt>
                <c:pt idx="4">
                  <c:v>11881724.445</c:v>
                </c:pt>
                <c:pt idx="5">
                  <c:v>11127131.811999999</c:v>
                </c:pt>
                <c:pt idx="6">
                  <c:v>15491089.403999997</c:v>
                </c:pt>
                <c:pt idx="7">
                  <c:v>15776843.228999998</c:v>
                </c:pt>
                <c:pt idx="8">
                  <c:v>14151791.636999998</c:v>
                </c:pt>
                <c:pt idx="9">
                  <c:v>15011361.791999999</c:v>
                </c:pt>
                <c:pt idx="10">
                  <c:v>14286635.347000001</c:v>
                </c:pt>
                <c:pt idx="11">
                  <c:v>15120321.851000002</c:v>
                </c:pt>
              </c:numCache>
            </c:numRef>
          </c:val>
          <c:extLst>
            <c:ext xmlns:c16="http://schemas.microsoft.com/office/drawing/2014/chart" uri="{C3380CC4-5D6E-409C-BE32-E72D297353CC}">
              <c16:uniqueId val="{0000000C-E095-4641-8836-2DE9DB2AB694}"/>
            </c:ext>
          </c:extLst>
        </c:ser>
        <c:ser>
          <c:idx val="7"/>
          <c:order val="1"/>
          <c:tx>
            <c:strRef>
              <c:f>'EBIT Analysis'!$A$21:$B$21</c:f>
              <c:strCache>
                <c:ptCount val="2"/>
                <c:pt idx="0">
                  <c:v>Jutik</c:v>
                </c:pt>
                <c:pt idx="1">
                  <c:v>Expenses</c:v>
                </c:pt>
              </c:strCache>
            </c:strRef>
          </c:tx>
          <c:spPr>
            <a:solidFill>
              <a:schemeClr val="accent2">
                <a:lumMod val="60000"/>
              </a:schemeClr>
            </a:solidFill>
            <a:ln>
              <a:noFill/>
            </a:ln>
            <a:effectLst/>
          </c:spPr>
          <c:invertIfNegative val="0"/>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Analysis'!$E$21:$P$21</c:f>
              <c:numCache>
                <c:formatCode>"$"#,##0.00;[Red]\-"$"#,##0.00</c:formatCode>
                <c:ptCount val="12"/>
                <c:pt idx="0">
                  <c:v>8168998.5802924205</c:v>
                </c:pt>
                <c:pt idx="1">
                  <c:v>6508016.2729576789</c:v>
                </c:pt>
                <c:pt idx="2">
                  <c:v>8797296.0201469176</c:v>
                </c:pt>
                <c:pt idx="3">
                  <c:v>7399801.6649996387</c:v>
                </c:pt>
                <c:pt idx="4">
                  <c:v>6292597.87327509</c:v>
                </c:pt>
                <c:pt idx="5">
                  <c:v>5862551.4695474999</c:v>
                </c:pt>
                <c:pt idx="6">
                  <c:v>7198677.8148285002</c:v>
                </c:pt>
                <c:pt idx="7">
                  <c:v>7481708.9511677492</c:v>
                </c:pt>
                <c:pt idx="8">
                  <c:v>8690888.6165351253</c:v>
                </c:pt>
                <c:pt idx="9">
                  <c:v>6732277.631081</c:v>
                </c:pt>
                <c:pt idx="10">
                  <c:v>8110761.1219654996</c:v>
                </c:pt>
                <c:pt idx="11">
                  <c:v>9479913.2630085014</c:v>
                </c:pt>
              </c:numCache>
            </c:numRef>
          </c:val>
          <c:extLst>
            <c:ext xmlns:c16="http://schemas.microsoft.com/office/drawing/2014/chart" uri="{C3380CC4-5D6E-409C-BE32-E72D297353CC}">
              <c16:uniqueId val="{00000007-E095-4641-8836-2DE9DB2AB694}"/>
            </c:ext>
          </c:extLst>
        </c:ser>
        <c:dLbls>
          <c:showLegendKey val="0"/>
          <c:showVal val="0"/>
          <c:showCatName val="0"/>
          <c:showSerName val="0"/>
          <c:showPercent val="0"/>
          <c:showBubbleSize val="0"/>
        </c:dLbls>
        <c:gapWidth val="219"/>
        <c:axId val="608548848"/>
        <c:axId val="608550160"/>
      </c:barChart>
      <c:lineChart>
        <c:grouping val="standard"/>
        <c:varyColors val="0"/>
        <c:ser>
          <c:idx val="11"/>
          <c:order val="2"/>
          <c:tx>
            <c:strRef>
              <c:f>'EBIT Analysis'!$A$25:$B$25</c:f>
              <c:strCache>
                <c:ptCount val="2"/>
                <c:pt idx="0">
                  <c:v>Jutik</c:v>
                </c:pt>
                <c:pt idx="1">
                  <c:v>EBIT</c:v>
                </c:pt>
              </c:strCache>
            </c:strRef>
          </c:tx>
          <c:spPr>
            <a:ln w="28575" cap="rnd">
              <a:solidFill>
                <a:schemeClr val="accent6">
                  <a:lumMod val="60000"/>
                </a:schemeClr>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Analysis'!$E$25:$P$25</c:f>
              <c:numCache>
                <c:formatCode>"$"#,##0.00;[Red]\-"$"#,##0.00</c:formatCode>
                <c:ptCount val="12"/>
                <c:pt idx="0">
                  <c:v>4547848.2127075791</c:v>
                </c:pt>
                <c:pt idx="1">
                  <c:v>6542227.6080423184</c:v>
                </c:pt>
                <c:pt idx="2">
                  <c:v>4438176.8988530822</c:v>
                </c:pt>
                <c:pt idx="3">
                  <c:v>4415960.6020003622</c:v>
                </c:pt>
                <c:pt idx="4">
                  <c:v>5589126.5717249103</c:v>
                </c:pt>
                <c:pt idx="5">
                  <c:v>5264580.3424524991</c:v>
                </c:pt>
                <c:pt idx="6">
                  <c:v>8292411.5891714972</c:v>
                </c:pt>
                <c:pt idx="7">
                  <c:v>8295134.2778322492</c:v>
                </c:pt>
                <c:pt idx="8">
                  <c:v>5460903.0204648729</c:v>
                </c:pt>
                <c:pt idx="9">
                  <c:v>8279084.1609189995</c:v>
                </c:pt>
                <c:pt idx="10">
                  <c:v>6175874.2250345014</c:v>
                </c:pt>
                <c:pt idx="11">
                  <c:v>5640408.5879915003</c:v>
                </c:pt>
              </c:numCache>
            </c:numRef>
          </c:val>
          <c:smooth val="0"/>
          <c:extLst>
            <c:ext xmlns:c16="http://schemas.microsoft.com/office/drawing/2014/chart" uri="{C3380CC4-5D6E-409C-BE32-E72D297353CC}">
              <c16:uniqueId val="{0000000B-E095-4641-8836-2DE9DB2AB694}"/>
            </c:ext>
          </c:extLst>
        </c:ser>
        <c:dLbls>
          <c:showLegendKey val="0"/>
          <c:showVal val="0"/>
          <c:showCatName val="0"/>
          <c:showSerName val="0"/>
          <c:showPercent val="0"/>
          <c:showBubbleSize val="0"/>
        </c:dLbls>
        <c:marker val="1"/>
        <c:smooth val="0"/>
        <c:axId val="608548848"/>
        <c:axId val="608550160"/>
      </c:lineChart>
      <c:catAx>
        <c:axId val="60854884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50160"/>
        <c:crosses val="autoZero"/>
        <c:auto val="1"/>
        <c:lblAlgn val="ctr"/>
        <c:lblOffset val="100"/>
        <c:noMultiLvlLbl val="0"/>
      </c:catAx>
      <c:valAx>
        <c:axId val="608550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48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'EBIT Analysis'!$A$56:$D$56</c:f>
              <c:strCache>
                <c:ptCount val="4"/>
                <c:pt idx="0">
                  <c:v>Kootha</c:v>
                </c:pt>
                <c:pt idx="1">
                  <c:v>EBIT</c:v>
                </c:pt>
                <c:pt idx="2">
                  <c:v>Cost Centre</c:v>
                </c:pt>
                <c:pt idx="3">
                  <c:v>Cost Centre Element</c:v>
                </c:pt>
              </c:strCache>
            </c:strRef>
          </c:tx>
          <c:spPr>
            <a:ln w="28575" cap="rnd">
              <a:solidFill>
                <a:schemeClr val="accent2"/>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0.32001932998338012</c:v>
                </c:pt>
                <c:pt idx="4">
                  <c:v>0.33869312626258291</c:v>
                </c:pt>
                <c:pt idx="5">
                  <c:v>0.34820783846476255</c:v>
                </c:pt>
                <c:pt idx="6">
                  <c:v>0.32889058147025912</c:v>
                </c:pt>
                <c:pt idx="7">
                  <c:v>0.36170053874987823</c:v>
                </c:pt>
                <c:pt idx="8">
                  <c:v>0.3957450352355435</c:v>
                </c:pt>
                <c:pt idx="9">
                  <c:v>0.17121060352256295</c:v>
                </c:pt>
                <c:pt idx="10">
                  <c:v>0.13014434409940612</c:v>
                </c:pt>
                <c:pt idx="11">
                  <c:v>-3.2015452692863752E-2</c:v>
                </c:pt>
              </c:numCache>
            </c:numRef>
          </c:val>
          <c:smooth val="0"/>
          <c:extLst>
            <c:ext xmlns:c16="http://schemas.microsoft.com/office/drawing/2014/chart" uri="{C3380CC4-5D6E-409C-BE32-E72D297353CC}">
              <c16:uniqueId val="{00000001-BBC3-40FD-943E-AE3630A478CB}"/>
            </c:ext>
          </c:extLst>
        </c:ser>
        <c:ser>
          <c:idx val="2"/>
          <c:order val="2"/>
          <c:tx>
            <c:strRef>
              <c:f>'EBIT Analysis'!$A$57:$D$57</c:f>
              <c:strCache>
                <c:ptCount val="4"/>
                <c:pt idx="0">
                  <c:v>Surjek</c:v>
                </c:pt>
                <c:pt idx="1">
                  <c:v>EBIT</c:v>
                </c:pt>
                <c:pt idx="2">
                  <c:v>Cost Centre</c:v>
                </c:pt>
                <c:pt idx="3">
                  <c:v>Cost Centre Element</c:v>
                </c:pt>
              </c:strCache>
            </c:strRef>
          </c:tx>
          <c:spPr>
            <a:ln w="28575" cap="rnd">
              <a:solidFill>
                <a:schemeClr val="accent3"/>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0.3455956940538133</c:v>
                </c:pt>
                <c:pt idx="1">
                  <c:v>6.4599684274176436E-2</c:v>
                </c:pt>
                <c:pt idx="2">
                  <c:v>0.14433359289184161</c:v>
                </c:pt>
                <c:pt idx="3">
                  <c:v>-0.22177748431522884</c:v>
                </c:pt>
                <c:pt idx="4">
                  <c:v>-0.44766201795834271</c:v>
                </c:pt>
                <c:pt idx="5">
                  <c:v>0.16732145063494736</c:v>
                </c:pt>
                <c:pt idx="6">
                  <c:v>0.37427618015254988</c:v>
                </c:pt>
                <c:pt idx="7">
                  <c:v>0.11368942332287189</c:v>
                </c:pt>
                <c:pt idx="8">
                  <c:v>0.23574321478746135</c:v>
                </c:pt>
                <c:pt idx="9">
                  <c:v>0.11675504697526991</c:v>
                </c:pt>
                <c:pt idx="10">
                  <c:v>-0.29356581548975247</c:v>
                </c:pt>
                <c:pt idx="11">
                  <c:v>0.47482161130642114</c:v>
                </c:pt>
              </c:numCache>
            </c:numRef>
          </c:val>
          <c:smooth val="0"/>
          <c:extLst>
            <c:ext xmlns:c16="http://schemas.microsoft.com/office/drawing/2014/chart" uri="{C3380CC4-5D6E-409C-BE32-E72D297353CC}">
              <c16:uniqueId val="{00000002-BBC3-40FD-943E-AE3630A478CB}"/>
            </c:ext>
          </c:extLst>
        </c:ser>
        <c:ser>
          <c:idx val="3"/>
          <c:order val="3"/>
          <c:tx>
            <c:strRef>
              <c:f>'EBIT Analysis'!$A$58:$D$58</c:f>
              <c:strCache>
                <c:ptCount val="4"/>
                <c:pt idx="0">
                  <c:v>Jutik</c:v>
                </c:pt>
                <c:pt idx="1">
                  <c:v>EBIT</c:v>
                </c:pt>
                <c:pt idx="2">
                  <c:v>Cost Centre</c:v>
                </c:pt>
                <c:pt idx="3">
                  <c:v>Cost Centre Element</c:v>
                </c:pt>
              </c:strCache>
            </c:strRef>
          </c:tx>
          <c:spPr>
            <a:ln w="28575" cap="rnd">
              <a:solidFill>
                <a:schemeClr val="accent4"/>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0.37303495544431581</c:v>
                </c:pt>
              </c:numCache>
            </c:numRef>
          </c:val>
          <c:smooth val="0"/>
          <c:extLst>
            <c:ext xmlns:c16="http://schemas.microsoft.com/office/drawing/2014/chart" uri="{C3380CC4-5D6E-409C-BE32-E72D297353CC}">
              <c16:uniqueId val="{00000003-BBC3-40FD-943E-AE3630A478CB}"/>
            </c:ext>
          </c:extLst>
        </c:ser>
        <c:dLbls>
          <c:showLegendKey val="0"/>
          <c:showVal val="0"/>
          <c:showCatName val="0"/>
          <c:showSerName val="0"/>
          <c:showPercent val="0"/>
          <c:showBubbleSize val="0"/>
        </c:dLbls>
        <c:smooth val="0"/>
        <c:axId val="394872976"/>
        <c:axId val="394873632"/>
        <c:extLst>
          <c:ext xmlns:c15="http://schemas.microsoft.com/office/drawing/2012/chart" uri="{02D57815-91ED-43cb-92C2-25804820EDAC}">
            <c15:filteredLineSeries>
              <c15:ser>
                <c:idx val="0"/>
                <c:order val="0"/>
                <c:tx>
                  <c:strRef>
                    <c:extLst>
                      <c:ext uri="{02D57815-91ED-43cb-92C2-25804820EDAC}">
                        <c15:formulaRef>
                          <c15:sqref>'EBIT Analysis'!$A$55:$D$55</c15:sqref>
                        </c15:formulaRef>
                      </c:ext>
                    </c:extLst>
                    <c:strCache>
                      <c:ptCount val="4"/>
                      <c:pt idx="0">
                        <c:v>Unit</c:v>
                      </c:pt>
                      <c:pt idx="1">
                        <c:v>Value Driver</c:v>
                      </c:pt>
                      <c:pt idx="2">
                        <c:v>Cost Centre</c:v>
                      </c:pt>
                      <c:pt idx="3">
                        <c:v>Cost Centre Element</c:v>
                      </c:pt>
                    </c:strCache>
                  </c:strRef>
                </c:tx>
                <c:spPr>
                  <a:ln w="28575" cap="rnd">
                    <a:solidFill>
                      <a:schemeClr val="accent1"/>
                    </a:solidFill>
                    <a:round/>
                  </a:ln>
                  <a:effectLst/>
                </c:spPr>
                <c:marker>
                  <c:symbol val="none"/>
                </c:marker>
                <c:cat>
                  <c:numRef>
                    <c:extLst>
                      <c:ext uri="{02D57815-91ED-43cb-92C2-25804820EDAC}">
                        <c15:formulaRef>
                          <c15:sqref>'EBIT Analysis'!$E$54:$P$54</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'EBIT Analysis'!$E$55:$P$55</c15:sqref>
                        </c15:formulaRef>
                      </c:ext>
                    </c:extLst>
                    <c:numCache>
                      <c:formatCode>#,##0</c:formatCode>
                      <c:ptCount val="12"/>
                    </c:numCache>
                  </c:numRef>
                </c:val>
                <c:smooth val="0"/>
                <c:extLst>
                  <c:ext xmlns:c16="http://schemas.microsoft.com/office/drawing/2014/chart" uri="{C3380CC4-5D6E-409C-BE32-E72D297353CC}">
                    <c16:uniqueId val="{00000000-BBC3-40FD-943E-AE3630A478CB}"/>
                  </c:ext>
                </c:extLst>
              </c15:ser>
            </c15:filteredLineSeries>
          </c:ext>
        </c:extLst>
      </c:lineChart>
      <c:dateAx>
        <c:axId val="3948729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73632"/>
        <c:crosses val="autoZero"/>
        <c:auto val="1"/>
        <c:lblOffset val="100"/>
        <c:baseTimeUnit val="months"/>
      </c:dateAx>
      <c:valAx>
        <c:axId val="394873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72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EBIT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'EBIT Analysis'!$A$23:$A$25</c:f>
              <c:strCache>
                <c:ptCount val="3"/>
                <c:pt idx="0">
                  <c:v>Kootha</c:v>
                </c:pt>
                <c:pt idx="1">
                  <c:v>Surjek</c:v>
                </c:pt>
                <c:pt idx="2">
                  <c:v>Jutik</c:v>
                </c:pt>
              </c:strCache>
            </c:strRef>
          </c:cat>
          <c:val>
            <c:numRef>
              <c:f>'EBIT Analysis'!$Q$23:$Q$25</c:f>
              <c:numCache>
                <c:formatCode>"$"#,##0.00;[Red]\-"$"#,##0.00</c:formatCode>
                <c:ptCount val="3"/>
                <c:pt idx="0">
                  <c:v>19721133.205825478</c:v>
                </c:pt>
                <c:pt idx="1">
                  <c:v>22936250.129034162</c:v>
                </c:pt>
                <c:pt idx="2">
                  <c:v>72941736.097194374</c:v>
                </c:pt>
              </c:numCache>
            </c:numRef>
          </c:val>
          <c:extLst>
            <c:ext xmlns:c16="http://schemas.microsoft.com/office/drawing/2014/chart" uri="{C3380CC4-5D6E-409C-BE32-E72D297353CC}">
              <c16:uniqueId val="{00000000-6537-4D22-A2AB-7B64F2422710}"/>
            </c:ext>
          </c:extLst>
        </c:ser>
        <c:dLbls>
          <c:showLegendKey val="0"/>
          <c:showVal val="0"/>
          <c:showCatName val="0"/>
          <c:showSerName val="0"/>
          <c:showPercent val="0"/>
          <c:showBubbleSize val="0"/>
        </c:dLbls>
        <c:gapWidth val="219"/>
        <c:overlap val="-27"/>
        <c:axId val="501017200"/>
        <c:axId val="501023104"/>
      </c:barChart>
      <c:catAx>
        <c:axId val="50101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023104"/>
        <c:crosses val="autoZero"/>
        <c:auto val="1"/>
        <c:lblAlgn val="ctr"/>
        <c:lblOffset val="100"/>
        <c:noMultiLvlLbl val="0"/>
      </c:catAx>
      <c:valAx>
        <c:axId val="50102310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017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chart" Target="../charts/chart2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 Id="rId4"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64</xdr:row>
      <xdr:rowOff>253093</xdr:rowOff>
    </xdr:from>
    <xdr:to>
      <xdr:col>3</xdr:col>
      <xdr:colOff>1031874</xdr:colOff>
      <xdr:row>74</xdr:row>
      <xdr:rowOff>88446</xdr:rowOff>
    </xdr:to>
    <xdr:graphicFrame macro="">
      <xdr:nvGraphicFramePr>
        <xdr:cNvPr id="2" name="Chart 1">
          <a:extLst>
            <a:ext uri="{FF2B5EF4-FFF2-40B4-BE49-F238E27FC236}">
              <a16:creationId xmlns:a16="http://schemas.microsoft.com/office/drawing/2014/main" id="{74EE1B62-9294-4493-893C-64E346D56E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866315</xdr:colOff>
      <xdr:row>42</xdr:row>
      <xdr:rowOff>63500</xdr:rowOff>
    </xdr:from>
    <xdr:to>
      <xdr:col>6</xdr:col>
      <xdr:colOff>544280</xdr:colOff>
      <xdr:row>53</xdr:row>
      <xdr:rowOff>263071</xdr:rowOff>
    </xdr:to>
    <xdr:graphicFrame macro="">
      <xdr:nvGraphicFramePr>
        <xdr:cNvPr id="4" name="Chart 3">
          <a:extLst>
            <a:ext uri="{FF2B5EF4-FFF2-40B4-BE49-F238E27FC236}">
              <a16:creationId xmlns:a16="http://schemas.microsoft.com/office/drawing/2014/main" id="{732C2F4C-379E-433A-B886-8E3442AD3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117922</xdr:colOff>
      <xdr:row>42</xdr:row>
      <xdr:rowOff>108857</xdr:rowOff>
    </xdr:from>
    <xdr:to>
      <xdr:col>14</xdr:col>
      <xdr:colOff>331100</xdr:colOff>
      <xdr:row>53</xdr:row>
      <xdr:rowOff>308428</xdr:rowOff>
    </xdr:to>
    <xdr:graphicFrame macro="">
      <xdr:nvGraphicFramePr>
        <xdr:cNvPr id="5" name="Chart 4">
          <a:extLst>
            <a:ext uri="{FF2B5EF4-FFF2-40B4-BE49-F238E27FC236}">
              <a16:creationId xmlns:a16="http://schemas.microsoft.com/office/drawing/2014/main" id="{46C04D7D-FC5B-4C55-B269-67E3F2E3D9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725708</xdr:colOff>
      <xdr:row>42</xdr:row>
      <xdr:rowOff>0</xdr:rowOff>
    </xdr:from>
    <xdr:to>
      <xdr:col>24</xdr:col>
      <xdr:colOff>585102</xdr:colOff>
      <xdr:row>53</xdr:row>
      <xdr:rowOff>199571</xdr:rowOff>
    </xdr:to>
    <xdr:graphicFrame macro="">
      <xdr:nvGraphicFramePr>
        <xdr:cNvPr id="7" name="Chart 6">
          <a:extLst>
            <a:ext uri="{FF2B5EF4-FFF2-40B4-BE49-F238E27FC236}">
              <a16:creationId xmlns:a16="http://schemas.microsoft.com/office/drawing/2014/main" id="{8E742323-4793-4512-B5E3-DD6CE6E839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718343</xdr:colOff>
      <xdr:row>82</xdr:row>
      <xdr:rowOff>100807</xdr:rowOff>
    </xdr:from>
    <xdr:to>
      <xdr:col>3</xdr:col>
      <xdr:colOff>1131093</xdr:colOff>
      <xdr:row>97</xdr:row>
      <xdr:rowOff>105569</xdr:rowOff>
    </xdr:to>
    <xdr:graphicFrame macro="">
      <xdr:nvGraphicFramePr>
        <xdr:cNvPr id="2" name="Chart 1">
          <a:extLst>
            <a:ext uri="{FF2B5EF4-FFF2-40B4-BE49-F238E27FC236}">
              <a16:creationId xmlns:a16="http://schemas.microsoft.com/office/drawing/2014/main" id="{548C378E-149E-4FA7-883A-F5CC2A45F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123031</xdr:colOff>
      <xdr:row>82</xdr:row>
      <xdr:rowOff>132556</xdr:rowOff>
    </xdr:from>
    <xdr:to>
      <xdr:col>8</xdr:col>
      <xdr:colOff>218281</xdr:colOff>
      <xdr:row>97</xdr:row>
      <xdr:rowOff>137318</xdr:rowOff>
    </xdr:to>
    <xdr:graphicFrame macro="">
      <xdr:nvGraphicFramePr>
        <xdr:cNvPr id="3" name="Chart 2">
          <a:extLst>
            <a:ext uri="{FF2B5EF4-FFF2-40B4-BE49-F238E27FC236}">
              <a16:creationId xmlns:a16="http://schemas.microsoft.com/office/drawing/2014/main" id="{66F5F0E7-6773-42F0-8441-049A8EEFE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535781</xdr:colOff>
      <xdr:row>82</xdr:row>
      <xdr:rowOff>108744</xdr:rowOff>
    </xdr:from>
    <xdr:to>
      <xdr:col>13</xdr:col>
      <xdr:colOff>146844</xdr:colOff>
      <xdr:row>97</xdr:row>
      <xdr:rowOff>113506</xdr:rowOff>
    </xdr:to>
    <xdr:graphicFrame macro="">
      <xdr:nvGraphicFramePr>
        <xdr:cNvPr id="4" name="Chart 3">
          <a:extLst>
            <a:ext uri="{FF2B5EF4-FFF2-40B4-BE49-F238E27FC236}">
              <a16:creationId xmlns:a16="http://schemas.microsoft.com/office/drawing/2014/main" id="{B898F2C9-5F76-43A0-8139-851BB9C55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214313</xdr:colOff>
      <xdr:row>140</xdr:row>
      <xdr:rowOff>92868</xdr:rowOff>
    </xdr:from>
    <xdr:to>
      <xdr:col>7</xdr:col>
      <xdr:colOff>682625</xdr:colOff>
      <xdr:row>168</xdr:row>
      <xdr:rowOff>71437</xdr:rowOff>
    </xdr:to>
    <xdr:graphicFrame macro="">
      <xdr:nvGraphicFramePr>
        <xdr:cNvPr id="6" name="Chart 5">
          <a:extLst>
            <a:ext uri="{FF2B5EF4-FFF2-40B4-BE49-F238E27FC236}">
              <a16:creationId xmlns:a16="http://schemas.microsoft.com/office/drawing/2014/main" id="{1B1A302B-9546-4490-B578-4A1EDBDCE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242095</xdr:colOff>
      <xdr:row>119</xdr:row>
      <xdr:rowOff>79375</xdr:rowOff>
    </xdr:from>
    <xdr:to>
      <xdr:col>9</xdr:col>
      <xdr:colOff>690564</xdr:colOff>
      <xdr:row>136</xdr:row>
      <xdr:rowOff>150812</xdr:rowOff>
    </xdr:to>
    <xdr:graphicFrame macro="">
      <xdr:nvGraphicFramePr>
        <xdr:cNvPr id="7" name="Chart 6">
          <a:extLst>
            <a:ext uri="{FF2B5EF4-FFF2-40B4-BE49-F238E27FC236}">
              <a16:creationId xmlns:a16="http://schemas.microsoft.com/office/drawing/2014/main" id="{72451123-0438-489D-AD8C-E27E76D5FF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456405</xdr:colOff>
      <xdr:row>119</xdr:row>
      <xdr:rowOff>61118</xdr:rowOff>
    </xdr:from>
    <xdr:to>
      <xdr:col>3</xdr:col>
      <xdr:colOff>1484312</xdr:colOff>
      <xdr:row>136</xdr:row>
      <xdr:rowOff>158750</xdr:rowOff>
    </xdr:to>
    <xdr:graphicFrame macro="">
      <xdr:nvGraphicFramePr>
        <xdr:cNvPr id="8" name="Chart 7">
          <a:extLst>
            <a:ext uri="{FF2B5EF4-FFF2-40B4-BE49-F238E27FC236}">
              <a16:creationId xmlns:a16="http://schemas.microsoft.com/office/drawing/2014/main" id="{3C8FE3D4-CB2C-4CA2-8937-DBA64D57C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91281</xdr:colOff>
      <xdr:row>119</xdr:row>
      <xdr:rowOff>21430</xdr:rowOff>
    </xdr:from>
    <xdr:to>
      <xdr:col>16</xdr:col>
      <xdr:colOff>23812</xdr:colOff>
      <xdr:row>137</xdr:row>
      <xdr:rowOff>39686</xdr:rowOff>
    </xdr:to>
    <xdr:graphicFrame macro="">
      <xdr:nvGraphicFramePr>
        <xdr:cNvPr id="9" name="Chart 8">
          <a:extLst>
            <a:ext uri="{FF2B5EF4-FFF2-40B4-BE49-F238E27FC236}">
              <a16:creationId xmlns:a16="http://schemas.microsoft.com/office/drawing/2014/main" id="{32E88D2D-666F-4AC2-A3F4-01CC689F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177004</xdr:colOff>
      <xdr:row>60</xdr:row>
      <xdr:rowOff>112712</xdr:rowOff>
    </xdr:from>
    <xdr:to>
      <xdr:col>4</xdr:col>
      <xdr:colOff>88900</xdr:colOff>
      <xdr:row>80</xdr:row>
      <xdr:rowOff>101600</xdr:rowOff>
    </xdr:to>
    <xdr:graphicFrame macro="">
      <xdr:nvGraphicFramePr>
        <xdr:cNvPr id="5" name="Chart 4">
          <a:extLst>
            <a:ext uri="{FF2B5EF4-FFF2-40B4-BE49-F238E27FC236}">
              <a16:creationId xmlns:a16="http://schemas.microsoft.com/office/drawing/2014/main" id="{AA99F9F0-AB30-402B-81E1-C6814DBEB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530225</xdr:colOff>
      <xdr:row>19</xdr:row>
      <xdr:rowOff>136525</xdr:rowOff>
    </xdr:from>
    <xdr:to>
      <xdr:col>26</xdr:col>
      <xdr:colOff>295275</xdr:colOff>
      <xdr:row>34</xdr:row>
      <xdr:rowOff>66675</xdr:rowOff>
    </xdr:to>
    <xdr:graphicFrame macro="">
      <xdr:nvGraphicFramePr>
        <xdr:cNvPr id="10" name="Chart 9">
          <a:extLst>
            <a:ext uri="{FF2B5EF4-FFF2-40B4-BE49-F238E27FC236}">
              <a16:creationId xmlns:a16="http://schemas.microsoft.com/office/drawing/2014/main" id="{A09C77FE-5C96-488F-AF00-36945551FD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419100</xdr:colOff>
      <xdr:row>59</xdr:row>
      <xdr:rowOff>88900</xdr:rowOff>
    </xdr:from>
    <xdr:to>
      <xdr:col>8</xdr:col>
      <xdr:colOff>600075</xdr:colOff>
      <xdr:row>79</xdr:row>
      <xdr:rowOff>111125</xdr:rowOff>
    </xdr:to>
    <xdr:graphicFrame macro="">
      <xdr:nvGraphicFramePr>
        <xdr:cNvPr id="12" name="Chart 11">
          <a:extLst>
            <a:ext uri="{FF2B5EF4-FFF2-40B4-BE49-F238E27FC236}">
              <a16:creationId xmlns:a16="http://schemas.microsoft.com/office/drawing/2014/main" id="{CB4DFE3D-8B69-48E1-A215-3645EA8F8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242094</xdr:colOff>
      <xdr:row>27</xdr:row>
      <xdr:rowOff>92867</xdr:rowOff>
    </xdr:from>
    <xdr:to>
      <xdr:col>10</xdr:col>
      <xdr:colOff>79376</xdr:colOff>
      <xdr:row>48</xdr:row>
      <xdr:rowOff>119061</xdr:rowOff>
    </xdr:to>
    <xdr:graphicFrame macro="">
      <xdr:nvGraphicFramePr>
        <xdr:cNvPr id="2" name="Chart 1">
          <a:extLst>
            <a:ext uri="{FF2B5EF4-FFF2-40B4-BE49-F238E27FC236}">
              <a16:creationId xmlns:a16="http://schemas.microsoft.com/office/drawing/2014/main" id="{BDC25218-FF0D-4B02-80DD-DB7F1A2A0B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297657</xdr:colOff>
      <xdr:row>27</xdr:row>
      <xdr:rowOff>108743</xdr:rowOff>
    </xdr:from>
    <xdr:to>
      <xdr:col>18</xdr:col>
      <xdr:colOff>341312</xdr:colOff>
      <xdr:row>48</xdr:row>
      <xdr:rowOff>158749</xdr:rowOff>
    </xdr:to>
    <xdr:graphicFrame macro="">
      <xdr:nvGraphicFramePr>
        <xdr:cNvPr id="3" name="Chart 2">
          <a:extLst>
            <a:ext uri="{FF2B5EF4-FFF2-40B4-BE49-F238E27FC236}">
              <a16:creationId xmlns:a16="http://schemas.microsoft.com/office/drawing/2014/main" id="{DC67F926-20F1-4972-BE75-E92F1422F6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35719</xdr:colOff>
      <xdr:row>27</xdr:row>
      <xdr:rowOff>92869</xdr:rowOff>
    </xdr:from>
    <xdr:to>
      <xdr:col>27</xdr:col>
      <xdr:colOff>531813</xdr:colOff>
      <xdr:row>49</xdr:row>
      <xdr:rowOff>23813</xdr:rowOff>
    </xdr:to>
    <xdr:graphicFrame macro="">
      <xdr:nvGraphicFramePr>
        <xdr:cNvPr id="4" name="Chart 3">
          <a:extLst>
            <a:ext uri="{FF2B5EF4-FFF2-40B4-BE49-F238E27FC236}">
              <a16:creationId xmlns:a16="http://schemas.microsoft.com/office/drawing/2014/main" id="{C60B691F-6800-4DAE-9245-DB300398E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114300</xdr:colOff>
      <xdr:row>58</xdr:row>
      <xdr:rowOff>152400</xdr:rowOff>
    </xdr:from>
    <xdr:to>
      <xdr:col>10</xdr:col>
      <xdr:colOff>266700</xdr:colOff>
      <xdr:row>75</xdr:row>
      <xdr:rowOff>9525</xdr:rowOff>
    </xdr:to>
    <xdr:graphicFrame macro="">
      <xdr:nvGraphicFramePr>
        <xdr:cNvPr id="5" name="Chart 4">
          <a:extLst>
            <a:ext uri="{FF2B5EF4-FFF2-40B4-BE49-F238E27FC236}">
              <a16:creationId xmlns:a16="http://schemas.microsoft.com/office/drawing/2014/main" id="{3C417E18-147E-4C7B-BF04-54BA5C7A2887}"/>
            </a:ext>
            <a:ext uri="{147F2762-F138-4A5C-976F-8EAC2B608ADB}">
              <a16:predDERef xmlns:a16="http://schemas.microsoft.com/office/drawing/2014/main" pred="{C60B691F-6800-4DAE-9245-DB300398E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342900</xdr:colOff>
      <xdr:row>59</xdr:row>
      <xdr:rowOff>66675</xdr:rowOff>
    </xdr:from>
    <xdr:to>
      <xdr:col>18</xdr:col>
      <xdr:colOff>342900</xdr:colOff>
      <xdr:row>75</xdr:row>
      <xdr:rowOff>66675</xdr:rowOff>
    </xdr:to>
    <xdr:graphicFrame macro="">
      <xdr:nvGraphicFramePr>
        <xdr:cNvPr id="7" name="Chart 6">
          <a:extLst>
            <a:ext uri="{FF2B5EF4-FFF2-40B4-BE49-F238E27FC236}">
              <a16:creationId xmlns:a16="http://schemas.microsoft.com/office/drawing/2014/main" id="{8EBFDF37-E893-4EA1-BCCA-40A06F172364}"/>
            </a:ext>
            <a:ext uri="{147F2762-F138-4A5C-976F-8EAC2B608ADB}">
              <a16:predDERef xmlns:a16="http://schemas.microsoft.com/office/drawing/2014/main" pred="{3C417E18-147E-4C7B-BF04-54BA5C7A2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597BDC-225D-4B2A-8607-D2ED5EFA1583}" name="Table1" displayName="Table1" ref="A2:J1011" totalsRowCount="1" headerRowDxfId="22" dataDxfId="21">
  <autoFilter ref="A2:J1010" xr:uid="{3BE71207-D062-49F1-B57C-2D218DBE77F1}">
    <filterColumn colId="1">
      <customFilters>
        <customFilter val="*Expenses*"/>
      </customFilters>
    </filterColumn>
  </autoFilter>
  <sortState xmlns:xlrd2="http://schemas.microsoft.com/office/spreadsheetml/2017/richdata2" ref="A3:J1010">
    <sortCondition descending="1" ref="B2:B1010"/>
  </sortState>
  <tableColumns count="10">
    <tableColumn id="1" xr3:uid="{8C933E48-7C38-48F4-8D6D-BEED8D7F3F81}" name="Account Type" totalsRowLabel="Total" dataDxfId="19" totalsRowDxfId="20"/>
    <tableColumn id="2" xr3:uid="{925DB333-596F-4FF5-9249-EF6B3D5E4E75}" name="Value Drivers" dataDxfId="17" totalsRowDxfId="18"/>
    <tableColumn id="3" xr3:uid="{BDC6E428-DDF7-45C9-BCA6-475B87E29822}" name="Unit" dataDxfId="15" totalsRowDxfId="16"/>
    <tableColumn id="4" xr3:uid="{542B4BDD-9BE3-41BA-889B-ABC99BC095BF}" name="Month" dataDxfId="13" totalsRowDxfId="14"/>
    <tableColumn id="5" xr3:uid="{F01D2EA2-5E7A-486B-84A3-B8D6EE9E43FD}" name="Month (Number)" dataDxfId="11" totalsRowDxfId="12"/>
    <tableColumn id="6" xr3:uid="{B2918CA6-EAD7-42F5-9AF1-BF732FB08DFE}" name="Centre Type" dataDxfId="9" totalsRowDxfId="10"/>
    <tableColumn id="7" xr3:uid="{3950ED55-828E-460B-956A-BDAFA25F0A96}" name="Cost Centre / Profit Centre" dataDxfId="7" totalsRowDxfId="8"/>
    <tableColumn id="8" xr3:uid="{6CAF89F4-4627-4AFB-9241-9DB8E725AD76}" name="Cost Centre / Profit Centre Elements" dataDxfId="5" totalsRowDxfId="6"/>
    <tableColumn id="9" xr3:uid="{28A03781-3E9C-40CA-A14F-00B0DB511DC5}" name="Unit of Measure" dataDxfId="3" totalsRowDxfId="4"/>
    <tableColumn id="10" xr3:uid="{7A2D3587-5C17-4133-B8FA-9215583EBCB0}" name="Row Data" totalsRowFunction="sum" dataDxfId="1" totalsRow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20" zoomScale="80" zoomScaleNormal="80" workbookViewId="0">
      <selection activeCell="A11" sqref="A11"/>
    </sheetView>
  </sheetViews>
  <sheetFormatPr defaultColWidth="8.7109375" defaultRowHeight="12.6"/>
  <cols>
    <col min="1" max="1" width="8.7109375" style="21" customWidth="1"/>
    <col min="2" max="16384" width="8.7109375" style="21"/>
  </cols>
  <sheetData>
    <row r="1" spans="1:31" s="149" customFormat="1" ht="18">
      <c r="A1" s="148" t="s">
        <v>0</v>
      </c>
    </row>
    <row r="3" spans="1:31" ht="14.1">
      <c r="A3" s="173" t="s">
        <v>1</v>
      </c>
      <c r="B3" s="173"/>
      <c r="C3" s="173"/>
      <c r="D3" s="173"/>
      <c r="E3" s="173"/>
      <c r="F3" s="173"/>
      <c r="G3" s="173"/>
      <c r="H3" s="173"/>
      <c r="I3" s="173"/>
      <c r="J3" s="173"/>
      <c r="K3" s="173"/>
      <c r="L3" s="173"/>
      <c r="M3" s="173"/>
      <c r="N3" s="173"/>
      <c r="O3" s="173"/>
      <c r="P3" s="173"/>
      <c r="Q3" s="173"/>
      <c r="R3" s="173"/>
      <c r="S3" s="173"/>
      <c r="T3" s="173"/>
      <c r="U3" s="173"/>
      <c r="V3" s="173"/>
      <c r="W3" s="173"/>
      <c r="X3" s="173"/>
      <c r="Y3" s="173"/>
      <c r="Z3" s="173"/>
      <c r="AA3" s="173"/>
      <c r="AB3" s="173"/>
      <c r="AC3" s="131"/>
      <c r="AD3" s="131"/>
      <c r="AE3" s="131"/>
    </row>
    <row r="4" spans="1:31" ht="42" customHeight="1">
      <c r="A4" s="177" t="s">
        <v>2</v>
      </c>
      <c r="B4" s="178"/>
      <c r="C4" s="178"/>
      <c r="D4" s="178"/>
      <c r="E4" s="178"/>
      <c r="F4" s="178"/>
      <c r="G4" s="178"/>
      <c r="H4" s="178"/>
      <c r="I4" s="178"/>
      <c r="J4" s="178"/>
      <c r="K4" s="178"/>
      <c r="L4" s="178"/>
      <c r="M4" s="178"/>
      <c r="N4" s="178"/>
      <c r="O4" s="178"/>
      <c r="P4" s="178"/>
      <c r="Q4" s="178"/>
      <c r="R4" s="178"/>
      <c r="S4" s="178"/>
      <c r="T4" s="178"/>
      <c r="U4" s="178"/>
      <c r="V4" s="178"/>
      <c r="W4" s="178"/>
      <c r="X4" s="178"/>
      <c r="Y4" s="178"/>
      <c r="Z4" s="178"/>
      <c r="AA4" s="178"/>
      <c r="AB4" s="178"/>
      <c r="AC4" s="131"/>
      <c r="AD4" s="131"/>
      <c r="AE4" s="131"/>
    </row>
    <row r="5" spans="1:31" ht="32.450000000000003" customHeight="1">
      <c r="A5" s="177" t="s">
        <v>3</v>
      </c>
      <c r="B5" s="183"/>
      <c r="C5" s="183"/>
      <c r="D5" s="183"/>
      <c r="E5" s="183"/>
      <c r="F5" s="183"/>
      <c r="G5" s="183"/>
      <c r="H5" s="183"/>
      <c r="I5" s="183"/>
      <c r="J5" s="183"/>
      <c r="K5" s="183"/>
      <c r="L5" s="183"/>
      <c r="M5" s="183"/>
      <c r="N5" s="183"/>
      <c r="O5" s="183"/>
      <c r="P5" s="183"/>
      <c r="Q5" s="183"/>
      <c r="R5" s="183"/>
      <c r="S5" s="183"/>
      <c r="T5" s="183"/>
      <c r="U5" s="183"/>
      <c r="V5" s="183"/>
      <c r="W5" s="183"/>
      <c r="X5" s="183"/>
      <c r="Y5" s="183"/>
      <c r="Z5" s="183"/>
      <c r="AA5" s="183"/>
      <c r="AB5" s="183"/>
      <c r="AC5" s="131"/>
      <c r="AD5" s="131"/>
      <c r="AE5" s="131"/>
    </row>
    <row r="6" spans="1:31" ht="25.5" customHeight="1">
      <c r="A6" s="173" t="s">
        <v>4</v>
      </c>
      <c r="B6" s="173"/>
      <c r="C6" s="173"/>
      <c r="D6" s="173"/>
      <c r="E6" s="173"/>
      <c r="F6" s="173"/>
      <c r="G6" s="173"/>
      <c r="H6" s="173"/>
      <c r="I6" s="173"/>
      <c r="J6" s="173"/>
      <c r="K6" s="173"/>
      <c r="L6" s="173"/>
      <c r="M6" s="173"/>
      <c r="N6" s="173"/>
      <c r="O6" s="173"/>
      <c r="P6" s="173"/>
      <c r="Q6" s="173"/>
      <c r="R6" s="173"/>
      <c r="S6" s="173"/>
      <c r="T6" s="173"/>
      <c r="U6" s="173"/>
      <c r="V6" s="173"/>
      <c r="W6" s="173"/>
      <c r="X6" s="173"/>
      <c r="Y6" s="173"/>
      <c r="Z6" s="173"/>
      <c r="AA6" s="173"/>
      <c r="AB6" s="173"/>
      <c r="AC6" s="131"/>
      <c r="AD6" s="131"/>
      <c r="AE6" s="131"/>
    </row>
    <row r="7" spans="1:31" ht="25.5" customHeight="1">
      <c r="A7" s="22" t="s">
        <v>5</v>
      </c>
      <c r="B7" s="131"/>
      <c r="C7" s="131"/>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row>
    <row r="8" spans="1:31" ht="12.6" customHeight="1">
      <c r="A8" s="22"/>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row>
    <row r="9" spans="1:31" s="149" customFormat="1" ht="25.5" customHeight="1">
      <c r="A9" s="151" t="s">
        <v>6</v>
      </c>
    </row>
    <row r="10" spans="1:31" s="25" customFormat="1" ht="90.6" customHeight="1">
      <c r="A10" s="181" t="s">
        <v>7</v>
      </c>
      <c r="B10" s="182"/>
      <c r="C10" s="182"/>
      <c r="D10" s="182"/>
      <c r="E10" s="182"/>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c r="AD10" s="182"/>
      <c r="AE10" s="182"/>
    </row>
    <row r="11" spans="1:31" s="150" customFormat="1" ht="27.95" customHeight="1">
      <c r="A11" s="151" t="s">
        <v>8</v>
      </c>
    </row>
    <row r="12" spans="1:31" s="152" customFormat="1" ht="68.099999999999994" customHeight="1">
      <c r="A12" s="179" t="s">
        <v>9</v>
      </c>
      <c r="B12" s="180"/>
      <c r="C12" s="180"/>
      <c r="D12" s="180"/>
      <c r="E12" s="180"/>
      <c r="F12" s="180"/>
      <c r="G12" s="180"/>
      <c r="H12" s="180"/>
      <c r="I12" s="180"/>
      <c r="J12" s="180"/>
      <c r="K12" s="180"/>
      <c r="L12" s="180"/>
      <c r="M12" s="180"/>
      <c r="N12" s="180"/>
      <c r="O12" s="180"/>
      <c r="P12" s="180"/>
      <c r="Q12" s="180"/>
      <c r="R12" s="180"/>
      <c r="S12" s="180"/>
      <c r="T12" s="180"/>
      <c r="U12" s="180"/>
      <c r="V12" s="180"/>
      <c r="W12" s="180"/>
      <c r="X12" s="180"/>
      <c r="Y12" s="180"/>
      <c r="Z12" s="180"/>
      <c r="AA12" s="180"/>
      <c r="AB12" s="180"/>
    </row>
    <row r="13" spans="1:31" ht="89.1" customHeight="1">
      <c r="A13" s="184" t="s">
        <v>10</v>
      </c>
      <c r="B13" s="178"/>
      <c r="C13" s="178"/>
      <c r="D13" s="178"/>
      <c r="E13" s="178"/>
      <c r="F13" s="178"/>
      <c r="G13" s="178"/>
      <c r="H13" s="178"/>
      <c r="I13" s="178"/>
      <c r="J13" s="178"/>
      <c r="K13" s="178"/>
      <c r="L13" s="178"/>
      <c r="M13" s="178"/>
      <c r="N13" s="178"/>
      <c r="O13" s="178"/>
      <c r="P13" s="178"/>
      <c r="Q13" s="178"/>
      <c r="R13" s="178"/>
      <c r="S13" s="178"/>
      <c r="T13" s="178"/>
      <c r="U13" s="178"/>
      <c r="V13" s="178"/>
      <c r="W13" s="178"/>
      <c r="X13" s="178"/>
      <c r="Y13" s="178"/>
      <c r="Z13" s="178"/>
      <c r="AA13" s="178"/>
      <c r="AB13" s="178"/>
      <c r="AC13" s="131"/>
      <c r="AD13" s="131"/>
      <c r="AE13" s="131"/>
    </row>
    <row r="14" spans="1:31" s="131" customFormat="1" ht="68.45" customHeight="1">
      <c r="A14" s="177" t="s">
        <v>11</v>
      </c>
      <c r="B14" s="178"/>
      <c r="C14" s="178"/>
      <c r="D14" s="178"/>
      <c r="E14" s="178"/>
      <c r="F14" s="178"/>
      <c r="G14" s="178"/>
      <c r="H14" s="178"/>
      <c r="I14" s="178"/>
      <c r="J14" s="178"/>
      <c r="K14" s="178"/>
      <c r="L14" s="178"/>
      <c r="M14" s="178"/>
      <c r="N14" s="178"/>
      <c r="O14" s="178"/>
      <c r="P14" s="178"/>
      <c r="Q14" s="178"/>
      <c r="R14" s="178"/>
      <c r="S14" s="178"/>
      <c r="T14" s="178"/>
      <c r="U14" s="178"/>
      <c r="V14" s="178"/>
      <c r="W14" s="178"/>
      <c r="X14" s="178"/>
      <c r="Y14" s="178"/>
      <c r="Z14" s="178"/>
      <c r="AA14" s="178"/>
      <c r="AB14" s="170"/>
    </row>
    <row r="15" spans="1:31" ht="12.95">
      <c r="A15" s="22" t="s">
        <v>12</v>
      </c>
      <c r="B15" s="131"/>
      <c r="C15" s="131"/>
      <c r="D15" s="131"/>
      <c r="E15" s="131"/>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topLeftCell="A4" zoomScale="80" zoomScaleNormal="80" workbookViewId="0">
      <selection activeCell="D6" sqref="D6"/>
    </sheetView>
  </sheetViews>
  <sheetFormatPr defaultColWidth="14.42578125" defaultRowHeight="15" customHeight="1"/>
  <cols>
    <col min="1" max="1" width="40.85546875" style="56" customWidth="1"/>
    <col min="2" max="26" width="8.7109375" style="56" customWidth="1"/>
    <col min="27" max="16384" width="14.42578125" style="56"/>
  </cols>
  <sheetData>
    <row r="1" spans="1:26" s="149" customFormat="1" ht="41.45" customHeight="1">
      <c r="A1" s="153" t="s">
        <v>13</v>
      </c>
      <c r="B1" s="154"/>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6" s="149" customFormat="1" ht="17.25" customHeight="1">
      <c r="A2" s="153" t="s">
        <v>14</v>
      </c>
      <c r="B2" s="154"/>
      <c r="C2" s="154"/>
      <c r="D2" s="154"/>
      <c r="E2" s="154"/>
      <c r="F2" s="154"/>
      <c r="G2" s="154"/>
      <c r="H2" s="154"/>
      <c r="I2" s="154"/>
      <c r="J2" s="154"/>
      <c r="K2" s="154"/>
      <c r="L2" s="154"/>
      <c r="M2" s="154"/>
      <c r="N2" s="154"/>
      <c r="O2" s="154"/>
      <c r="P2" s="154"/>
      <c r="Q2" s="154"/>
      <c r="R2" s="154"/>
      <c r="S2" s="154"/>
      <c r="T2" s="154"/>
      <c r="U2" s="154"/>
      <c r="V2" s="154"/>
      <c r="W2" s="154"/>
      <c r="X2" s="154"/>
      <c r="Y2" s="154"/>
      <c r="Z2" s="154"/>
    </row>
    <row r="3" spans="1:26" s="155" customFormat="1" ht="15" customHeight="1">
      <c r="A3" s="150" t="s">
        <v>15</v>
      </c>
    </row>
    <row r="4" spans="1:26" s="163" customFormat="1" ht="17.25" customHeight="1">
      <c r="A4" s="161" t="s">
        <v>16</v>
      </c>
      <c r="B4" s="162" t="s">
        <v>17</v>
      </c>
      <c r="C4" s="162"/>
      <c r="D4" s="162"/>
      <c r="E4" s="162"/>
      <c r="F4" s="162"/>
      <c r="G4" s="162"/>
      <c r="H4" s="162"/>
      <c r="I4" s="162"/>
      <c r="J4" s="162"/>
      <c r="K4" s="162"/>
      <c r="L4" s="162"/>
      <c r="M4" s="162"/>
      <c r="N4" s="162"/>
      <c r="O4" s="162"/>
      <c r="P4" s="162"/>
      <c r="Q4" s="162"/>
      <c r="R4" s="162"/>
      <c r="S4" s="162"/>
      <c r="T4" s="162"/>
      <c r="U4" s="162"/>
      <c r="V4" s="162"/>
      <c r="W4" s="162"/>
      <c r="X4" s="162"/>
      <c r="Y4" s="162"/>
      <c r="Z4" s="162"/>
    </row>
    <row r="5" spans="1:26" s="163" customFormat="1" ht="17.25" customHeight="1">
      <c r="A5" s="161" t="s">
        <v>18</v>
      </c>
      <c r="B5" s="162" t="s">
        <v>19</v>
      </c>
      <c r="C5" s="162"/>
      <c r="D5" s="162"/>
      <c r="E5" s="162"/>
      <c r="F5" s="162"/>
      <c r="G5" s="162"/>
      <c r="H5" s="162"/>
      <c r="I5" s="162"/>
      <c r="J5" s="162"/>
      <c r="K5" s="162"/>
      <c r="L5" s="162"/>
      <c r="M5" s="162"/>
      <c r="N5" s="162"/>
      <c r="O5" s="162"/>
      <c r="P5" s="162"/>
      <c r="Q5" s="162"/>
      <c r="R5" s="162"/>
      <c r="S5" s="162"/>
      <c r="T5" s="162"/>
      <c r="U5" s="162"/>
      <c r="V5" s="162"/>
      <c r="W5" s="162"/>
      <c r="X5" s="162"/>
      <c r="Y5" s="162"/>
      <c r="Z5" s="162"/>
    </row>
    <row r="6" spans="1:26" s="163" customFormat="1" ht="17.25" customHeight="1">
      <c r="A6" s="161" t="s">
        <v>20</v>
      </c>
      <c r="B6" s="162" t="s">
        <v>21</v>
      </c>
      <c r="C6" s="162"/>
      <c r="D6" s="162"/>
      <c r="E6" s="162"/>
      <c r="F6" s="162"/>
      <c r="G6" s="162"/>
      <c r="H6" s="162"/>
      <c r="I6" s="162"/>
      <c r="J6" s="162"/>
      <c r="K6" s="162"/>
      <c r="L6" s="162"/>
      <c r="M6" s="162"/>
      <c r="N6" s="162"/>
      <c r="O6" s="162"/>
      <c r="P6" s="162"/>
      <c r="Q6" s="162"/>
      <c r="R6" s="162"/>
      <c r="S6" s="162"/>
      <c r="T6" s="162"/>
      <c r="U6" s="162"/>
      <c r="V6" s="162"/>
      <c r="W6" s="162"/>
      <c r="X6" s="162"/>
      <c r="Y6" s="162"/>
      <c r="Z6" s="162"/>
    </row>
    <row r="7" spans="1:26" s="163" customFormat="1" ht="17.25" customHeight="1">
      <c r="A7" s="161" t="s">
        <v>22</v>
      </c>
      <c r="B7" s="162" t="s">
        <v>23</v>
      </c>
      <c r="C7" s="162"/>
      <c r="D7" s="162"/>
      <c r="E7" s="162"/>
      <c r="F7" s="162"/>
      <c r="G7" s="162"/>
      <c r="H7" s="162"/>
      <c r="I7" s="162"/>
      <c r="J7" s="162"/>
      <c r="K7" s="162"/>
      <c r="L7" s="162"/>
      <c r="M7" s="162"/>
      <c r="N7" s="162"/>
      <c r="O7" s="162"/>
      <c r="P7" s="162"/>
      <c r="Q7" s="162"/>
      <c r="R7" s="162"/>
      <c r="S7" s="162"/>
      <c r="T7" s="162"/>
      <c r="U7" s="162"/>
      <c r="V7" s="162"/>
      <c r="W7" s="162"/>
      <c r="X7" s="162"/>
      <c r="Y7" s="162"/>
      <c r="Z7" s="162"/>
    </row>
    <row r="8" spans="1:26" s="163" customFormat="1" ht="17.25" customHeight="1">
      <c r="A8" s="161" t="s">
        <v>24</v>
      </c>
      <c r="B8" s="162" t="s">
        <v>25</v>
      </c>
      <c r="C8" s="162"/>
      <c r="D8" s="162"/>
      <c r="E8" s="162"/>
      <c r="F8" s="162"/>
      <c r="G8" s="162"/>
      <c r="H8" s="162"/>
      <c r="I8" s="162"/>
      <c r="J8" s="162"/>
      <c r="K8" s="162"/>
      <c r="L8" s="162"/>
      <c r="M8" s="162"/>
      <c r="N8" s="162"/>
      <c r="O8" s="162"/>
      <c r="P8" s="162"/>
      <c r="Q8" s="162"/>
      <c r="R8" s="162"/>
      <c r="S8" s="162"/>
      <c r="T8" s="162"/>
      <c r="U8" s="162"/>
      <c r="V8" s="162"/>
      <c r="W8" s="162"/>
      <c r="X8" s="162"/>
      <c r="Y8" s="162"/>
      <c r="Z8" s="162"/>
    </row>
    <row r="9" spans="1:26" s="163" customFormat="1" ht="17.25" customHeight="1">
      <c r="A9" s="161" t="s">
        <v>26</v>
      </c>
      <c r="B9" s="162" t="s">
        <v>27</v>
      </c>
      <c r="C9" s="162"/>
      <c r="D9" s="162"/>
      <c r="E9" s="162"/>
      <c r="F9" s="162"/>
      <c r="G9" s="162"/>
      <c r="H9" s="162"/>
      <c r="I9" s="162"/>
      <c r="J9" s="162"/>
      <c r="K9" s="162"/>
      <c r="L9" s="162"/>
      <c r="M9" s="162"/>
      <c r="N9" s="162"/>
      <c r="O9" s="162"/>
      <c r="P9" s="162"/>
      <c r="Q9" s="162"/>
      <c r="R9" s="162"/>
      <c r="S9" s="162"/>
      <c r="T9" s="162"/>
      <c r="U9" s="162"/>
      <c r="V9" s="162"/>
      <c r="W9" s="162"/>
      <c r="X9" s="162"/>
      <c r="Y9" s="162"/>
      <c r="Z9" s="162"/>
    </row>
    <row r="10" spans="1:26" s="163" customFormat="1" ht="17.25" customHeight="1">
      <c r="A10" s="161" t="s">
        <v>28</v>
      </c>
      <c r="B10" s="162" t="s">
        <v>29</v>
      </c>
      <c r="C10" s="162"/>
      <c r="D10" s="162"/>
      <c r="E10" s="162"/>
      <c r="F10" s="162"/>
      <c r="G10" s="162"/>
      <c r="H10" s="162"/>
      <c r="I10" s="162"/>
      <c r="J10" s="162"/>
      <c r="K10" s="162"/>
      <c r="L10" s="162"/>
      <c r="M10" s="162"/>
      <c r="N10" s="162"/>
      <c r="O10" s="162"/>
      <c r="P10" s="162"/>
      <c r="Q10" s="162"/>
      <c r="R10" s="162"/>
      <c r="S10" s="162"/>
      <c r="T10" s="162"/>
      <c r="U10" s="162"/>
      <c r="V10" s="162"/>
      <c r="W10" s="162"/>
      <c r="X10" s="162"/>
      <c r="Y10" s="162"/>
      <c r="Z10" s="162"/>
    </row>
    <row r="11" spans="1:26" s="163" customFormat="1" ht="17.25" customHeight="1">
      <c r="A11" s="161" t="s">
        <v>30</v>
      </c>
      <c r="B11" s="162" t="s">
        <v>31</v>
      </c>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row>
    <row r="12" spans="1:26" s="163" customFormat="1" ht="17.25" customHeight="1">
      <c r="A12" s="161" t="s">
        <v>32</v>
      </c>
      <c r="B12" s="162" t="s">
        <v>33</v>
      </c>
      <c r="C12" s="162"/>
      <c r="D12" s="162"/>
      <c r="E12" s="162"/>
      <c r="F12" s="162"/>
      <c r="G12" s="162"/>
      <c r="H12" s="162"/>
      <c r="I12" s="162"/>
      <c r="J12" s="162"/>
      <c r="K12" s="162"/>
      <c r="L12" s="162"/>
      <c r="M12" s="162"/>
      <c r="N12" s="162"/>
      <c r="O12" s="162"/>
      <c r="P12" s="162"/>
      <c r="Q12" s="162"/>
      <c r="R12" s="162"/>
      <c r="S12" s="162"/>
      <c r="T12" s="162"/>
      <c r="U12" s="162"/>
      <c r="V12" s="162"/>
      <c r="W12" s="162"/>
      <c r="X12" s="162"/>
      <c r="Y12" s="162"/>
      <c r="Z12" s="162"/>
    </row>
    <row r="13" spans="1:26" s="163" customFormat="1" ht="17.25" customHeight="1">
      <c r="A13" s="164" t="s">
        <v>34</v>
      </c>
      <c r="B13" s="162" t="s">
        <v>35</v>
      </c>
      <c r="C13" s="162"/>
      <c r="D13" s="162"/>
      <c r="E13" s="162"/>
      <c r="F13" s="162"/>
      <c r="G13" s="162"/>
      <c r="H13" s="162"/>
      <c r="I13" s="162"/>
      <c r="J13" s="162"/>
      <c r="K13" s="162"/>
      <c r="L13" s="162"/>
      <c r="M13" s="162"/>
      <c r="N13" s="162"/>
      <c r="O13" s="162"/>
      <c r="P13" s="162"/>
      <c r="Q13" s="162"/>
      <c r="R13" s="162"/>
      <c r="S13" s="162"/>
      <c r="T13" s="162"/>
      <c r="U13" s="162"/>
      <c r="V13" s="162"/>
      <c r="W13" s="162"/>
      <c r="X13" s="162"/>
      <c r="Y13" s="162"/>
      <c r="Z13" s="162"/>
    </row>
    <row r="14" spans="1:26" ht="17.2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spans="1:26" ht="17.2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spans="1:26" ht="17.2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spans="1:26" ht="17.2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spans="1:26" ht="17.2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spans="1:26" ht="17.2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2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spans="1:26" ht="17.2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spans="1:26" ht="17.2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spans="1:26" ht="17.2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spans="1:26" ht="17.2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spans="1:26" ht="17.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7.2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7.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7.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7.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7.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7.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7.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7.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7.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7.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7.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7.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7.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7.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7.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7.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7.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7.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7.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7.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7.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7.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7.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7.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7.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7.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7.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7.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7.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7.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7.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7.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7.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7.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7.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7.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7.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7.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7.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7.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7.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7.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7.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7.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7.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7.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7.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7.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7.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7.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7.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7.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7.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7.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7.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7.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7.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7.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7.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7.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7.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7.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7.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7.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7.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7.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7.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7.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7.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7.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7.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7.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7.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7.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7.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7.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7.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7.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7.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7.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7.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7.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7.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7.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7.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7.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7.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7.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7.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7.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7.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7.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7.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7.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7.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7.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7.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7.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7.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7.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7.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7.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7.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7.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7.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7.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7.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7.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7.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7.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7.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7.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7.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7.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7.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7.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7.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7.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7.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7.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7.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7.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7.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7.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7.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7.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7.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7.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7.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7.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7.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7.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7.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7.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7.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7.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7.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7.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7.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7.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7.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7.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7.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7.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7.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7.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7.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7.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7.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7.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7.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7.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7.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7.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7.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7.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7.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7.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7.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7.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7.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7.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7.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7.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7.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7.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7.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7.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7.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7.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7.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7.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7.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7.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7.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7.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7.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7.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7.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7.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7.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7.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7.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7.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7.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7.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7.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7.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7.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7.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7.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7.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7.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7.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7.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7.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7.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7.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7.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7.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7.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7.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7.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7.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7.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7.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7.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7.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7.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7.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7.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7.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7.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7.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7.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7.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7.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7.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7.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7.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7.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7.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7.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7.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7.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7.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7.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7.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7.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7.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7.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7.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7.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7.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7.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7.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7.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7.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7.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7.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7.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7.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7.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7.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7.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7.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7.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7.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7.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7.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7.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7.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7.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7.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7.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7.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7.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7.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7.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7.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7.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7.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7.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7.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7.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7.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7.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7.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7.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7.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7.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7.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7.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7.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7.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7.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7.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7.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7.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7.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7.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7.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7.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7.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7.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7.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7.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7.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7.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7.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7.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7.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7.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7.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7.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7.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7.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7.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7.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7.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7.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7.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7.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7.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7.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7.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7.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7.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7.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7.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7.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7.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7.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7.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7.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7.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7.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7.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7.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7.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7.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7.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7.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7.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7.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7.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7.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7.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7.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7.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7.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7.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7.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7.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7.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7.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7.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7.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7.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7.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7.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7.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7.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7.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7.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7.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7.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7.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7.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7.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7.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7.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7.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7.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7.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7.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7.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7.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7.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7.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7.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7.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7.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7.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7.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7.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7.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7.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7.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7.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7.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7.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7.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7.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7.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7.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7.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7.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7.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7.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7.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7.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7.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7.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7.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7.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7.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7.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7.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7.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7.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7.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7.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7.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7.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7.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7.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7.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7.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7.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7.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7.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7.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7.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7.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7.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7.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7.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7.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7.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7.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7.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7.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7.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7.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7.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7.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7.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7.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7.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7.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7.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7.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7.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7.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7.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7.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7.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7.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7.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7.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7.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7.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7.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7.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7.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7.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7.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7.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7.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7.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7.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7.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7.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7.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7.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7.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7.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7.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7.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7.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7.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7.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7.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7.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7.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7.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7.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7.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7.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7.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7.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7.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7.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7.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7.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7.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7.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7.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7.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7.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7.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7.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7.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7.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7.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7.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7.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7.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7.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7.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7.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7.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7.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7.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7.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7.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7.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7.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7.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7.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7.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7.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7.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7.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7.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7.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7.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7.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7.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7.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7.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7.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7.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7.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7.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7.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7.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7.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7.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7.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7.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7.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7.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7.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7.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7.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7.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7.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7.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7.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7.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7.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7.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7.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7.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7.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7.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7.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7.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7.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7.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7.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7.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7.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7.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7.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7.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7.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7.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7.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7.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7.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7.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7.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7.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7.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7.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7.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7.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7.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7.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7.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7.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7.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7.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7.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7.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7.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7.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7.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7.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7.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7.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7.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7.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7.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7.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7.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7.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7.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7.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7.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7.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7.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7.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7.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7.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7.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7.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7.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7.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7.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7.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7.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7.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7.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7.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7.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7.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7.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7.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7.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7.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7.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7.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7.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7.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7.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7.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7.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7.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7.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7.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7.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7.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7.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7.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7.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7.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7.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7.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7.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7.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7.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7.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7.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7.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7.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7.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7.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7.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7.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7.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7.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7.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7.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7.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7.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7.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7.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7.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7.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7.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7.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7.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7.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7.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7.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7.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7.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7.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7.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7.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7.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7.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7.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7.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7.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7.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7.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7.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7.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7.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7.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7.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7.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7.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7.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7.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7.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7.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7.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7.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7.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7.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7.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7.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7.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7.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7.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7.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7.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7.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7.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7.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7.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7.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7.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7.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7.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7.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7.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7.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7.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7.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7.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7.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7.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7.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7.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7.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7.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7.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7.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7.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7.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7.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7.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7.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7.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7.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7.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7.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7.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7.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7.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7.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7.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7.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7.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7.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7.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7.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7.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7.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7.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7.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7.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7.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7.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7.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7.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7.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7.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7.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7.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7.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7.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7.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7.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7.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7.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7.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7.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7.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7.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7.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7.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7.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7.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7.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7.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7.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7.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7.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7.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7.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7.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7.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7.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7.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7.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7.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7.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7.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7.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7.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7.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7.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7.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7.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7.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7.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7.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7.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7.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7.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7.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7.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7.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7.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7.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7.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7.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7.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7.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7.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7.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7.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7.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7.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7.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7.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7.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7.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7.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7.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7.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7.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7.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7.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7.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7.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7.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7.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7.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7.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7.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7.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7.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7.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7.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7.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7.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7.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7.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7.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7.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7.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7.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7.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7.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7.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7.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7.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7.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7.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7.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7.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7.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7.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7.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7.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7.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7.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7.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7.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7.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7.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7.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7.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7.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7.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7.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7.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7.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7.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7.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7.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7.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7.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7.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7.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7.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7.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7.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7.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7.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7.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7.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7.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7.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7.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7.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7.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7.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7.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7.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7.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7.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7.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7.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7.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7.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7.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7.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7.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7.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7.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7.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7.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7.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7.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7.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7.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7.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7.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7.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7.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7.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7.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7.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7.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7.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7.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7.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7.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7.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7.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7.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7.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7.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7.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7.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7.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7.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7.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7.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7.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7.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7.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7.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7.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7.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7.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7.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7.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7.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7.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7.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7.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7.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7.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7.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7.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7.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7.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7.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7.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7.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7.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7.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7.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7.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7.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7.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7.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7.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7.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7.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7.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7.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7.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7.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7.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7.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7.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7.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7.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7.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7.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7.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7.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7.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7.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7.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7.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7.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7.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7.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7.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7.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7.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7.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7.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7.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7.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7.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7.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7.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7.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7.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7.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7.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7.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7.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7.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7.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7.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7.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7.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7.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7.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7.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1"/>
  <sheetViews>
    <sheetView workbookViewId="0">
      <pane ySplit="2" topLeftCell="A242" activePane="bottomLeft" state="frozen"/>
      <selection pane="bottomLeft" activeCell="A2" sqref="A2"/>
    </sheetView>
  </sheetViews>
  <sheetFormatPr defaultRowHeight="14.45"/>
  <cols>
    <col min="1" max="1" width="23.85546875" style="114" bestFit="1" customWidth="1"/>
    <col min="2" max="2" width="19.85546875" bestFit="1" customWidth="1"/>
    <col min="3" max="3" width="19.85546875" style="90" customWidth="1"/>
    <col min="5" max="5" width="18" style="90" bestFit="1" customWidth="1"/>
    <col min="6" max="6" width="15.140625" style="91" customWidth="1"/>
    <col min="7" max="7" width="27.7109375" customWidth="1"/>
    <col min="8" max="8" width="36.7109375" bestFit="1" customWidth="1"/>
    <col min="9" max="9" width="17.7109375" style="114" bestFit="1" customWidth="1"/>
    <col min="10" max="10" width="18.7109375" customWidth="1"/>
    <col min="11" max="12" width="12.28515625" bestFit="1" customWidth="1"/>
  </cols>
  <sheetData>
    <row r="1" spans="1:11" s="103" customFormat="1">
      <c r="A1" s="124" t="s">
        <v>36</v>
      </c>
      <c r="B1" s="125"/>
      <c r="C1" s="124"/>
      <c r="D1" s="125"/>
      <c r="E1" s="125"/>
      <c r="F1" s="125"/>
      <c r="G1" s="125"/>
      <c r="H1" s="125"/>
      <c r="I1" s="125"/>
      <c r="J1" s="125"/>
    </row>
    <row r="2" spans="1:11" s="103" customFormat="1">
      <c r="A2" s="124" t="s">
        <v>16</v>
      </c>
      <c r="B2" s="124" t="s">
        <v>18</v>
      </c>
      <c r="C2" s="124" t="s">
        <v>20</v>
      </c>
      <c r="D2" s="124" t="s">
        <v>22</v>
      </c>
      <c r="E2" s="124" t="s">
        <v>24</v>
      </c>
      <c r="F2" s="124" t="s">
        <v>26</v>
      </c>
      <c r="G2" s="124" t="s">
        <v>28</v>
      </c>
      <c r="H2" s="124" t="s">
        <v>30</v>
      </c>
      <c r="I2" s="124" t="s">
        <v>32</v>
      </c>
      <c r="J2" s="129" t="s">
        <v>34</v>
      </c>
      <c r="K2" s="104"/>
    </row>
    <row r="3" spans="1:11" hidden="1">
      <c r="A3" s="131" t="s">
        <v>37</v>
      </c>
      <c r="B3" s="131" t="s">
        <v>38</v>
      </c>
      <c r="C3" s="131" t="s">
        <v>39</v>
      </c>
      <c r="D3" s="126">
        <v>41456</v>
      </c>
      <c r="E3" s="127">
        <f>MONTH(D3)</f>
        <v>7</v>
      </c>
      <c r="F3" s="127" t="s">
        <v>40</v>
      </c>
      <c r="G3" s="131" t="s">
        <v>41</v>
      </c>
      <c r="H3" s="131" t="s">
        <v>42</v>
      </c>
      <c r="I3" s="131" t="s">
        <v>43</v>
      </c>
      <c r="J3" s="130">
        <v>1473589.0469999998</v>
      </c>
      <c r="K3" s="93"/>
    </row>
    <row r="4" spans="1:11" hidden="1">
      <c r="A4" s="131" t="s">
        <v>37</v>
      </c>
      <c r="B4" s="131" t="s">
        <v>38</v>
      </c>
      <c r="C4" s="131" t="s">
        <v>39</v>
      </c>
      <c r="D4" s="126">
        <v>41487</v>
      </c>
      <c r="E4" s="127">
        <f>MONTH(D4)</f>
        <v>8</v>
      </c>
      <c r="F4" s="127" t="s">
        <v>40</v>
      </c>
      <c r="G4" s="131" t="s">
        <v>41</v>
      </c>
      <c r="H4" s="131" t="s">
        <v>42</v>
      </c>
      <c r="I4" s="131" t="s">
        <v>43</v>
      </c>
      <c r="J4" s="130">
        <v>1419296.1002499999</v>
      </c>
      <c r="K4" s="93"/>
    </row>
    <row r="5" spans="1:11" hidden="1">
      <c r="A5" s="131" t="s">
        <v>37</v>
      </c>
      <c r="B5" s="131" t="s">
        <v>38</v>
      </c>
      <c r="C5" s="131" t="s">
        <v>39</v>
      </c>
      <c r="D5" s="126">
        <v>41518</v>
      </c>
      <c r="E5" s="127">
        <f>MONTH(D5)</f>
        <v>9</v>
      </c>
      <c r="F5" s="127" t="s">
        <v>40</v>
      </c>
      <c r="G5" s="131" t="s">
        <v>41</v>
      </c>
      <c r="H5" s="131" t="s">
        <v>42</v>
      </c>
      <c r="I5" s="131" t="s">
        <v>43</v>
      </c>
      <c r="J5" s="130">
        <v>1310673.21</v>
      </c>
      <c r="K5" s="93"/>
    </row>
    <row r="6" spans="1:11" hidden="1">
      <c r="A6" s="131" t="s">
        <v>37</v>
      </c>
      <c r="B6" s="131" t="s">
        <v>38</v>
      </c>
      <c r="C6" s="131" t="s">
        <v>39</v>
      </c>
      <c r="D6" s="126">
        <v>41548</v>
      </c>
      <c r="E6" s="127">
        <f>MONTH(D6)</f>
        <v>10</v>
      </c>
      <c r="F6" s="127" t="s">
        <v>40</v>
      </c>
      <c r="G6" s="131" t="s">
        <v>41</v>
      </c>
      <c r="H6" s="131" t="s">
        <v>42</v>
      </c>
      <c r="I6" s="131" t="s">
        <v>43</v>
      </c>
      <c r="J6" s="130">
        <v>1301024.7319999998</v>
      </c>
      <c r="K6" s="93"/>
    </row>
    <row r="7" spans="1:11" hidden="1">
      <c r="A7" s="131" t="s">
        <v>37</v>
      </c>
      <c r="B7" s="131" t="s">
        <v>38</v>
      </c>
      <c r="C7" s="131" t="s">
        <v>39</v>
      </c>
      <c r="D7" s="126">
        <v>41579</v>
      </c>
      <c r="E7" s="127">
        <f>MONTH(D7)</f>
        <v>11</v>
      </c>
      <c r="F7" s="127" t="s">
        <v>40</v>
      </c>
      <c r="G7" s="131" t="s">
        <v>41</v>
      </c>
      <c r="H7" s="131" t="s">
        <v>42</v>
      </c>
      <c r="I7" s="131" t="s">
        <v>43</v>
      </c>
      <c r="J7" s="130">
        <v>1373822.8629999999</v>
      </c>
      <c r="K7" s="171"/>
    </row>
    <row r="8" spans="1:11" hidden="1">
      <c r="A8" s="131" t="s">
        <v>37</v>
      </c>
      <c r="B8" s="131" t="s">
        <v>38</v>
      </c>
      <c r="C8" s="131" t="s">
        <v>39</v>
      </c>
      <c r="D8" s="126">
        <v>41609</v>
      </c>
      <c r="E8" s="127">
        <f>MONTH(D8)</f>
        <v>12</v>
      </c>
      <c r="F8" s="127" t="s">
        <v>40</v>
      </c>
      <c r="G8" s="131" t="s">
        <v>41</v>
      </c>
      <c r="H8" s="131" t="s">
        <v>42</v>
      </c>
      <c r="I8" s="131" t="s">
        <v>43</v>
      </c>
      <c r="J8" s="130">
        <v>1340623.0372500001</v>
      </c>
      <c r="K8" s="171"/>
    </row>
    <row r="9" spans="1:11" hidden="1">
      <c r="A9" s="131" t="s">
        <v>37</v>
      </c>
      <c r="B9" s="131" t="s">
        <v>38</v>
      </c>
      <c r="C9" s="131" t="s">
        <v>39</v>
      </c>
      <c r="D9" s="126">
        <v>41640</v>
      </c>
      <c r="E9" s="127">
        <f>MONTH(D9)</f>
        <v>1</v>
      </c>
      <c r="F9" s="127" t="s">
        <v>40</v>
      </c>
      <c r="G9" s="131" t="s">
        <v>41</v>
      </c>
      <c r="H9" s="131" t="s">
        <v>42</v>
      </c>
      <c r="I9" s="131" t="s">
        <v>43</v>
      </c>
      <c r="J9" s="130">
        <v>1948962.5522499997</v>
      </c>
      <c r="K9" s="171"/>
    </row>
    <row r="10" spans="1:11" hidden="1">
      <c r="A10" s="131" t="s">
        <v>37</v>
      </c>
      <c r="B10" s="131" t="s">
        <v>38</v>
      </c>
      <c r="C10" s="131" t="s">
        <v>39</v>
      </c>
      <c r="D10" s="126">
        <v>41671</v>
      </c>
      <c r="E10" s="127">
        <f>MONTH(D10)</f>
        <v>2</v>
      </c>
      <c r="F10" s="127" t="s">
        <v>40</v>
      </c>
      <c r="G10" s="131" t="s">
        <v>41</v>
      </c>
      <c r="H10" s="131" t="s">
        <v>42</v>
      </c>
      <c r="I10" s="131" t="s">
        <v>43</v>
      </c>
      <c r="J10" s="130">
        <v>1725161.6969999999</v>
      </c>
      <c r="K10" s="171"/>
    </row>
    <row r="11" spans="1:11" hidden="1">
      <c r="A11" s="131" t="s">
        <v>37</v>
      </c>
      <c r="B11" s="131" t="s">
        <v>38</v>
      </c>
      <c r="C11" s="131" t="s">
        <v>39</v>
      </c>
      <c r="D11" s="126">
        <v>41699</v>
      </c>
      <c r="E11" s="127">
        <f>MONTH(D11)</f>
        <v>3</v>
      </c>
      <c r="F11" s="127" t="s">
        <v>40</v>
      </c>
      <c r="G11" s="131" t="s">
        <v>41</v>
      </c>
      <c r="H11" s="131" t="s">
        <v>42</v>
      </c>
      <c r="I11" s="131" t="s">
        <v>43</v>
      </c>
      <c r="J11" s="130">
        <v>1818208.6194999998</v>
      </c>
      <c r="K11" s="171"/>
    </row>
    <row r="12" spans="1:11" hidden="1">
      <c r="A12" s="131" t="s">
        <v>37</v>
      </c>
      <c r="B12" s="131" t="s">
        <v>38</v>
      </c>
      <c r="C12" s="131" t="s">
        <v>39</v>
      </c>
      <c r="D12" s="126">
        <v>41730</v>
      </c>
      <c r="E12" s="127">
        <f>MONTH(Table1[[#This Row],[Month]])</f>
        <v>4</v>
      </c>
      <c r="F12" s="127" t="s">
        <v>40</v>
      </c>
      <c r="G12" s="131" t="s">
        <v>41</v>
      </c>
      <c r="H12" s="131" t="s">
        <v>42</v>
      </c>
      <c r="I12" s="131" t="s">
        <v>43</v>
      </c>
      <c r="J12" s="130">
        <v>1328501.68325</v>
      </c>
      <c r="K12" s="171"/>
    </row>
    <row r="13" spans="1:11" hidden="1">
      <c r="A13" s="131" t="s">
        <v>37</v>
      </c>
      <c r="B13" s="131" t="s">
        <v>38</v>
      </c>
      <c r="C13" s="131" t="s">
        <v>39</v>
      </c>
      <c r="D13" s="126">
        <v>41760</v>
      </c>
      <c r="E13" s="127">
        <f>MONTH(D13)</f>
        <v>5</v>
      </c>
      <c r="F13" s="127" t="s">
        <v>40</v>
      </c>
      <c r="G13" s="131" t="s">
        <v>41</v>
      </c>
      <c r="H13" s="131" t="s">
        <v>42</v>
      </c>
      <c r="I13" s="131" t="s">
        <v>43</v>
      </c>
      <c r="J13" s="130">
        <v>1344117.2814999998</v>
      </c>
      <c r="K13" s="171"/>
    </row>
    <row r="14" spans="1:11" hidden="1">
      <c r="A14" s="131" t="s">
        <v>37</v>
      </c>
      <c r="B14" s="131" t="s">
        <v>38</v>
      </c>
      <c r="C14" s="131" t="s">
        <v>39</v>
      </c>
      <c r="D14" s="126">
        <v>41791</v>
      </c>
      <c r="E14" s="127">
        <f>MONTH(D14)</f>
        <v>6</v>
      </c>
      <c r="F14" s="127" t="s">
        <v>40</v>
      </c>
      <c r="G14" s="131" t="s">
        <v>41</v>
      </c>
      <c r="H14" s="131" t="s">
        <v>42</v>
      </c>
      <c r="I14" s="131" t="s">
        <v>43</v>
      </c>
      <c r="J14" s="130">
        <v>1291609.1335</v>
      </c>
      <c r="K14" s="171"/>
    </row>
    <row r="15" spans="1:11" s="90" customFormat="1" hidden="1">
      <c r="A15" s="131" t="s">
        <v>37</v>
      </c>
      <c r="B15" s="131" t="s">
        <v>38</v>
      </c>
      <c r="C15" s="131" t="s">
        <v>39</v>
      </c>
      <c r="D15" s="126">
        <v>41456</v>
      </c>
      <c r="E15" s="127">
        <f>MONTH(D15)</f>
        <v>7</v>
      </c>
      <c r="F15" s="127" t="s">
        <v>40</v>
      </c>
      <c r="G15" s="131" t="s">
        <v>41</v>
      </c>
      <c r="H15" s="131" t="s">
        <v>44</v>
      </c>
      <c r="I15" s="131" t="s">
        <v>43</v>
      </c>
      <c r="J15" s="130">
        <v>1620947.9516999999</v>
      </c>
      <c r="K15" s="171"/>
    </row>
    <row r="16" spans="1:11" s="90" customFormat="1" hidden="1">
      <c r="A16" s="131" t="s">
        <v>37</v>
      </c>
      <c r="B16" s="131" t="s">
        <v>38</v>
      </c>
      <c r="C16" s="131" t="s">
        <v>39</v>
      </c>
      <c r="D16" s="126">
        <v>41487</v>
      </c>
      <c r="E16" s="127">
        <f>MONTH(D16)</f>
        <v>8</v>
      </c>
      <c r="F16" s="127" t="s">
        <v>40</v>
      </c>
      <c r="G16" s="131" t="s">
        <v>41</v>
      </c>
      <c r="H16" s="131" t="s">
        <v>44</v>
      </c>
      <c r="I16" s="131" t="s">
        <v>43</v>
      </c>
      <c r="J16" s="130">
        <v>1561225.710275</v>
      </c>
      <c r="K16" s="171"/>
    </row>
    <row r="17" spans="1:10" s="90" customFormat="1" hidden="1">
      <c r="A17" s="131" t="s">
        <v>37</v>
      </c>
      <c r="B17" s="131" t="s">
        <v>38</v>
      </c>
      <c r="C17" s="131" t="s">
        <v>39</v>
      </c>
      <c r="D17" s="126">
        <v>41518</v>
      </c>
      <c r="E17" s="127">
        <f>MONTH(D17)</f>
        <v>9</v>
      </c>
      <c r="F17" s="127" t="s">
        <v>40</v>
      </c>
      <c r="G17" s="131" t="s">
        <v>41</v>
      </c>
      <c r="H17" s="131" t="s">
        <v>44</v>
      </c>
      <c r="I17" s="131" t="s">
        <v>43</v>
      </c>
      <c r="J17" s="130">
        <v>1441740.531</v>
      </c>
    </row>
    <row r="18" spans="1:10" s="90" customFormat="1" hidden="1">
      <c r="A18" s="131" t="s">
        <v>37</v>
      </c>
      <c r="B18" s="131" t="s">
        <v>38</v>
      </c>
      <c r="C18" s="131" t="s">
        <v>39</v>
      </c>
      <c r="D18" s="126">
        <v>41548</v>
      </c>
      <c r="E18" s="127">
        <f>MONTH(D18)</f>
        <v>10</v>
      </c>
      <c r="F18" s="127" t="s">
        <v>40</v>
      </c>
      <c r="G18" s="131" t="s">
        <v>41</v>
      </c>
      <c r="H18" s="131" t="s">
        <v>44</v>
      </c>
      <c r="I18" s="131" t="s">
        <v>43</v>
      </c>
      <c r="J18" s="130">
        <v>1431127.2052</v>
      </c>
    </row>
    <row r="19" spans="1:10" s="90" customFormat="1" hidden="1">
      <c r="A19" s="131" t="s">
        <v>37</v>
      </c>
      <c r="B19" s="131" t="s">
        <v>38</v>
      </c>
      <c r="C19" s="131" t="s">
        <v>39</v>
      </c>
      <c r="D19" s="126">
        <v>41579</v>
      </c>
      <c r="E19" s="127">
        <f>MONTH(D19)</f>
        <v>11</v>
      </c>
      <c r="F19" s="127" t="s">
        <v>40</v>
      </c>
      <c r="G19" s="131" t="s">
        <v>41</v>
      </c>
      <c r="H19" s="131" t="s">
        <v>44</v>
      </c>
      <c r="I19" s="131" t="s">
        <v>43</v>
      </c>
      <c r="J19" s="130">
        <v>1511205.1492999999</v>
      </c>
    </row>
    <row r="20" spans="1:10" s="90" customFormat="1" hidden="1">
      <c r="A20" s="131" t="s">
        <v>37</v>
      </c>
      <c r="B20" s="131" t="s">
        <v>38</v>
      </c>
      <c r="C20" s="131" t="s">
        <v>39</v>
      </c>
      <c r="D20" s="126">
        <v>41609</v>
      </c>
      <c r="E20" s="127">
        <f>MONTH(D20)</f>
        <v>12</v>
      </c>
      <c r="F20" s="127" t="s">
        <v>40</v>
      </c>
      <c r="G20" s="131" t="s">
        <v>41</v>
      </c>
      <c r="H20" s="131" t="s">
        <v>44</v>
      </c>
      <c r="I20" s="131" t="s">
        <v>43</v>
      </c>
      <c r="J20" s="130">
        <v>1474685.3409750003</v>
      </c>
    </row>
    <row r="21" spans="1:10" s="90" customFormat="1" hidden="1">
      <c r="A21" s="131" t="s">
        <v>37</v>
      </c>
      <c r="B21" s="131" t="s">
        <v>38</v>
      </c>
      <c r="C21" s="131" t="s">
        <v>39</v>
      </c>
      <c r="D21" s="126">
        <v>41640</v>
      </c>
      <c r="E21" s="127">
        <f>MONTH(D21)</f>
        <v>1</v>
      </c>
      <c r="F21" s="127" t="s">
        <v>40</v>
      </c>
      <c r="G21" s="131" t="s">
        <v>41</v>
      </c>
      <c r="H21" s="131" t="s">
        <v>44</v>
      </c>
      <c r="I21" s="131" t="s">
        <v>43</v>
      </c>
      <c r="J21" s="130">
        <v>2143858.8074749997</v>
      </c>
    </row>
    <row r="22" spans="1:10" s="90" customFormat="1" hidden="1">
      <c r="A22" s="131" t="s">
        <v>37</v>
      </c>
      <c r="B22" s="131" t="s">
        <v>38</v>
      </c>
      <c r="C22" s="131" t="s">
        <v>39</v>
      </c>
      <c r="D22" s="126">
        <v>41671</v>
      </c>
      <c r="E22" s="127">
        <f>MONTH(D22)</f>
        <v>2</v>
      </c>
      <c r="F22" s="127" t="s">
        <v>40</v>
      </c>
      <c r="G22" s="131" t="s">
        <v>41</v>
      </c>
      <c r="H22" s="131" t="s">
        <v>44</v>
      </c>
      <c r="I22" s="131" t="s">
        <v>43</v>
      </c>
      <c r="J22" s="130">
        <v>1897677.8667000001</v>
      </c>
    </row>
    <row r="23" spans="1:10" s="90" customFormat="1" hidden="1">
      <c r="A23" s="131" t="s">
        <v>37</v>
      </c>
      <c r="B23" s="131" t="s">
        <v>38</v>
      </c>
      <c r="C23" s="131" t="s">
        <v>39</v>
      </c>
      <c r="D23" s="126">
        <v>41699</v>
      </c>
      <c r="E23" s="127">
        <f>MONTH(D23)</f>
        <v>3</v>
      </c>
      <c r="F23" s="127" t="s">
        <v>40</v>
      </c>
      <c r="G23" s="131" t="s">
        <v>41</v>
      </c>
      <c r="H23" s="131" t="s">
        <v>44</v>
      </c>
      <c r="I23" s="131" t="s">
        <v>43</v>
      </c>
      <c r="J23" s="130">
        <v>2000029.4814499998</v>
      </c>
    </row>
    <row r="24" spans="1:10" s="90" customFormat="1" hidden="1">
      <c r="A24" s="131" t="s">
        <v>37</v>
      </c>
      <c r="B24" s="131" t="s">
        <v>38</v>
      </c>
      <c r="C24" s="131" t="s">
        <v>39</v>
      </c>
      <c r="D24" s="126">
        <v>41730</v>
      </c>
      <c r="E24" s="127">
        <f>MONTH(D24)</f>
        <v>4</v>
      </c>
      <c r="F24" s="127" t="s">
        <v>40</v>
      </c>
      <c r="G24" s="131" t="s">
        <v>41</v>
      </c>
      <c r="H24" s="131" t="s">
        <v>44</v>
      </c>
      <c r="I24" s="131" t="s">
        <v>43</v>
      </c>
      <c r="J24" s="130">
        <v>1461351.8515750002</v>
      </c>
    </row>
    <row r="25" spans="1:10" s="90" customFormat="1" hidden="1">
      <c r="A25" s="131" t="s">
        <v>37</v>
      </c>
      <c r="B25" s="131" t="s">
        <v>38</v>
      </c>
      <c r="C25" s="131" t="s">
        <v>39</v>
      </c>
      <c r="D25" s="126">
        <v>41760</v>
      </c>
      <c r="E25" s="127">
        <f>MONTH(D25)</f>
        <v>5</v>
      </c>
      <c r="F25" s="127" t="s">
        <v>40</v>
      </c>
      <c r="G25" s="131" t="s">
        <v>41</v>
      </c>
      <c r="H25" s="131" t="s">
        <v>44</v>
      </c>
      <c r="I25" s="131" t="s">
        <v>43</v>
      </c>
      <c r="J25" s="130">
        <v>1478529.0096499999</v>
      </c>
    </row>
    <row r="26" spans="1:10" s="90" customFormat="1" hidden="1">
      <c r="A26" s="131" t="s">
        <v>37</v>
      </c>
      <c r="B26" s="131" t="s">
        <v>38</v>
      </c>
      <c r="C26" s="131" t="s">
        <v>39</v>
      </c>
      <c r="D26" s="126">
        <v>41791</v>
      </c>
      <c r="E26" s="127">
        <f>MONTH(D26)</f>
        <v>6</v>
      </c>
      <c r="F26" s="127" t="s">
        <v>40</v>
      </c>
      <c r="G26" s="131" t="s">
        <v>41</v>
      </c>
      <c r="H26" s="131" t="s">
        <v>44</v>
      </c>
      <c r="I26" s="131" t="s">
        <v>43</v>
      </c>
      <c r="J26" s="130">
        <v>1420770.04685</v>
      </c>
    </row>
    <row r="27" spans="1:10" hidden="1">
      <c r="A27" s="131" t="s">
        <v>37</v>
      </c>
      <c r="B27" s="131" t="s">
        <v>38</v>
      </c>
      <c r="C27" s="131" t="s">
        <v>39</v>
      </c>
      <c r="D27" s="126">
        <v>41456</v>
      </c>
      <c r="E27" s="127">
        <f>MONTH(D27)</f>
        <v>7</v>
      </c>
      <c r="F27" s="127" t="s">
        <v>40</v>
      </c>
      <c r="G27" s="131" t="s">
        <v>45</v>
      </c>
      <c r="H27" s="131" t="s">
        <v>42</v>
      </c>
      <c r="I27" s="131" t="s">
        <v>43</v>
      </c>
      <c r="J27" s="130">
        <v>567331.78309499996</v>
      </c>
    </row>
    <row r="28" spans="1:10" hidden="1">
      <c r="A28" s="131" t="s">
        <v>37</v>
      </c>
      <c r="B28" s="131" t="s">
        <v>38</v>
      </c>
      <c r="C28" s="131" t="s">
        <v>39</v>
      </c>
      <c r="D28" s="126">
        <v>41487</v>
      </c>
      <c r="E28" s="127">
        <f>MONTH(D28)</f>
        <v>8</v>
      </c>
      <c r="F28" s="127" t="s">
        <v>40</v>
      </c>
      <c r="G28" s="131" t="s">
        <v>45</v>
      </c>
      <c r="H28" s="131" t="s">
        <v>42</v>
      </c>
      <c r="I28" s="131" t="s">
        <v>43</v>
      </c>
      <c r="J28" s="130">
        <v>546428.99859624996</v>
      </c>
    </row>
    <row r="29" spans="1:10" hidden="1">
      <c r="A29" s="131" t="s">
        <v>37</v>
      </c>
      <c r="B29" s="131" t="s">
        <v>38</v>
      </c>
      <c r="C29" s="131" t="s">
        <v>39</v>
      </c>
      <c r="D29" s="126">
        <v>41518</v>
      </c>
      <c r="E29" s="127">
        <f>MONTH(D29)</f>
        <v>9</v>
      </c>
      <c r="F29" s="127" t="s">
        <v>40</v>
      </c>
      <c r="G29" s="131" t="s">
        <v>45</v>
      </c>
      <c r="H29" s="131" t="s">
        <v>42</v>
      </c>
      <c r="I29" s="131" t="s">
        <v>43</v>
      </c>
      <c r="J29" s="130">
        <v>504609.18584999995</v>
      </c>
    </row>
    <row r="30" spans="1:10" hidden="1">
      <c r="A30" s="131" t="s">
        <v>37</v>
      </c>
      <c r="B30" s="131" t="s">
        <v>38</v>
      </c>
      <c r="C30" s="131" t="s">
        <v>39</v>
      </c>
      <c r="D30" s="126">
        <v>41548</v>
      </c>
      <c r="E30" s="127">
        <f>MONTH(D30)</f>
        <v>10</v>
      </c>
      <c r="F30" s="127" t="s">
        <v>40</v>
      </c>
      <c r="G30" s="131" t="s">
        <v>45</v>
      </c>
      <c r="H30" s="131" t="s">
        <v>42</v>
      </c>
      <c r="I30" s="131" t="s">
        <v>43</v>
      </c>
      <c r="J30" s="130">
        <v>500894.52181999997</v>
      </c>
    </row>
    <row r="31" spans="1:10" hidden="1">
      <c r="A31" s="131" t="s">
        <v>37</v>
      </c>
      <c r="B31" s="131" t="s">
        <v>38</v>
      </c>
      <c r="C31" s="131" t="s">
        <v>39</v>
      </c>
      <c r="D31" s="126">
        <v>41579</v>
      </c>
      <c r="E31" s="127">
        <f>MONTH(D31)</f>
        <v>11</v>
      </c>
      <c r="F31" s="127" t="s">
        <v>40</v>
      </c>
      <c r="G31" s="131" t="s">
        <v>45</v>
      </c>
      <c r="H31" s="131" t="s">
        <v>42</v>
      </c>
      <c r="I31" s="131" t="s">
        <v>43</v>
      </c>
      <c r="J31" s="130">
        <v>528921.80225499999</v>
      </c>
    </row>
    <row r="32" spans="1:10" hidden="1">
      <c r="A32" s="131" t="s">
        <v>37</v>
      </c>
      <c r="B32" s="131" t="s">
        <v>38</v>
      </c>
      <c r="C32" s="131" t="s">
        <v>39</v>
      </c>
      <c r="D32" s="126">
        <v>41609</v>
      </c>
      <c r="E32" s="127">
        <f>MONTH(D32)</f>
        <v>12</v>
      </c>
      <c r="F32" s="127" t="s">
        <v>40</v>
      </c>
      <c r="G32" s="131" t="s">
        <v>45</v>
      </c>
      <c r="H32" s="131" t="s">
        <v>42</v>
      </c>
      <c r="I32" s="131" t="s">
        <v>43</v>
      </c>
      <c r="J32" s="130">
        <v>516139.86934125004</v>
      </c>
    </row>
    <row r="33" spans="1:10" hidden="1">
      <c r="A33" s="131" t="s">
        <v>37</v>
      </c>
      <c r="B33" s="131" t="s">
        <v>38</v>
      </c>
      <c r="C33" s="131" t="s">
        <v>39</v>
      </c>
      <c r="D33" s="126">
        <v>41640</v>
      </c>
      <c r="E33" s="127">
        <f>MONTH(D33)</f>
        <v>1</v>
      </c>
      <c r="F33" s="127" t="s">
        <v>40</v>
      </c>
      <c r="G33" s="131" t="s">
        <v>45</v>
      </c>
      <c r="H33" s="131" t="s">
        <v>42</v>
      </c>
      <c r="I33" s="131" t="s">
        <v>43</v>
      </c>
      <c r="J33" s="130">
        <v>750350.5826162498</v>
      </c>
    </row>
    <row r="34" spans="1:10" hidden="1">
      <c r="A34" s="131" t="s">
        <v>37</v>
      </c>
      <c r="B34" s="131" t="s">
        <v>38</v>
      </c>
      <c r="C34" s="131" t="s">
        <v>39</v>
      </c>
      <c r="D34" s="126">
        <v>41671</v>
      </c>
      <c r="E34" s="127">
        <f>MONTH(D34)</f>
        <v>2</v>
      </c>
      <c r="F34" s="127" t="s">
        <v>40</v>
      </c>
      <c r="G34" s="131" t="s">
        <v>45</v>
      </c>
      <c r="H34" s="131" t="s">
        <v>42</v>
      </c>
      <c r="I34" s="131" t="s">
        <v>43</v>
      </c>
      <c r="J34" s="130">
        <v>664187.25334499998</v>
      </c>
    </row>
    <row r="35" spans="1:10" hidden="1">
      <c r="A35" s="131" t="s">
        <v>37</v>
      </c>
      <c r="B35" s="131" t="s">
        <v>38</v>
      </c>
      <c r="C35" s="131" t="s">
        <v>39</v>
      </c>
      <c r="D35" s="126">
        <v>41699</v>
      </c>
      <c r="E35" s="127">
        <f>MONTH(D35)</f>
        <v>3</v>
      </c>
      <c r="F35" s="127" t="s">
        <v>40</v>
      </c>
      <c r="G35" s="131" t="s">
        <v>45</v>
      </c>
      <c r="H35" s="131" t="s">
        <v>42</v>
      </c>
      <c r="I35" s="131" t="s">
        <v>43</v>
      </c>
      <c r="J35" s="130">
        <v>700010.31850749988</v>
      </c>
    </row>
    <row r="36" spans="1:10" hidden="1">
      <c r="A36" s="131" t="s">
        <v>37</v>
      </c>
      <c r="B36" s="131" t="s">
        <v>38</v>
      </c>
      <c r="C36" s="131" t="s">
        <v>39</v>
      </c>
      <c r="D36" s="126">
        <v>41730</v>
      </c>
      <c r="E36" s="127">
        <f>MONTH(D36)</f>
        <v>4</v>
      </c>
      <c r="F36" s="127" t="s">
        <v>40</v>
      </c>
      <c r="G36" s="131" t="s">
        <v>45</v>
      </c>
      <c r="H36" s="131" t="s">
        <v>42</v>
      </c>
      <c r="I36" s="131" t="s">
        <v>43</v>
      </c>
      <c r="J36" s="130">
        <v>511473.14805125003</v>
      </c>
    </row>
    <row r="37" spans="1:10" hidden="1">
      <c r="A37" s="131" t="s">
        <v>37</v>
      </c>
      <c r="B37" s="131" t="s">
        <v>38</v>
      </c>
      <c r="C37" s="131" t="s">
        <v>39</v>
      </c>
      <c r="D37" s="126">
        <v>41760</v>
      </c>
      <c r="E37" s="127">
        <f>MONTH(D37)</f>
        <v>5</v>
      </c>
      <c r="F37" s="127" t="s">
        <v>40</v>
      </c>
      <c r="G37" s="131" t="s">
        <v>45</v>
      </c>
      <c r="H37" s="131" t="s">
        <v>42</v>
      </c>
      <c r="I37" s="131" t="s">
        <v>43</v>
      </c>
      <c r="J37" s="130">
        <v>517485.15337749996</v>
      </c>
    </row>
    <row r="38" spans="1:10" hidden="1">
      <c r="A38" s="131" t="s">
        <v>37</v>
      </c>
      <c r="B38" s="131" t="s">
        <v>38</v>
      </c>
      <c r="C38" s="131" t="s">
        <v>39</v>
      </c>
      <c r="D38" s="126">
        <v>41791</v>
      </c>
      <c r="E38" s="127">
        <f>MONTH(D38)</f>
        <v>6</v>
      </c>
      <c r="F38" s="127" t="s">
        <v>40</v>
      </c>
      <c r="G38" s="131" t="s">
        <v>45</v>
      </c>
      <c r="H38" s="131" t="s">
        <v>42</v>
      </c>
      <c r="I38" s="131" t="s">
        <v>43</v>
      </c>
      <c r="J38" s="130">
        <v>497269.5163975</v>
      </c>
    </row>
    <row r="39" spans="1:10" hidden="1">
      <c r="A39" s="131" t="s">
        <v>37</v>
      </c>
      <c r="B39" s="131" t="s">
        <v>38</v>
      </c>
      <c r="C39" s="131" t="s">
        <v>39</v>
      </c>
      <c r="D39" s="126">
        <v>41456</v>
      </c>
      <c r="E39" s="127">
        <f>MONTH(D39)</f>
        <v>7</v>
      </c>
      <c r="F39" s="127" t="s">
        <v>40</v>
      </c>
      <c r="G39" s="131" t="s">
        <v>45</v>
      </c>
      <c r="H39" s="131" t="s">
        <v>44</v>
      </c>
      <c r="I39" s="131" t="s">
        <v>43</v>
      </c>
      <c r="J39" s="130">
        <v>955954.05451507494</v>
      </c>
    </row>
    <row r="40" spans="1:10" hidden="1">
      <c r="A40" s="131" t="s">
        <v>37</v>
      </c>
      <c r="B40" s="131" t="s">
        <v>38</v>
      </c>
      <c r="C40" s="131" t="s">
        <v>39</v>
      </c>
      <c r="D40" s="126">
        <v>41487</v>
      </c>
      <c r="E40" s="127">
        <f>MONTH(D40)</f>
        <v>8</v>
      </c>
      <c r="F40" s="127" t="s">
        <v>40</v>
      </c>
      <c r="G40" s="131" t="s">
        <v>45</v>
      </c>
      <c r="H40" s="131" t="s">
        <v>44</v>
      </c>
      <c r="I40" s="131" t="s">
        <v>43</v>
      </c>
      <c r="J40" s="130">
        <v>920732.86263468117</v>
      </c>
    </row>
    <row r="41" spans="1:10" hidden="1">
      <c r="A41" s="131" t="s">
        <v>37</v>
      </c>
      <c r="B41" s="131" t="s">
        <v>38</v>
      </c>
      <c r="C41" s="131" t="s">
        <v>39</v>
      </c>
      <c r="D41" s="126">
        <v>41518</v>
      </c>
      <c r="E41" s="127">
        <f>MONTH(D41)</f>
        <v>9</v>
      </c>
      <c r="F41" s="127" t="s">
        <v>40</v>
      </c>
      <c r="G41" s="131" t="s">
        <v>45</v>
      </c>
      <c r="H41" s="131" t="s">
        <v>44</v>
      </c>
      <c r="I41" s="131" t="s">
        <v>43</v>
      </c>
      <c r="J41" s="130">
        <v>850266.47815724998</v>
      </c>
    </row>
    <row r="42" spans="1:10" hidden="1">
      <c r="A42" s="131" t="s">
        <v>37</v>
      </c>
      <c r="B42" s="131" t="s">
        <v>38</v>
      </c>
      <c r="C42" s="131" t="s">
        <v>39</v>
      </c>
      <c r="D42" s="126">
        <v>41548</v>
      </c>
      <c r="E42" s="127">
        <f>MONTH(D42)</f>
        <v>10</v>
      </c>
      <c r="F42" s="127" t="s">
        <v>40</v>
      </c>
      <c r="G42" s="131" t="s">
        <v>45</v>
      </c>
      <c r="H42" s="131" t="s">
        <v>44</v>
      </c>
      <c r="I42" s="131" t="s">
        <v>43</v>
      </c>
      <c r="J42" s="130">
        <v>844007.26926670002</v>
      </c>
    </row>
    <row r="43" spans="1:10" hidden="1">
      <c r="A43" s="131" t="s">
        <v>37</v>
      </c>
      <c r="B43" s="131" t="s">
        <v>38</v>
      </c>
      <c r="C43" s="131" t="s">
        <v>39</v>
      </c>
      <c r="D43" s="126">
        <v>41579</v>
      </c>
      <c r="E43" s="127">
        <f>MONTH(D43)</f>
        <v>11</v>
      </c>
      <c r="F43" s="127" t="s">
        <v>40</v>
      </c>
      <c r="G43" s="131" t="s">
        <v>45</v>
      </c>
      <c r="H43" s="131" t="s">
        <v>44</v>
      </c>
      <c r="I43" s="131" t="s">
        <v>43</v>
      </c>
      <c r="J43" s="130">
        <v>891233.23679967504</v>
      </c>
    </row>
    <row r="44" spans="1:10" hidden="1">
      <c r="A44" s="131" t="s">
        <v>37</v>
      </c>
      <c r="B44" s="131" t="s">
        <v>38</v>
      </c>
      <c r="C44" s="131" t="s">
        <v>39</v>
      </c>
      <c r="D44" s="126">
        <v>41609</v>
      </c>
      <c r="E44" s="127">
        <f>MONTH(D44)</f>
        <v>12</v>
      </c>
      <c r="F44" s="127" t="s">
        <v>40</v>
      </c>
      <c r="G44" s="131" t="s">
        <v>45</v>
      </c>
      <c r="H44" s="131" t="s">
        <v>44</v>
      </c>
      <c r="I44" s="131" t="s">
        <v>43</v>
      </c>
      <c r="J44" s="130">
        <v>869695.6798400064</v>
      </c>
    </row>
    <row r="45" spans="1:10" hidden="1">
      <c r="A45" s="131" t="s">
        <v>37</v>
      </c>
      <c r="B45" s="131" t="s">
        <v>38</v>
      </c>
      <c r="C45" s="131" t="s">
        <v>39</v>
      </c>
      <c r="D45" s="126">
        <v>41640</v>
      </c>
      <c r="E45" s="127">
        <f>MONTH(D45)</f>
        <v>1</v>
      </c>
      <c r="F45" s="127" t="s">
        <v>40</v>
      </c>
      <c r="G45" s="131" t="s">
        <v>45</v>
      </c>
      <c r="H45" s="131" t="s">
        <v>44</v>
      </c>
      <c r="I45" s="131" t="s">
        <v>43</v>
      </c>
      <c r="J45" s="130">
        <v>1264340.7317083809</v>
      </c>
    </row>
    <row r="46" spans="1:10" hidden="1">
      <c r="A46" s="131" t="s">
        <v>37</v>
      </c>
      <c r="B46" s="131" t="s">
        <v>38</v>
      </c>
      <c r="C46" s="131" t="s">
        <v>39</v>
      </c>
      <c r="D46" s="126">
        <v>41671</v>
      </c>
      <c r="E46" s="127">
        <f>MONTH(D46)</f>
        <v>2</v>
      </c>
      <c r="F46" s="127" t="s">
        <v>40</v>
      </c>
      <c r="G46" s="131" t="s">
        <v>45</v>
      </c>
      <c r="H46" s="131" t="s">
        <v>44</v>
      </c>
      <c r="I46" s="131" t="s">
        <v>43</v>
      </c>
      <c r="J46" s="130">
        <v>1119155.521886325</v>
      </c>
    </row>
    <row r="47" spans="1:10" hidden="1">
      <c r="A47" s="131" t="s">
        <v>37</v>
      </c>
      <c r="B47" s="131" t="s">
        <v>38</v>
      </c>
      <c r="C47" s="131" t="s">
        <v>39</v>
      </c>
      <c r="D47" s="126">
        <v>41699</v>
      </c>
      <c r="E47" s="127">
        <f>MONTH(D47)</f>
        <v>3</v>
      </c>
      <c r="F47" s="127" t="s">
        <v>40</v>
      </c>
      <c r="G47" s="131" t="s">
        <v>45</v>
      </c>
      <c r="H47" s="131" t="s">
        <v>44</v>
      </c>
      <c r="I47" s="131" t="s">
        <v>43</v>
      </c>
      <c r="J47" s="130">
        <v>1179517.3866851374</v>
      </c>
    </row>
    <row r="48" spans="1:10" hidden="1">
      <c r="A48" s="131" t="s">
        <v>37</v>
      </c>
      <c r="B48" s="131" t="s">
        <v>38</v>
      </c>
      <c r="C48" s="131" t="s">
        <v>39</v>
      </c>
      <c r="D48" s="126">
        <v>41730</v>
      </c>
      <c r="E48" s="127">
        <f>MONTH(D48)</f>
        <v>4</v>
      </c>
      <c r="F48" s="127" t="s">
        <v>40</v>
      </c>
      <c r="G48" s="131" t="s">
        <v>45</v>
      </c>
      <c r="H48" s="131" t="s">
        <v>44</v>
      </c>
      <c r="I48" s="131" t="s">
        <v>43</v>
      </c>
      <c r="J48" s="130">
        <v>861832.25446635636</v>
      </c>
    </row>
    <row r="49" spans="1:10" hidden="1">
      <c r="A49" s="131" t="s">
        <v>37</v>
      </c>
      <c r="B49" s="131" t="s">
        <v>38</v>
      </c>
      <c r="C49" s="131" t="s">
        <v>39</v>
      </c>
      <c r="D49" s="126">
        <v>41760</v>
      </c>
      <c r="E49" s="127">
        <f>MONTH(D49)</f>
        <v>5</v>
      </c>
      <c r="F49" s="127" t="s">
        <v>40</v>
      </c>
      <c r="G49" s="131" t="s">
        <v>45</v>
      </c>
      <c r="H49" s="131" t="s">
        <v>44</v>
      </c>
      <c r="I49" s="131" t="s">
        <v>43</v>
      </c>
      <c r="J49" s="130">
        <v>871962.48344108742</v>
      </c>
    </row>
    <row r="50" spans="1:10" hidden="1">
      <c r="A50" s="131" t="s">
        <v>37</v>
      </c>
      <c r="B50" s="131" t="s">
        <v>38</v>
      </c>
      <c r="C50" s="131" t="s">
        <v>39</v>
      </c>
      <c r="D50" s="126">
        <v>41791</v>
      </c>
      <c r="E50" s="127">
        <f>MONTH(D50)</f>
        <v>6</v>
      </c>
      <c r="F50" s="127" t="s">
        <v>40</v>
      </c>
      <c r="G50" s="131" t="s">
        <v>45</v>
      </c>
      <c r="H50" s="131" t="s">
        <v>44</v>
      </c>
      <c r="I50" s="131" t="s">
        <v>43</v>
      </c>
      <c r="J50" s="130">
        <v>837899.13512978749</v>
      </c>
    </row>
    <row r="51" spans="1:10" hidden="1">
      <c r="A51" s="131" t="s">
        <v>37</v>
      </c>
      <c r="B51" s="131" t="s">
        <v>38</v>
      </c>
      <c r="C51" s="131" t="s">
        <v>39</v>
      </c>
      <c r="D51" s="126">
        <v>41456</v>
      </c>
      <c r="E51" s="127">
        <f>MONTH(D51)</f>
        <v>7</v>
      </c>
      <c r="F51" s="127" t="s">
        <v>40</v>
      </c>
      <c r="G51" s="131" t="s">
        <v>46</v>
      </c>
      <c r="H51" s="131" t="s">
        <v>42</v>
      </c>
      <c r="I51" s="131" t="s">
        <v>43</v>
      </c>
      <c r="J51" s="130">
        <v>1296758.36136</v>
      </c>
    </row>
    <row r="52" spans="1:10" hidden="1">
      <c r="A52" s="131" t="s">
        <v>37</v>
      </c>
      <c r="B52" s="131" t="s">
        <v>38</v>
      </c>
      <c r="C52" s="131" t="s">
        <v>39</v>
      </c>
      <c r="D52" s="126">
        <v>41487</v>
      </c>
      <c r="E52" s="127">
        <f>MONTH(D52)</f>
        <v>8</v>
      </c>
      <c r="F52" s="127" t="s">
        <v>40</v>
      </c>
      <c r="G52" s="131" t="s">
        <v>46</v>
      </c>
      <c r="H52" s="131" t="s">
        <v>42</v>
      </c>
      <c r="I52" s="131" t="s">
        <v>43</v>
      </c>
      <c r="J52" s="130">
        <v>1248980.56822</v>
      </c>
    </row>
    <row r="53" spans="1:10" hidden="1">
      <c r="A53" s="131" t="s">
        <v>37</v>
      </c>
      <c r="B53" s="131" t="s">
        <v>38</v>
      </c>
      <c r="C53" s="131" t="s">
        <v>39</v>
      </c>
      <c r="D53" s="126">
        <v>41518</v>
      </c>
      <c r="E53" s="127">
        <f>MONTH(D53)</f>
        <v>9</v>
      </c>
      <c r="F53" s="127" t="s">
        <v>40</v>
      </c>
      <c r="G53" s="131" t="s">
        <v>46</v>
      </c>
      <c r="H53" s="131" t="s">
        <v>42</v>
      </c>
      <c r="I53" s="131" t="s">
        <v>43</v>
      </c>
      <c r="J53" s="130">
        <v>1153392.4247999999</v>
      </c>
    </row>
    <row r="54" spans="1:10" hidden="1">
      <c r="A54" s="131" t="s">
        <v>37</v>
      </c>
      <c r="B54" s="131" t="s">
        <v>38</v>
      </c>
      <c r="C54" s="131" t="s">
        <v>39</v>
      </c>
      <c r="D54" s="126">
        <v>41548</v>
      </c>
      <c r="E54" s="127">
        <f>MONTH(D54)</f>
        <v>10</v>
      </c>
      <c r="F54" s="127" t="s">
        <v>40</v>
      </c>
      <c r="G54" s="131" t="s">
        <v>46</v>
      </c>
      <c r="H54" s="131" t="s">
        <v>42</v>
      </c>
      <c r="I54" s="131" t="s">
        <v>43</v>
      </c>
      <c r="J54" s="130">
        <v>1144901.76416</v>
      </c>
    </row>
    <row r="55" spans="1:10" hidden="1">
      <c r="A55" s="131" t="s">
        <v>37</v>
      </c>
      <c r="B55" s="131" t="s">
        <v>38</v>
      </c>
      <c r="C55" s="131" t="s">
        <v>39</v>
      </c>
      <c r="D55" s="126">
        <v>41579</v>
      </c>
      <c r="E55" s="127">
        <f>MONTH(D55)</f>
        <v>11</v>
      </c>
      <c r="F55" s="127" t="s">
        <v>40</v>
      </c>
      <c r="G55" s="131" t="s">
        <v>46</v>
      </c>
      <c r="H55" s="131" t="s">
        <v>42</v>
      </c>
      <c r="I55" s="131" t="s">
        <v>43</v>
      </c>
      <c r="J55" s="130">
        <v>1208964.11944</v>
      </c>
    </row>
    <row r="56" spans="1:10" hidden="1">
      <c r="A56" s="131" t="s">
        <v>37</v>
      </c>
      <c r="B56" s="131" t="s">
        <v>38</v>
      </c>
      <c r="C56" s="131" t="s">
        <v>39</v>
      </c>
      <c r="D56" s="126">
        <v>41609</v>
      </c>
      <c r="E56" s="127">
        <f>MONTH(D56)</f>
        <v>12</v>
      </c>
      <c r="F56" s="127" t="s">
        <v>40</v>
      </c>
      <c r="G56" s="131" t="s">
        <v>46</v>
      </c>
      <c r="H56" s="131" t="s">
        <v>42</v>
      </c>
      <c r="I56" s="131" t="s">
        <v>43</v>
      </c>
      <c r="J56" s="130">
        <v>1179748.2727800002</v>
      </c>
    </row>
    <row r="57" spans="1:10" hidden="1">
      <c r="A57" s="131" t="s">
        <v>37</v>
      </c>
      <c r="B57" s="131" t="s">
        <v>38</v>
      </c>
      <c r="C57" s="131" t="s">
        <v>39</v>
      </c>
      <c r="D57" s="126">
        <v>41640</v>
      </c>
      <c r="E57" s="127">
        <f>MONTH(D57)</f>
        <v>1</v>
      </c>
      <c r="F57" s="127" t="s">
        <v>40</v>
      </c>
      <c r="G57" s="131" t="s">
        <v>46</v>
      </c>
      <c r="H57" s="131" t="s">
        <v>42</v>
      </c>
      <c r="I57" s="131" t="s">
        <v>43</v>
      </c>
      <c r="J57" s="130">
        <v>1715087.0459799999</v>
      </c>
    </row>
    <row r="58" spans="1:10" hidden="1">
      <c r="A58" s="131" t="s">
        <v>37</v>
      </c>
      <c r="B58" s="131" t="s">
        <v>38</v>
      </c>
      <c r="C58" s="131" t="s">
        <v>39</v>
      </c>
      <c r="D58" s="126">
        <v>41671</v>
      </c>
      <c r="E58" s="127">
        <f>MONTH(D58)</f>
        <v>2</v>
      </c>
      <c r="F58" s="127" t="s">
        <v>40</v>
      </c>
      <c r="G58" s="131" t="s">
        <v>46</v>
      </c>
      <c r="H58" s="131" t="s">
        <v>42</v>
      </c>
      <c r="I58" s="131" t="s">
        <v>43</v>
      </c>
      <c r="J58" s="130">
        <v>1518142.2933600002</v>
      </c>
    </row>
    <row r="59" spans="1:10" hidden="1">
      <c r="A59" s="131" t="s">
        <v>37</v>
      </c>
      <c r="B59" s="131" t="s">
        <v>38</v>
      </c>
      <c r="C59" s="131" t="s">
        <v>39</v>
      </c>
      <c r="D59" s="126">
        <v>41699</v>
      </c>
      <c r="E59" s="127">
        <f>MONTH(D59)</f>
        <v>3</v>
      </c>
      <c r="F59" s="127" t="s">
        <v>40</v>
      </c>
      <c r="G59" s="131" t="s">
        <v>46</v>
      </c>
      <c r="H59" s="131" t="s">
        <v>42</v>
      </c>
      <c r="I59" s="131" t="s">
        <v>43</v>
      </c>
      <c r="J59" s="130">
        <v>1600023.58516</v>
      </c>
    </row>
    <row r="60" spans="1:10" hidden="1">
      <c r="A60" s="131" t="s">
        <v>37</v>
      </c>
      <c r="B60" s="131" t="s">
        <v>38</v>
      </c>
      <c r="C60" s="131" t="s">
        <v>39</v>
      </c>
      <c r="D60" s="126">
        <v>41730</v>
      </c>
      <c r="E60" s="127">
        <f>MONTH(D60)</f>
        <v>4</v>
      </c>
      <c r="F60" s="127" t="s">
        <v>40</v>
      </c>
      <c r="G60" s="131" t="s">
        <v>46</v>
      </c>
      <c r="H60" s="131" t="s">
        <v>42</v>
      </c>
      <c r="I60" s="131" t="s">
        <v>43</v>
      </c>
      <c r="J60" s="130">
        <v>1169081.4812600003</v>
      </c>
    </row>
    <row r="61" spans="1:10" hidden="1">
      <c r="A61" s="131" t="s">
        <v>37</v>
      </c>
      <c r="B61" s="131" t="s">
        <v>38</v>
      </c>
      <c r="C61" s="131" t="s">
        <v>39</v>
      </c>
      <c r="D61" s="126">
        <v>41760</v>
      </c>
      <c r="E61" s="127">
        <f>MONTH(D61)</f>
        <v>5</v>
      </c>
      <c r="F61" s="127" t="s">
        <v>40</v>
      </c>
      <c r="G61" s="131" t="s">
        <v>46</v>
      </c>
      <c r="H61" s="131" t="s">
        <v>42</v>
      </c>
      <c r="I61" s="131" t="s">
        <v>43</v>
      </c>
      <c r="J61" s="130">
        <v>1182823.2077200001</v>
      </c>
    </row>
    <row r="62" spans="1:10" hidden="1">
      <c r="A62" s="131" t="s">
        <v>37</v>
      </c>
      <c r="B62" s="131" t="s">
        <v>38</v>
      </c>
      <c r="C62" s="131" t="s">
        <v>39</v>
      </c>
      <c r="D62" s="126">
        <v>41791</v>
      </c>
      <c r="E62" s="127">
        <f>MONTH(D62)</f>
        <v>6</v>
      </c>
      <c r="F62" s="127" t="s">
        <v>40</v>
      </c>
      <c r="G62" s="131" t="s">
        <v>46</v>
      </c>
      <c r="H62" s="131" t="s">
        <v>42</v>
      </c>
      <c r="I62" s="131" t="s">
        <v>43</v>
      </c>
      <c r="J62" s="130">
        <v>1136616.0374800002</v>
      </c>
    </row>
    <row r="63" spans="1:10" hidden="1">
      <c r="A63" s="131" t="s">
        <v>37</v>
      </c>
      <c r="B63" s="131" t="s">
        <v>38</v>
      </c>
      <c r="C63" s="131" t="s">
        <v>47</v>
      </c>
      <c r="D63" s="126">
        <v>41456</v>
      </c>
      <c r="E63" s="127">
        <f>MONTH(D63)</f>
        <v>7</v>
      </c>
      <c r="F63" s="127" t="s">
        <v>40</v>
      </c>
      <c r="G63" s="131" t="s">
        <v>41</v>
      </c>
      <c r="H63" s="131" t="s">
        <v>42</v>
      </c>
      <c r="I63" s="131" t="s">
        <v>43</v>
      </c>
      <c r="J63" s="130">
        <v>2406673.7462499999</v>
      </c>
    </row>
    <row r="64" spans="1:10" hidden="1">
      <c r="A64" s="131" t="s">
        <v>37</v>
      </c>
      <c r="B64" s="131" t="s">
        <v>38</v>
      </c>
      <c r="C64" s="131" t="s">
        <v>47</v>
      </c>
      <c r="D64" s="126">
        <v>41487</v>
      </c>
      <c r="E64" s="127">
        <f>MONTH(D64)</f>
        <v>8</v>
      </c>
      <c r="F64" s="127" t="s">
        <v>40</v>
      </c>
      <c r="G64" s="131" t="s">
        <v>41</v>
      </c>
      <c r="H64" s="131" t="s">
        <v>42</v>
      </c>
      <c r="I64" s="131" t="s">
        <v>43</v>
      </c>
      <c r="J64" s="130">
        <v>2028377.0049999999</v>
      </c>
    </row>
    <row r="65" spans="1:10" hidden="1">
      <c r="A65" s="131" t="s">
        <v>37</v>
      </c>
      <c r="B65" s="131" t="s">
        <v>38</v>
      </c>
      <c r="C65" s="131" t="s">
        <v>47</v>
      </c>
      <c r="D65" s="126">
        <v>41518</v>
      </c>
      <c r="E65" s="127">
        <f>MONTH(D65)</f>
        <v>9</v>
      </c>
      <c r="F65" s="127" t="s">
        <v>40</v>
      </c>
      <c r="G65" s="131" t="s">
        <v>41</v>
      </c>
      <c r="H65" s="131" t="s">
        <v>42</v>
      </c>
      <c r="I65" s="131" t="s">
        <v>43</v>
      </c>
      <c r="J65" s="130">
        <v>2241097.23875</v>
      </c>
    </row>
    <row r="66" spans="1:10" hidden="1">
      <c r="A66" s="131" t="s">
        <v>37</v>
      </c>
      <c r="B66" s="131" t="s">
        <v>38</v>
      </c>
      <c r="C66" s="131" t="s">
        <v>47</v>
      </c>
      <c r="D66" s="126">
        <v>41548</v>
      </c>
      <c r="E66" s="127">
        <f>MONTH(D66)</f>
        <v>10</v>
      </c>
      <c r="F66" s="127" t="s">
        <v>40</v>
      </c>
      <c r="G66" s="131" t="s">
        <v>41</v>
      </c>
      <c r="H66" s="131" t="s">
        <v>42</v>
      </c>
      <c r="I66" s="131" t="s">
        <v>43</v>
      </c>
      <c r="J66" s="130">
        <v>2104393.5099999998</v>
      </c>
    </row>
    <row r="67" spans="1:10" hidden="1">
      <c r="A67" s="131" t="s">
        <v>37</v>
      </c>
      <c r="B67" s="131" t="s">
        <v>38</v>
      </c>
      <c r="C67" s="131" t="s">
        <v>47</v>
      </c>
      <c r="D67" s="126">
        <v>41579</v>
      </c>
      <c r="E67" s="127">
        <f>MONTH(D67)</f>
        <v>11</v>
      </c>
      <c r="F67" s="127" t="s">
        <v>40</v>
      </c>
      <c r="G67" s="131" t="s">
        <v>41</v>
      </c>
      <c r="H67" s="131" t="s">
        <v>42</v>
      </c>
      <c r="I67" s="131" t="s">
        <v>43</v>
      </c>
      <c r="J67" s="130">
        <v>1921236.2224999999</v>
      </c>
    </row>
    <row r="68" spans="1:10" hidden="1">
      <c r="A68" s="131" t="s">
        <v>37</v>
      </c>
      <c r="B68" s="131" t="s">
        <v>38</v>
      </c>
      <c r="C68" s="131" t="s">
        <v>47</v>
      </c>
      <c r="D68" s="126">
        <v>41609</v>
      </c>
      <c r="E68" s="127">
        <f>MONTH(D68)</f>
        <v>12</v>
      </c>
      <c r="F68" s="127" t="s">
        <v>40</v>
      </c>
      <c r="G68" s="131" t="s">
        <v>41</v>
      </c>
      <c r="H68" s="131" t="s">
        <v>42</v>
      </c>
      <c r="I68" s="131" t="s">
        <v>43</v>
      </c>
      <c r="J68" s="130">
        <v>2161522.17</v>
      </c>
    </row>
    <row r="69" spans="1:10" hidden="1">
      <c r="A69" s="131" t="s">
        <v>37</v>
      </c>
      <c r="B69" s="131" t="s">
        <v>38</v>
      </c>
      <c r="C69" s="131" t="s">
        <v>47</v>
      </c>
      <c r="D69" s="126">
        <v>41640</v>
      </c>
      <c r="E69" s="127">
        <f>MONTH(D69)</f>
        <v>1</v>
      </c>
      <c r="F69" s="127" t="s">
        <v>40</v>
      </c>
      <c r="G69" s="131" t="s">
        <v>41</v>
      </c>
      <c r="H69" s="131" t="s">
        <v>42</v>
      </c>
      <c r="I69" s="131" t="s">
        <v>43</v>
      </c>
      <c r="J69" s="130">
        <v>3104730.2250000001</v>
      </c>
    </row>
    <row r="70" spans="1:10" hidden="1">
      <c r="A70" s="131" t="s">
        <v>37</v>
      </c>
      <c r="B70" s="131" t="s">
        <v>38</v>
      </c>
      <c r="C70" s="131" t="s">
        <v>47</v>
      </c>
      <c r="D70" s="126">
        <v>41671</v>
      </c>
      <c r="E70" s="127">
        <f>MONTH(D70)</f>
        <v>2</v>
      </c>
      <c r="F70" s="127" t="s">
        <v>40</v>
      </c>
      <c r="G70" s="131" t="s">
        <v>41</v>
      </c>
      <c r="H70" s="131" t="s">
        <v>42</v>
      </c>
      <c r="I70" s="131" t="s">
        <v>43</v>
      </c>
      <c r="J70" s="130">
        <v>2116798.7124999999</v>
      </c>
    </row>
    <row r="71" spans="1:10" hidden="1">
      <c r="A71" s="131" t="s">
        <v>37</v>
      </c>
      <c r="B71" s="131" t="s">
        <v>38</v>
      </c>
      <c r="C71" s="131" t="s">
        <v>47</v>
      </c>
      <c r="D71" s="126">
        <v>41699</v>
      </c>
      <c r="E71" s="127">
        <f>MONTH(D71)</f>
        <v>3</v>
      </c>
      <c r="F71" s="127" t="s">
        <v>40</v>
      </c>
      <c r="G71" s="131" t="s">
        <v>41</v>
      </c>
      <c r="H71" s="131" t="s">
        <v>42</v>
      </c>
      <c r="I71" s="131" t="s">
        <v>43</v>
      </c>
      <c r="J71" s="130">
        <v>2728427.88625</v>
      </c>
    </row>
    <row r="72" spans="1:10" hidden="1">
      <c r="A72" s="131" t="s">
        <v>37</v>
      </c>
      <c r="B72" s="131" t="s">
        <v>38</v>
      </c>
      <c r="C72" s="131" t="s">
        <v>47</v>
      </c>
      <c r="D72" s="126">
        <v>41730</v>
      </c>
      <c r="E72" s="127">
        <f>MONTH(D72)</f>
        <v>4</v>
      </c>
      <c r="F72" s="127" t="s">
        <v>40</v>
      </c>
      <c r="G72" s="131" t="s">
        <v>41</v>
      </c>
      <c r="H72" s="131" t="s">
        <v>42</v>
      </c>
      <c r="I72" s="131" t="s">
        <v>43</v>
      </c>
      <c r="J72" s="130">
        <v>2259504.8675000002</v>
      </c>
    </row>
    <row r="73" spans="1:10" hidden="1">
      <c r="A73" s="131" t="s">
        <v>37</v>
      </c>
      <c r="B73" s="131" t="s">
        <v>38</v>
      </c>
      <c r="C73" s="131" t="s">
        <v>47</v>
      </c>
      <c r="D73" s="126">
        <v>41760</v>
      </c>
      <c r="E73" s="127">
        <f>MONTH(D73)</f>
        <v>5</v>
      </c>
      <c r="F73" s="127" t="s">
        <v>40</v>
      </c>
      <c r="G73" s="131" t="s">
        <v>41</v>
      </c>
      <c r="H73" s="131" t="s">
        <v>42</v>
      </c>
      <c r="I73" s="131" t="s">
        <v>43</v>
      </c>
      <c r="J73" s="130">
        <v>2031569.2350000001</v>
      </c>
    </row>
    <row r="74" spans="1:10" hidden="1">
      <c r="A74" s="131" t="s">
        <v>37</v>
      </c>
      <c r="B74" s="131" t="s">
        <v>38</v>
      </c>
      <c r="C74" s="131" t="s">
        <v>47</v>
      </c>
      <c r="D74" s="126">
        <v>41791</v>
      </c>
      <c r="E74" s="127">
        <f>MONTH(D74)</f>
        <v>6</v>
      </c>
      <c r="F74" s="127" t="s">
        <v>40</v>
      </c>
      <c r="G74" s="131" t="s">
        <v>41</v>
      </c>
      <c r="H74" s="131" t="s">
        <v>42</v>
      </c>
      <c r="I74" s="131" t="s">
        <v>43</v>
      </c>
      <c r="J74" s="130">
        <v>2245023.2324999999</v>
      </c>
    </row>
    <row r="75" spans="1:10" hidden="1">
      <c r="A75" s="131" t="s">
        <v>37</v>
      </c>
      <c r="B75" s="131" t="s">
        <v>38</v>
      </c>
      <c r="C75" s="131" t="s">
        <v>47</v>
      </c>
      <c r="D75" s="126">
        <v>41456</v>
      </c>
      <c r="E75" s="127">
        <f>MONTH(D75)</f>
        <v>7</v>
      </c>
      <c r="F75" s="127" t="s">
        <v>40</v>
      </c>
      <c r="G75" s="131" t="s">
        <v>41</v>
      </c>
      <c r="H75" s="131" t="s">
        <v>44</v>
      </c>
      <c r="I75" s="131" t="s">
        <v>43</v>
      </c>
      <c r="J75" s="130">
        <v>4813347.4924999997</v>
      </c>
    </row>
    <row r="76" spans="1:10" hidden="1">
      <c r="A76" s="131" t="s">
        <v>37</v>
      </c>
      <c r="B76" s="131" t="s">
        <v>38</v>
      </c>
      <c r="C76" s="131" t="s">
        <v>47</v>
      </c>
      <c r="D76" s="126">
        <v>41487</v>
      </c>
      <c r="E76" s="127">
        <f>MONTH(D76)</f>
        <v>8</v>
      </c>
      <c r="F76" s="127" t="s">
        <v>40</v>
      </c>
      <c r="G76" s="131" t="s">
        <v>41</v>
      </c>
      <c r="H76" s="131" t="s">
        <v>44</v>
      </c>
      <c r="I76" s="131" t="s">
        <v>43</v>
      </c>
      <c r="J76" s="130">
        <v>4056754.01</v>
      </c>
    </row>
    <row r="77" spans="1:10" hidden="1">
      <c r="A77" s="131" t="s">
        <v>37</v>
      </c>
      <c r="B77" s="131" t="s">
        <v>38</v>
      </c>
      <c r="C77" s="131" t="s">
        <v>47</v>
      </c>
      <c r="D77" s="126">
        <v>41518</v>
      </c>
      <c r="E77" s="127">
        <f>MONTH(D77)</f>
        <v>9</v>
      </c>
      <c r="F77" s="127" t="s">
        <v>40</v>
      </c>
      <c r="G77" s="131" t="s">
        <v>41</v>
      </c>
      <c r="H77" s="131" t="s">
        <v>44</v>
      </c>
      <c r="I77" s="131" t="s">
        <v>43</v>
      </c>
      <c r="J77" s="130">
        <v>4482194.4775</v>
      </c>
    </row>
    <row r="78" spans="1:10" hidden="1">
      <c r="A78" s="131" t="s">
        <v>37</v>
      </c>
      <c r="B78" s="131" t="s">
        <v>38</v>
      </c>
      <c r="C78" s="131" t="s">
        <v>47</v>
      </c>
      <c r="D78" s="126">
        <v>41548</v>
      </c>
      <c r="E78" s="127">
        <f>MONTH(D78)</f>
        <v>10</v>
      </c>
      <c r="F78" s="127" t="s">
        <v>40</v>
      </c>
      <c r="G78" s="131" t="s">
        <v>41</v>
      </c>
      <c r="H78" s="131" t="s">
        <v>44</v>
      </c>
      <c r="I78" s="131" t="s">
        <v>43</v>
      </c>
      <c r="J78" s="130">
        <v>4208787.0199999996</v>
      </c>
    </row>
    <row r="79" spans="1:10" hidden="1">
      <c r="A79" s="131" t="s">
        <v>37</v>
      </c>
      <c r="B79" s="131" t="s">
        <v>38</v>
      </c>
      <c r="C79" s="131" t="s">
        <v>47</v>
      </c>
      <c r="D79" s="126">
        <v>41579</v>
      </c>
      <c r="E79" s="127">
        <f>MONTH(D79)</f>
        <v>11</v>
      </c>
      <c r="F79" s="127" t="s">
        <v>40</v>
      </c>
      <c r="G79" s="131" t="s">
        <v>41</v>
      </c>
      <c r="H79" s="131" t="s">
        <v>44</v>
      </c>
      <c r="I79" s="131" t="s">
        <v>43</v>
      </c>
      <c r="J79" s="130">
        <v>3842472.4449999998</v>
      </c>
    </row>
    <row r="80" spans="1:10" hidden="1">
      <c r="A80" s="131" t="s">
        <v>37</v>
      </c>
      <c r="B80" s="131" t="s">
        <v>38</v>
      </c>
      <c r="C80" s="131" t="s">
        <v>47</v>
      </c>
      <c r="D80" s="126">
        <v>41609</v>
      </c>
      <c r="E80" s="127">
        <f>MONTH(D80)</f>
        <v>12</v>
      </c>
      <c r="F80" s="127" t="s">
        <v>40</v>
      </c>
      <c r="G80" s="131" t="s">
        <v>41</v>
      </c>
      <c r="H80" s="131" t="s">
        <v>44</v>
      </c>
      <c r="I80" s="131" t="s">
        <v>43</v>
      </c>
      <c r="J80" s="130">
        <v>4323044.34</v>
      </c>
    </row>
    <row r="81" spans="1:10" hidden="1">
      <c r="A81" s="131" t="s">
        <v>37</v>
      </c>
      <c r="B81" s="131" t="s">
        <v>38</v>
      </c>
      <c r="C81" s="131" t="s">
        <v>47</v>
      </c>
      <c r="D81" s="126">
        <v>41640</v>
      </c>
      <c r="E81" s="127">
        <f>MONTH(D81)</f>
        <v>1</v>
      </c>
      <c r="F81" s="127" t="s">
        <v>40</v>
      </c>
      <c r="G81" s="131" t="s">
        <v>41</v>
      </c>
      <c r="H81" s="131" t="s">
        <v>44</v>
      </c>
      <c r="I81" s="131" t="s">
        <v>43</v>
      </c>
      <c r="J81" s="130">
        <v>6209460.4500000002</v>
      </c>
    </row>
    <row r="82" spans="1:10" hidden="1">
      <c r="A82" s="131" t="s">
        <v>37</v>
      </c>
      <c r="B82" s="131" t="s">
        <v>38</v>
      </c>
      <c r="C82" s="131" t="s">
        <v>47</v>
      </c>
      <c r="D82" s="126">
        <v>41671</v>
      </c>
      <c r="E82" s="127">
        <f>MONTH(D82)</f>
        <v>2</v>
      </c>
      <c r="F82" s="127" t="s">
        <v>40</v>
      </c>
      <c r="G82" s="131" t="s">
        <v>41</v>
      </c>
      <c r="H82" s="131" t="s">
        <v>44</v>
      </c>
      <c r="I82" s="131" t="s">
        <v>43</v>
      </c>
      <c r="J82" s="130">
        <v>4633597.4249999998</v>
      </c>
    </row>
    <row r="83" spans="1:10" hidden="1">
      <c r="A83" s="131" t="s">
        <v>37</v>
      </c>
      <c r="B83" s="131" t="s">
        <v>38</v>
      </c>
      <c r="C83" s="131" t="s">
        <v>47</v>
      </c>
      <c r="D83" s="126">
        <v>41699</v>
      </c>
      <c r="E83" s="127">
        <f>MONTH(D83)</f>
        <v>3</v>
      </c>
      <c r="F83" s="127" t="s">
        <v>40</v>
      </c>
      <c r="G83" s="131" t="s">
        <v>41</v>
      </c>
      <c r="H83" s="131" t="s">
        <v>44</v>
      </c>
      <c r="I83" s="131" t="s">
        <v>43</v>
      </c>
      <c r="J83" s="130">
        <v>5456855.7725</v>
      </c>
    </row>
    <row r="84" spans="1:10" hidden="1">
      <c r="A84" s="131" t="s">
        <v>37</v>
      </c>
      <c r="B84" s="131" t="s">
        <v>38</v>
      </c>
      <c r="C84" s="131" t="s">
        <v>47</v>
      </c>
      <c r="D84" s="126">
        <v>41730</v>
      </c>
      <c r="E84" s="127">
        <f>MONTH(D84)</f>
        <v>4</v>
      </c>
      <c r="F84" s="127" t="s">
        <v>40</v>
      </c>
      <c r="G84" s="131" t="s">
        <v>41</v>
      </c>
      <c r="H84" s="131" t="s">
        <v>44</v>
      </c>
      <c r="I84" s="131" t="s">
        <v>43</v>
      </c>
      <c r="J84" s="130">
        <v>4519009.7350000003</v>
      </c>
    </row>
    <row r="85" spans="1:10" hidden="1">
      <c r="A85" s="131" t="s">
        <v>37</v>
      </c>
      <c r="B85" s="131" t="s">
        <v>38</v>
      </c>
      <c r="C85" s="131" t="s">
        <v>47</v>
      </c>
      <c r="D85" s="126">
        <v>41760</v>
      </c>
      <c r="E85" s="127">
        <f>MONTH(D85)</f>
        <v>5</v>
      </c>
      <c r="F85" s="127" t="s">
        <v>40</v>
      </c>
      <c r="G85" s="131" t="s">
        <v>41</v>
      </c>
      <c r="H85" s="131" t="s">
        <v>44</v>
      </c>
      <c r="I85" s="131" t="s">
        <v>43</v>
      </c>
      <c r="J85" s="130">
        <v>4063138.47</v>
      </c>
    </row>
    <row r="86" spans="1:10" hidden="1">
      <c r="A86" s="131" t="s">
        <v>37</v>
      </c>
      <c r="B86" s="131" t="s">
        <v>38</v>
      </c>
      <c r="C86" s="131" t="s">
        <v>47</v>
      </c>
      <c r="D86" s="126">
        <v>41791</v>
      </c>
      <c r="E86" s="127">
        <f>MONTH(D86)</f>
        <v>6</v>
      </c>
      <c r="F86" s="127" t="s">
        <v>40</v>
      </c>
      <c r="G86" s="131" t="s">
        <v>41</v>
      </c>
      <c r="H86" s="131" t="s">
        <v>44</v>
      </c>
      <c r="I86" s="131" t="s">
        <v>43</v>
      </c>
      <c r="J86" s="130">
        <v>4490046.4649999999</v>
      </c>
    </row>
    <row r="87" spans="1:10" hidden="1">
      <c r="A87" s="131" t="s">
        <v>37</v>
      </c>
      <c r="B87" s="131" t="s">
        <v>38</v>
      </c>
      <c r="C87" s="131" t="s">
        <v>47</v>
      </c>
      <c r="D87" s="126">
        <v>41456</v>
      </c>
      <c r="E87" s="127">
        <f>MONTH(D87)</f>
        <v>7</v>
      </c>
      <c r="F87" s="127" t="s">
        <v>40</v>
      </c>
      <c r="G87" s="131" t="s">
        <v>45</v>
      </c>
      <c r="H87" s="131" t="s">
        <v>42</v>
      </c>
      <c r="I87" s="131" t="s">
        <v>43</v>
      </c>
      <c r="J87" s="130">
        <v>2117872.8966999999</v>
      </c>
    </row>
    <row r="88" spans="1:10" hidden="1">
      <c r="A88" s="131" t="s">
        <v>37</v>
      </c>
      <c r="B88" s="131" t="s">
        <v>38</v>
      </c>
      <c r="C88" s="131" t="s">
        <v>47</v>
      </c>
      <c r="D88" s="126">
        <v>41487</v>
      </c>
      <c r="E88" s="127">
        <f>MONTH(D88)</f>
        <v>8</v>
      </c>
      <c r="F88" s="127" t="s">
        <v>40</v>
      </c>
      <c r="G88" s="131" t="s">
        <v>45</v>
      </c>
      <c r="H88" s="131" t="s">
        <v>42</v>
      </c>
      <c r="I88" s="131" t="s">
        <v>43</v>
      </c>
      <c r="J88" s="130">
        <v>1784971.7644</v>
      </c>
    </row>
    <row r="89" spans="1:10" hidden="1">
      <c r="A89" s="131" t="s">
        <v>37</v>
      </c>
      <c r="B89" s="131" t="s">
        <v>38</v>
      </c>
      <c r="C89" s="131" t="s">
        <v>47</v>
      </c>
      <c r="D89" s="126">
        <v>41518</v>
      </c>
      <c r="E89" s="127">
        <f>MONTH(D89)</f>
        <v>9</v>
      </c>
      <c r="F89" s="127" t="s">
        <v>40</v>
      </c>
      <c r="G89" s="131" t="s">
        <v>45</v>
      </c>
      <c r="H89" s="131" t="s">
        <v>42</v>
      </c>
      <c r="I89" s="131" t="s">
        <v>43</v>
      </c>
      <c r="J89" s="130">
        <v>1972165.5701000001</v>
      </c>
    </row>
    <row r="90" spans="1:10" hidden="1">
      <c r="A90" s="131" t="s">
        <v>37</v>
      </c>
      <c r="B90" s="131" t="s">
        <v>38</v>
      </c>
      <c r="C90" s="131" t="s">
        <v>47</v>
      </c>
      <c r="D90" s="126">
        <v>41548</v>
      </c>
      <c r="E90" s="127">
        <f>MONTH(D90)</f>
        <v>10</v>
      </c>
      <c r="F90" s="127" t="s">
        <v>40</v>
      </c>
      <c r="G90" s="131" t="s">
        <v>45</v>
      </c>
      <c r="H90" s="131" t="s">
        <v>42</v>
      </c>
      <c r="I90" s="131" t="s">
        <v>43</v>
      </c>
      <c r="J90" s="130">
        <v>1851866.2887999997</v>
      </c>
    </row>
    <row r="91" spans="1:10" hidden="1">
      <c r="A91" s="131" t="s">
        <v>37</v>
      </c>
      <c r="B91" s="131" t="s">
        <v>38</v>
      </c>
      <c r="C91" s="131" t="s">
        <v>47</v>
      </c>
      <c r="D91" s="126">
        <v>41579</v>
      </c>
      <c r="E91" s="127">
        <f>MONTH(D91)</f>
        <v>11</v>
      </c>
      <c r="F91" s="127" t="s">
        <v>40</v>
      </c>
      <c r="G91" s="131" t="s">
        <v>45</v>
      </c>
      <c r="H91" s="131" t="s">
        <v>42</v>
      </c>
      <c r="I91" s="131" t="s">
        <v>43</v>
      </c>
      <c r="J91" s="130">
        <v>1690687.8758</v>
      </c>
    </row>
    <row r="92" spans="1:10" hidden="1">
      <c r="A92" s="131" t="s">
        <v>37</v>
      </c>
      <c r="B92" s="131" t="s">
        <v>38</v>
      </c>
      <c r="C92" s="131" t="s">
        <v>47</v>
      </c>
      <c r="D92" s="126">
        <v>41609</v>
      </c>
      <c r="E92" s="127">
        <f>MONTH(D92)</f>
        <v>12</v>
      </c>
      <c r="F92" s="127" t="s">
        <v>40</v>
      </c>
      <c r="G92" s="131" t="s">
        <v>45</v>
      </c>
      <c r="H92" s="131" t="s">
        <v>42</v>
      </c>
      <c r="I92" s="131" t="s">
        <v>43</v>
      </c>
      <c r="J92" s="130">
        <v>1902139.5096</v>
      </c>
    </row>
    <row r="93" spans="1:10" hidden="1">
      <c r="A93" s="131" t="s">
        <v>37</v>
      </c>
      <c r="B93" s="131" t="s">
        <v>38</v>
      </c>
      <c r="C93" s="131" t="s">
        <v>47</v>
      </c>
      <c r="D93" s="126">
        <v>41640</v>
      </c>
      <c r="E93" s="127">
        <f>MONTH(D93)</f>
        <v>1</v>
      </c>
      <c r="F93" s="127" t="s">
        <v>40</v>
      </c>
      <c r="G93" s="131" t="s">
        <v>45</v>
      </c>
      <c r="H93" s="131" t="s">
        <v>42</v>
      </c>
      <c r="I93" s="131" t="s">
        <v>43</v>
      </c>
      <c r="J93" s="130">
        <v>2732162.5980000002</v>
      </c>
    </row>
    <row r="94" spans="1:10" hidden="1">
      <c r="A94" s="131" t="s">
        <v>37</v>
      </c>
      <c r="B94" s="131" t="s">
        <v>38</v>
      </c>
      <c r="C94" s="131" t="s">
        <v>47</v>
      </c>
      <c r="D94" s="126">
        <v>41671</v>
      </c>
      <c r="E94" s="127">
        <f>MONTH(D94)</f>
        <v>2</v>
      </c>
      <c r="F94" s="127" t="s">
        <v>40</v>
      </c>
      <c r="G94" s="131" t="s">
        <v>45</v>
      </c>
      <c r="H94" s="131" t="s">
        <v>42</v>
      </c>
      <c r="I94" s="131" t="s">
        <v>43</v>
      </c>
      <c r="J94" s="130">
        <v>2478782.8670000001</v>
      </c>
    </row>
    <row r="95" spans="1:10" hidden="1">
      <c r="A95" s="131" t="s">
        <v>37</v>
      </c>
      <c r="B95" s="131" t="s">
        <v>38</v>
      </c>
      <c r="C95" s="131" t="s">
        <v>47</v>
      </c>
      <c r="D95" s="126">
        <v>41699</v>
      </c>
      <c r="E95" s="127">
        <f>MONTH(D95)</f>
        <v>3</v>
      </c>
      <c r="F95" s="127" t="s">
        <v>40</v>
      </c>
      <c r="G95" s="131" t="s">
        <v>45</v>
      </c>
      <c r="H95" s="131" t="s">
        <v>42</v>
      </c>
      <c r="I95" s="131" t="s">
        <v>43</v>
      </c>
      <c r="J95" s="130">
        <v>2401016.5399000002</v>
      </c>
    </row>
    <row r="96" spans="1:10" hidden="1">
      <c r="A96" s="131" t="s">
        <v>37</v>
      </c>
      <c r="B96" s="131" t="s">
        <v>38</v>
      </c>
      <c r="C96" s="131" t="s">
        <v>47</v>
      </c>
      <c r="D96" s="126">
        <v>41730</v>
      </c>
      <c r="E96" s="127">
        <f>MONTH(D96)</f>
        <v>4</v>
      </c>
      <c r="F96" s="127" t="s">
        <v>40</v>
      </c>
      <c r="G96" s="131" t="s">
        <v>45</v>
      </c>
      <c r="H96" s="131" t="s">
        <v>42</v>
      </c>
      <c r="I96" s="131" t="s">
        <v>43</v>
      </c>
      <c r="J96" s="130">
        <v>1988364.2834000001</v>
      </c>
    </row>
    <row r="97" spans="1:10" hidden="1">
      <c r="A97" s="131" t="s">
        <v>37</v>
      </c>
      <c r="B97" s="131" t="s">
        <v>38</v>
      </c>
      <c r="C97" s="131" t="s">
        <v>47</v>
      </c>
      <c r="D97" s="126">
        <v>41760</v>
      </c>
      <c r="E97" s="127">
        <f>MONTH(D97)</f>
        <v>5</v>
      </c>
      <c r="F97" s="127" t="s">
        <v>40</v>
      </c>
      <c r="G97" s="131" t="s">
        <v>45</v>
      </c>
      <c r="H97" s="131" t="s">
        <v>42</v>
      </c>
      <c r="I97" s="131" t="s">
        <v>43</v>
      </c>
      <c r="J97" s="130">
        <v>1787780.9268</v>
      </c>
    </row>
    <row r="98" spans="1:10" hidden="1">
      <c r="A98" s="131" t="s">
        <v>37</v>
      </c>
      <c r="B98" s="131" t="s">
        <v>38</v>
      </c>
      <c r="C98" s="131" t="s">
        <v>47</v>
      </c>
      <c r="D98" s="126">
        <v>41791</v>
      </c>
      <c r="E98" s="127">
        <f>MONTH(D98)</f>
        <v>6</v>
      </c>
      <c r="F98" s="127" t="s">
        <v>40</v>
      </c>
      <c r="G98" s="131" t="s">
        <v>45</v>
      </c>
      <c r="H98" s="131" t="s">
        <v>42</v>
      </c>
      <c r="I98" s="131" t="s">
        <v>43</v>
      </c>
      <c r="J98" s="130">
        <v>1975620.4446</v>
      </c>
    </row>
    <row r="99" spans="1:10" hidden="1">
      <c r="A99" s="131" t="s">
        <v>37</v>
      </c>
      <c r="B99" s="131" t="s">
        <v>38</v>
      </c>
      <c r="C99" s="131" t="s">
        <v>47</v>
      </c>
      <c r="D99" s="126">
        <v>41456</v>
      </c>
      <c r="E99" s="127">
        <f>MONTH(D99)</f>
        <v>7</v>
      </c>
      <c r="F99" s="127" t="s">
        <v>40</v>
      </c>
      <c r="G99" s="131" t="s">
        <v>45</v>
      </c>
      <c r="H99" s="131" t="s">
        <v>44</v>
      </c>
      <c r="I99" s="131" t="s">
        <v>43</v>
      </c>
      <c r="J99" s="130">
        <v>3850677.9939999999</v>
      </c>
    </row>
    <row r="100" spans="1:10" hidden="1">
      <c r="A100" s="131" t="s">
        <v>37</v>
      </c>
      <c r="B100" s="131" t="s">
        <v>38</v>
      </c>
      <c r="C100" s="131" t="s">
        <v>47</v>
      </c>
      <c r="D100" s="126">
        <v>41487</v>
      </c>
      <c r="E100" s="127">
        <f>MONTH(D100)</f>
        <v>8</v>
      </c>
      <c r="F100" s="127" t="s">
        <v>40</v>
      </c>
      <c r="G100" s="131" t="s">
        <v>45</v>
      </c>
      <c r="H100" s="131" t="s">
        <v>44</v>
      </c>
      <c r="I100" s="131" t="s">
        <v>43</v>
      </c>
      <c r="J100" s="130">
        <v>3245403.2080000001</v>
      </c>
    </row>
    <row r="101" spans="1:10" hidden="1">
      <c r="A101" s="131" t="s">
        <v>37</v>
      </c>
      <c r="B101" s="131" t="s">
        <v>38</v>
      </c>
      <c r="C101" s="131" t="s">
        <v>47</v>
      </c>
      <c r="D101" s="126">
        <v>41518</v>
      </c>
      <c r="E101" s="127">
        <f>MONTH(D101)</f>
        <v>9</v>
      </c>
      <c r="F101" s="127" t="s">
        <v>40</v>
      </c>
      <c r="G101" s="131" t="s">
        <v>45</v>
      </c>
      <c r="H101" s="131" t="s">
        <v>44</v>
      </c>
      <c r="I101" s="131" t="s">
        <v>43</v>
      </c>
      <c r="J101" s="130">
        <v>3585755.5820000004</v>
      </c>
    </row>
    <row r="102" spans="1:10" hidden="1">
      <c r="A102" s="131" t="s">
        <v>37</v>
      </c>
      <c r="B102" s="131" t="s">
        <v>38</v>
      </c>
      <c r="C102" s="131" t="s">
        <v>47</v>
      </c>
      <c r="D102" s="126">
        <v>41548</v>
      </c>
      <c r="E102" s="127">
        <f>MONTH(D102)</f>
        <v>10</v>
      </c>
      <c r="F102" s="127" t="s">
        <v>40</v>
      </c>
      <c r="G102" s="131" t="s">
        <v>45</v>
      </c>
      <c r="H102" s="131" t="s">
        <v>44</v>
      </c>
      <c r="I102" s="131" t="s">
        <v>43</v>
      </c>
      <c r="J102" s="130">
        <v>3367029.6159999999</v>
      </c>
    </row>
    <row r="103" spans="1:10" hidden="1">
      <c r="A103" s="131" t="s">
        <v>37</v>
      </c>
      <c r="B103" s="131" t="s">
        <v>38</v>
      </c>
      <c r="C103" s="131" t="s">
        <v>47</v>
      </c>
      <c r="D103" s="126">
        <v>41579</v>
      </c>
      <c r="E103" s="127">
        <f>MONTH(D103)</f>
        <v>11</v>
      </c>
      <c r="F103" s="127" t="s">
        <v>40</v>
      </c>
      <c r="G103" s="131" t="s">
        <v>45</v>
      </c>
      <c r="H103" s="131" t="s">
        <v>44</v>
      </c>
      <c r="I103" s="131" t="s">
        <v>43</v>
      </c>
      <c r="J103" s="130">
        <v>3073977.9560000002</v>
      </c>
    </row>
    <row r="104" spans="1:10" hidden="1">
      <c r="A104" s="131" t="s">
        <v>37</v>
      </c>
      <c r="B104" s="131" t="s">
        <v>38</v>
      </c>
      <c r="C104" s="131" t="s">
        <v>47</v>
      </c>
      <c r="D104" s="126">
        <v>41609</v>
      </c>
      <c r="E104" s="127">
        <f>MONTH(D104)</f>
        <v>12</v>
      </c>
      <c r="F104" s="127" t="s">
        <v>40</v>
      </c>
      <c r="G104" s="131" t="s">
        <v>45</v>
      </c>
      <c r="H104" s="131" t="s">
        <v>44</v>
      </c>
      <c r="I104" s="131" t="s">
        <v>43</v>
      </c>
      <c r="J104" s="130">
        <v>3458435.4720000001</v>
      </c>
    </row>
    <row r="105" spans="1:10" hidden="1">
      <c r="A105" s="131" t="s">
        <v>37</v>
      </c>
      <c r="B105" s="131" t="s">
        <v>38</v>
      </c>
      <c r="C105" s="131" t="s">
        <v>47</v>
      </c>
      <c r="D105" s="126">
        <v>41640</v>
      </c>
      <c r="E105" s="127">
        <f>MONTH(D105)</f>
        <v>1</v>
      </c>
      <c r="F105" s="127" t="s">
        <v>40</v>
      </c>
      <c r="G105" s="131" t="s">
        <v>45</v>
      </c>
      <c r="H105" s="131" t="s">
        <v>44</v>
      </c>
      <c r="I105" s="131" t="s">
        <v>43</v>
      </c>
      <c r="J105" s="130">
        <v>4967568.3600000003</v>
      </c>
    </row>
    <row r="106" spans="1:10" hidden="1">
      <c r="A106" s="131" t="s">
        <v>37</v>
      </c>
      <c r="B106" s="131" t="s">
        <v>38</v>
      </c>
      <c r="C106" s="131" t="s">
        <v>47</v>
      </c>
      <c r="D106" s="126">
        <v>41671</v>
      </c>
      <c r="E106" s="127">
        <f>MONTH(D106)</f>
        <v>2</v>
      </c>
      <c r="F106" s="127" t="s">
        <v>40</v>
      </c>
      <c r="G106" s="131" t="s">
        <v>45</v>
      </c>
      <c r="H106" s="131" t="s">
        <v>44</v>
      </c>
      <c r="I106" s="131" t="s">
        <v>43</v>
      </c>
      <c r="J106" s="130">
        <v>4506877.9400000004</v>
      </c>
    </row>
    <row r="107" spans="1:10" hidden="1">
      <c r="A107" s="131" t="s">
        <v>37</v>
      </c>
      <c r="B107" s="131" t="s">
        <v>38</v>
      </c>
      <c r="C107" s="131" t="s">
        <v>47</v>
      </c>
      <c r="D107" s="126">
        <v>41699</v>
      </c>
      <c r="E107" s="127">
        <f>MONTH(D107)</f>
        <v>3</v>
      </c>
      <c r="F107" s="127" t="s">
        <v>40</v>
      </c>
      <c r="G107" s="131" t="s">
        <v>45</v>
      </c>
      <c r="H107" s="131" t="s">
        <v>44</v>
      </c>
      <c r="I107" s="131" t="s">
        <v>43</v>
      </c>
      <c r="J107" s="130">
        <v>4365484.6179999998</v>
      </c>
    </row>
    <row r="108" spans="1:10" hidden="1">
      <c r="A108" s="131" t="s">
        <v>37</v>
      </c>
      <c r="B108" s="131" t="s">
        <v>38</v>
      </c>
      <c r="C108" s="131" t="s">
        <v>47</v>
      </c>
      <c r="D108" s="126">
        <v>41730</v>
      </c>
      <c r="E108" s="127">
        <f>MONTH(D108)</f>
        <v>4</v>
      </c>
      <c r="F108" s="127" t="s">
        <v>40</v>
      </c>
      <c r="G108" s="131" t="s">
        <v>45</v>
      </c>
      <c r="H108" s="131" t="s">
        <v>44</v>
      </c>
      <c r="I108" s="131" t="s">
        <v>43</v>
      </c>
      <c r="J108" s="130">
        <v>4615207.7879999997</v>
      </c>
    </row>
    <row r="109" spans="1:10" hidden="1">
      <c r="A109" s="131" t="s">
        <v>37</v>
      </c>
      <c r="B109" s="131" t="s">
        <v>38</v>
      </c>
      <c r="C109" s="131" t="s">
        <v>47</v>
      </c>
      <c r="D109" s="126">
        <v>41760</v>
      </c>
      <c r="E109" s="127">
        <f>MONTH(D109)</f>
        <v>5</v>
      </c>
      <c r="F109" s="127" t="s">
        <v>40</v>
      </c>
      <c r="G109" s="131" t="s">
        <v>45</v>
      </c>
      <c r="H109" s="131" t="s">
        <v>44</v>
      </c>
      <c r="I109" s="131" t="s">
        <v>43</v>
      </c>
      <c r="J109" s="130">
        <v>3250510.7760000005</v>
      </c>
    </row>
    <row r="110" spans="1:10" hidden="1">
      <c r="A110" s="131" t="s">
        <v>37</v>
      </c>
      <c r="B110" s="131" t="s">
        <v>38</v>
      </c>
      <c r="C110" s="131" t="s">
        <v>47</v>
      </c>
      <c r="D110" s="126">
        <v>41791</v>
      </c>
      <c r="E110" s="127">
        <f>MONTH(D110)</f>
        <v>6</v>
      </c>
      <c r="F110" s="127" t="s">
        <v>40</v>
      </c>
      <c r="G110" s="131" t="s">
        <v>45</v>
      </c>
      <c r="H110" s="131" t="s">
        <v>44</v>
      </c>
      <c r="I110" s="131" t="s">
        <v>43</v>
      </c>
      <c r="J110" s="130">
        <v>3592037.1720000003</v>
      </c>
    </row>
    <row r="111" spans="1:10" hidden="1">
      <c r="A111" s="131" t="s">
        <v>37</v>
      </c>
      <c r="B111" s="131" t="s">
        <v>38</v>
      </c>
      <c r="C111" s="131" t="s">
        <v>47</v>
      </c>
      <c r="D111" s="126">
        <v>41456</v>
      </c>
      <c r="E111" s="127">
        <f>MONTH(D111)</f>
        <v>7</v>
      </c>
      <c r="F111" s="127" t="s">
        <v>40</v>
      </c>
      <c r="G111" s="131" t="s">
        <v>46</v>
      </c>
      <c r="H111" s="131" t="s">
        <v>42</v>
      </c>
      <c r="I111" s="131" t="s">
        <v>43</v>
      </c>
      <c r="J111" s="130">
        <v>4139478.8435499985</v>
      </c>
    </row>
    <row r="112" spans="1:10" hidden="1">
      <c r="A112" s="131" t="s">
        <v>37</v>
      </c>
      <c r="B112" s="131" t="s">
        <v>38</v>
      </c>
      <c r="C112" s="131" t="s">
        <v>47</v>
      </c>
      <c r="D112" s="126">
        <v>41487</v>
      </c>
      <c r="E112" s="127">
        <f>MONTH(D112)</f>
        <v>8</v>
      </c>
      <c r="F112" s="127" t="s">
        <v>40</v>
      </c>
      <c r="G112" s="131" t="s">
        <v>46</v>
      </c>
      <c r="H112" s="131" t="s">
        <v>42</v>
      </c>
      <c r="I112" s="131" t="s">
        <v>43</v>
      </c>
      <c r="J112" s="130">
        <v>3488808.4485999988</v>
      </c>
    </row>
    <row r="113" spans="1:10" hidden="1">
      <c r="A113" s="131" t="s">
        <v>37</v>
      </c>
      <c r="B113" s="131" t="s">
        <v>38</v>
      </c>
      <c r="C113" s="131" t="s">
        <v>47</v>
      </c>
      <c r="D113" s="126">
        <v>41518</v>
      </c>
      <c r="E113" s="127">
        <f>MONTH(D113)</f>
        <v>9</v>
      </c>
      <c r="F113" s="127" t="s">
        <v>40</v>
      </c>
      <c r="G113" s="131" t="s">
        <v>46</v>
      </c>
      <c r="H113" s="131" t="s">
        <v>42</v>
      </c>
      <c r="I113" s="131" t="s">
        <v>43</v>
      </c>
      <c r="J113" s="130">
        <v>3854687.2506499989</v>
      </c>
    </row>
    <row r="114" spans="1:10" hidden="1">
      <c r="A114" s="131" t="s">
        <v>37</v>
      </c>
      <c r="B114" s="131" t="s">
        <v>38</v>
      </c>
      <c r="C114" s="131" t="s">
        <v>47</v>
      </c>
      <c r="D114" s="126">
        <v>41548</v>
      </c>
      <c r="E114" s="127">
        <f>MONTH(D114)</f>
        <v>10</v>
      </c>
      <c r="F114" s="127" t="s">
        <v>40</v>
      </c>
      <c r="G114" s="131" t="s">
        <v>46</v>
      </c>
      <c r="H114" s="131" t="s">
        <v>42</v>
      </c>
      <c r="I114" s="131" t="s">
        <v>43</v>
      </c>
      <c r="J114" s="130">
        <v>3619556.8371999986</v>
      </c>
    </row>
    <row r="115" spans="1:10" hidden="1">
      <c r="A115" s="131" t="s">
        <v>37</v>
      </c>
      <c r="B115" s="131" t="s">
        <v>38</v>
      </c>
      <c r="C115" s="131" t="s">
        <v>47</v>
      </c>
      <c r="D115" s="126">
        <v>41579</v>
      </c>
      <c r="E115" s="127">
        <f>MONTH(D115)</f>
        <v>11</v>
      </c>
      <c r="F115" s="127" t="s">
        <v>40</v>
      </c>
      <c r="G115" s="131" t="s">
        <v>46</v>
      </c>
      <c r="H115" s="131" t="s">
        <v>42</v>
      </c>
      <c r="I115" s="131" t="s">
        <v>43</v>
      </c>
      <c r="J115" s="130">
        <v>3304526.302699999</v>
      </c>
    </row>
    <row r="116" spans="1:10" hidden="1">
      <c r="A116" s="131" t="s">
        <v>37</v>
      </c>
      <c r="B116" s="131" t="s">
        <v>38</v>
      </c>
      <c r="C116" s="131" t="s">
        <v>47</v>
      </c>
      <c r="D116" s="126">
        <v>41609</v>
      </c>
      <c r="E116" s="127">
        <f>MONTH(D116)</f>
        <v>12</v>
      </c>
      <c r="F116" s="127" t="s">
        <v>40</v>
      </c>
      <c r="G116" s="131" t="s">
        <v>46</v>
      </c>
      <c r="H116" s="131" t="s">
        <v>42</v>
      </c>
      <c r="I116" s="131" t="s">
        <v>43</v>
      </c>
      <c r="J116" s="130">
        <v>3717818.1323999991</v>
      </c>
    </row>
    <row r="117" spans="1:10" hidden="1">
      <c r="A117" s="131" t="s">
        <v>37</v>
      </c>
      <c r="B117" s="131" t="s">
        <v>38</v>
      </c>
      <c r="C117" s="131" t="s">
        <v>47</v>
      </c>
      <c r="D117" s="126">
        <v>41640</v>
      </c>
      <c r="E117" s="127">
        <f>MONTH(D117)</f>
        <v>1</v>
      </c>
      <c r="F117" s="127" t="s">
        <v>40</v>
      </c>
      <c r="G117" s="131" t="s">
        <v>46</v>
      </c>
      <c r="H117" s="131" t="s">
        <v>42</v>
      </c>
      <c r="I117" s="131" t="s">
        <v>43</v>
      </c>
      <c r="J117" s="130">
        <v>5340135.9869999988</v>
      </c>
    </row>
    <row r="118" spans="1:10" hidden="1">
      <c r="A118" s="131" t="s">
        <v>37</v>
      </c>
      <c r="B118" s="131" t="s">
        <v>38</v>
      </c>
      <c r="C118" s="131" t="s">
        <v>47</v>
      </c>
      <c r="D118" s="126">
        <v>41671</v>
      </c>
      <c r="E118" s="127">
        <f>MONTH(D118)</f>
        <v>2</v>
      </c>
      <c r="F118" s="127" t="s">
        <v>40</v>
      </c>
      <c r="G118" s="131" t="s">
        <v>46</v>
      </c>
      <c r="H118" s="131" t="s">
        <v>42</v>
      </c>
      <c r="I118" s="131" t="s">
        <v>43</v>
      </c>
      <c r="J118" s="130">
        <v>4844893.7854999984</v>
      </c>
    </row>
    <row r="119" spans="1:10" hidden="1">
      <c r="A119" s="131" t="s">
        <v>37</v>
      </c>
      <c r="B119" s="131" t="s">
        <v>38</v>
      </c>
      <c r="C119" s="131" t="s">
        <v>47</v>
      </c>
      <c r="D119" s="126">
        <v>41699</v>
      </c>
      <c r="E119" s="127">
        <f>MONTH(D119)</f>
        <v>3</v>
      </c>
      <c r="F119" s="127" t="s">
        <v>40</v>
      </c>
      <c r="G119" s="131" t="s">
        <v>46</v>
      </c>
      <c r="H119" s="131" t="s">
        <v>42</v>
      </c>
      <c r="I119" s="131" t="s">
        <v>43</v>
      </c>
      <c r="J119" s="130">
        <v>4692895.9643499991</v>
      </c>
    </row>
    <row r="120" spans="1:10" hidden="1">
      <c r="A120" s="131" t="s">
        <v>37</v>
      </c>
      <c r="B120" s="131" t="s">
        <v>38</v>
      </c>
      <c r="C120" s="131" t="s">
        <v>47</v>
      </c>
      <c r="D120" s="126">
        <v>41730</v>
      </c>
      <c r="E120" s="127">
        <f>MONTH(D120)</f>
        <v>4</v>
      </c>
      <c r="F120" s="127" t="s">
        <v>40</v>
      </c>
      <c r="G120" s="131" t="s">
        <v>46</v>
      </c>
      <c r="H120" s="131" t="s">
        <v>42</v>
      </c>
      <c r="I120" s="131" t="s">
        <v>43</v>
      </c>
      <c r="J120" s="130">
        <v>4886348.3721000003</v>
      </c>
    </row>
    <row r="121" spans="1:10" hidden="1">
      <c r="A121" s="131" t="s">
        <v>37</v>
      </c>
      <c r="B121" s="131" t="s">
        <v>38</v>
      </c>
      <c r="C121" s="131" t="s">
        <v>47</v>
      </c>
      <c r="D121" s="126">
        <v>41760</v>
      </c>
      <c r="E121" s="127">
        <f>MONTH(D121)</f>
        <v>5</v>
      </c>
      <c r="F121" s="127" t="s">
        <v>40</v>
      </c>
      <c r="G121" s="131" t="s">
        <v>46</v>
      </c>
      <c r="H121" s="131" t="s">
        <v>42</v>
      </c>
      <c r="I121" s="131" t="s">
        <v>43</v>
      </c>
      <c r="J121" s="130">
        <v>3494299.084199999</v>
      </c>
    </row>
    <row r="122" spans="1:10" hidden="1">
      <c r="A122" s="131" t="s">
        <v>37</v>
      </c>
      <c r="B122" s="131" t="s">
        <v>38</v>
      </c>
      <c r="C122" s="131" t="s">
        <v>47</v>
      </c>
      <c r="D122" s="126">
        <v>41791</v>
      </c>
      <c r="E122" s="127">
        <f>MONTH(D122)</f>
        <v>6</v>
      </c>
      <c r="F122" s="127" t="s">
        <v>40</v>
      </c>
      <c r="G122" s="131" t="s">
        <v>46</v>
      </c>
      <c r="H122" s="131" t="s">
        <v>42</v>
      </c>
      <c r="I122" s="131" t="s">
        <v>43</v>
      </c>
      <c r="J122" s="130">
        <v>3861439.9598999987</v>
      </c>
    </row>
    <row r="123" spans="1:10" hidden="1">
      <c r="A123" s="131" t="s">
        <v>37</v>
      </c>
      <c r="B123" s="131" t="s">
        <v>38</v>
      </c>
      <c r="C123" s="131" t="s">
        <v>48</v>
      </c>
      <c r="D123" s="126">
        <v>41456</v>
      </c>
      <c r="E123" s="127">
        <f>MONTH(D123)</f>
        <v>7</v>
      </c>
      <c r="F123" s="127" t="s">
        <v>40</v>
      </c>
      <c r="G123" s="131" t="s">
        <v>41</v>
      </c>
      <c r="H123" s="131" t="s">
        <v>42</v>
      </c>
      <c r="I123" s="131" t="s">
        <v>43</v>
      </c>
      <c r="J123" s="130">
        <v>1766228.7212499999</v>
      </c>
    </row>
    <row r="124" spans="1:10" hidden="1">
      <c r="A124" s="131" t="s">
        <v>37</v>
      </c>
      <c r="B124" s="131" t="s">
        <v>38</v>
      </c>
      <c r="C124" s="131" t="s">
        <v>48</v>
      </c>
      <c r="D124" s="126">
        <v>41487</v>
      </c>
      <c r="E124" s="127">
        <f>MONTH(D124)</f>
        <v>8</v>
      </c>
      <c r="F124" s="127" t="s">
        <v>40</v>
      </c>
      <c r="G124" s="131" t="s">
        <v>41</v>
      </c>
      <c r="H124" s="131" t="s">
        <v>42</v>
      </c>
      <c r="I124" s="131" t="s">
        <v>43</v>
      </c>
      <c r="J124" s="130">
        <v>1951422.76125</v>
      </c>
    </row>
    <row r="125" spans="1:10" hidden="1">
      <c r="A125" s="131" t="s">
        <v>37</v>
      </c>
      <c r="B125" s="131" t="s">
        <v>38</v>
      </c>
      <c r="C125" s="131" t="s">
        <v>48</v>
      </c>
      <c r="D125" s="126">
        <v>41518</v>
      </c>
      <c r="E125" s="127">
        <f>MONTH(D125)</f>
        <v>9</v>
      </c>
      <c r="F125" s="127" t="s">
        <v>40</v>
      </c>
      <c r="G125" s="131" t="s">
        <v>41</v>
      </c>
      <c r="H125" s="131" t="s">
        <v>42</v>
      </c>
      <c r="I125" s="131" t="s">
        <v>43</v>
      </c>
      <c r="J125" s="130">
        <v>1699371.23875</v>
      </c>
    </row>
    <row r="126" spans="1:10" hidden="1">
      <c r="A126" s="131" t="s">
        <v>37</v>
      </c>
      <c r="B126" s="131" t="s">
        <v>38</v>
      </c>
      <c r="C126" s="131" t="s">
        <v>48</v>
      </c>
      <c r="D126" s="126">
        <v>41548</v>
      </c>
      <c r="E126" s="127">
        <f>MONTH(D126)</f>
        <v>10</v>
      </c>
      <c r="F126" s="127" t="s">
        <v>40</v>
      </c>
      <c r="G126" s="131" t="s">
        <v>41</v>
      </c>
      <c r="H126" s="131" t="s">
        <v>42</v>
      </c>
      <c r="I126" s="131" t="s">
        <v>43</v>
      </c>
      <c r="J126" s="130">
        <v>1502189.2037500001</v>
      </c>
    </row>
    <row r="127" spans="1:10" hidden="1">
      <c r="A127" s="131" t="s">
        <v>37</v>
      </c>
      <c r="B127" s="131" t="s">
        <v>38</v>
      </c>
      <c r="C127" s="131" t="s">
        <v>48</v>
      </c>
      <c r="D127" s="126">
        <v>41579</v>
      </c>
      <c r="E127" s="127">
        <f>MONTH(D127)</f>
        <v>11</v>
      </c>
      <c r="F127" s="127" t="s">
        <v>40</v>
      </c>
      <c r="G127" s="131" t="s">
        <v>41</v>
      </c>
      <c r="H127" s="131" t="s">
        <v>42</v>
      </c>
      <c r="I127" s="131" t="s">
        <v>43</v>
      </c>
      <c r="J127" s="130">
        <v>1650239.5062500001</v>
      </c>
    </row>
    <row r="128" spans="1:10" hidden="1">
      <c r="A128" s="131" t="s">
        <v>37</v>
      </c>
      <c r="B128" s="131" t="s">
        <v>38</v>
      </c>
      <c r="C128" s="131" t="s">
        <v>48</v>
      </c>
      <c r="D128" s="126">
        <v>41609</v>
      </c>
      <c r="E128" s="127">
        <f>MONTH(D128)</f>
        <v>12</v>
      </c>
      <c r="F128" s="127" t="s">
        <v>40</v>
      </c>
      <c r="G128" s="131" t="s">
        <v>41</v>
      </c>
      <c r="H128" s="131" t="s">
        <v>42</v>
      </c>
      <c r="I128" s="131" t="s">
        <v>43</v>
      </c>
      <c r="J128" s="130">
        <v>1406546.085</v>
      </c>
    </row>
    <row r="129" spans="1:10" hidden="1">
      <c r="A129" s="131" t="s">
        <v>37</v>
      </c>
      <c r="B129" s="131" t="s">
        <v>38</v>
      </c>
      <c r="C129" s="131" t="s">
        <v>48</v>
      </c>
      <c r="D129" s="126">
        <v>41640</v>
      </c>
      <c r="E129" s="127">
        <f>MONTH(D129)</f>
        <v>1</v>
      </c>
      <c r="F129" s="127" t="s">
        <v>40</v>
      </c>
      <c r="G129" s="131" t="s">
        <v>41</v>
      </c>
      <c r="H129" s="131" t="s">
        <v>42</v>
      </c>
      <c r="I129" s="131" t="s">
        <v>43</v>
      </c>
      <c r="J129" s="130">
        <v>2151540.1949999998</v>
      </c>
    </row>
    <row r="130" spans="1:10" hidden="1">
      <c r="A130" s="131" t="s">
        <v>37</v>
      </c>
      <c r="B130" s="131" t="s">
        <v>38</v>
      </c>
      <c r="C130" s="131" t="s">
        <v>48</v>
      </c>
      <c r="D130" s="126">
        <v>41671</v>
      </c>
      <c r="E130" s="127">
        <f>MONTH(D130)</f>
        <v>2</v>
      </c>
      <c r="F130" s="127" t="s">
        <v>40</v>
      </c>
      <c r="G130" s="131" t="s">
        <v>41</v>
      </c>
      <c r="H130" s="131" t="s">
        <v>42</v>
      </c>
      <c r="I130" s="131" t="s">
        <v>43</v>
      </c>
      <c r="J130" s="130">
        <v>2191228.2262499998</v>
      </c>
    </row>
    <row r="131" spans="1:10" hidden="1">
      <c r="A131" s="131" t="s">
        <v>37</v>
      </c>
      <c r="B131" s="131" t="s">
        <v>38</v>
      </c>
      <c r="C131" s="131" t="s">
        <v>48</v>
      </c>
      <c r="D131" s="126">
        <v>41699</v>
      </c>
      <c r="E131" s="127">
        <f>MONTH(D131)</f>
        <v>3</v>
      </c>
      <c r="F131" s="127" t="s">
        <v>40</v>
      </c>
      <c r="G131" s="131" t="s">
        <v>41</v>
      </c>
      <c r="H131" s="131" t="s">
        <v>42</v>
      </c>
      <c r="I131" s="131" t="s">
        <v>43</v>
      </c>
      <c r="J131" s="130">
        <v>1965526.61625</v>
      </c>
    </row>
    <row r="132" spans="1:10" hidden="1">
      <c r="A132" s="131" t="s">
        <v>37</v>
      </c>
      <c r="B132" s="131" t="s">
        <v>38</v>
      </c>
      <c r="C132" s="131" t="s">
        <v>48</v>
      </c>
      <c r="D132" s="126">
        <v>41730</v>
      </c>
      <c r="E132" s="127">
        <f>MONTH(D132)</f>
        <v>4</v>
      </c>
      <c r="F132" s="127" t="s">
        <v>40</v>
      </c>
      <c r="G132" s="131" t="s">
        <v>41</v>
      </c>
      <c r="H132" s="131" t="s">
        <v>42</v>
      </c>
      <c r="I132" s="131" t="s">
        <v>43</v>
      </c>
      <c r="J132" s="130">
        <v>2084911.36</v>
      </c>
    </row>
    <row r="133" spans="1:10" hidden="1">
      <c r="A133" s="131" t="s">
        <v>37</v>
      </c>
      <c r="B133" s="131" t="s">
        <v>38</v>
      </c>
      <c r="C133" s="131" t="s">
        <v>48</v>
      </c>
      <c r="D133" s="126">
        <v>41760</v>
      </c>
      <c r="E133" s="127">
        <f>MONTH(D133)</f>
        <v>5</v>
      </c>
      <c r="F133" s="127" t="s">
        <v>40</v>
      </c>
      <c r="G133" s="131" t="s">
        <v>41</v>
      </c>
      <c r="H133" s="131" t="s">
        <v>42</v>
      </c>
      <c r="I133" s="131" t="s">
        <v>43</v>
      </c>
      <c r="J133" s="130">
        <v>2053699.35375</v>
      </c>
    </row>
    <row r="134" spans="1:10" hidden="1">
      <c r="A134" s="131" t="s">
        <v>37</v>
      </c>
      <c r="B134" s="131" t="s">
        <v>38</v>
      </c>
      <c r="C134" s="131" t="s">
        <v>48</v>
      </c>
      <c r="D134" s="126">
        <v>41791</v>
      </c>
      <c r="E134" s="127">
        <f>MONTH(D134)</f>
        <v>6</v>
      </c>
      <c r="F134" s="127" t="s">
        <v>40</v>
      </c>
      <c r="G134" s="131" t="s">
        <v>41</v>
      </c>
      <c r="H134" s="131" t="s">
        <v>42</v>
      </c>
      <c r="I134" s="131" t="s">
        <v>43</v>
      </c>
      <c r="J134" s="130">
        <v>2197266.9237500001</v>
      </c>
    </row>
    <row r="135" spans="1:10" hidden="1">
      <c r="A135" s="131" t="s">
        <v>37</v>
      </c>
      <c r="B135" s="131" t="s">
        <v>38</v>
      </c>
      <c r="C135" s="131" t="s">
        <v>48</v>
      </c>
      <c r="D135" s="126">
        <v>41456</v>
      </c>
      <c r="E135" s="127">
        <f>MONTH(D135)</f>
        <v>7</v>
      </c>
      <c r="F135" s="127" t="s">
        <v>40</v>
      </c>
      <c r="G135" s="131" t="s">
        <v>41</v>
      </c>
      <c r="H135" s="131" t="s">
        <v>44</v>
      </c>
      <c r="I135" s="131" t="s">
        <v>43</v>
      </c>
      <c r="J135" s="130">
        <v>3532457.4424999999</v>
      </c>
    </row>
    <row r="136" spans="1:10" hidden="1">
      <c r="A136" s="131" t="s">
        <v>37</v>
      </c>
      <c r="B136" s="131" t="s">
        <v>38</v>
      </c>
      <c r="C136" s="131" t="s">
        <v>48</v>
      </c>
      <c r="D136" s="126">
        <v>41487</v>
      </c>
      <c r="E136" s="127">
        <f>MONTH(D136)</f>
        <v>8</v>
      </c>
      <c r="F136" s="127" t="s">
        <v>40</v>
      </c>
      <c r="G136" s="131" t="s">
        <v>41</v>
      </c>
      <c r="H136" s="131" t="s">
        <v>44</v>
      </c>
      <c r="I136" s="131" t="s">
        <v>43</v>
      </c>
      <c r="J136" s="130">
        <v>3902845.5225</v>
      </c>
    </row>
    <row r="137" spans="1:10" hidden="1">
      <c r="A137" s="131" t="s">
        <v>37</v>
      </c>
      <c r="B137" s="131" t="s">
        <v>38</v>
      </c>
      <c r="C137" s="131" t="s">
        <v>48</v>
      </c>
      <c r="D137" s="126">
        <v>41518</v>
      </c>
      <c r="E137" s="127">
        <f>MONTH(D137)</f>
        <v>9</v>
      </c>
      <c r="F137" s="127" t="s">
        <v>40</v>
      </c>
      <c r="G137" s="131" t="s">
        <v>41</v>
      </c>
      <c r="H137" s="131" t="s">
        <v>44</v>
      </c>
      <c r="I137" s="131" t="s">
        <v>43</v>
      </c>
      <c r="J137" s="130">
        <v>3398742.4775</v>
      </c>
    </row>
    <row r="138" spans="1:10" hidden="1">
      <c r="A138" s="131" t="s">
        <v>37</v>
      </c>
      <c r="B138" s="131" t="s">
        <v>38</v>
      </c>
      <c r="C138" s="131" t="s">
        <v>48</v>
      </c>
      <c r="D138" s="126">
        <v>41548</v>
      </c>
      <c r="E138" s="127">
        <f>MONTH(D138)</f>
        <v>10</v>
      </c>
      <c r="F138" s="127" t="s">
        <v>40</v>
      </c>
      <c r="G138" s="131" t="s">
        <v>41</v>
      </c>
      <c r="H138" s="131" t="s">
        <v>44</v>
      </c>
      <c r="I138" s="131" t="s">
        <v>43</v>
      </c>
      <c r="J138" s="130">
        <v>3004378.4075000002</v>
      </c>
    </row>
    <row r="139" spans="1:10" hidden="1">
      <c r="A139" s="131" t="s">
        <v>37</v>
      </c>
      <c r="B139" s="131" t="s">
        <v>38</v>
      </c>
      <c r="C139" s="131" t="s">
        <v>48</v>
      </c>
      <c r="D139" s="126">
        <v>41579</v>
      </c>
      <c r="E139" s="127">
        <f>MONTH(D139)</f>
        <v>11</v>
      </c>
      <c r="F139" s="127" t="s">
        <v>40</v>
      </c>
      <c r="G139" s="131" t="s">
        <v>41</v>
      </c>
      <c r="H139" s="131" t="s">
        <v>44</v>
      </c>
      <c r="I139" s="131" t="s">
        <v>43</v>
      </c>
      <c r="J139" s="130">
        <v>3300479.0125000002</v>
      </c>
    </row>
    <row r="140" spans="1:10" hidden="1">
      <c r="A140" s="131" t="s">
        <v>37</v>
      </c>
      <c r="B140" s="131" t="s">
        <v>38</v>
      </c>
      <c r="C140" s="131" t="s">
        <v>48</v>
      </c>
      <c r="D140" s="126">
        <v>41609</v>
      </c>
      <c r="E140" s="127">
        <f>MONTH(D140)</f>
        <v>12</v>
      </c>
      <c r="F140" s="127" t="s">
        <v>40</v>
      </c>
      <c r="G140" s="131" t="s">
        <v>41</v>
      </c>
      <c r="H140" s="131" t="s">
        <v>44</v>
      </c>
      <c r="I140" s="131" t="s">
        <v>43</v>
      </c>
      <c r="J140" s="130">
        <v>2813092.17</v>
      </c>
    </row>
    <row r="141" spans="1:10" hidden="1">
      <c r="A141" s="131" t="s">
        <v>37</v>
      </c>
      <c r="B141" s="131" t="s">
        <v>38</v>
      </c>
      <c r="C141" s="131" t="s">
        <v>48</v>
      </c>
      <c r="D141" s="126">
        <v>41640</v>
      </c>
      <c r="E141" s="127">
        <f>MONTH(D141)</f>
        <v>1</v>
      </c>
      <c r="F141" s="127" t="s">
        <v>40</v>
      </c>
      <c r="G141" s="131" t="s">
        <v>41</v>
      </c>
      <c r="H141" s="131" t="s">
        <v>44</v>
      </c>
      <c r="I141" s="131" t="s">
        <v>43</v>
      </c>
      <c r="J141" s="130">
        <v>4303080.3899999997</v>
      </c>
    </row>
    <row r="142" spans="1:10" hidden="1">
      <c r="A142" s="131" t="s">
        <v>37</v>
      </c>
      <c r="B142" s="131" t="s">
        <v>38</v>
      </c>
      <c r="C142" s="131" t="s">
        <v>48</v>
      </c>
      <c r="D142" s="126">
        <v>41671</v>
      </c>
      <c r="E142" s="127">
        <f>MONTH(D142)</f>
        <v>2</v>
      </c>
      <c r="F142" s="127" t="s">
        <v>40</v>
      </c>
      <c r="G142" s="131" t="s">
        <v>41</v>
      </c>
      <c r="H142" s="131" t="s">
        <v>44</v>
      </c>
      <c r="I142" s="131" t="s">
        <v>43</v>
      </c>
      <c r="J142" s="130">
        <v>4382456.4524999997</v>
      </c>
    </row>
    <row r="143" spans="1:10" hidden="1">
      <c r="A143" s="131" t="s">
        <v>37</v>
      </c>
      <c r="B143" s="131" t="s">
        <v>38</v>
      </c>
      <c r="C143" s="131" t="s">
        <v>48</v>
      </c>
      <c r="D143" s="126">
        <v>41699</v>
      </c>
      <c r="E143" s="127">
        <f>MONTH(D143)</f>
        <v>3</v>
      </c>
      <c r="F143" s="127" t="s">
        <v>40</v>
      </c>
      <c r="G143" s="131" t="s">
        <v>41</v>
      </c>
      <c r="H143" s="131" t="s">
        <v>44</v>
      </c>
      <c r="I143" s="131" t="s">
        <v>43</v>
      </c>
      <c r="J143" s="130">
        <v>3931053.2324999999</v>
      </c>
    </row>
    <row r="144" spans="1:10" hidden="1">
      <c r="A144" s="131" t="s">
        <v>37</v>
      </c>
      <c r="B144" s="131" t="s">
        <v>38</v>
      </c>
      <c r="C144" s="131" t="s">
        <v>48</v>
      </c>
      <c r="D144" s="126">
        <v>41730</v>
      </c>
      <c r="E144" s="127">
        <f>MONTH(D144)</f>
        <v>4</v>
      </c>
      <c r="F144" s="127" t="s">
        <v>40</v>
      </c>
      <c r="G144" s="131" t="s">
        <v>41</v>
      </c>
      <c r="H144" s="131" t="s">
        <v>44</v>
      </c>
      <c r="I144" s="131" t="s">
        <v>43</v>
      </c>
      <c r="J144" s="130">
        <v>4169822.72</v>
      </c>
    </row>
    <row r="145" spans="1:10" hidden="1">
      <c r="A145" s="131" t="s">
        <v>37</v>
      </c>
      <c r="B145" s="131" t="s">
        <v>38</v>
      </c>
      <c r="C145" s="131" t="s">
        <v>48</v>
      </c>
      <c r="D145" s="126">
        <v>41760</v>
      </c>
      <c r="E145" s="127">
        <f>MONTH(D145)</f>
        <v>5</v>
      </c>
      <c r="F145" s="127" t="s">
        <v>40</v>
      </c>
      <c r="G145" s="131" t="s">
        <v>41</v>
      </c>
      <c r="H145" s="131" t="s">
        <v>44</v>
      </c>
      <c r="I145" s="131" t="s">
        <v>43</v>
      </c>
      <c r="J145" s="130">
        <v>4107398.7075</v>
      </c>
    </row>
    <row r="146" spans="1:10" hidden="1">
      <c r="A146" s="131" t="s">
        <v>37</v>
      </c>
      <c r="B146" s="131" t="s">
        <v>38</v>
      </c>
      <c r="C146" s="131" t="s">
        <v>48</v>
      </c>
      <c r="D146" s="126">
        <v>41791</v>
      </c>
      <c r="E146" s="127">
        <f>MONTH(D146)</f>
        <v>6</v>
      </c>
      <c r="F146" s="127" t="s">
        <v>40</v>
      </c>
      <c r="G146" s="131" t="s">
        <v>41</v>
      </c>
      <c r="H146" s="131" t="s">
        <v>44</v>
      </c>
      <c r="I146" s="131" t="s">
        <v>43</v>
      </c>
      <c r="J146" s="130">
        <v>4394533.8475000001</v>
      </c>
    </row>
    <row r="147" spans="1:10" hidden="1">
      <c r="A147" s="131" t="s">
        <v>37</v>
      </c>
      <c r="B147" s="131" t="s">
        <v>38</v>
      </c>
      <c r="C147" s="131" t="s">
        <v>48</v>
      </c>
      <c r="D147" s="126">
        <v>41456</v>
      </c>
      <c r="E147" s="127">
        <f>MONTH(D147)</f>
        <v>7</v>
      </c>
      <c r="F147" s="127" t="s">
        <v>40</v>
      </c>
      <c r="G147" s="131" t="s">
        <v>45</v>
      </c>
      <c r="H147" s="131" t="s">
        <v>42</v>
      </c>
      <c r="I147" s="131" t="s">
        <v>43</v>
      </c>
      <c r="J147" s="130">
        <v>1554281.2747</v>
      </c>
    </row>
    <row r="148" spans="1:10" hidden="1">
      <c r="A148" s="131" t="s">
        <v>37</v>
      </c>
      <c r="B148" s="131" t="s">
        <v>38</v>
      </c>
      <c r="C148" s="131" t="s">
        <v>48</v>
      </c>
      <c r="D148" s="126">
        <v>41487</v>
      </c>
      <c r="E148" s="127">
        <f>MONTH(D148)</f>
        <v>8</v>
      </c>
      <c r="F148" s="127" t="s">
        <v>40</v>
      </c>
      <c r="G148" s="131" t="s">
        <v>45</v>
      </c>
      <c r="H148" s="131" t="s">
        <v>42</v>
      </c>
      <c r="I148" s="131" t="s">
        <v>43</v>
      </c>
      <c r="J148" s="130">
        <v>1717252.0299</v>
      </c>
    </row>
    <row r="149" spans="1:10" hidden="1">
      <c r="A149" s="131" t="s">
        <v>37</v>
      </c>
      <c r="B149" s="131" t="s">
        <v>38</v>
      </c>
      <c r="C149" s="131" t="s">
        <v>48</v>
      </c>
      <c r="D149" s="126">
        <v>41518</v>
      </c>
      <c r="E149" s="127">
        <f>MONTH(D149)</f>
        <v>9</v>
      </c>
      <c r="F149" s="127" t="s">
        <v>40</v>
      </c>
      <c r="G149" s="131" t="s">
        <v>45</v>
      </c>
      <c r="H149" s="131" t="s">
        <v>42</v>
      </c>
      <c r="I149" s="131" t="s">
        <v>43</v>
      </c>
      <c r="J149" s="130">
        <v>1495446.6901</v>
      </c>
    </row>
    <row r="150" spans="1:10" hidden="1">
      <c r="A150" s="131" t="s">
        <v>37</v>
      </c>
      <c r="B150" s="131" t="s">
        <v>38</v>
      </c>
      <c r="C150" s="131" t="s">
        <v>48</v>
      </c>
      <c r="D150" s="126">
        <v>41548</v>
      </c>
      <c r="E150" s="127">
        <f>MONTH(D150)</f>
        <v>10</v>
      </c>
      <c r="F150" s="127" t="s">
        <v>40</v>
      </c>
      <c r="G150" s="131" t="s">
        <v>45</v>
      </c>
      <c r="H150" s="131" t="s">
        <v>42</v>
      </c>
      <c r="I150" s="131" t="s">
        <v>43</v>
      </c>
      <c r="J150" s="130">
        <v>1321926.4993</v>
      </c>
    </row>
    <row r="151" spans="1:10" hidden="1">
      <c r="A151" s="131" t="s">
        <v>37</v>
      </c>
      <c r="B151" s="131" t="s">
        <v>38</v>
      </c>
      <c r="C151" s="131" t="s">
        <v>48</v>
      </c>
      <c r="D151" s="126">
        <v>41579</v>
      </c>
      <c r="E151" s="127">
        <f>MONTH(D151)</f>
        <v>11</v>
      </c>
      <c r="F151" s="127" t="s">
        <v>40</v>
      </c>
      <c r="G151" s="131" t="s">
        <v>45</v>
      </c>
      <c r="H151" s="131" t="s">
        <v>42</v>
      </c>
      <c r="I151" s="131" t="s">
        <v>43</v>
      </c>
      <c r="J151" s="130">
        <v>1452210.7655</v>
      </c>
    </row>
    <row r="152" spans="1:10" hidden="1">
      <c r="A152" s="131" t="s">
        <v>37</v>
      </c>
      <c r="B152" s="131" t="s">
        <v>38</v>
      </c>
      <c r="C152" s="131" t="s">
        <v>48</v>
      </c>
      <c r="D152" s="126">
        <v>41609</v>
      </c>
      <c r="E152" s="127">
        <f>MONTH(D152)</f>
        <v>12</v>
      </c>
      <c r="F152" s="127" t="s">
        <v>40</v>
      </c>
      <c r="G152" s="131" t="s">
        <v>45</v>
      </c>
      <c r="H152" s="131" t="s">
        <v>42</v>
      </c>
      <c r="I152" s="131" t="s">
        <v>43</v>
      </c>
      <c r="J152" s="130">
        <v>1237760.5548</v>
      </c>
    </row>
    <row r="153" spans="1:10" hidden="1">
      <c r="A153" s="131" t="s">
        <v>37</v>
      </c>
      <c r="B153" s="131" t="s">
        <v>38</v>
      </c>
      <c r="C153" s="131" t="s">
        <v>48</v>
      </c>
      <c r="D153" s="126">
        <v>41640</v>
      </c>
      <c r="E153" s="127">
        <f>MONTH(D153)</f>
        <v>1</v>
      </c>
      <c r="F153" s="127" t="s">
        <v>40</v>
      </c>
      <c r="G153" s="131" t="s">
        <v>45</v>
      </c>
      <c r="H153" s="131" t="s">
        <v>42</v>
      </c>
      <c r="I153" s="131" t="s">
        <v>43</v>
      </c>
      <c r="J153" s="130">
        <v>1893355.3716</v>
      </c>
    </row>
    <row r="154" spans="1:10" hidden="1">
      <c r="A154" s="131" t="s">
        <v>37</v>
      </c>
      <c r="B154" s="131" t="s">
        <v>38</v>
      </c>
      <c r="C154" s="131" t="s">
        <v>48</v>
      </c>
      <c r="D154" s="126">
        <v>41671</v>
      </c>
      <c r="E154" s="127">
        <f>MONTH(D154)</f>
        <v>2</v>
      </c>
      <c r="F154" s="127" t="s">
        <v>40</v>
      </c>
      <c r="G154" s="131" t="s">
        <v>45</v>
      </c>
      <c r="H154" s="131" t="s">
        <v>42</v>
      </c>
      <c r="I154" s="131" t="s">
        <v>43</v>
      </c>
      <c r="J154" s="130">
        <v>1928280.8390999998</v>
      </c>
    </row>
    <row r="155" spans="1:10" hidden="1">
      <c r="A155" s="131" t="s">
        <v>37</v>
      </c>
      <c r="B155" s="131" t="s">
        <v>38</v>
      </c>
      <c r="C155" s="131" t="s">
        <v>48</v>
      </c>
      <c r="D155" s="126">
        <v>41699</v>
      </c>
      <c r="E155" s="127">
        <f>MONTH(D155)</f>
        <v>3</v>
      </c>
      <c r="F155" s="127" t="s">
        <v>40</v>
      </c>
      <c r="G155" s="131" t="s">
        <v>45</v>
      </c>
      <c r="H155" s="131" t="s">
        <v>42</v>
      </c>
      <c r="I155" s="131" t="s">
        <v>43</v>
      </c>
      <c r="J155" s="130">
        <v>1729663.4223</v>
      </c>
    </row>
    <row r="156" spans="1:10" hidden="1">
      <c r="A156" s="131" t="s">
        <v>37</v>
      </c>
      <c r="B156" s="131" t="s">
        <v>38</v>
      </c>
      <c r="C156" s="131" t="s">
        <v>48</v>
      </c>
      <c r="D156" s="126">
        <v>41730</v>
      </c>
      <c r="E156" s="127">
        <f>MONTH(D156)</f>
        <v>4</v>
      </c>
      <c r="F156" s="127" t="s">
        <v>40</v>
      </c>
      <c r="G156" s="131" t="s">
        <v>45</v>
      </c>
      <c r="H156" s="131" t="s">
        <v>42</v>
      </c>
      <c r="I156" s="131" t="s">
        <v>43</v>
      </c>
      <c r="J156" s="130">
        <v>1834721.9968000001</v>
      </c>
    </row>
    <row r="157" spans="1:10" hidden="1">
      <c r="A157" s="131" t="s">
        <v>37</v>
      </c>
      <c r="B157" s="131" t="s">
        <v>38</v>
      </c>
      <c r="C157" s="131" t="s">
        <v>48</v>
      </c>
      <c r="D157" s="126">
        <v>41760</v>
      </c>
      <c r="E157" s="127">
        <f>MONTH(D157)</f>
        <v>5</v>
      </c>
      <c r="F157" s="127" t="s">
        <v>40</v>
      </c>
      <c r="G157" s="131" t="s">
        <v>45</v>
      </c>
      <c r="H157" s="131" t="s">
        <v>42</v>
      </c>
      <c r="I157" s="131" t="s">
        <v>43</v>
      </c>
      <c r="J157" s="130">
        <v>1807255.4313000001</v>
      </c>
    </row>
    <row r="158" spans="1:10" hidden="1">
      <c r="A158" s="131" t="s">
        <v>37</v>
      </c>
      <c r="B158" s="131" t="s">
        <v>38</v>
      </c>
      <c r="C158" s="131" t="s">
        <v>48</v>
      </c>
      <c r="D158" s="126">
        <v>41791</v>
      </c>
      <c r="E158" s="127">
        <f>MONTH(D158)</f>
        <v>6</v>
      </c>
      <c r="F158" s="127" t="s">
        <v>40</v>
      </c>
      <c r="G158" s="131" t="s">
        <v>45</v>
      </c>
      <c r="H158" s="131" t="s">
        <v>42</v>
      </c>
      <c r="I158" s="131" t="s">
        <v>43</v>
      </c>
      <c r="J158" s="130">
        <v>1933594.8929000001</v>
      </c>
    </row>
    <row r="159" spans="1:10" hidden="1">
      <c r="A159" s="131" t="s">
        <v>37</v>
      </c>
      <c r="B159" s="131" t="s">
        <v>38</v>
      </c>
      <c r="C159" s="131" t="s">
        <v>48</v>
      </c>
      <c r="D159" s="126">
        <v>41456</v>
      </c>
      <c r="E159" s="127">
        <f>MONTH(D159)</f>
        <v>7</v>
      </c>
      <c r="F159" s="127" t="s">
        <v>40</v>
      </c>
      <c r="G159" s="131" t="s">
        <v>45</v>
      </c>
      <c r="H159" s="131" t="s">
        <v>44</v>
      </c>
      <c r="I159" s="131" t="s">
        <v>43</v>
      </c>
      <c r="J159" s="130">
        <v>2825965.9539999999</v>
      </c>
    </row>
    <row r="160" spans="1:10" hidden="1">
      <c r="A160" s="131" t="s">
        <v>37</v>
      </c>
      <c r="B160" s="131" t="s">
        <v>38</v>
      </c>
      <c r="C160" s="131" t="s">
        <v>48</v>
      </c>
      <c r="D160" s="126">
        <v>41487</v>
      </c>
      <c r="E160" s="127">
        <f>MONTH(D160)</f>
        <v>8</v>
      </c>
      <c r="F160" s="127" t="s">
        <v>40</v>
      </c>
      <c r="G160" s="131" t="s">
        <v>45</v>
      </c>
      <c r="H160" s="131" t="s">
        <v>44</v>
      </c>
      <c r="I160" s="131" t="s">
        <v>43</v>
      </c>
      <c r="J160" s="130">
        <v>2122276.4180000001</v>
      </c>
    </row>
    <row r="161" spans="1:10" hidden="1">
      <c r="A161" s="131" t="s">
        <v>37</v>
      </c>
      <c r="B161" s="131" t="s">
        <v>38</v>
      </c>
      <c r="C161" s="131" t="s">
        <v>48</v>
      </c>
      <c r="D161" s="126">
        <v>41518</v>
      </c>
      <c r="E161" s="127">
        <f>MONTH(D161)</f>
        <v>9</v>
      </c>
      <c r="F161" s="127" t="s">
        <v>40</v>
      </c>
      <c r="G161" s="131" t="s">
        <v>45</v>
      </c>
      <c r="H161" s="131" t="s">
        <v>44</v>
      </c>
      <c r="I161" s="131" t="s">
        <v>43</v>
      </c>
      <c r="J161" s="130">
        <v>3718993.9819999998</v>
      </c>
    </row>
    <row r="162" spans="1:10" hidden="1">
      <c r="A162" s="131" t="s">
        <v>37</v>
      </c>
      <c r="B162" s="131" t="s">
        <v>38</v>
      </c>
      <c r="C162" s="131" t="s">
        <v>48</v>
      </c>
      <c r="D162" s="126">
        <v>41548</v>
      </c>
      <c r="E162" s="127">
        <f>MONTH(D162)</f>
        <v>10</v>
      </c>
      <c r="F162" s="127" t="s">
        <v>40</v>
      </c>
      <c r="G162" s="131" t="s">
        <v>45</v>
      </c>
      <c r="H162" s="131" t="s">
        <v>44</v>
      </c>
      <c r="I162" s="131" t="s">
        <v>43</v>
      </c>
      <c r="J162" s="130">
        <v>3403502.7259999998</v>
      </c>
    </row>
    <row r="163" spans="1:10" hidden="1">
      <c r="A163" s="131" t="s">
        <v>37</v>
      </c>
      <c r="B163" s="131" t="s">
        <v>38</v>
      </c>
      <c r="C163" s="131" t="s">
        <v>48</v>
      </c>
      <c r="D163" s="126">
        <v>41579</v>
      </c>
      <c r="E163" s="127">
        <f>MONTH(D163)</f>
        <v>11</v>
      </c>
      <c r="F163" s="127" t="s">
        <v>40</v>
      </c>
      <c r="G163" s="131" t="s">
        <v>45</v>
      </c>
      <c r="H163" s="131" t="s">
        <v>44</v>
      </c>
      <c r="I163" s="131" t="s">
        <v>43</v>
      </c>
      <c r="J163" s="130">
        <v>2640383.2100000004</v>
      </c>
    </row>
    <row r="164" spans="1:10" hidden="1">
      <c r="A164" s="131" t="s">
        <v>37</v>
      </c>
      <c r="B164" s="131" t="s">
        <v>38</v>
      </c>
      <c r="C164" s="131" t="s">
        <v>48</v>
      </c>
      <c r="D164" s="126">
        <v>41609</v>
      </c>
      <c r="E164" s="127">
        <f>MONTH(D164)</f>
        <v>12</v>
      </c>
      <c r="F164" s="127" t="s">
        <v>40</v>
      </c>
      <c r="G164" s="131" t="s">
        <v>45</v>
      </c>
      <c r="H164" s="131" t="s">
        <v>44</v>
      </c>
      <c r="I164" s="131" t="s">
        <v>43</v>
      </c>
      <c r="J164" s="130">
        <v>3250473.736</v>
      </c>
    </row>
    <row r="165" spans="1:10" hidden="1">
      <c r="A165" s="131" t="s">
        <v>37</v>
      </c>
      <c r="B165" s="131" t="s">
        <v>38</v>
      </c>
      <c r="C165" s="131" t="s">
        <v>48</v>
      </c>
      <c r="D165" s="126">
        <v>41640</v>
      </c>
      <c r="E165" s="127">
        <f>MONTH(D165)</f>
        <v>1</v>
      </c>
      <c r="F165" s="127" t="s">
        <v>40</v>
      </c>
      <c r="G165" s="131" t="s">
        <v>45</v>
      </c>
      <c r="H165" s="131" t="s">
        <v>44</v>
      </c>
      <c r="I165" s="131" t="s">
        <v>43</v>
      </c>
      <c r="J165" s="130">
        <v>3442464.3119999999</v>
      </c>
    </row>
    <row r="166" spans="1:10" hidden="1">
      <c r="A166" s="131" t="s">
        <v>37</v>
      </c>
      <c r="B166" s="131" t="s">
        <v>38</v>
      </c>
      <c r="C166" s="131" t="s">
        <v>48</v>
      </c>
      <c r="D166" s="126">
        <v>41671</v>
      </c>
      <c r="E166" s="127">
        <f>MONTH(D166)</f>
        <v>2</v>
      </c>
      <c r="F166" s="127" t="s">
        <v>40</v>
      </c>
      <c r="G166" s="131" t="s">
        <v>45</v>
      </c>
      <c r="H166" s="131" t="s">
        <v>44</v>
      </c>
      <c r="I166" s="131" t="s">
        <v>43</v>
      </c>
      <c r="J166" s="130">
        <v>3505965.162</v>
      </c>
    </row>
    <row r="167" spans="1:10" hidden="1">
      <c r="A167" s="131" t="s">
        <v>37</v>
      </c>
      <c r="B167" s="131" t="s">
        <v>38</v>
      </c>
      <c r="C167" s="131" t="s">
        <v>48</v>
      </c>
      <c r="D167" s="126">
        <v>41699</v>
      </c>
      <c r="E167" s="127">
        <f>MONTH(D167)</f>
        <v>3</v>
      </c>
      <c r="F167" s="127" t="s">
        <v>40</v>
      </c>
      <c r="G167" s="131" t="s">
        <v>45</v>
      </c>
      <c r="H167" s="131" t="s">
        <v>44</v>
      </c>
      <c r="I167" s="131" t="s">
        <v>43</v>
      </c>
      <c r="J167" s="130">
        <v>3144842.5860000001</v>
      </c>
    </row>
    <row r="168" spans="1:10" hidden="1">
      <c r="A168" s="131" t="s">
        <v>37</v>
      </c>
      <c r="B168" s="131" t="s">
        <v>38</v>
      </c>
      <c r="C168" s="131" t="s">
        <v>48</v>
      </c>
      <c r="D168" s="126">
        <v>41730</v>
      </c>
      <c r="E168" s="127">
        <f>MONTH(D168)</f>
        <v>4</v>
      </c>
      <c r="F168" s="127" t="s">
        <v>40</v>
      </c>
      <c r="G168" s="131" t="s">
        <v>45</v>
      </c>
      <c r="H168" s="131" t="s">
        <v>44</v>
      </c>
      <c r="I168" s="131" t="s">
        <v>43</v>
      </c>
      <c r="J168" s="130">
        <v>3335858.1760000004</v>
      </c>
    </row>
    <row r="169" spans="1:10" hidden="1">
      <c r="A169" s="131" t="s">
        <v>37</v>
      </c>
      <c r="B169" s="131" t="s">
        <v>38</v>
      </c>
      <c r="C169" s="131" t="s">
        <v>48</v>
      </c>
      <c r="D169" s="126">
        <v>41760</v>
      </c>
      <c r="E169" s="127">
        <f>MONTH(D169)</f>
        <v>5</v>
      </c>
      <c r="F169" s="127" t="s">
        <v>40</v>
      </c>
      <c r="G169" s="131" t="s">
        <v>45</v>
      </c>
      <c r="H169" s="131" t="s">
        <v>44</v>
      </c>
      <c r="I169" s="131" t="s">
        <v>43</v>
      </c>
      <c r="J169" s="130">
        <v>3285918.966</v>
      </c>
    </row>
    <row r="170" spans="1:10" hidden="1">
      <c r="A170" s="131" t="s">
        <v>37</v>
      </c>
      <c r="B170" s="131" t="s">
        <v>38</v>
      </c>
      <c r="C170" s="131" t="s">
        <v>48</v>
      </c>
      <c r="D170" s="126">
        <v>41791</v>
      </c>
      <c r="E170" s="127">
        <f>MONTH(D170)</f>
        <v>6</v>
      </c>
      <c r="F170" s="127" t="s">
        <v>40</v>
      </c>
      <c r="G170" s="131" t="s">
        <v>45</v>
      </c>
      <c r="H170" s="131" t="s">
        <v>44</v>
      </c>
      <c r="I170" s="131" t="s">
        <v>43</v>
      </c>
      <c r="J170" s="130">
        <v>3515627.0780000002</v>
      </c>
    </row>
    <row r="171" spans="1:10" hidden="1">
      <c r="A171" s="131" t="s">
        <v>37</v>
      </c>
      <c r="B171" s="131" t="s">
        <v>38</v>
      </c>
      <c r="C171" s="131" t="s">
        <v>48</v>
      </c>
      <c r="D171" s="126">
        <v>41456</v>
      </c>
      <c r="E171" s="127">
        <f>MONTH(D171)</f>
        <v>7</v>
      </c>
      <c r="F171" s="127" t="s">
        <v>40</v>
      </c>
      <c r="G171" s="131" t="s">
        <v>46</v>
      </c>
      <c r="H171" s="131" t="s">
        <v>42</v>
      </c>
      <c r="I171" s="131" t="s">
        <v>43</v>
      </c>
      <c r="J171" s="130">
        <v>3037913.400549999</v>
      </c>
    </row>
    <row r="172" spans="1:10" hidden="1">
      <c r="A172" s="131" t="s">
        <v>37</v>
      </c>
      <c r="B172" s="131" t="s">
        <v>38</v>
      </c>
      <c r="C172" s="131" t="s">
        <v>48</v>
      </c>
      <c r="D172" s="126">
        <v>41487</v>
      </c>
      <c r="E172" s="127">
        <f>MONTH(D172)</f>
        <v>8</v>
      </c>
      <c r="F172" s="127" t="s">
        <v>40</v>
      </c>
      <c r="G172" s="131" t="s">
        <v>46</v>
      </c>
      <c r="H172" s="131" t="s">
        <v>42</v>
      </c>
      <c r="I172" s="131" t="s">
        <v>43</v>
      </c>
      <c r="J172" s="130">
        <v>3356447.1493499991</v>
      </c>
    </row>
    <row r="173" spans="1:10" hidden="1">
      <c r="A173" s="131" t="s">
        <v>37</v>
      </c>
      <c r="B173" s="131" t="s">
        <v>38</v>
      </c>
      <c r="C173" s="131" t="s">
        <v>48</v>
      </c>
      <c r="D173" s="126">
        <v>41518</v>
      </c>
      <c r="E173" s="127">
        <f>MONTH(D173)</f>
        <v>9</v>
      </c>
      <c r="F173" s="127" t="s">
        <v>40</v>
      </c>
      <c r="G173" s="131" t="s">
        <v>46</v>
      </c>
      <c r="H173" s="131" t="s">
        <v>42</v>
      </c>
      <c r="I173" s="131" t="s">
        <v>43</v>
      </c>
      <c r="J173" s="130">
        <v>2922918.5306499992</v>
      </c>
    </row>
    <row r="174" spans="1:10" hidden="1">
      <c r="A174" s="131" t="s">
        <v>37</v>
      </c>
      <c r="B174" s="131" t="s">
        <v>38</v>
      </c>
      <c r="C174" s="131" t="s">
        <v>48</v>
      </c>
      <c r="D174" s="126">
        <v>41548</v>
      </c>
      <c r="E174" s="127">
        <f>MONTH(D174)</f>
        <v>10</v>
      </c>
      <c r="F174" s="127" t="s">
        <v>40</v>
      </c>
      <c r="G174" s="131" t="s">
        <v>46</v>
      </c>
      <c r="H174" s="131" t="s">
        <v>42</v>
      </c>
      <c r="I174" s="131" t="s">
        <v>43</v>
      </c>
      <c r="J174" s="130">
        <v>2583765.4304499994</v>
      </c>
    </row>
    <row r="175" spans="1:10" hidden="1">
      <c r="A175" s="131" t="s">
        <v>37</v>
      </c>
      <c r="B175" s="131" t="s">
        <v>38</v>
      </c>
      <c r="C175" s="131" t="s">
        <v>48</v>
      </c>
      <c r="D175" s="126">
        <v>41579</v>
      </c>
      <c r="E175" s="127">
        <f>MONTH(D175)</f>
        <v>11</v>
      </c>
      <c r="F175" s="127" t="s">
        <v>40</v>
      </c>
      <c r="G175" s="131" t="s">
        <v>46</v>
      </c>
      <c r="H175" s="131" t="s">
        <v>42</v>
      </c>
      <c r="I175" s="131" t="s">
        <v>43</v>
      </c>
      <c r="J175" s="130">
        <v>2838411.9507499994</v>
      </c>
    </row>
    <row r="176" spans="1:10" hidden="1">
      <c r="A176" s="131" t="s">
        <v>37</v>
      </c>
      <c r="B176" s="131" t="s">
        <v>38</v>
      </c>
      <c r="C176" s="131" t="s">
        <v>48</v>
      </c>
      <c r="D176" s="126">
        <v>41609</v>
      </c>
      <c r="E176" s="127">
        <f>MONTH(D176)</f>
        <v>12</v>
      </c>
      <c r="F176" s="127" t="s">
        <v>40</v>
      </c>
      <c r="G176" s="131" t="s">
        <v>46</v>
      </c>
      <c r="H176" s="131" t="s">
        <v>42</v>
      </c>
      <c r="I176" s="131" t="s">
        <v>43</v>
      </c>
      <c r="J176" s="130">
        <v>2419259.2661999995</v>
      </c>
    </row>
    <row r="177" spans="1:10" hidden="1">
      <c r="A177" s="131" t="s">
        <v>37</v>
      </c>
      <c r="B177" s="131" t="s">
        <v>38</v>
      </c>
      <c r="C177" s="131" t="s">
        <v>48</v>
      </c>
      <c r="D177" s="126">
        <v>41640</v>
      </c>
      <c r="E177" s="127">
        <f>MONTH(D177)</f>
        <v>1</v>
      </c>
      <c r="F177" s="127" t="s">
        <v>40</v>
      </c>
      <c r="G177" s="131" t="s">
        <v>46</v>
      </c>
      <c r="H177" s="131" t="s">
        <v>42</v>
      </c>
      <c r="I177" s="131" t="s">
        <v>43</v>
      </c>
      <c r="J177" s="130">
        <v>3700649.1353999986</v>
      </c>
    </row>
    <row r="178" spans="1:10" hidden="1">
      <c r="A178" s="131" t="s">
        <v>37</v>
      </c>
      <c r="B178" s="131" t="s">
        <v>38</v>
      </c>
      <c r="C178" s="131" t="s">
        <v>48</v>
      </c>
      <c r="D178" s="126">
        <v>41671</v>
      </c>
      <c r="E178" s="127">
        <f>MONTH(D178)</f>
        <v>2</v>
      </c>
      <c r="F178" s="127" t="s">
        <v>40</v>
      </c>
      <c r="G178" s="131" t="s">
        <v>46</v>
      </c>
      <c r="H178" s="131" t="s">
        <v>42</v>
      </c>
      <c r="I178" s="131" t="s">
        <v>43</v>
      </c>
      <c r="J178" s="130">
        <v>3768912.5491499985</v>
      </c>
    </row>
    <row r="179" spans="1:10" hidden="1">
      <c r="A179" s="131" t="s">
        <v>37</v>
      </c>
      <c r="B179" s="131" t="s">
        <v>38</v>
      </c>
      <c r="C179" s="131" t="s">
        <v>48</v>
      </c>
      <c r="D179" s="126">
        <v>41699</v>
      </c>
      <c r="E179" s="127">
        <f>MONTH(D179)</f>
        <v>3</v>
      </c>
      <c r="F179" s="127" t="s">
        <v>40</v>
      </c>
      <c r="G179" s="131" t="s">
        <v>46</v>
      </c>
      <c r="H179" s="131" t="s">
        <v>42</v>
      </c>
      <c r="I179" s="131" t="s">
        <v>43</v>
      </c>
      <c r="J179" s="130">
        <v>3380705.7799499989</v>
      </c>
    </row>
    <row r="180" spans="1:10" hidden="1">
      <c r="A180" s="131" t="s">
        <v>37</v>
      </c>
      <c r="B180" s="131" t="s">
        <v>38</v>
      </c>
      <c r="C180" s="131" t="s">
        <v>48</v>
      </c>
      <c r="D180" s="126">
        <v>41730</v>
      </c>
      <c r="E180" s="127">
        <f>MONTH(D180)</f>
        <v>4</v>
      </c>
      <c r="F180" s="127" t="s">
        <v>40</v>
      </c>
      <c r="G180" s="131" t="s">
        <v>46</v>
      </c>
      <c r="H180" s="131" t="s">
        <v>42</v>
      </c>
      <c r="I180" s="131" t="s">
        <v>43</v>
      </c>
      <c r="J180" s="130">
        <v>3586047.5391999991</v>
      </c>
    </row>
    <row r="181" spans="1:10" hidden="1">
      <c r="A181" s="131" t="s">
        <v>37</v>
      </c>
      <c r="B181" s="131" t="s">
        <v>38</v>
      </c>
      <c r="C181" s="131" t="s">
        <v>48</v>
      </c>
      <c r="D181" s="126">
        <v>41760</v>
      </c>
      <c r="E181" s="127">
        <f>MONTH(D181)</f>
        <v>5</v>
      </c>
      <c r="F181" s="127" t="s">
        <v>40</v>
      </c>
      <c r="G181" s="131" t="s">
        <v>46</v>
      </c>
      <c r="H181" s="131" t="s">
        <v>42</v>
      </c>
      <c r="I181" s="131" t="s">
        <v>43</v>
      </c>
      <c r="J181" s="130">
        <v>3032362.88845</v>
      </c>
    </row>
    <row r="182" spans="1:10" hidden="1">
      <c r="A182" s="131" t="s">
        <v>37</v>
      </c>
      <c r="B182" s="131" t="s">
        <v>38</v>
      </c>
      <c r="C182" s="131" t="s">
        <v>48</v>
      </c>
      <c r="D182" s="126">
        <v>41791</v>
      </c>
      <c r="E182" s="127">
        <f>MONTH(D182)</f>
        <v>6</v>
      </c>
      <c r="F182" s="127" t="s">
        <v>40</v>
      </c>
      <c r="G182" s="131" t="s">
        <v>46</v>
      </c>
      <c r="H182" s="131" t="s">
        <v>42</v>
      </c>
      <c r="I182" s="131" t="s">
        <v>43</v>
      </c>
      <c r="J182" s="130">
        <v>3079299.10885</v>
      </c>
    </row>
    <row r="183" spans="1:10">
      <c r="A183" s="131" t="s">
        <v>37</v>
      </c>
      <c r="B183" s="131" t="s">
        <v>49</v>
      </c>
      <c r="C183" s="131" t="s">
        <v>39</v>
      </c>
      <c r="D183" s="126">
        <v>41456</v>
      </c>
      <c r="E183" s="127">
        <f>MONTH(D183)</f>
        <v>7</v>
      </c>
      <c r="F183" s="127" t="s">
        <v>50</v>
      </c>
      <c r="G183" s="131" t="s">
        <v>51</v>
      </c>
      <c r="H183" s="131" t="s">
        <v>52</v>
      </c>
      <c r="I183" s="131" t="s">
        <v>43</v>
      </c>
      <c r="J183" s="130">
        <v>593751.84077137313</v>
      </c>
    </row>
    <row r="184" spans="1:10">
      <c r="A184" s="131" t="s">
        <v>37</v>
      </c>
      <c r="B184" s="131" t="s">
        <v>49</v>
      </c>
      <c r="C184" s="131" t="s">
        <v>39</v>
      </c>
      <c r="D184" s="126">
        <v>41487</v>
      </c>
      <c r="E184" s="127">
        <f>MONTH(D184)</f>
        <v>8</v>
      </c>
      <c r="F184" s="127" t="s">
        <v>50</v>
      </c>
      <c r="G184" s="131" t="s">
        <v>51</v>
      </c>
      <c r="H184" s="131" t="s">
        <v>52</v>
      </c>
      <c r="I184" s="131" t="s">
        <v>43</v>
      </c>
      <c r="J184" s="130">
        <v>820393.03401412489</v>
      </c>
    </row>
    <row r="185" spans="1:10">
      <c r="A185" s="131" t="s">
        <v>37</v>
      </c>
      <c r="B185" s="131" t="s">
        <v>49</v>
      </c>
      <c r="C185" s="131" t="s">
        <v>39</v>
      </c>
      <c r="D185" s="126">
        <v>41518</v>
      </c>
      <c r="E185" s="127">
        <f>MONTH(D185)</f>
        <v>9</v>
      </c>
      <c r="F185" s="127" t="s">
        <v>50</v>
      </c>
      <c r="G185" s="131" t="s">
        <v>51</v>
      </c>
      <c r="H185" s="131" t="s">
        <v>52</v>
      </c>
      <c r="I185" s="131" t="s">
        <v>43</v>
      </c>
      <c r="J185" s="130">
        <v>642291.58212862327</v>
      </c>
    </row>
    <row r="186" spans="1:10">
      <c r="A186" s="131" t="s">
        <v>37</v>
      </c>
      <c r="B186" s="131" t="s">
        <v>49</v>
      </c>
      <c r="C186" s="131" t="s">
        <v>39</v>
      </c>
      <c r="D186" s="126">
        <v>41548</v>
      </c>
      <c r="E186" s="127">
        <f>MONTH(D186)</f>
        <v>10</v>
      </c>
      <c r="F186" s="127" t="s">
        <v>50</v>
      </c>
      <c r="G186" s="131" t="s">
        <v>51</v>
      </c>
      <c r="H186" s="131" t="s">
        <v>52</v>
      </c>
      <c r="I186" s="131" t="s">
        <v>43</v>
      </c>
      <c r="J186" s="130">
        <v>609639.97288837493</v>
      </c>
    </row>
    <row r="187" spans="1:10">
      <c r="A187" s="131" t="s">
        <v>37</v>
      </c>
      <c r="B187" s="131" t="s">
        <v>49</v>
      </c>
      <c r="C187" s="131" t="s">
        <v>39</v>
      </c>
      <c r="D187" s="126">
        <v>41579</v>
      </c>
      <c r="E187" s="127">
        <f>MONTH(D187)</f>
        <v>11</v>
      </c>
      <c r="F187" s="127" t="s">
        <v>50</v>
      </c>
      <c r="G187" s="131" t="s">
        <v>51</v>
      </c>
      <c r="H187" s="131" t="s">
        <v>52</v>
      </c>
      <c r="I187" s="131" t="s">
        <v>43</v>
      </c>
      <c r="J187" s="130">
        <v>626073.16897124995</v>
      </c>
    </row>
    <row r="188" spans="1:10">
      <c r="A188" s="131" t="s">
        <v>37</v>
      </c>
      <c r="B188" s="131" t="s">
        <v>49</v>
      </c>
      <c r="C188" s="131" t="s">
        <v>39</v>
      </c>
      <c r="D188" s="126">
        <v>41609</v>
      </c>
      <c r="E188" s="127">
        <f>MONTH(D188)</f>
        <v>12</v>
      </c>
      <c r="F188" s="127" t="s">
        <v>50</v>
      </c>
      <c r="G188" s="131" t="s">
        <v>51</v>
      </c>
      <c r="H188" s="131" t="s">
        <v>52</v>
      </c>
      <c r="I188" s="131" t="s">
        <v>43</v>
      </c>
      <c r="J188" s="130">
        <v>602153.37789750006</v>
      </c>
    </row>
    <row r="189" spans="1:10">
      <c r="A189" s="131" t="s">
        <v>37</v>
      </c>
      <c r="B189" s="131" t="s">
        <v>49</v>
      </c>
      <c r="C189" s="131" t="s">
        <v>39</v>
      </c>
      <c r="D189" s="126">
        <v>41640</v>
      </c>
      <c r="E189" s="127">
        <f>MONTH(D189)</f>
        <v>1</v>
      </c>
      <c r="F189" s="127" t="s">
        <v>50</v>
      </c>
      <c r="G189" s="131" t="s">
        <v>51</v>
      </c>
      <c r="H189" s="131" t="s">
        <v>52</v>
      </c>
      <c r="I189" s="131" t="s">
        <v>43</v>
      </c>
      <c r="J189" s="130">
        <v>1146143.9846999997</v>
      </c>
    </row>
    <row r="190" spans="1:10">
      <c r="A190" s="131" t="s">
        <v>37</v>
      </c>
      <c r="B190" s="131" t="s">
        <v>49</v>
      </c>
      <c r="C190" s="131" t="s">
        <v>39</v>
      </c>
      <c r="D190" s="126">
        <v>41671</v>
      </c>
      <c r="E190" s="127">
        <f>MONTH(D190)</f>
        <v>2</v>
      </c>
      <c r="F190" s="127" t="s">
        <v>50</v>
      </c>
      <c r="G190" s="131" t="s">
        <v>51</v>
      </c>
      <c r="H190" s="131" t="s">
        <v>52</v>
      </c>
      <c r="I190" s="131" t="s">
        <v>43</v>
      </c>
      <c r="J190" s="130">
        <v>964931.83751249989</v>
      </c>
    </row>
    <row r="191" spans="1:10">
      <c r="A191" s="131" t="s">
        <v>37</v>
      </c>
      <c r="B191" s="131" t="s">
        <v>49</v>
      </c>
      <c r="C191" s="131" t="s">
        <v>39</v>
      </c>
      <c r="D191" s="126">
        <v>41699</v>
      </c>
      <c r="E191" s="127">
        <f>MONTH(D191)</f>
        <v>3</v>
      </c>
      <c r="F191" s="127" t="s">
        <v>50</v>
      </c>
      <c r="G191" s="131" t="s">
        <v>51</v>
      </c>
      <c r="H191" s="131" t="s">
        <v>52</v>
      </c>
      <c r="I191" s="131" t="s">
        <v>43</v>
      </c>
      <c r="J191" s="130">
        <v>962733.95790000004</v>
      </c>
    </row>
    <row r="192" spans="1:10">
      <c r="A192" s="131" t="s">
        <v>37</v>
      </c>
      <c r="B192" s="131" t="s">
        <v>49</v>
      </c>
      <c r="C192" s="131" t="s">
        <v>39</v>
      </c>
      <c r="D192" s="126">
        <v>41730</v>
      </c>
      <c r="E192" s="127">
        <f>MONTH(D192)</f>
        <v>4</v>
      </c>
      <c r="F192" s="127" t="s">
        <v>50</v>
      </c>
      <c r="G192" s="131" t="s">
        <v>51</v>
      </c>
      <c r="H192" s="131" t="s">
        <v>52</v>
      </c>
      <c r="I192" s="131" t="s">
        <v>43</v>
      </c>
      <c r="J192" s="130">
        <v>964825.21760624985</v>
      </c>
    </row>
    <row r="193" spans="1:12">
      <c r="A193" s="131" t="s">
        <v>37</v>
      </c>
      <c r="B193" s="131" t="s">
        <v>49</v>
      </c>
      <c r="C193" s="131" t="s">
        <v>39</v>
      </c>
      <c r="D193" s="126">
        <v>41760</v>
      </c>
      <c r="E193" s="127">
        <f>MONTH(D193)</f>
        <v>5</v>
      </c>
      <c r="F193" s="127" t="s">
        <v>50</v>
      </c>
      <c r="G193" s="131" t="s">
        <v>51</v>
      </c>
      <c r="H193" s="131" t="s">
        <v>52</v>
      </c>
      <c r="I193" s="131" t="s">
        <v>43</v>
      </c>
      <c r="J193" s="130">
        <v>1024534.78359375</v>
      </c>
      <c r="K193" s="171"/>
      <c r="L193" s="171"/>
    </row>
    <row r="194" spans="1:12">
      <c r="A194" s="131" t="s">
        <v>37</v>
      </c>
      <c r="B194" s="131" t="s">
        <v>49</v>
      </c>
      <c r="C194" s="131" t="s">
        <v>39</v>
      </c>
      <c r="D194" s="126">
        <v>41791</v>
      </c>
      <c r="E194" s="127">
        <f>MONTH(D194)</f>
        <v>6</v>
      </c>
      <c r="F194" s="127" t="s">
        <v>50</v>
      </c>
      <c r="G194" s="131" t="s">
        <v>51</v>
      </c>
      <c r="H194" s="131" t="s">
        <v>52</v>
      </c>
      <c r="I194" s="131" t="s">
        <v>43</v>
      </c>
      <c r="J194" s="130">
        <v>1168045.22566875</v>
      </c>
      <c r="K194" s="171"/>
      <c r="L194" s="171"/>
    </row>
    <row r="195" spans="1:12">
      <c r="A195" s="131" t="s">
        <v>37</v>
      </c>
      <c r="B195" s="131" t="s">
        <v>49</v>
      </c>
      <c r="C195" s="131" t="s">
        <v>39</v>
      </c>
      <c r="D195" s="126">
        <v>41456</v>
      </c>
      <c r="E195" s="127">
        <f>MONTH(D195)</f>
        <v>7</v>
      </c>
      <c r="F195" s="127" t="s">
        <v>50</v>
      </c>
      <c r="G195" s="131" t="s">
        <v>53</v>
      </c>
      <c r="H195" s="131" t="s">
        <v>54</v>
      </c>
      <c r="I195" s="131" t="s">
        <v>43</v>
      </c>
      <c r="J195" s="130">
        <v>276807.38497499918</v>
      </c>
      <c r="K195" s="93"/>
      <c r="L195" s="93"/>
    </row>
    <row r="196" spans="1:12">
      <c r="A196" s="131" t="s">
        <v>37</v>
      </c>
      <c r="B196" s="131" t="s">
        <v>49</v>
      </c>
      <c r="C196" s="131" t="s">
        <v>39</v>
      </c>
      <c r="D196" s="126">
        <v>41487</v>
      </c>
      <c r="E196" s="127">
        <f>MONTH(D196)</f>
        <v>8</v>
      </c>
      <c r="F196" s="127" t="s">
        <v>50</v>
      </c>
      <c r="G196" s="131" t="s">
        <v>53</v>
      </c>
      <c r="H196" s="131" t="s">
        <v>54</v>
      </c>
      <c r="I196" s="131" t="s">
        <v>43</v>
      </c>
      <c r="J196" s="130">
        <v>382467.614925</v>
      </c>
      <c r="K196" s="93"/>
      <c r="L196" s="93"/>
    </row>
    <row r="197" spans="1:12">
      <c r="A197" s="131" t="s">
        <v>37</v>
      </c>
      <c r="B197" s="131" t="s">
        <v>49</v>
      </c>
      <c r="C197" s="131" t="s">
        <v>39</v>
      </c>
      <c r="D197" s="126">
        <v>41518</v>
      </c>
      <c r="E197" s="127">
        <f>MONTH(D197)</f>
        <v>9</v>
      </c>
      <c r="F197" s="127" t="s">
        <v>50</v>
      </c>
      <c r="G197" s="131" t="s">
        <v>53</v>
      </c>
      <c r="H197" s="131" t="s">
        <v>54</v>
      </c>
      <c r="I197" s="131" t="s">
        <v>43</v>
      </c>
      <c r="J197" s="130">
        <v>299436.63502499921</v>
      </c>
      <c r="K197" s="93"/>
      <c r="L197" s="93"/>
    </row>
    <row r="198" spans="1:12">
      <c r="A198" s="131" t="s">
        <v>37</v>
      </c>
      <c r="B198" s="131" t="s">
        <v>49</v>
      </c>
      <c r="C198" s="131" t="s">
        <v>39</v>
      </c>
      <c r="D198" s="126">
        <v>41548</v>
      </c>
      <c r="E198" s="127">
        <f>MONTH(D198)</f>
        <v>10</v>
      </c>
      <c r="F198" s="127" t="s">
        <v>50</v>
      </c>
      <c r="G198" s="131" t="s">
        <v>53</v>
      </c>
      <c r="H198" s="131" t="s">
        <v>54</v>
      </c>
      <c r="I198" s="131" t="s">
        <v>43</v>
      </c>
      <c r="J198" s="130">
        <v>284214.43957499997</v>
      </c>
      <c r="K198" s="93"/>
      <c r="L198" s="93"/>
    </row>
    <row r="199" spans="1:12">
      <c r="A199" s="131" t="s">
        <v>37</v>
      </c>
      <c r="B199" s="131" t="s">
        <v>49</v>
      </c>
      <c r="C199" s="131" t="s">
        <v>39</v>
      </c>
      <c r="D199" s="126">
        <v>41579</v>
      </c>
      <c r="E199" s="127">
        <f>MONTH(D199)</f>
        <v>11</v>
      </c>
      <c r="F199" s="127" t="s">
        <v>50</v>
      </c>
      <c r="G199" s="131" t="s">
        <v>53</v>
      </c>
      <c r="H199" s="131" t="s">
        <v>54</v>
      </c>
      <c r="I199" s="131" t="s">
        <v>43</v>
      </c>
      <c r="J199" s="130">
        <v>291875.60325000004</v>
      </c>
      <c r="K199" s="93"/>
      <c r="L199" s="93"/>
    </row>
    <row r="200" spans="1:12">
      <c r="A200" s="131" t="s">
        <v>37</v>
      </c>
      <c r="B200" s="131" t="s">
        <v>49</v>
      </c>
      <c r="C200" s="131" t="s">
        <v>39</v>
      </c>
      <c r="D200" s="126">
        <v>41609</v>
      </c>
      <c r="E200" s="127">
        <f>MONTH(D200)</f>
        <v>12</v>
      </c>
      <c r="F200" s="127" t="s">
        <v>50</v>
      </c>
      <c r="G200" s="131" t="s">
        <v>53</v>
      </c>
      <c r="H200" s="131" t="s">
        <v>54</v>
      </c>
      <c r="I200" s="131" t="s">
        <v>43</v>
      </c>
      <c r="J200" s="130">
        <v>280724.18550000002</v>
      </c>
      <c r="K200" s="93"/>
      <c r="L200" s="93"/>
    </row>
    <row r="201" spans="1:12">
      <c r="A201" s="131" t="s">
        <v>37</v>
      </c>
      <c r="B201" s="131" t="s">
        <v>49</v>
      </c>
      <c r="C201" s="131" t="s">
        <v>39</v>
      </c>
      <c r="D201" s="126">
        <v>41640</v>
      </c>
      <c r="E201" s="127">
        <f>MONTH(D201)</f>
        <v>1</v>
      </c>
      <c r="F201" s="127" t="s">
        <v>50</v>
      </c>
      <c r="G201" s="131" t="s">
        <v>53</v>
      </c>
      <c r="H201" s="131" t="s">
        <v>54</v>
      </c>
      <c r="I201" s="131" t="s">
        <v>43</v>
      </c>
      <c r="J201" s="130">
        <v>534332.85999999987</v>
      </c>
      <c r="K201" s="171"/>
      <c r="L201" s="171"/>
    </row>
    <row r="202" spans="1:12">
      <c r="A202" s="131" t="s">
        <v>37</v>
      </c>
      <c r="B202" s="131" t="s">
        <v>49</v>
      </c>
      <c r="C202" s="131" t="s">
        <v>39</v>
      </c>
      <c r="D202" s="126">
        <v>41671</v>
      </c>
      <c r="E202" s="127">
        <f>MONTH(D202)</f>
        <v>2</v>
      </c>
      <c r="F202" s="127" t="s">
        <v>50</v>
      </c>
      <c r="G202" s="131" t="s">
        <v>53</v>
      </c>
      <c r="H202" s="131" t="s">
        <v>54</v>
      </c>
      <c r="I202" s="131" t="s">
        <v>43</v>
      </c>
      <c r="J202" s="130">
        <v>449851.67249999999</v>
      </c>
      <c r="K202" s="171"/>
      <c r="L202" s="171"/>
    </row>
    <row r="203" spans="1:12">
      <c r="A203" s="131" t="s">
        <v>37</v>
      </c>
      <c r="B203" s="131" t="s">
        <v>49</v>
      </c>
      <c r="C203" s="131" t="s">
        <v>39</v>
      </c>
      <c r="D203" s="126">
        <v>41699</v>
      </c>
      <c r="E203" s="127">
        <f>MONTH(D203)</f>
        <v>3</v>
      </c>
      <c r="F203" s="127" t="s">
        <v>50</v>
      </c>
      <c r="G203" s="131" t="s">
        <v>53</v>
      </c>
      <c r="H203" s="131" t="s">
        <v>54</v>
      </c>
      <c r="I203" s="131" t="s">
        <v>43</v>
      </c>
      <c r="J203" s="130">
        <v>448827.02</v>
      </c>
      <c r="K203" s="171"/>
      <c r="L203" s="171"/>
    </row>
    <row r="204" spans="1:12">
      <c r="A204" s="131" t="s">
        <v>37</v>
      </c>
      <c r="B204" s="131" t="s">
        <v>49</v>
      </c>
      <c r="C204" s="131" t="s">
        <v>39</v>
      </c>
      <c r="D204" s="126">
        <v>41730</v>
      </c>
      <c r="E204" s="127">
        <f>MONTH(D204)</f>
        <v>4</v>
      </c>
      <c r="F204" s="127" t="s">
        <v>50</v>
      </c>
      <c r="G204" s="131" t="s">
        <v>53</v>
      </c>
      <c r="H204" s="131" t="s">
        <v>54</v>
      </c>
      <c r="I204" s="131" t="s">
        <v>43</v>
      </c>
      <c r="J204" s="130">
        <v>449801.96625</v>
      </c>
      <c r="K204" s="171"/>
      <c r="L204" s="171"/>
    </row>
    <row r="205" spans="1:12">
      <c r="A205" s="131" t="s">
        <v>37</v>
      </c>
      <c r="B205" s="131" t="s">
        <v>49</v>
      </c>
      <c r="C205" s="131" t="s">
        <v>39</v>
      </c>
      <c r="D205" s="126">
        <v>41760</v>
      </c>
      <c r="E205" s="127">
        <f>MONTH(D205)</f>
        <v>5</v>
      </c>
      <c r="F205" s="127" t="s">
        <v>50</v>
      </c>
      <c r="G205" s="131" t="s">
        <v>53</v>
      </c>
      <c r="H205" s="131" t="s">
        <v>54</v>
      </c>
      <c r="I205" s="131" t="s">
        <v>43</v>
      </c>
      <c r="J205" s="130">
        <v>477638.59375</v>
      </c>
      <c r="K205" s="171"/>
      <c r="L205" s="171"/>
    </row>
    <row r="206" spans="1:12">
      <c r="A206" s="131" t="s">
        <v>37</v>
      </c>
      <c r="B206" s="131" t="s">
        <v>49</v>
      </c>
      <c r="C206" s="131" t="s">
        <v>39</v>
      </c>
      <c r="D206" s="126">
        <v>41791</v>
      </c>
      <c r="E206" s="127">
        <f>MONTH(D206)</f>
        <v>6</v>
      </c>
      <c r="F206" s="127" t="s">
        <v>50</v>
      </c>
      <c r="G206" s="131" t="s">
        <v>53</v>
      </c>
      <c r="H206" s="131" t="s">
        <v>54</v>
      </c>
      <c r="I206" s="131" t="s">
        <v>43</v>
      </c>
      <c r="J206" s="130">
        <v>544543.22875000001</v>
      </c>
      <c r="K206" s="171"/>
      <c r="L206" s="171"/>
    </row>
    <row r="207" spans="1:12">
      <c r="A207" s="131" t="s">
        <v>37</v>
      </c>
      <c r="B207" s="131" t="s">
        <v>49</v>
      </c>
      <c r="C207" s="131" t="s">
        <v>39</v>
      </c>
      <c r="D207" s="126">
        <v>41456</v>
      </c>
      <c r="E207" s="127">
        <f>MONTH(D207)</f>
        <v>7</v>
      </c>
      <c r="F207" s="127" t="s">
        <v>50</v>
      </c>
      <c r="G207" s="131" t="s">
        <v>53</v>
      </c>
      <c r="H207" s="131" t="s">
        <v>55</v>
      </c>
      <c r="I207" s="131" t="s">
        <v>43</v>
      </c>
      <c r="J207" s="130">
        <v>415211.07746249868</v>
      </c>
      <c r="K207" s="171"/>
      <c r="L207" s="171"/>
    </row>
    <row r="208" spans="1:12">
      <c r="A208" s="131" t="s">
        <v>37</v>
      </c>
      <c r="B208" s="131" t="s">
        <v>49</v>
      </c>
      <c r="C208" s="131" t="s">
        <v>39</v>
      </c>
      <c r="D208" s="126">
        <v>41487</v>
      </c>
      <c r="E208" s="127">
        <f>MONTH(D208)</f>
        <v>8</v>
      </c>
      <c r="F208" s="127" t="s">
        <v>50</v>
      </c>
      <c r="G208" s="131" t="s">
        <v>53</v>
      </c>
      <c r="H208" s="131" t="s">
        <v>55</v>
      </c>
      <c r="I208" s="131" t="s">
        <v>43</v>
      </c>
      <c r="J208" s="130">
        <v>573701.42238750006</v>
      </c>
      <c r="K208" s="171"/>
      <c r="L208" s="171"/>
    </row>
    <row r="209" spans="1:10">
      <c r="A209" s="131" t="s">
        <v>37</v>
      </c>
      <c r="B209" s="131" t="s">
        <v>49</v>
      </c>
      <c r="C209" s="131" t="s">
        <v>39</v>
      </c>
      <c r="D209" s="126">
        <v>41518</v>
      </c>
      <c r="E209" s="127">
        <f>MONTH(D209)</f>
        <v>9</v>
      </c>
      <c r="F209" s="127" t="s">
        <v>50</v>
      </c>
      <c r="G209" s="131" t="s">
        <v>53</v>
      </c>
      <c r="H209" s="131" t="s">
        <v>55</v>
      </c>
      <c r="I209" s="131" t="s">
        <v>43</v>
      </c>
      <c r="J209" s="130">
        <v>449154.95253749873</v>
      </c>
    </row>
    <row r="210" spans="1:10">
      <c r="A210" s="131" t="s">
        <v>37</v>
      </c>
      <c r="B210" s="131" t="s">
        <v>49</v>
      </c>
      <c r="C210" s="131" t="s">
        <v>39</v>
      </c>
      <c r="D210" s="126">
        <v>41548</v>
      </c>
      <c r="E210" s="127">
        <f>MONTH(D210)</f>
        <v>10</v>
      </c>
      <c r="F210" s="127" t="s">
        <v>50</v>
      </c>
      <c r="G210" s="131" t="s">
        <v>53</v>
      </c>
      <c r="H210" s="131" t="s">
        <v>55</v>
      </c>
      <c r="I210" s="131" t="s">
        <v>43</v>
      </c>
      <c r="J210" s="130">
        <v>426321.65936249989</v>
      </c>
    </row>
    <row r="211" spans="1:10">
      <c r="A211" s="131" t="s">
        <v>37</v>
      </c>
      <c r="B211" s="131" t="s">
        <v>49</v>
      </c>
      <c r="C211" s="131" t="s">
        <v>39</v>
      </c>
      <c r="D211" s="126">
        <v>41579</v>
      </c>
      <c r="E211" s="127">
        <f>MONTH(D211)</f>
        <v>11</v>
      </c>
      <c r="F211" s="127" t="s">
        <v>50</v>
      </c>
      <c r="G211" s="131" t="s">
        <v>53</v>
      </c>
      <c r="H211" s="131" t="s">
        <v>55</v>
      </c>
      <c r="I211" s="131" t="s">
        <v>43</v>
      </c>
      <c r="J211" s="130">
        <v>437813.40487499995</v>
      </c>
    </row>
    <row r="212" spans="1:10">
      <c r="A212" s="131" t="s">
        <v>37</v>
      </c>
      <c r="B212" s="131" t="s">
        <v>49</v>
      </c>
      <c r="C212" s="131" t="s">
        <v>39</v>
      </c>
      <c r="D212" s="126">
        <v>41609</v>
      </c>
      <c r="E212" s="127">
        <f>MONTH(D212)</f>
        <v>12</v>
      </c>
      <c r="F212" s="127" t="s">
        <v>50</v>
      </c>
      <c r="G212" s="131" t="s">
        <v>53</v>
      </c>
      <c r="H212" s="131" t="s">
        <v>55</v>
      </c>
      <c r="I212" s="131" t="s">
        <v>43</v>
      </c>
      <c r="J212" s="130">
        <v>421086.27824999997</v>
      </c>
    </row>
    <row r="213" spans="1:10">
      <c r="A213" s="131" t="s">
        <v>37</v>
      </c>
      <c r="B213" s="131" t="s">
        <v>49</v>
      </c>
      <c r="C213" s="131" t="s">
        <v>39</v>
      </c>
      <c r="D213" s="126">
        <v>41640</v>
      </c>
      <c r="E213" s="127">
        <f>MONTH(D213)</f>
        <v>1</v>
      </c>
      <c r="F213" s="127" t="s">
        <v>50</v>
      </c>
      <c r="G213" s="131" t="s">
        <v>53</v>
      </c>
      <c r="H213" s="131" t="s">
        <v>55</v>
      </c>
      <c r="I213" s="131" t="s">
        <v>43</v>
      </c>
      <c r="J213" s="130">
        <v>801499.2899999998</v>
      </c>
    </row>
    <row r="214" spans="1:10">
      <c r="A214" s="131" t="s">
        <v>37</v>
      </c>
      <c r="B214" s="131" t="s">
        <v>49</v>
      </c>
      <c r="C214" s="131" t="s">
        <v>39</v>
      </c>
      <c r="D214" s="126">
        <v>41671</v>
      </c>
      <c r="E214" s="127">
        <f>MONTH(D214)</f>
        <v>2</v>
      </c>
      <c r="F214" s="127" t="s">
        <v>50</v>
      </c>
      <c r="G214" s="131" t="s">
        <v>53</v>
      </c>
      <c r="H214" s="131" t="s">
        <v>55</v>
      </c>
      <c r="I214" s="131" t="s">
        <v>43</v>
      </c>
      <c r="J214" s="130">
        <v>674777.50874999992</v>
      </c>
    </row>
    <row r="215" spans="1:10">
      <c r="A215" s="131" t="s">
        <v>37</v>
      </c>
      <c r="B215" s="131" t="s">
        <v>49</v>
      </c>
      <c r="C215" s="131" t="s">
        <v>39</v>
      </c>
      <c r="D215" s="126">
        <v>41699</v>
      </c>
      <c r="E215" s="127">
        <f>MONTH(D215)</f>
        <v>3</v>
      </c>
      <c r="F215" s="127" t="s">
        <v>50</v>
      </c>
      <c r="G215" s="131" t="s">
        <v>53</v>
      </c>
      <c r="H215" s="131" t="s">
        <v>55</v>
      </c>
      <c r="I215" s="131" t="s">
        <v>43</v>
      </c>
      <c r="J215" s="130">
        <v>673240.53</v>
      </c>
    </row>
    <row r="216" spans="1:10">
      <c r="A216" s="131" t="s">
        <v>37</v>
      </c>
      <c r="B216" s="131" t="s">
        <v>49</v>
      </c>
      <c r="C216" s="131" t="s">
        <v>39</v>
      </c>
      <c r="D216" s="126">
        <v>41730</v>
      </c>
      <c r="E216" s="127">
        <f>MONTH(D216)</f>
        <v>4</v>
      </c>
      <c r="F216" s="127" t="s">
        <v>50</v>
      </c>
      <c r="G216" s="131" t="s">
        <v>53</v>
      </c>
      <c r="H216" s="131" t="s">
        <v>55</v>
      </c>
      <c r="I216" s="131" t="s">
        <v>43</v>
      </c>
      <c r="J216" s="130">
        <v>674702.94937499997</v>
      </c>
    </row>
    <row r="217" spans="1:10">
      <c r="A217" s="131" t="s">
        <v>37</v>
      </c>
      <c r="B217" s="131" t="s">
        <v>49</v>
      </c>
      <c r="C217" s="131" t="s">
        <v>39</v>
      </c>
      <c r="D217" s="126">
        <v>41760</v>
      </c>
      <c r="E217" s="127">
        <f>MONTH(D217)</f>
        <v>5</v>
      </c>
      <c r="F217" s="127" t="s">
        <v>50</v>
      </c>
      <c r="G217" s="131" t="s">
        <v>53</v>
      </c>
      <c r="H217" s="131" t="s">
        <v>55</v>
      </c>
      <c r="I217" s="131" t="s">
        <v>43</v>
      </c>
      <c r="J217" s="130">
        <v>716457.890625</v>
      </c>
    </row>
    <row r="218" spans="1:10">
      <c r="A218" s="131" t="s">
        <v>37</v>
      </c>
      <c r="B218" s="131" t="s">
        <v>49</v>
      </c>
      <c r="C218" s="131" t="s">
        <v>39</v>
      </c>
      <c r="D218" s="126">
        <v>41791</v>
      </c>
      <c r="E218" s="127">
        <f>MONTH(D218)</f>
        <v>6</v>
      </c>
      <c r="F218" s="127" t="s">
        <v>50</v>
      </c>
      <c r="G218" s="131" t="s">
        <v>53</v>
      </c>
      <c r="H218" s="131" t="s">
        <v>55</v>
      </c>
      <c r="I218" s="131" t="s">
        <v>43</v>
      </c>
      <c r="J218" s="130">
        <v>816814.8431249999</v>
      </c>
    </row>
    <row r="219" spans="1:10">
      <c r="A219" s="131" t="s">
        <v>37</v>
      </c>
      <c r="B219" s="131" t="s">
        <v>49</v>
      </c>
      <c r="C219" s="131" t="s">
        <v>39</v>
      </c>
      <c r="D219" s="126">
        <v>41456</v>
      </c>
      <c r="E219" s="127">
        <f>MONTH(D219)</f>
        <v>7</v>
      </c>
      <c r="F219" s="127" t="s">
        <v>50</v>
      </c>
      <c r="G219" s="131" t="s">
        <v>56</v>
      </c>
      <c r="H219" s="131" t="s">
        <v>57</v>
      </c>
      <c r="I219" s="131" t="s">
        <v>43</v>
      </c>
      <c r="J219" s="130">
        <v>360688.41072499886</v>
      </c>
    </row>
    <row r="220" spans="1:10">
      <c r="A220" s="131" t="s">
        <v>37</v>
      </c>
      <c r="B220" s="131" t="s">
        <v>49</v>
      </c>
      <c r="C220" s="131" t="s">
        <v>39</v>
      </c>
      <c r="D220" s="126">
        <v>41487</v>
      </c>
      <c r="E220" s="127">
        <f>MONTH(D220)</f>
        <v>8</v>
      </c>
      <c r="F220" s="127" t="s">
        <v>50</v>
      </c>
      <c r="G220" s="131" t="s">
        <v>56</v>
      </c>
      <c r="H220" s="131" t="s">
        <v>57</v>
      </c>
      <c r="I220" s="131" t="s">
        <v>43</v>
      </c>
      <c r="J220" s="130">
        <v>498366.89217499993</v>
      </c>
    </row>
    <row r="221" spans="1:10">
      <c r="A221" s="131" t="s">
        <v>37</v>
      </c>
      <c r="B221" s="131" t="s">
        <v>49</v>
      </c>
      <c r="C221" s="131" t="s">
        <v>39</v>
      </c>
      <c r="D221" s="126">
        <v>41518</v>
      </c>
      <c r="E221" s="127">
        <f>MONTH(D221)</f>
        <v>9</v>
      </c>
      <c r="F221" s="127" t="s">
        <v>50</v>
      </c>
      <c r="G221" s="131" t="s">
        <v>56</v>
      </c>
      <c r="H221" s="131" t="s">
        <v>57</v>
      </c>
      <c r="I221" s="131" t="s">
        <v>43</v>
      </c>
      <c r="J221" s="130">
        <v>390175.00927499885</v>
      </c>
    </row>
    <row r="222" spans="1:10">
      <c r="A222" s="131" t="s">
        <v>37</v>
      </c>
      <c r="B222" s="131" t="s">
        <v>49</v>
      </c>
      <c r="C222" s="131" t="s">
        <v>39</v>
      </c>
      <c r="D222" s="126">
        <v>41548</v>
      </c>
      <c r="E222" s="127">
        <f>MONTH(D222)</f>
        <v>10</v>
      </c>
      <c r="F222" s="127" t="s">
        <v>50</v>
      </c>
      <c r="G222" s="131" t="s">
        <v>56</v>
      </c>
      <c r="H222" s="131" t="s">
        <v>57</v>
      </c>
      <c r="I222" s="131" t="s">
        <v>43</v>
      </c>
      <c r="J222" s="130">
        <v>370340.02732499992</v>
      </c>
    </row>
    <row r="223" spans="1:10">
      <c r="A223" s="131" t="s">
        <v>37</v>
      </c>
      <c r="B223" s="131" t="s">
        <v>49</v>
      </c>
      <c r="C223" s="131" t="s">
        <v>39</v>
      </c>
      <c r="D223" s="126">
        <v>41579</v>
      </c>
      <c r="E223" s="127">
        <f>MONTH(D223)</f>
        <v>11</v>
      </c>
      <c r="F223" s="127" t="s">
        <v>50</v>
      </c>
      <c r="G223" s="131" t="s">
        <v>56</v>
      </c>
      <c r="H223" s="131" t="s">
        <v>57</v>
      </c>
      <c r="I223" s="131" t="s">
        <v>43</v>
      </c>
      <c r="J223" s="130">
        <v>380322.75574999995</v>
      </c>
    </row>
    <row r="224" spans="1:10">
      <c r="A224" s="131" t="s">
        <v>37</v>
      </c>
      <c r="B224" s="131" t="s">
        <v>49</v>
      </c>
      <c r="C224" s="131" t="s">
        <v>39</v>
      </c>
      <c r="D224" s="126">
        <v>41609</v>
      </c>
      <c r="E224" s="127">
        <f>MONTH(D224)</f>
        <v>12</v>
      </c>
      <c r="F224" s="127" t="s">
        <v>50</v>
      </c>
      <c r="G224" s="131" t="s">
        <v>56</v>
      </c>
      <c r="H224" s="131" t="s">
        <v>57</v>
      </c>
      <c r="I224" s="131" t="s">
        <v>43</v>
      </c>
      <c r="J224" s="130">
        <v>365792.12049999996</v>
      </c>
    </row>
    <row r="225" spans="1:10">
      <c r="A225" s="131" t="s">
        <v>37</v>
      </c>
      <c r="B225" s="131" t="s">
        <v>49</v>
      </c>
      <c r="C225" s="131" t="s">
        <v>39</v>
      </c>
      <c r="D225" s="126">
        <v>41640</v>
      </c>
      <c r="E225" s="127">
        <f>MONTH(D225)</f>
        <v>1</v>
      </c>
      <c r="F225" s="127" t="s">
        <v>50</v>
      </c>
      <c r="G225" s="131" t="s">
        <v>56</v>
      </c>
      <c r="H225" s="131" t="s">
        <v>57</v>
      </c>
      <c r="I225" s="131" t="s">
        <v>43</v>
      </c>
      <c r="J225" s="130">
        <v>459526.25959999987</v>
      </c>
    </row>
    <row r="226" spans="1:10">
      <c r="A226" s="131" t="s">
        <v>37</v>
      </c>
      <c r="B226" s="131" t="s">
        <v>49</v>
      </c>
      <c r="C226" s="131" t="s">
        <v>39</v>
      </c>
      <c r="D226" s="126">
        <v>41671</v>
      </c>
      <c r="E226" s="127">
        <f>MONTH(D226)</f>
        <v>2</v>
      </c>
      <c r="F226" s="127" t="s">
        <v>50</v>
      </c>
      <c r="G226" s="131" t="s">
        <v>56</v>
      </c>
      <c r="H226" s="131" t="s">
        <v>57</v>
      </c>
      <c r="I226" s="131" t="s">
        <v>43</v>
      </c>
      <c r="J226" s="130">
        <v>386872.43834999995</v>
      </c>
    </row>
    <row r="227" spans="1:10">
      <c r="A227" s="131" t="s">
        <v>37</v>
      </c>
      <c r="B227" s="131" t="s">
        <v>49</v>
      </c>
      <c r="C227" s="131" t="s">
        <v>39</v>
      </c>
      <c r="D227" s="126">
        <v>41699</v>
      </c>
      <c r="E227" s="127">
        <f>MONTH(D227)</f>
        <v>3</v>
      </c>
      <c r="F227" s="127" t="s">
        <v>50</v>
      </c>
      <c r="G227" s="131" t="s">
        <v>56</v>
      </c>
      <c r="H227" s="131" t="s">
        <v>57</v>
      </c>
      <c r="I227" s="131" t="s">
        <v>43</v>
      </c>
      <c r="J227" s="130">
        <v>385991.23719999997</v>
      </c>
    </row>
    <row r="228" spans="1:10">
      <c r="A228" s="131" t="s">
        <v>37</v>
      </c>
      <c r="B228" s="131" t="s">
        <v>49</v>
      </c>
      <c r="C228" s="131" t="s">
        <v>39</v>
      </c>
      <c r="D228" s="126">
        <v>41730</v>
      </c>
      <c r="E228" s="127">
        <f>MONTH(D228)</f>
        <v>4</v>
      </c>
      <c r="F228" s="127" t="s">
        <v>50</v>
      </c>
      <c r="G228" s="131" t="s">
        <v>56</v>
      </c>
      <c r="H228" s="131" t="s">
        <v>57</v>
      </c>
      <c r="I228" s="131" t="s">
        <v>43</v>
      </c>
      <c r="J228" s="130">
        <v>386829.69097499992</v>
      </c>
    </row>
    <row r="229" spans="1:10">
      <c r="A229" s="131" t="s">
        <v>37</v>
      </c>
      <c r="B229" s="131" t="s">
        <v>49</v>
      </c>
      <c r="C229" s="131" t="s">
        <v>39</v>
      </c>
      <c r="D229" s="126">
        <v>41760</v>
      </c>
      <c r="E229" s="127">
        <f>MONTH(D229)</f>
        <v>5</v>
      </c>
      <c r="F229" s="127" t="s">
        <v>50</v>
      </c>
      <c r="G229" s="131" t="s">
        <v>56</v>
      </c>
      <c r="H229" s="131" t="s">
        <v>57</v>
      </c>
      <c r="I229" s="131" t="s">
        <v>43</v>
      </c>
      <c r="J229" s="130">
        <v>410769.19062499999</v>
      </c>
    </row>
    <row r="230" spans="1:10">
      <c r="A230" s="131" t="s">
        <v>37</v>
      </c>
      <c r="B230" s="131" t="s">
        <v>49</v>
      </c>
      <c r="C230" s="131" t="s">
        <v>39</v>
      </c>
      <c r="D230" s="126">
        <v>41791</v>
      </c>
      <c r="E230" s="127">
        <f>MONTH(D230)</f>
        <v>6</v>
      </c>
      <c r="F230" s="127" t="s">
        <v>50</v>
      </c>
      <c r="G230" s="131" t="s">
        <v>56</v>
      </c>
      <c r="H230" s="131" t="s">
        <v>57</v>
      </c>
      <c r="I230" s="131" t="s">
        <v>43</v>
      </c>
      <c r="J230" s="130">
        <v>468307.17672499991</v>
      </c>
    </row>
    <row r="231" spans="1:10">
      <c r="A231" s="131" t="s">
        <v>37</v>
      </c>
      <c r="B231" s="131" t="s">
        <v>49</v>
      </c>
      <c r="C231" s="131" t="s">
        <v>39</v>
      </c>
      <c r="D231" s="126">
        <v>41456</v>
      </c>
      <c r="E231" s="127">
        <f>MONTH(D231)</f>
        <v>7</v>
      </c>
      <c r="F231" s="127" t="s">
        <v>50</v>
      </c>
      <c r="G231" s="131" t="s">
        <v>56</v>
      </c>
      <c r="H231" s="131" t="s">
        <v>58</v>
      </c>
      <c r="I231" s="131" t="s">
        <v>43</v>
      </c>
      <c r="J231" s="130">
        <v>226478.76952499934</v>
      </c>
    </row>
    <row r="232" spans="1:10">
      <c r="A232" s="131" t="s">
        <v>37</v>
      </c>
      <c r="B232" s="131" t="s">
        <v>49</v>
      </c>
      <c r="C232" s="131" t="s">
        <v>39</v>
      </c>
      <c r="D232" s="126">
        <v>41487</v>
      </c>
      <c r="E232" s="127">
        <f>MONTH(D232)</f>
        <v>8</v>
      </c>
      <c r="F232" s="127" t="s">
        <v>50</v>
      </c>
      <c r="G232" s="131" t="s">
        <v>56</v>
      </c>
      <c r="H232" s="131" t="s">
        <v>58</v>
      </c>
      <c r="I232" s="131" t="s">
        <v>43</v>
      </c>
      <c r="J232" s="130">
        <v>312928.04857500002</v>
      </c>
    </row>
    <row r="233" spans="1:10">
      <c r="A233" s="131" t="s">
        <v>37</v>
      </c>
      <c r="B233" s="131" t="s">
        <v>49</v>
      </c>
      <c r="C233" s="131" t="s">
        <v>39</v>
      </c>
      <c r="D233" s="126">
        <v>41518</v>
      </c>
      <c r="E233" s="127">
        <f>MONTH(D233)</f>
        <v>9</v>
      </c>
      <c r="F233" s="127" t="s">
        <v>50</v>
      </c>
      <c r="G233" s="131" t="s">
        <v>56</v>
      </c>
      <c r="H233" s="131" t="s">
        <v>58</v>
      </c>
      <c r="I233" s="131" t="s">
        <v>43</v>
      </c>
      <c r="J233" s="130">
        <v>244993.61047499935</v>
      </c>
    </row>
    <row r="234" spans="1:10">
      <c r="A234" s="131" t="s">
        <v>37</v>
      </c>
      <c r="B234" s="131" t="s">
        <v>49</v>
      </c>
      <c r="C234" s="131" t="s">
        <v>39</v>
      </c>
      <c r="D234" s="126">
        <v>41548</v>
      </c>
      <c r="E234" s="127">
        <f>MONTH(D234)</f>
        <v>10</v>
      </c>
      <c r="F234" s="127" t="s">
        <v>50</v>
      </c>
      <c r="G234" s="131" t="s">
        <v>56</v>
      </c>
      <c r="H234" s="131" t="s">
        <v>58</v>
      </c>
      <c r="I234" s="131" t="s">
        <v>43</v>
      </c>
      <c r="J234" s="130">
        <v>232539.08692499998</v>
      </c>
    </row>
    <row r="235" spans="1:10">
      <c r="A235" s="131" t="s">
        <v>37</v>
      </c>
      <c r="B235" s="131" t="s">
        <v>49</v>
      </c>
      <c r="C235" s="131" t="s">
        <v>39</v>
      </c>
      <c r="D235" s="126">
        <v>41579</v>
      </c>
      <c r="E235" s="127">
        <f>MONTH(D235)</f>
        <v>11</v>
      </c>
      <c r="F235" s="127" t="s">
        <v>50</v>
      </c>
      <c r="G235" s="131" t="s">
        <v>56</v>
      </c>
      <c r="H235" s="131" t="s">
        <v>58</v>
      </c>
      <c r="I235" s="131" t="s">
        <v>43</v>
      </c>
      <c r="J235" s="130">
        <v>238807.31175000002</v>
      </c>
    </row>
    <row r="236" spans="1:10">
      <c r="A236" s="131" t="s">
        <v>37</v>
      </c>
      <c r="B236" s="131" t="s">
        <v>49</v>
      </c>
      <c r="C236" s="131" t="s">
        <v>39</v>
      </c>
      <c r="D236" s="126">
        <v>41609</v>
      </c>
      <c r="E236" s="127">
        <f>MONTH(D236)</f>
        <v>12</v>
      </c>
      <c r="F236" s="127" t="s">
        <v>50</v>
      </c>
      <c r="G236" s="131" t="s">
        <v>56</v>
      </c>
      <c r="H236" s="131" t="s">
        <v>58</v>
      </c>
      <c r="I236" s="131" t="s">
        <v>43</v>
      </c>
      <c r="J236" s="130">
        <v>229683.42450000002</v>
      </c>
    </row>
    <row r="237" spans="1:10">
      <c r="A237" s="131" t="s">
        <v>37</v>
      </c>
      <c r="B237" s="131" t="s">
        <v>49</v>
      </c>
      <c r="C237" s="131" t="s">
        <v>39</v>
      </c>
      <c r="D237" s="126">
        <v>41640</v>
      </c>
      <c r="E237" s="127">
        <f>MONTH(D237)</f>
        <v>1</v>
      </c>
      <c r="F237" s="127" t="s">
        <v>50</v>
      </c>
      <c r="G237" s="131" t="s">
        <v>56</v>
      </c>
      <c r="H237" s="131" t="s">
        <v>58</v>
      </c>
      <c r="I237" s="131" t="s">
        <v>43</v>
      </c>
      <c r="J237" s="130">
        <v>288539.74439999997</v>
      </c>
    </row>
    <row r="238" spans="1:10">
      <c r="A238" s="131" t="s">
        <v>37</v>
      </c>
      <c r="B238" s="131" t="s">
        <v>49</v>
      </c>
      <c r="C238" s="131" t="s">
        <v>39</v>
      </c>
      <c r="D238" s="126">
        <v>41671</v>
      </c>
      <c r="E238" s="127">
        <f>MONTH(D238)</f>
        <v>2</v>
      </c>
      <c r="F238" s="127" t="s">
        <v>50</v>
      </c>
      <c r="G238" s="131" t="s">
        <v>56</v>
      </c>
      <c r="H238" s="131" t="s">
        <v>58</v>
      </c>
      <c r="I238" s="131" t="s">
        <v>43</v>
      </c>
      <c r="J238" s="130">
        <v>242919.90315</v>
      </c>
    </row>
    <row r="239" spans="1:10">
      <c r="A239" s="131" t="s">
        <v>37</v>
      </c>
      <c r="B239" s="131" t="s">
        <v>49</v>
      </c>
      <c r="C239" s="131" t="s">
        <v>39</v>
      </c>
      <c r="D239" s="126">
        <v>41699</v>
      </c>
      <c r="E239" s="127">
        <f>MONTH(D239)</f>
        <v>3</v>
      </c>
      <c r="F239" s="127" t="s">
        <v>50</v>
      </c>
      <c r="G239" s="131" t="s">
        <v>56</v>
      </c>
      <c r="H239" s="131" t="s">
        <v>58</v>
      </c>
      <c r="I239" s="131" t="s">
        <v>43</v>
      </c>
      <c r="J239" s="130">
        <v>242366.59080000003</v>
      </c>
    </row>
    <row r="240" spans="1:10">
      <c r="A240" s="131" t="s">
        <v>37</v>
      </c>
      <c r="B240" s="131" t="s">
        <v>49</v>
      </c>
      <c r="C240" s="131" t="s">
        <v>39</v>
      </c>
      <c r="D240" s="126">
        <v>41730</v>
      </c>
      <c r="E240" s="127">
        <f>MONTH(D240)</f>
        <v>4</v>
      </c>
      <c r="F240" s="127" t="s">
        <v>50</v>
      </c>
      <c r="G240" s="131" t="s">
        <v>56</v>
      </c>
      <c r="H240" s="131" t="s">
        <v>58</v>
      </c>
      <c r="I240" s="131" t="s">
        <v>43</v>
      </c>
      <c r="J240" s="130">
        <v>242893.06177500001</v>
      </c>
    </row>
    <row r="241" spans="1:10">
      <c r="A241" s="131" t="s">
        <v>37</v>
      </c>
      <c r="B241" s="131" t="s">
        <v>49</v>
      </c>
      <c r="C241" s="131" t="s">
        <v>39</v>
      </c>
      <c r="D241" s="126">
        <v>41760</v>
      </c>
      <c r="E241" s="127">
        <f>MONTH(D241)</f>
        <v>5</v>
      </c>
      <c r="F241" s="127" t="s">
        <v>50</v>
      </c>
      <c r="G241" s="131" t="s">
        <v>56</v>
      </c>
      <c r="H241" s="131" t="s">
        <v>58</v>
      </c>
      <c r="I241" s="131" t="s">
        <v>43</v>
      </c>
      <c r="J241" s="130">
        <v>257924.84062500004</v>
      </c>
    </row>
    <row r="242" spans="1:10">
      <c r="A242" s="131" t="s">
        <v>37</v>
      </c>
      <c r="B242" s="131" t="s">
        <v>49</v>
      </c>
      <c r="C242" s="131" t="s">
        <v>39</v>
      </c>
      <c r="D242" s="126">
        <v>41791</v>
      </c>
      <c r="E242" s="127">
        <f>MONTH(D242)</f>
        <v>6</v>
      </c>
      <c r="F242" s="127" t="s">
        <v>50</v>
      </c>
      <c r="G242" s="131" t="s">
        <v>56</v>
      </c>
      <c r="H242" s="131" t="s">
        <v>58</v>
      </c>
      <c r="I242" s="131" t="s">
        <v>43</v>
      </c>
      <c r="J242" s="130">
        <v>294053.34352500003</v>
      </c>
    </row>
    <row r="243" spans="1:10">
      <c r="A243" s="131" t="s">
        <v>37</v>
      </c>
      <c r="B243" s="131" t="s">
        <v>49</v>
      </c>
      <c r="C243" s="131" t="s">
        <v>39</v>
      </c>
      <c r="D243" s="126">
        <v>41456</v>
      </c>
      <c r="E243" s="127">
        <f>MONTH(D243)</f>
        <v>7</v>
      </c>
      <c r="F243" s="127" t="s">
        <v>50</v>
      </c>
      <c r="G243" s="131" t="s">
        <v>56</v>
      </c>
      <c r="H243" s="131" t="s">
        <v>59</v>
      </c>
      <c r="I243" s="131" t="s">
        <v>43</v>
      </c>
      <c r="J243" s="130">
        <v>255837.1285374992</v>
      </c>
    </row>
    <row r="244" spans="1:10">
      <c r="A244" s="131" t="s">
        <v>37</v>
      </c>
      <c r="B244" s="131" t="s">
        <v>49</v>
      </c>
      <c r="C244" s="131" t="s">
        <v>39</v>
      </c>
      <c r="D244" s="126">
        <v>41487</v>
      </c>
      <c r="E244" s="127">
        <f>MONTH(D244)</f>
        <v>8</v>
      </c>
      <c r="F244" s="127" t="s">
        <v>50</v>
      </c>
      <c r="G244" s="131" t="s">
        <v>56</v>
      </c>
      <c r="H244" s="131" t="s">
        <v>59</v>
      </c>
      <c r="I244" s="131" t="s">
        <v>43</v>
      </c>
      <c r="J244" s="130">
        <v>353492.79561249999</v>
      </c>
    </row>
    <row r="245" spans="1:10">
      <c r="A245" s="131" t="s">
        <v>37</v>
      </c>
      <c r="B245" s="131" t="s">
        <v>49</v>
      </c>
      <c r="C245" s="131" t="s">
        <v>39</v>
      </c>
      <c r="D245" s="126">
        <v>41518</v>
      </c>
      <c r="E245" s="127">
        <f>MONTH(D245)</f>
        <v>9</v>
      </c>
      <c r="F245" s="127" t="s">
        <v>50</v>
      </c>
      <c r="G245" s="131" t="s">
        <v>56</v>
      </c>
      <c r="H245" s="131" t="s">
        <v>59</v>
      </c>
      <c r="I245" s="131" t="s">
        <v>43</v>
      </c>
      <c r="J245" s="130">
        <v>276752.04146249924</v>
      </c>
    </row>
    <row r="246" spans="1:10">
      <c r="A246" s="131" t="s">
        <v>37</v>
      </c>
      <c r="B246" s="131" t="s">
        <v>49</v>
      </c>
      <c r="C246" s="131" t="s">
        <v>39</v>
      </c>
      <c r="D246" s="126">
        <v>41548</v>
      </c>
      <c r="E246" s="127">
        <f>MONTH(D246)</f>
        <v>10</v>
      </c>
      <c r="F246" s="127" t="s">
        <v>50</v>
      </c>
      <c r="G246" s="131" t="s">
        <v>56</v>
      </c>
      <c r="H246" s="131" t="s">
        <v>59</v>
      </c>
      <c r="I246" s="131" t="s">
        <v>43</v>
      </c>
      <c r="J246" s="130">
        <v>262683.04263749992</v>
      </c>
    </row>
    <row r="247" spans="1:10">
      <c r="A247" s="131" t="s">
        <v>37</v>
      </c>
      <c r="B247" s="131" t="s">
        <v>49</v>
      </c>
      <c r="C247" s="131" t="s">
        <v>39</v>
      </c>
      <c r="D247" s="126">
        <v>41579</v>
      </c>
      <c r="E247" s="127">
        <f>MONTH(D247)</f>
        <v>11</v>
      </c>
      <c r="F247" s="127" t="s">
        <v>50</v>
      </c>
      <c r="G247" s="131" t="s">
        <v>56</v>
      </c>
      <c r="H247" s="131" t="s">
        <v>59</v>
      </c>
      <c r="I247" s="131" t="s">
        <v>43</v>
      </c>
      <c r="J247" s="130">
        <v>269763.81512500002</v>
      </c>
    </row>
    <row r="248" spans="1:10">
      <c r="A248" s="131" t="s">
        <v>37</v>
      </c>
      <c r="B248" s="131" t="s">
        <v>49</v>
      </c>
      <c r="C248" s="131" t="s">
        <v>39</v>
      </c>
      <c r="D248" s="126">
        <v>41609</v>
      </c>
      <c r="E248" s="127">
        <f>MONTH(D248)</f>
        <v>12</v>
      </c>
      <c r="F248" s="127" t="s">
        <v>50</v>
      </c>
      <c r="G248" s="131" t="s">
        <v>56</v>
      </c>
      <c r="H248" s="131" t="s">
        <v>59</v>
      </c>
      <c r="I248" s="131" t="s">
        <v>43</v>
      </c>
      <c r="J248" s="130">
        <v>259457.20175000001</v>
      </c>
    </row>
    <row r="249" spans="1:10">
      <c r="A249" s="131" t="s">
        <v>37</v>
      </c>
      <c r="B249" s="131" t="s">
        <v>49</v>
      </c>
      <c r="C249" s="131" t="s">
        <v>39</v>
      </c>
      <c r="D249" s="126">
        <v>41640</v>
      </c>
      <c r="E249" s="127">
        <f>MONTH(D249)</f>
        <v>1</v>
      </c>
      <c r="F249" s="127" t="s">
        <v>50</v>
      </c>
      <c r="G249" s="131" t="s">
        <v>56</v>
      </c>
      <c r="H249" s="131" t="s">
        <v>59</v>
      </c>
      <c r="I249" s="131" t="s">
        <v>43</v>
      </c>
      <c r="J249" s="130">
        <v>325943.04459999991</v>
      </c>
    </row>
    <row r="250" spans="1:10">
      <c r="A250" s="131" t="s">
        <v>37</v>
      </c>
      <c r="B250" s="131" t="s">
        <v>49</v>
      </c>
      <c r="C250" s="131" t="s">
        <v>39</v>
      </c>
      <c r="D250" s="126">
        <v>41671</v>
      </c>
      <c r="E250" s="127">
        <f>MONTH(D250)</f>
        <v>2</v>
      </c>
      <c r="F250" s="127" t="s">
        <v>50</v>
      </c>
      <c r="G250" s="131" t="s">
        <v>56</v>
      </c>
      <c r="H250" s="131" t="s">
        <v>59</v>
      </c>
      <c r="I250" s="131" t="s">
        <v>43</v>
      </c>
      <c r="J250" s="130">
        <v>274409.52022499999</v>
      </c>
    </row>
    <row r="251" spans="1:10">
      <c r="A251" s="131" t="s">
        <v>37</v>
      </c>
      <c r="B251" s="131" t="s">
        <v>49</v>
      </c>
      <c r="C251" s="131" t="s">
        <v>39</v>
      </c>
      <c r="D251" s="126">
        <v>41699</v>
      </c>
      <c r="E251" s="127">
        <f>MONTH(D251)</f>
        <v>3</v>
      </c>
      <c r="F251" s="127" t="s">
        <v>50</v>
      </c>
      <c r="G251" s="131" t="s">
        <v>56</v>
      </c>
      <c r="H251" s="131" t="s">
        <v>59</v>
      </c>
      <c r="I251" s="131" t="s">
        <v>43</v>
      </c>
      <c r="J251" s="130">
        <v>273784.48220000003</v>
      </c>
    </row>
    <row r="252" spans="1:10">
      <c r="A252" s="131" t="s">
        <v>37</v>
      </c>
      <c r="B252" s="131" t="s">
        <v>49</v>
      </c>
      <c r="C252" s="131" t="s">
        <v>39</v>
      </c>
      <c r="D252" s="126">
        <v>41730</v>
      </c>
      <c r="E252" s="127">
        <f>MONTH(D252)</f>
        <v>4</v>
      </c>
      <c r="F252" s="127" t="s">
        <v>50</v>
      </c>
      <c r="G252" s="131" t="s">
        <v>56</v>
      </c>
      <c r="H252" s="131" t="s">
        <v>59</v>
      </c>
      <c r="I252" s="131" t="s">
        <v>43</v>
      </c>
      <c r="J252" s="130">
        <v>274379.19941249996</v>
      </c>
    </row>
    <row r="253" spans="1:10">
      <c r="A253" s="131" t="s">
        <v>37</v>
      </c>
      <c r="B253" s="131" t="s">
        <v>49</v>
      </c>
      <c r="C253" s="131" t="s">
        <v>39</v>
      </c>
      <c r="D253" s="126">
        <v>41760</v>
      </c>
      <c r="E253" s="127">
        <f>MONTH(D253)</f>
        <v>5</v>
      </c>
      <c r="F253" s="127" t="s">
        <v>50</v>
      </c>
      <c r="G253" s="131" t="s">
        <v>56</v>
      </c>
      <c r="H253" s="131" t="s">
        <v>59</v>
      </c>
      <c r="I253" s="131" t="s">
        <v>43</v>
      </c>
      <c r="J253" s="130">
        <v>291359.54218749999</v>
      </c>
    </row>
    <row r="254" spans="1:10">
      <c r="A254" s="131" t="s">
        <v>37</v>
      </c>
      <c r="B254" s="131" t="s">
        <v>49</v>
      </c>
      <c r="C254" s="131" t="s">
        <v>39</v>
      </c>
      <c r="D254" s="126">
        <v>41791</v>
      </c>
      <c r="E254" s="127">
        <f>MONTH(D254)</f>
        <v>6</v>
      </c>
      <c r="F254" s="127" t="s">
        <v>50</v>
      </c>
      <c r="G254" s="131" t="s">
        <v>56</v>
      </c>
      <c r="H254" s="131" t="s">
        <v>59</v>
      </c>
      <c r="I254" s="131" t="s">
        <v>43</v>
      </c>
      <c r="J254" s="130">
        <v>332171.36953749997</v>
      </c>
    </row>
    <row r="255" spans="1:10">
      <c r="A255" s="131" t="s">
        <v>37</v>
      </c>
      <c r="B255" s="131" t="s">
        <v>49</v>
      </c>
      <c r="C255" s="131" t="s">
        <v>39</v>
      </c>
      <c r="D255" s="126">
        <v>41456</v>
      </c>
      <c r="E255" s="127">
        <f>MONTH(D255)</f>
        <v>7</v>
      </c>
      <c r="F255" s="127" t="s">
        <v>50</v>
      </c>
      <c r="G255" s="131" t="s">
        <v>56</v>
      </c>
      <c r="H255" s="131" t="s">
        <v>60</v>
      </c>
      <c r="I255" s="131" t="s">
        <v>43</v>
      </c>
      <c r="J255" s="130">
        <v>176150.15407499947</v>
      </c>
    </row>
    <row r="256" spans="1:10">
      <c r="A256" s="131" t="s">
        <v>37</v>
      </c>
      <c r="B256" s="131" t="s">
        <v>49</v>
      </c>
      <c r="C256" s="131" t="s">
        <v>39</v>
      </c>
      <c r="D256" s="126">
        <v>41487</v>
      </c>
      <c r="E256" s="127">
        <f>MONTH(D256)</f>
        <v>8</v>
      </c>
      <c r="F256" s="127" t="s">
        <v>50</v>
      </c>
      <c r="G256" s="131" t="s">
        <v>56</v>
      </c>
      <c r="H256" s="131" t="s">
        <v>60</v>
      </c>
      <c r="I256" s="131" t="s">
        <v>43</v>
      </c>
      <c r="J256" s="130">
        <v>243388.48222500001</v>
      </c>
    </row>
    <row r="257" spans="1:10">
      <c r="A257" s="131" t="s">
        <v>37</v>
      </c>
      <c r="B257" s="131" t="s">
        <v>49</v>
      </c>
      <c r="C257" s="131" t="s">
        <v>39</v>
      </c>
      <c r="D257" s="126">
        <v>41518</v>
      </c>
      <c r="E257" s="127">
        <f>MONTH(D257)</f>
        <v>9</v>
      </c>
      <c r="F257" s="127" t="s">
        <v>50</v>
      </c>
      <c r="G257" s="131" t="s">
        <v>56</v>
      </c>
      <c r="H257" s="131" t="s">
        <v>60</v>
      </c>
      <c r="I257" s="131" t="s">
        <v>43</v>
      </c>
      <c r="J257" s="130">
        <v>190550.58592499947</v>
      </c>
    </row>
    <row r="258" spans="1:10">
      <c r="A258" s="131" t="s">
        <v>37</v>
      </c>
      <c r="B258" s="131" t="s">
        <v>49</v>
      </c>
      <c r="C258" s="131" t="s">
        <v>39</v>
      </c>
      <c r="D258" s="126">
        <v>41548</v>
      </c>
      <c r="E258" s="127">
        <f>MONTH(D258)</f>
        <v>10</v>
      </c>
      <c r="F258" s="127" t="s">
        <v>50</v>
      </c>
      <c r="G258" s="131" t="s">
        <v>56</v>
      </c>
      <c r="H258" s="131" t="s">
        <v>60</v>
      </c>
      <c r="I258" s="131" t="s">
        <v>43</v>
      </c>
      <c r="J258" s="130">
        <v>180863.73427499997</v>
      </c>
    </row>
    <row r="259" spans="1:10">
      <c r="A259" s="131" t="s">
        <v>37</v>
      </c>
      <c r="B259" s="131" t="s">
        <v>49</v>
      </c>
      <c r="C259" s="131" t="s">
        <v>39</v>
      </c>
      <c r="D259" s="126">
        <v>41579</v>
      </c>
      <c r="E259" s="127">
        <f>MONTH(D259)</f>
        <v>11</v>
      </c>
      <c r="F259" s="127" t="s">
        <v>50</v>
      </c>
      <c r="G259" s="131" t="s">
        <v>56</v>
      </c>
      <c r="H259" s="131" t="s">
        <v>60</v>
      </c>
      <c r="I259" s="131" t="s">
        <v>43</v>
      </c>
      <c r="J259" s="130">
        <v>185739.02025</v>
      </c>
    </row>
    <row r="260" spans="1:10">
      <c r="A260" s="131" t="s">
        <v>37</v>
      </c>
      <c r="B260" s="131" t="s">
        <v>49</v>
      </c>
      <c r="C260" s="131" t="s">
        <v>39</v>
      </c>
      <c r="D260" s="126">
        <v>41609</v>
      </c>
      <c r="E260" s="127">
        <f>MONTH(D260)</f>
        <v>12</v>
      </c>
      <c r="F260" s="127" t="s">
        <v>50</v>
      </c>
      <c r="G260" s="131" t="s">
        <v>56</v>
      </c>
      <c r="H260" s="131" t="s">
        <v>60</v>
      </c>
      <c r="I260" s="131" t="s">
        <v>43</v>
      </c>
      <c r="J260" s="130">
        <v>178642.66350000002</v>
      </c>
    </row>
    <row r="261" spans="1:10">
      <c r="A261" s="131" t="s">
        <v>37</v>
      </c>
      <c r="B261" s="131" t="s">
        <v>49</v>
      </c>
      <c r="C261" s="131" t="s">
        <v>39</v>
      </c>
      <c r="D261" s="126">
        <v>41640</v>
      </c>
      <c r="E261" s="127">
        <f>MONTH(D261)</f>
        <v>1</v>
      </c>
      <c r="F261" s="127" t="s">
        <v>50</v>
      </c>
      <c r="G261" s="131" t="s">
        <v>56</v>
      </c>
      <c r="H261" s="131" t="s">
        <v>60</v>
      </c>
      <c r="I261" s="131" t="s">
        <v>43</v>
      </c>
      <c r="J261" s="130">
        <v>224419.80119999996</v>
      </c>
    </row>
    <row r="262" spans="1:10">
      <c r="A262" s="131" t="s">
        <v>37</v>
      </c>
      <c r="B262" s="131" t="s">
        <v>49</v>
      </c>
      <c r="C262" s="131" t="s">
        <v>39</v>
      </c>
      <c r="D262" s="126">
        <v>41671</v>
      </c>
      <c r="E262" s="127">
        <f>MONTH(D262)</f>
        <v>2</v>
      </c>
      <c r="F262" s="127" t="s">
        <v>50</v>
      </c>
      <c r="G262" s="131" t="s">
        <v>56</v>
      </c>
      <c r="H262" s="131" t="s">
        <v>60</v>
      </c>
      <c r="I262" s="131" t="s">
        <v>43</v>
      </c>
      <c r="J262" s="130">
        <v>188937.70244999998</v>
      </c>
    </row>
    <row r="263" spans="1:10">
      <c r="A263" s="131" t="s">
        <v>37</v>
      </c>
      <c r="B263" s="131" t="s">
        <v>49</v>
      </c>
      <c r="C263" s="131" t="s">
        <v>39</v>
      </c>
      <c r="D263" s="126">
        <v>41699</v>
      </c>
      <c r="E263" s="127">
        <f>MONTH(D263)</f>
        <v>3</v>
      </c>
      <c r="F263" s="127" t="s">
        <v>50</v>
      </c>
      <c r="G263" s="131" t="s">
        <v>56</v>
      </c>
      <c r="H263" s="131" t="s">
        <v>60</v>
      </c>
      <c r="I263" s="131" t="s">
        <v>43</v>
      </c>
      <c r="J263" s="130">
        <v>188507.34840000002</v>
      </c>
    </row>
    <row r="264" spans="1:10">
      <c r="A264" s="131" t="s">
        <v>37</v>
      </c>
      <c r="B264" s="131" t="s">
        <v>49</v>
      </c>
      <c r="C264" s="131" t="s">
        <v>39</v>
      </c>
      <c r="D264" s="126">
        <v>41730</v>
      </c>
      <c r="E264" s="127">
        <f>MONTH(D264)</f>
        <v>4</v>
      </c>
      <c r="F264" s="127" t="s">
        <v>50</v>
      </c>
      <c r="G264" s="131" t="s">
        <v>56</v>
      </c>
      <c r="H264" s="131" t="s">
        <v>60</v>
      </c>
      <c r="I264" s="131" t="s">
        <v>43</v>
      </c>
      <c r="J264" s="130">
        <v>188916.82582500001</v>
      </c>
    </row>
    <row r="265" spans="1:10">
      <c r="A265" s="131" t="s">
        <v>37</v>
      </c>
      <c r="B265" s="131" t="s">
        <v>49</v>
      </c>
      <c r="C265" s="131" t="s">
        <v>39</v>
      </c>
      <c r="D265" s="126">
        <v>41760</v>
      </c>
      <c r="E265" s="127">
        <f>MONTH(D265)</f>
        <v>5</v>
      </c>
      <c r="F265" s="127" t="s">
        <v>50</v>
      </c>
      <c r="G265" s="131" t="s">
        <v>56</v>
      </c>
      <c r="H265" s="131" t="s">
        <v>60</v>
      </c>
      <c r="I265" s="131" t="s">
        <v>43</v>
      </c>
      <c r="J265" s="130">
        <v>200608.20937500001</v>
      </c>
    </row>
    <row r="266" spans="1:10">
      <c r="A266" s="131" t="s">
        <v>37</v>
      </c>
      <c r="B266" s="131" t="s">
        <v>49</v>
      </c>
      <c r="C266" s="131" t="s">
        <v>39</v>
      </c>
      <c r="D266" s="126">
        <v>41791</v>
      </c>
      <c r="E266" s="127">
        <f>MONTH(D266)</f>
        <v>6</v>
      </c>
      <c r="F266" s="127" t="s">
        <v>50</v>
      </c>
      <c r="G266" s="131" t="s">
        <v>56</v>
      </c>
      <c r="H266" s="131" t="s">
        <v>60</v>
      </c>
      <c r="I266" s="131" t="s">
        <v>43</v>
      </c>
      <c r="J266" s="130">
        <v>228708.15607500001</v>
      </c>
    </row>
    <row r="267" spans="1:10">
      <c r="A267" s="131" t="s">
        <v>37</v>
      </c>
      <c r="B267" s="131" t="s">
        <v>49</v>
      </c>
      <c r="C267" s="131" t="s">
        <v>39</v>
      </c>
      <c r="D267" s="126">
        <v>41456</v>
      </c>
      <c r="E267" s="127">
        <f>MONTH(D267)</f>
        <v>7</v>
      </c>
      <c r="F267" s="127" t="s">
        <v>50</v>
      </c>
      <c r="G267" s="131" t="s">
        <v>61</v>
      </c>
      <c r="H267" s="131" t="s">
        <v>62</v>
      </c>
      <c r="I267" s="131" t="s">
        <v>43</v>
      </c>
      <c r="J267" s="130">
        <v>1153364.1040624965</v>
      </c>
    </row>
    <row r="268" spans="1:10">
      <c r="A268" s="131" t="s">
        <v>37</v>
      </c>
      <c r="B268" s="131" t="s">
        <v>49</v>
      </c>
      <c r="C268" s="131" t="s">
        <v>39</v>
      </c>
      <c r="D268" s="126">
        <v>41487</v>
      </c>
      <c r="E268" s="127">
        <f>MONTH(D268)</f>
        <v>8</v>
      </c>
      <c r="F268" s="127" t="s">
        <v>50</v>
      </c>
      <c r="G268" s="131" t="s">
        <v>61</v>
      </c>
      <c r="H268" s="131" t="s">
        <v>62</v>
      </c>
      <c r="I268" s="131" t="s">
        <v>43</v>
      </c>
      <c r="J268" s="130">
        <v>1593615.0621875001</v>
      </c>
    </row>
    <row r="269" spans="1:10">
      <c r="A269" s="131" t="s">
        <v>37</v>
      </c>
      <c r="B269" s="131" t="s">
        <v>49</v>
      </c>
      <c r="C269" s="131" t="s">
        <v>39</v>
      </c>
      <c r="D269" s="126">
        <v>41518</v>
      </c>
      <c r="E269" s="127">
        <f>MONTH(D269)</f>
        <v>9</v>
      </c>
      <c r="F269" s="127" t="s">
        <v>50</v>
      </c>
      <c r="G269" s="131" t="s">
        <v>61</v>
      </c>
      <c r="H269" s="131" t="s">
        <v>62</v>
      </c>
      <c r="I269" s="131" t="s">
        <v>43</v>
      </c>
      <c r="J269" s="130">
        <v>1247652.6459374966</v>
      </c>
    </row>
    <row r="270" spans="1:10">
      <c r="A270" s="131" t="s">
        <v>37</v>
      </c>
      <c r="B270" s="131" t="s">
        <v>49</v>
      </c>
      <c r="C270" s="131" t="s">
        <v>39</v>
      </c>
      <c r="D270" s="126">
        <v>41548</v>
      </c>
      <c r="E270" s="127">
        <f>MONTH(D270)</f>
        <v>10</v>
      </c>
      <c r="F270" s="127" t="s">
        <v>50</v>
      </c>
      <c r="G270" s="131" t="s">
        <v>61</v>
      </c>
      <c r="H270" s="131" t="s">
        <v>62</v>
      </c>
      <c r="I270" s="131" t="s">
        <v>43</v>
      </c>
      <c r="J270" s="130">
        <v>1184226.8315625</v>
      </c>
    </row>
    <row r="271" spans="1:10">
      <c r="A271" s="131" t="s">
        <v>37</v>
      </c>
      <c r="B271" s="131" t="s">
        <v>49</v>
      </c>
      <c r="C271" s="131" t="s">
        <v>39</v>
      </c>
      <c r="D271" s="126">
        <v>41579</v>
      </c>
      <c r="E271" s="127">
        <f>MONTH(D271)</f>
        <v>11</v>
      </c>
      <c r="F271" s="127" t="s">
        <v>50</v>
      </c>
      <c r="G271" s="131" t="s">
        <v>61</v>
      </c>
      <c r="H271" s="131" t="s">
        <v>62</v>
      </c>
      <c r="I271" s="131" t="s">
        <v>43</v>
      </c>
      <c r="J271" s="130">
        <v>1216148.346875</v>
      </c>
    </row>
    <row r="272" spans="1:10">
      <c r="A272" s="131" t="s">
        <v>37</v>
      </c>
      <c r="B272" s="131" t="s">
        <v>49</v>
      </c>
      <c r="C272" s="131" t="s">
        <v>39</v>
      </c>
      <c r="D272" s="126">
        <v>41609</v>
      </c>
      <c r="E272" s="127">
        <f>MONTH(D272)</f>
        <v>12</v>
      </c>
      <c r="F272" s="127" t="s">
        <v>50</v>
      </c>
      <c r="G272" s="131" t="s">
        <v>61</v>
      </c>
      <c r="H272" s="131" t="s">
        <v>62</v>
      </c>
      <c r="I272" s="131" t="s">
        <v>43</v>
      </c>
      <c r="J272" s="130">
        <v>1169684.1062500002</v>
      </c>
    </row>
    <row r="273" spans="1:10">
      <c r="A273" s="131" t="s">
        <v>37</v>
      </c>
      <c r="B273" s="131" t="s">
        <v>49</v>
      </c>
      <c r="C273" s="131" t="s">
        <v>39</v>
      </c>
      <c r="D273" s="126">
        <v>41640</v>
      </c>
      <c r="E273" s="127">
        <f>MONTH(D273)</f>
        <v>1</v>
      </c>
      <c r="F273" s="127" t="s">
        <v>50</v>
      </c>
      <c r="G273" s="131" t="s">
        <v>61</v>
      </c>
      <c r="H273" s="131" t="s">
        <v>62</v>
      </c>
      <c r="I273" s="131" t="s">
        <v>43</v>
      </c>
      <c r="J273" s="130">
        <v>1469415.3649999998</v>
      </c>
    </row>
    <row r="274" spans="1:10">
      <c r="A274" s="131" t="s">
        <v>37</v>
      </c>
      <c r="B274" s="131" t="s">
        <v>49</v>
      </c>
      <c r="C274" s="131" t="s">
        <v>39</v>
      </c>
      <c r="D274" s="126">
        <v>41671</v>
      </c>
      <c r="E274" s="127">
        <f>MONTH(D274)</f>
        <v>2</v>
      </c>
      <c r="F274" s="127" t="s">
        <v>50</v>
      </c>
      <c r="G274" s="131" t="s">
        <v>61</v>
      </c>
      <c r="H274" s="131" t="s">
        <v>62</v>
      </c>
      <c r="I274" s="131" t="s">
        <v>43</v>
      </c>
      <c r="J274" s="130">
        <v>1237092.099375</v>
      </c>
    </row>
    <row r="275" spans="1:10">
      <c r="A275" s="131" t="s">
        <v>37</v>
      </c>
      <c r="B275" s="131" t="s">
        <v>49</v>
      </c>
      <c r="C275" s="131" t="s">
        <v>39</v>
      </c>
      <c r="D275" s="126">
        <v>41699</v>
      </c>
      <c r="E275" s="127">
        <f>MONTH(D275)</f>
        <v>3</v>
      </c>
      <c r="F275" s="127" t="s">
        <v>50</v>
      </c>
      <c r="G275" s="131" t="s">
        <v>61</v>
      </c>
      <c r="H275" s="131" t="s">
        <v>62</v>
      </c>
      <c r="I275" s="131" t="s">
        <v>43</v>
      </c>
      <c r="J275" s="130">
        <v>1234274.3050000002</v>
      </c>
    </row>
    <row r="276" spans="1:10">
      <c r="A276" s="131" t="s">
        <v>37</v>
      </c>
      <c r="B276" s="131" t="s">
        <v>49</v>
      </c>
      <c r="C276" s="131" t="s">
        <v>39</v>
      </c>
      <c r="D276" s="126">
        <v>41730</v>
      </c>
      <c r="E276" s="127">
        <f>MONTH(D276)</f>
        <v>4</v>
      </c>
      <c r="F276" s="127" t="s">
        <v>50</v>
      </c>
      <c r="G276" s="131" t="s">
        <v>61</v>
      </c>
      <c r="H276" s="131" t="s">
        <v>62</v>
      </c>
      <c r="I276" s="131" t="s">
        <v>43</v>
      </c>
      <c r="J276" s="130">
        <v>1236955.4071875</v>
      </c>
    </row>
    <row r="277" spans="1:10">
      <c r="A277" s="131" t="s">
        <v>37</v>
      </c>
      <c r="B277" s="131" t="s">
        <v>49</v>
      </c>
      <c r="C277" s="131" t="s">
        <v>39</v>
      </c>
      <c r="D277" s="126">
        <v>41760</v>
      </c>
      <c r="E277" s="127">
        <f>MONTH(D277)</f>
        <v>5</v>
      </c>
      <c r="F277" s="127" t="s">
        <v>50</v>
      </c>
      <c r="G277" s="131" t="s">
        <v>61</v>
      </c>
      <c r="H277" s="131" t="s">
        <v>62</v>
      </c>
      <c r="I277" s="131" t="s">
        <v>43</v>
      </c>
      <c r="J277" s="130">
        <v>1313506.1328125</v>
      </c>
    </row>
    <row r="278" spans="1:10">
      <c r="A278" s="131" t="s">
        <v>37</v>
      </c>
      <c r="B278" s="131" t="s">
        <v>49</v>
      </c>
      <c r="C278" s="131" t="s">
        <v>39</v>
      </c>
      <c r="D278" s="126">
        <v>41791</v>
      </c>
      <c r="E278" s="127">
        <f>MONTH(D278)</f>
        <v>6</v>
      </c>
      <c r="F278" s="127" t="s">
        <v>50</v>
      </c>
      <c r="G278" s="131" t="s">
        <v>61</v>
      </c>
      <c r="H278" s="131" t="s">
        <v>62</v>
      </c>
      <c r="I278" s="131" t="s">
        <v>43</v>
      </c>
      <c r="J278" s="130">
        <v>1497493.8790625001</v>
      </c>
    </row>
    <row r="279" spans="1:10">
      <c r="A279" s="131" t="s">
        <v>37</v>
      </c>
      <c r="B279" s="131" t="s">
        <v>49</v>
      </c>
      <c r="C279" s="131" t="s">
        <v>47</v>
      </c>
      <c r="D279" s="126">
        <v>41456</v>
      </c>
      <c r="E279" s="127">
        <f>MONTH(D279)</f>
        <v>7</v>
      </c>
      <c r="F279" s="127" t="s">
        <v>50</v>
      </c>
      <c r="G279" s="131" t="s">
        <v>51</v>
      </c>
      <c r="H279" s="131" t="s">
        <v>52</v>
      </c>
      <c r="I279" s="131" t="s">
        <v>43</v>
      </c>
      <c r="J279" s="130">
        <v>2533034.5131168002</v>
      </c>
    </row>
    <row r="280" spans="1:10">
      <c r="A280" s="131" t="s">
        <v>37</v>
      </c>
      <c r="B280" s="131" t="s">
        <v>49</v>
      </c>
      <c r="C280" s="131" t="s">
        <v>47</v>
      </c>
      <c r="D280" s="126">
        <v>41487</v>
      </c>
      <c r="E280" s="127">
        <f>MONTH(D280)</f>
        <v>8</v>
      </c>
      <c r="F280" s="127" t="s">
        <v>50</v>
      </c>
      <c r="G280" s="131" t="s">
        <v>51</v>
      </c>
      <c r="H280" s="131" t="s">
        <v>52</v>
      </c>
      <c r="I280" s="131" t="s">
        <v>43</v>
      </c>
      <c r="J280" s="130">
        <v>3051574.1625600001</v>
      </c>
    </row>
    <row r="281" spans="1:10">
      <c r="A281" s="131" t="s">
        <v>37</v>
      </c>
      <c r="B281" s="131" t="s">
        <v>49</v>
      </c>
      <c r="C281" s="131" t="s">
        <v>47</v>
      </c>
      <c r="D281" s="126">
        <v>41518</v>
      </c>
      <c r="E281" s="127">
        <f>MONTH(D281)</f>
        <v>9</v>
      </c>
      <c r="F281" s="127" t="s">
        <v>50</v>
      </c>
      <c r="G281" s="131" t="s">
        <v>51</v>
      </c>
      <c r="H281" s="131" t="s">
        <v>52</v>
      </c>
      <c r="I281" s="131" t="s">
        <v>43</v>
      </c>
      <c r="J281" s="130">
        <v>3084202.7580672004</v>
      </c>
    </row>
    <row r="282" spans="1:10">
      <c r="A282" s="131" t="s">
        <v>37</v>
      </c>
      <c r="B282" s="131" t="s">
        <v>49</v>
      </c>
      <c r="C282" s="131" t="s">
        <v>47</v>
      </c>
      <c r="D282" s="126">
        <v>41548</v>
      </c>
      <c r="E282" s="127">
        <f>MONTH(D282)</f>
        <v>10</v>
      </c>
      <c r="F282" s="127" t="s">
        <v>50</v>
      </c>
      <c r="G282" s="131" t="s">
        <v>51</v>
      </c>
      <c r="H282" s="131" t="s">
        <v>52</v>
      </c>
      <c r="I282" s="131" t="s">
        <v>43</v>
      </c>
      <c r="J282" s="130">
        <v>4135202.765971201</v>
      </c>
    </row>
    <row r="283" spans="1:10">
      <c r="A283" s="131" t="s">
        <v>37</v>
      </c>
      <c r="B283" s="131" t="s">
        <v>49</v>
      </c>
      <c r="C283" s="131" t="s">
        <v>47</v>
      </c>
      <c r="D283" s="126">
        <v>41579</v>
      </c>
      <c r="E283" s="127">
        <f>MONTH(D283)</f>
        <v>11</v>
      </c>
      <c r="F283" s="127" t="s">
        <v>50</v>
      </c>
      <c r="G283" s="131" t="s">
        <v>51</v>
      </c>
      <c r="H283" s="131" t="s">
        <v>52</v>
      </c>
      <c r="I283" s="131" t="s">
        <v>43</v>
      </c>
      <c r="J283" s="130">
        <v>4473275.8948415993</v>
      </c>
    </row>
    <row r="284" spans="1:10">
      <c r="A284" s="131" t="s">
        <v>37</v>
      </c>
      <c r="B284" s="131" t="s">
        <v>49</v>
      </c>
      <c r="C284" s="131" t="s">
        <v>47</v>
      </c>
      <c r="D284" s="126">
        <v>41609</v>
      </c>
      <c r="E284" s="127">
        <f>MONTH(D284)</f>
        <v>12</v>
      </c>
      <c r="F284" s="127" t="s">
        <v>50</v>
      </c>
      <c r="G284" s="131" t="s">
        <v>51</v>
      </c>
      <c r="H284" s="131" t="s">
        <v>52</v>
      </c>
      <c r="I284" s="131" t="s">
        <v>43</v>
      </c>
      <c r="J284" s="130">
        <v>3464957.9260800011</v>
      </c>
    </row>
    <row r="285" spans="1:10">
      <c r="A285" s="131" t="s">
        <v>37</v>
      </c>
      <c r="B285" s="131" t="s">
        <v>49</v>
      </c>
      <c r="C285" s="131" t="s">
        <v>47</v>
      </c>
      <c r="D285" s="126">
        <v>41640</v>
      </c>
      <c r="E285" s="127">
        <f>MONTH(D285)</f>
        <v>1</v>
      </c>
      <c r="F285" s="127" t="s">
        <v>50</v>
      </c>
      <c r="G285" s="131" t="s">
        <v>51</v>
      </c>
      <c r="H285" s="131" t="s">
        <v>52</v>
      </c>
      <c r="I285" s="131" t="s">
        <v>43</v>
      </c>
      <c r="J285" s="130">
        <v>4049642.8266000003</v>
      </c>
    </row>
    <row r="286" spans="1:10">
      <c r="A286" s="131" t="s">
        <v>37</v>
      </c>
      <c r="B286" s="131" t="s">
        <v>49</v>
      </c>
      <c r="C286" s="131" t="s">
        <v>47</v>
      </c>
      <c r="D286" s="126">
        <v>41671</v>
      </c>
      <c r="E286" s="127">
        <f>MONTH(D286)</f>
        <v>2</v>
      </c>
      <c r="F286" s="127" t="s">
        <v>50</v>
      </c>
      <c r="G286" s="131" t="s">
        <v>51</v>
      </c>
      <c r="H286" s="131" t="s">
        <v>52</v>
      </c>
      <c r="I286" s="131" t="s">
        <v>43</v>
      </c>
      <c r="J286" s="130">
        <v>4767948.2214000002</v>
      </c>
    </row>
    <row r="287" spans="1:10">
      <c r="A287" s="131" t="s">
        <v>37</v>
      </c>
      <c r="B287" s="131" t="s">
        <v>49</v>
      </c>
      <c r="C287" s="131" t="s">
        <v>47</v>
      </c>
      <c r="D287" s="126">
        <v>41699</v>
      </c>
      <c r="E287" s="127">
        <f>MONTH(D287)</f>
        <v>3</v>
      </c>
      <c r="F287" s="127" t="s">
        <v>50</v>
      </c>
      <c r="G287" s="131" t="s">
        <v>51</v>
      </c>
      <c r="H287" s="131" t="s">
        <v>52</v>
      </c>
      <c r="I287" s="131" t="s">
        <v>43</v>
      </c>
      <c r="J287" s="130">
        <v>4346722.8083999995</v>
      </c>
    </row>
    <row r="288" spans="1:10">
      <c r="A288" s="131" t="s">
        <v>37</v>
      </c>
      <c r="B288" s="131" t="s">
        <v>49</v>
      </c>
      <c r="C288" s="131" t="s">
        <v>47</v>
      </c>
      <c r="D288" s="126">
        <v>41730</v>
      </c>
      <c r="E288" s="127">
        <f>MONTH(D288)</f>
        <v>4</v>
      </c>
      <c r="F288" s="127" t="s">
        <v>50</v>
      </c>
      <c r="G288" s="131" t="s">
        <v>51</v>
      </c>
      <c r="H288" s="131" t="s">
        <v>52</v>
      </c>
      <c r="I288" s="131" t="s">
        <v>43</v>
      </c>
      <c r="J288" s="130">
        <v>4671541.1274000006</v>
      </c>
    </row>
    <row r="289" spans="1:10">
      <c r="A289" s="131" t="s">
        <v>37</v>
      </c>
      <c r="B289" s="131" t="s">
        <v>49</v>
      </c>
      <c r="C289" s="131" t="s">
        <v>47</v>
      </c>
      <c r="D289" s="126">
        <v>41760</v>
      </c>
      <c r="E289" s="127">
        <f>MONTH(D289)</f>
        <v>5</v>
      </c>
      <c r="F289" s="127" t="s">
        <v>50</v>
      </c>
      <c r="G289" s="131" t="s">
        <v>51</v>
      </c>
      <c r="H289" s="131" t="s">
        <v>52</v>
      </c>
      <c r="I289" s="131" t="s">
        <v>43</v>
      </c>
      <c r="J289" s="130">
        <v>5478104.6040000012</v>
      </c>
    </row>
    <row r="290" spans="1:10">
      <c r="A290" s="131" t="s">
        <v>37</v>
      </c>
      <c r="B290" s="131" t="s">
        <v>49</v>
      </c>
      <c r="C290" s="131" t="s">
        <v>47</v>
      </c>
      <c r="D290" s="126">
        <v>41791</v>
      </c>
      <c r="E290" s="127">
        <f>MONTH(D290)</f>
        <v>6</v>
      </c>
      <c r="F290" s="127" t="s">
        <v>50</v>
      </c>
      <c r="G290" s="131" t="s">
        <v>51</v>
      </c>
      <c r="H290" s="131" t="s">
        <v>52</v>
      </c>
      <c r="I290" s="131" t="s">
        <v>43</v>
      </c>
      <c r="J290" s="130">
        <v>2269805.1667200001</v>
      </c>
    </row>
    <row r="291" spans="1:10">
      <c r="A291" s="131" t="s">
        <v>37</v>
      </c>
      <c r="B291" s="131" t="s">
        <v>49</v>
      </c>
      <c r="C291" s="131" t="s">
        <v>47</v>
      </c>
      <c r="D291" s="126">
        <v>41456</v>
      </c>
      <c r="E291" s="127">
        <f>MONTH(D291)</f>
        <v>7</v>
      </c>
      <c r="F291" s="127" t="s">
        <v>50</v>
      </c>
      <c r="G291" s="131" t="s">
        <v>53</v>
      </c>
      <c r="H291" s="131" t="s">
        <v>54</v>
      </c>
      <c r="I291" s="131" t="s">
        <v>43</v>
      </c>
      <c r="J291" s="130">
        <v>1266517.2565584001</v>
      </c>
    </row>
    <row r="292" spans="1:10">
      <c r="A292" s="131" t="s">
        <v>37</v>
      </c>
      <c r="B292" s="131" t="s">
        <v>49</v>
      </c>
      <c r="C292" s="131" t="s">
        <v>47</v>
      </c>
      <c r="D292" s="126">
        <v>41487</v>
      </c>
      <c r="E292" s="127">
        <f>MONTH(D292)</f>
        <v>8</v>
      </c>
      <c r="F292" s="127" t="s">
        <v>50</v>
      </c>
      <c r="G292" s="131" t="s">
        <v>53</v>
      </c>
      <c r="H292" s="131" t="s">
        <v>54</v>
      </c>
      <c r="I292" s="131" t="s">
        <v>43</v>
      </c>
      <c r="J292" s="130">
        <v>1525787.08128</v>
      </c>
    </row>
    <row r="293" spans="1:10">
      <c r="A293" s="131" t="s">
        <v>37</v>
      </c>
      <c r="B293" s="131" t="s">
        <v>49</v>
      </c>
      <c r="C293" s="131" t="s">
        <v>47</v>
      </c>
      <c r="D293" s="126">
        <v>41518</v>
      </c>
      <c r="E293" s="127">
        <f>MONTH(D293)</f>
        <v>9</v>
      </c>
      <c r="F293" s="127" t="s">
        <v>50</v>
      </c>
      <c r="G293" s="131" t="s">
        <v>53</v>
      </c>
      <c r="H293" s="131" t="s">
        <v>54</v>
      </c>
      <c r="I293" s="131" t="s">
        <v>43</v>
      </c>
      <c r="J293" s="130">
        <v>1542101.3790336002</v>
      </c>
    </row>
    <row r="294" spans="1:10">
      <c r="A294" s="131" t="s">
        <v>37</v>
      </c>
      <c r="B294" s="131" t="s">
        <v>49</v>
      </c>
      <c r="C294" s="131" t="s">
        <v>47</v>
      </c>
      <c r="D294" s="126">
        <v>41548</v>
      </c>
      <c r="E294" s="127">
        <f>MONTH(D294)</f>
        <v>10</v>
      </c>
      <c r="F294" s="127" t="s">
        <v>50</v>
      </c>
      <c r="G294" s="131" t="s">
        <v>53</v>
      </c>
      <c r="H294" s="131" t="s">
        <v>54</v>
      </c>
      <c r="I294" s="131" t="s">
        <v>43</v>
      </c>
      <c r="J294" s="130">
        <v>2067601.3829856005</v>
      </c>
    </row>
    <row r="295" spans="1:10">
      <c r="A295" s="131" t="s">
        <v>37</v>
      </c>
      <c r="B295" s="131" t="s">
        <v>49</v>
      </c>
      <c r="C295" s="131" t="s">
        <v>47</v>
      </c>
      <c r="D295" s="126">
        <v>41579</v>
      </c>
      <c r="E295" s="127">
        <f>MONTH(D295)</f>
        <v>11</v>
      </c>
      <c r="F295" s="127" t="s">
        <v>50</v>
      </c>
      <c r="G295" s="131" t="s">
        <v>53</v>
      </c>
      <c r="H295" s="131" t="s">
        <v>54</v>
      </c>
      <c r="I295" s="131" t="s">
        <v>43</v>
      </c>
      <c r="J295" s="130">
        <v>2236637.9474207996</v>
      </c>
    </row>
    <row r="296" spans="1:10">
      <c r="A296" s="131" t="s">
        <v>37</v>
      </c>
      <c r="B296" s="131" t="s">
        <v>49</v>
      </c>
      <c r="C296" s="131" t="s">
        <v>47</v>
      </c>
      <c r="D296" s="126">
        <v>41609</v>
      </c>
      <c r="E296" s="127">
        <f>MONTH(D296)</f>
        <v>12</v>
      </c>
      <c r="F296" s="127" t="s">
        <v>50</v>
      </c>
      <c r="G296" s="131" t="s">
        <v>53</v>
      </c>
      <c r="H296" s="131" t="s">
        <v>54</v>
      </c>
      <c r="I296" s="131" t="s">
        <v>43</v>
      </c>
      <c r="J296" s="130">
        <v>1732478.9630400005</v>
      </c>
    </row>
    <row r="297" spans="1:10">
      <c r="A297" s="131" t="s">
        <v>37</v>
      </c>
      <c r="B297" s="131" t="s">
        <v>49</v>
      </c>
      <c r="C297" s="131" t="s">
        <v>47</v>
      </c>
      <c r="D297" s="126">
        <v>41640</v>
      </c>
      <c r="E297" s="127">
        <f>MONTH(D297)</f>
        <v>1</v>
      </c>
      <c r="F297" s="127" t="s">
        <v>50</v>
      </c>
      <c r="G297" s="131" t="s">
        <v>53</v>
      </c>
      <c r="H297" s="131" t="s">
        <v>54</v>
      </c>
      <c r="I297" s="131" t="s">
        <v>43</v>
      </c>
      <c r="J297" s="130">
        <v>2024821.4133000001</v>
      </c>
    </row>
    <row r="298" spans="1:10">
      <c r="A298" s="131" t="s">
        <v>37</v>
      </c>
      <c r="B298" s="131" t="s">
        <v>49</v>
      </c>
      <c r="C298" s="131" t="s">
        <v>47</v>
      </c>
      <c r="D298" s="126">
        <v>41671</v>
      </c>
      <c r="E298" s="127">
        <f>MONTH(D298)</f>
        <v>2</v>
      </c>
      <c r="F298" s="127" t="s">
        <v>50</v>
      </c>
      <c r="G298" s="131" t="s">
        <v>53</v>
      </c>
      <c r="H298" s="131" t="s">
        <v>54</v>
      </c>
      <c r="I298" s="131" t="s">
        <v>43</v>
      </c>
      <c r="J298" s="130">
        <v>2383974.1107000001</v>
      </c>
    </row>
    <row r="299" spans="1:10">
      <c r="A299" s="131" t="s">
        <v>37</v>
      </c>
      <c r="B299" s="131" t="s">
        <v>49</v>
      </c>
      <c r="C299" s="131" t="s">
        <v>47</v>
      </c>
      <c r="D299" s="126">
        <v>41699</v>
      </c>
      <c r="E299" s="127">
        <f>MONTH(D299)</f>
        <v>3</v>
      </c>
      <c r="F299" s="127" t="s">
        <v>50</v>
      </c>
      <c r="G299" s="131" t="s">
        <v>53</v>
      </c>
      <c r="H299" s="131" t="s">
        <v>54</v>
      </c>
      <c r="I299" s="131" t="s">
        <v>43</v>
      </c>
      <c r="J299" s="130">
        <v>2173361.4041999998</v>
      </c>
    </row>
    <row r="300" spans="1:10">
      <c r="A300" s="131" t="s">
        <v>37</v>
      </c>
      <c r="B300" s="131" t="s">
        <v>49</v>
      </c>
      <c r="C300" s="131" t="s">
        <v>47</v>
      </c>
      <c r="D300" s="126">
        <v>41730</v>
      </c>
      <c r="E300" s="127">
        <f>MONTH(D300)</f>
        <v>4</v>
      </c>
      <c r="F300" s="127" t="s">
        <v>50</v>
      </c>
      <c r="G300" s="131" t="s">
        <v>53</v>
      </c>
      <c r="H300" s="131" t="s">
        <v>54</v>
      </c>
      <c r="I300" s="131" t="s">
        <v>43</v>
      </c>
      <c r="J300" s="130">
        <v>2335770.5637000003</v>
      </c>
    </row>
    <row r="301" spans="1:10">
      <c r="A301" s="131" t="s">
        <v>37</v>
      </c>
      <c r="B301" s="131" t="s">
        <v>49</v>
      </c>
      <c r="C301" s="131" t="s">
        <v>47</v>
      </c>
      <c r="D301" s="126">
        <v>41760</v>
      </c>
      <c r="E301" s="127">
        <f>MONTH(D301)</f>
        <v>5</v>
      </c>
      <c r="F301" s="127" t="s">
        <v>50</v>
      </c>
      <c r="G301" s="131" t="s">
        <v>53</v>
      </c>
      <c r="H301" s="131" t="s">
        <v>54</v>
      </c>
      <c r="I301" s="131" t="s">
        <v>43</v>
      </c>
      <c r="J301" s="130">
        <v>2739052.3020000006</v>
      </c>
    </row>
    <row r="302" spans="1:10">
      <c r="A302" s="131" t="s">
        <v>37</v>
      </c>
      <c r="B302" s="131" t="s">
        <v>49</v>
      </c>
      <c r="C302" s="131" t="s">
        <v>47</v>
      </c>
      <c r="D302" s="126">
        <v>41791</v>
      </c>
      <c r="E302" s="127">
        <f>MONTH(D302)</f>
        <v>6</v>
      </c>
      <c r="F302" s="127" t="s">
        <v>50</v>
      </c>
      <c r="G302" s="131" t="s">
        <v>53</v>
      </c>
      <c r="H302" s="131" t="s">
        <v>54</v>
      </c>
      <c r="I302" s="131" t="s">
        <v>43</v>
      </c>
      <c r="J302" s="130">
        <v>1134902.58336</v>
      </c>
    </row>
    <row r="303" spans="1:10">
      <c r="A303" s="131" t="s">
        <v>37</v>
      </c>
      <c r="B303" s="131" t="s">
        <v>49</v>
      </c>
      <c r="C303" s="131" t="s">
        <v>47</v>
      </c>
      <c r="D303" s="126">
        <v>41456</v>
      </c>
      <c r="E303" s="127">
        <f>MONTH(D303)</f>
        <v>7</v>
      </c>
      <c r="F303" s="127" t="s">
        <v>50</v>
      </c>
      <c r="G303" s="131" t="s">
        <v>53</v>
      </c>
      <c r="H303" s="131" t="s">
        <v>55</v>
      </c>
      <c r="I303" s="131" t="s">
        <v>43</v>
      </c>
      <c r="J303" s="130">
        <v>1055431.0471320001</v>
      </c>
    </row>
    <row r="304" spans="1:10">
      <c r="A304" s="131" t="s">
        <v>37</v>
      </c>
      <c r="B304" s="131" t="s">
        <v>49</v>
      </c>
      <c r="C304" s="131" t="s">
        <v>47</v>
      </c>
      <c r="D304" s="126">
        <v>41487</v>
      </c>
      <c r="E304" s="127">
        <f>MONTH(D304)</f>
        <v>8</v>
      </c>
      <c r="F304" s="127" t="s">
        <v>50</v>
      </c>
      <c r="G304" s="131" t="s">
        <v>53</v>
      </c>
      <c r="H304" s="131" t="s">
        <v>55</v>
      </c>
      <c r="I304" s="131" t="s">
        <v>43</v>
      </c>
      <c r="J304" s="130">
        <v>1271489.2344000002</v>
      </c>
    </row>
    <row r="305" spans="1:10">
      <c r="A305" s="131" t="s">
        <v>37</v>
      </c>
      <c r="B305" s="131" t="s">
        <v>49</v>
      </c>
      <c r="C305" s="131" t="s">
        <v>47</v>
      </c>
      <c r="D305" s="126">
        <v>41518</v>
      </c>
      <c r="E305" s="127">
        <f>MONTH(D305)</f>
        <v>9</v>
      </c>
      <c r="F305" s="127" t="s">
        <v>50</v>
      </c>
      <c r="G305" s="131" t="s">
        <v>53</v>
      </c>
      <c r="H305" s="131" t="s">
        <v>55</v>
      </c>
      <c r="I305" s="131" t="s">
        <v>43</v>
      </c>
      <c r="J305" s="130">
        <v>1285084.4825280001</v>
      </c>
    </row>
    <row r="306" spans="1:10">
      <c r="A306" s="131" t="s">
        <v>37</v>
      </c>
      <c r="B306" s="131" t="s">
        <v>49</v>
      </c>
      <c r="C306" s="131" t="s">
        <v>47</v>
      </c>
      <c r="D306" s="126">
        <v>41548</v>
      </c>
      <c r="E306" s="127">
        <f>MONTH(D306)</f>
        <v>10</v>
      </c>
      <c r="F306" s="127" t="s">
        <v>50</v>
      </c>
      <c r="G306" s="131" t="s">
        <v>53</v>
      </c>
      <c r="H306" s="131" t="s">
        <v>55</v>
      </c>
      <c r="I306" s="131" t="s">
        <v>43</v>
      </c>
      <c r="J306" s="130">
        <v>1723001.1524880002</v>
      </c>
    </row>
    <row r="307" spans="1:10">
      <c r="A307" s="131" t="s">
        <v>37</v>
      </c>
      <c r="B307" s="131" t="s">
        <v>49</v>
      </c>
      <c r="C307" s="131" t="s">
        <v>47</v>
      </c>
      <c r="D307" s="126">
        <v>41579</v>
      </c>
      <c r="E307" s="127">
        <f>MONTH(D307)</f>
        <v>11</v>
      </c>
      <c r="F307" s="127" t="s">
        <v>50</v>
      </c>
      <c r="G307" s="131" t="s">
        <v>53</v>
      </c>
      <c r="H307" s="131" t="s">
        <v>55</v>
      </c>
      <c r="I307" s="131" t="s">
        <v>43</v>
      </c>
      <c r="J307" s="130">
        <v>1863864.9561839998</v>
      </c>
    </row>
    <row r="308" spans="1:10">
      <c r="A308" s="131" t="s">
        <v>37</v>
      </c>
      <c r="B308" s="131" t="s">
        <v>49</v>
      </c>
      <c r="C308" s="131" t="s">
        <v>47</v>
      </c>
      <c r="D308" s="126">
        <v>41609</v>
      </c>
      <c r="E308" s="127">
        <f>MONTH(D308)</f>
        <v>12</v>
      </c>
      <c r="F308" s="127" t="s">
        <v>50</v>
      </c>
      <c r="G308" s="131" t="s">
        <v>53</v>
      </c>
      <c r="H308" s="131" t="s">
        <v>55</v>
      </c>
      <c r="I308" s="131" t="s">
        <v>43</v>
      </c>
      <c r="J308" s="130">
        <v>1443732.4692000004</v>
      </c>
    </row>
    <row r="309" spans="1:10">
      <c r="A309" s="131" t="s">
        <v>37</v>
      </c>
      <c r="B309" s="131" t="s">
        <v>49</v>
      </c>
      <c r="C309" s="131" t="s">
        <v>47</v>
      </c>
      <c r="D309" s="126">
        <v>41640</v>
      </c>
      <c r="E309" s="127">
        <f>MONTH(D309)</f>
        <v>1</v>
      </c>
      <c r="F309" s="127" t="s">
        <v>50</v>
      </c>
      <c r="G309" s="131" t="s">
        <v>53</v>
      </c>
      <c r="H309" s="131" t="s">
        <v>55</v>
      </c>
      <c r="I309" s="131" t="s">
        <v>43</v>
      </c>
      <c r="J309" s="130">
        <v>1687351.1777500003</v>
      </c>
    </row>
    <row r="310" spans="1:10">
      <c r="A310" s="131" t="s">
        <v>37</v>
      </c>
      <c r="B310" s="131" t="s">
        <v>49</v>
      </c>
      <c r="C310" s="131" t="s">
        <v>47</v>
      </c>
      <c r="D310" s="126">
        <v>41671</v>
      </c>
      <c r="E310" s="127">
        <f>MONTH(D310)</f>
        <v>2</v>
      </c>
      <c r="F310" s="127" t="s">
        <v>50</v>
      </c>
      <c r="G310" s="131" t="s">
        <v>53</v>
      </c>
      <c r="H310" s="131" t="s">
        <v>55</v>
      </c>
      <c r="I310" s="131" t="s">
        <v>43</v>
      </c>
      <c r="J310" s="130">
        <v>1986645.0922500002</v>
      </c>
    </row>
    <row r="311" spans="1:10">
      <c r="A311" s="131" t="s">
        <v>37</v>
      </c>
      <c r="B311" s="131" t="s">
        <v>49</v>
      </c>
      <c r="C311" s="131" t="s">
        <v>47</v>
      </c>
      <c r="D311" s="126">
        <v>41699</v>
      </c>
      <c r="E311" s="127">
        <f>MONTH(D311)</f>
        <v>3</v>
      </c>
      <c r="F311" s="127" t="s">
        <v>50</v>
      </c>
      <c r="G311" s="131" t="s">
        <v>53</v>
      </c>
      <c r="H311" s="131" t="s">
        <v>55</v>
      </c>
      <c r="I311" s="131" t="s">
        <v>43</v>
      </c>
      <c r="J311" s="130">
        <v>1811134.5035000001</v>
      </c>
    </row>
    <row r="312" spans="1:10">
      <c r="A312" s="131" t="s">
        <v>37</v>
      </c>
      <c r="B312" s="131" t="s">
        <v>49</v>
      </c>
      <c r="C312" s="131" t="s">
        <v>47</v>
      </c>
      <c r="D312" s="126">
        <v>41730</v>
      </c>
      <c r="E312" s="127">
        <f>MONTH(D312)</f>
        <v>4</v>
      </c>
      <c r="F312" s="127" t="s">
        <v>50</v>
      </c>
      <c r="G312" s="131" t="s">
        <v>53</v>
      </c>
      <c r="H312" s="131" t="s">
        <v>55</v>
      </c>
      <c r="I312" s="131" t="s">
        <v>43</v>
      </c>
      <c r="J312" s="130">
        <v>1946475.4697500004</v>
      </c>
    </row>
    <row r="313" spans="1:10">
      <c r="A313" s="131" t="s">
        <v>37</v>
      </c>
      <c r="B313" s="131" t="s">
        <v>49</v>
      </c>
      <c r="C313" s="131" t="s">
        <v>47</v>
      </c>
      <c r="D313" s="126">
        <v>41760</v>
      </c>
      <c r="E313" s="127">
        <f>MONTH(D313)</f>
        <v>5</v>
      </c>
      <c r="F313" s="127" t="s">
        <v>50</v>
      </c>
      <c r="G313" s="131" t="s">
        <v>53</v>
      </c>
      <c r="H313" s="131" t="s">
        <v>55</v>
      </c>
      <c r="I313" s="131" t="s">
        <v>43</v>
      </c>
      <c r="J313" s="130">
        <v>2282543.5850000004</v>
      </c>
    </row>
    <row r="314" spans="1:10">
      <c r="A314" s="131" t="s">
        <v>37</v>
      </c>
      <c r="B314" s="131" t="s">
        <v>49</v>
      </c>
      <c r="C314" s="131" t="s">
        <v>47</v>
      </c>
      <c r="D314" s="126">
        <v>41791</v>
      </c>
      <c r="E314" s="127">
        <f>MONTH(D314)</f>
        <v>6</v>
      </c>
      <c r="F314" s="127" t="s">
        <v>50</v>
      </c>
      <c r="G314" s="131" t="s">
        <v>53</v>
      </c>
      <c r="H314" s="131" t="s">
        <v>55</v>
      </c>
      <c r="I314" s="131" t="s">
        <v>43</v>
      </c>
      <c r="J314" s="130">
        <v>945752.15280000004</v>
      </c>
    </row>
    <row r="315" spans="1:10">
      <c r="A315" s="131" t="s">
        <v>37</v>
      </c>
      <c r="B315" s="131" t="s">
        <v>49</v>
      </c>
      <c r="C315" s="131" t="s">
        <v>47</v>
      </c>
      <c r="D315" s="126">
        <v>41456</v>
      </c>
      <c r="E315" s="127">
        <f>MONTH(D315)</f>
        <v>7</v>
      </c>
      <c r="F315" s="127" t="s">
        <v>50</v>
      </c>
      <c r="G315" s="131" t="s">
        <v>56</v>
      </c>
      <c r="H315" s="131" t="s">
        <v>57</v>
      </c>
      <c r="I315" s="131" t="s">
        <v>43</v>
      </c>
      <c r="J315" s="130">
        <v>996326.908492608</v>
      </c>
    </row>
    <row r="316" spans="1:10">
      <c r="A316" s="131" t="s">
        <v>37</v>
      </c>
      <c r="B316" s="131" t="s">
        <v>49</v>
      </c>
      <c r="C316" s="131" t="s">
        <v>47</v>
      </c>
      <c r="D316" s="126">
        <v>41487</v>
      </c>
      <c r="E316" s="127">
        <f>MONTH(D316)</f>
        <v>8</v>
      </c>
      <c r="F316" s="127" t="s">
        <v>50</v>
      </c>
      <c r="G316" s="131" t="s">
        <v>56</v>
      </c>
      <c r="H316" s="131" t="s">
        <v>57</v>
      </c>
      <c r="I316" s="131" t="s">
        <v>43</v>
      </c>
      <c r="J316" s="130">
        <v>1200285.8372736</v>
      </c>
    </row>
    <row r="317" spans="1:10">
      <c r="A317" s="131" t="s">
        <v>37</v>
      </c>
      <c r="B317" s="131" t="s">
        <v>49</v>
      </c>
      <c r="C317" s="131" t="s">
        <v>47</v>
      </c>
      <c r="D317" s="126">
        <v>41518</v>
      </c>
      <c r="E317" s="127">
        <f>MONTH(D317)</f>
        <v>9</v>
      </c>
      <c r="F317" s="127" t="s">
        <v>50</v>
      </c>
      <c r="G317" s="131" t="s">
        <v>56</v>
      </c>
      <c r="H317" s="131" t="s">
        <v>57</v>
      </c>
      <c r="I317" s="131" t="s">
        <v>43</v>
      </c>
      <c r="J317" s="130">
        <v>1213119.7515064322</v>
      </c>
    </row>
    <row r="318" spans="1:10">
      <c r="A318" s="131" t="s">
        <v>37</v>
      </c>
      <c r="B318" s="131" t="s">
        <v>49</v>
      </c>
      <c r="C318" s="131" t="s">
        <v>47</v>
      </c>
      <c r="D318" s="126">
        <v>41548</v>
      </c>
      <c r="E318" s="127">
        <f>MONTH(D318)</f>
        <v>10</v>
      </c>
      <c r="F318" s="127" t="s">
        <v>50</v>
      </c>
      <c r="G318" s="131" t="s">
        <v>56</v>
      </c>
      <c r="H318" s="131" t="s">
        <v>57</v>
      </c>
      <c r="I318" s="131" t="s">
        <v>43</v>
      </c>
      <c r="J318" s="130">
        <v>1626513.0879486722</v>
      </c>
    </row>
    <row r="319" spans="1:10">
      <c r="A319" s="131" t="s">
        <v>37</v>
      </c>
      <c r="B319" s="131" t="s">
        <v>49</v>
      </c>
      <c r="C319" s="131" t="s">
        <v>47</v>
      </c>
      <c r="D319" s="126">
        <v>41579</v>
      </c>
      <c r="E319" s="127">
        <f>MONTH(D319)</f>
        <v>11</v>
      </c>
      <c r="F319" s="127" t="s">
        <v>50</v>
      </c>
      <c r="G319" s="131" t="s">
        <v>56</v>
      </c>
      <c r="H319" s="131" t="s">
        <v>57</v>
      </c>
      <c r="I319" s="131" t="s">
        <v>43</v>
      </c>
      <c r="J319" s="130">
        <v>1759488.5186376958</v>
      </c>
    </row>
    <row r="320" spans="1:10">
      <c r="A320" s="131" t="s">
        <v>37</v>
      </c>
      <c r="B320" s="131" t="s">
        <v>49</v>
      </c>
      <c r="C320" s="131" t="s">
        <v>47</v>
      </c>
      <c r="D320" s="126">
        <v>41609</v>
      </c>
      <c r="E320" s="127">
        <f>MONTH(D320)</f>
        <v>12</v>
      </c>
      <c r="F320" s="127" t="s">
        <v>50</v>
      </c>
      <c r="G320" s="131" t="s">
        <v>56</v>
      </c>
      <c r="H320" s="131" t="s">
        <v>57</v>
      </c>
      <c r="I320" s="131" t="s">
        <v>43</v>
      </c>
      <c r="J320" s="130">
        <v>1362883.4509248002</v>
      </c>
    </row>
    <row r="321" spans="1:10">
      <c r="A321" s="131" t="s">
        <v>37</v>
      </c>
      <c r="B321" s="131" t="s">
        <v>49</v>
      </c>
      <c r="C321" s="131" t="s">
        <v>47</v>
      </c>
      <c r="D321" s="126">
        <v>41640</v>
      </c>
      <c r="E321" s="127">
        <f>MONTH(D321)</f>
        <v>1</v>
      </c>
      <c r="F321" s="127" t="s">
        <v>50</v>
      </c>
      <c r="G321" s="131" t="s">
        <v>56</v>
      </c>
      <c r="H321" s="131" t="s">
        <v>57</v>
      </c>
      <c r="I321" s="131" t="s">
        <v>43</v>
      </c>
      <c r="J321" s="130">
        <v>1592859.5117959999</v>
      </c>
    </row>
    <row r="322" spans="1:10">
      <c r="A322" s="131" t="s">
        <v>37</v>
      </c>
      <c r="B322" s="131" t="s">
        <v>49</v>
      </c>
      <c r="C322" s="131" t="s">
        <v>47</v>
      </c>
      <c r="D322" s="126">
        <v>41671</v>
      </c>
      <c r="E322" s="127">
        <f>MONTH(D322)</f>
        <v>2</v>
      </c>
      <c r="F322" s="127" t="s">
        <v>50</v>
      </c>
      <c r="G322" s="131" t="s">
        <v>56</v>
      </c>
      <c r="H322" s="131" t="s">
        <v>57</v>
      </c>
      <c r="I322" s="131" t="s">
        <v>43</v>
      </c>
      <c r="J322" s="130">
        <v>1875392.9670840001</v>
      </c>
    </row>
    <row r="323" spans="1:10">
      <c r="A323" s="131" t="s">
        <v>37</v>
      </c>
      <c r="B323" s="131" t="s">
        <v>49</v>
      </c>
      <c r="C323" s="131" t="s">
        <v>47</v>
      </c>
      <c r="D323" s="126">
        <v>41699</v>
      </c>
      <c r="E323" s="127">
        <f>MONTH(D323)</f>
        <v>3</v>
      </c>
      <c r="F323" s="127" t="s">
        <v>50</v>
      </c>
      <c r="G323" s="131" t="s">
        <v>56</v>
      </c>
      <c r="H323" s="131" t="s">
        <v>57</v>
      </c>
      <c r="I323" s="131" t="s">
        <v>43</v>
      </c>
      <c r="J323" s="130">
        <v>1709710.9713039999</v>
      </c>
    </row>
    <row r="324" spans="1:10">
      <c r="A324" s="131" t="s">
        <v>37</v>
      </c>
      <c r="B324" s="131" t="s">
        <v>49</v>
      </c>
      <c r="C324" s="131" t="s">
        <v>47</v>
      </c>
      <c r="D324" s="126">
        <v>41730</v>
      </c>
      <c r="E324" s="127">
        <f>MONTH(D324)</f>
        <v>4</v>
      </c>
      <c r="F324" s="127" t="s">
        <v>50</v>
      </c>
      <c r="G324" s="131" t="s">
        <v>56</v>
      </c>
      <c r="H324" s="131" t="s">
        <v>57</v>
      </c>
      <c r="I324" s="131" t="s">
        <v>43</v>
      </c>
      <c r="J324" s="130">
        <v>1837472.8434440002</v>
      </c>
    </row>
    <row r="325" spans="1:10">
      <c r="A325" s="131" t="s">
        <v>37</v>
      </c>
      <c r="B325" s="131" t="s">
        <v>49</v>
      </c>
      <c r="C325" s="131" t="s">
        <v>47</v>
      </c>
      <c r="D325" s="126">
        <v>41760</v>
      </c>
      <c r="E325" s="127">
        <f>MONTH(D325)</f>
        <v>5</v>
      </c>
      <c r="F325" s="127" t="s">
        <v>50</v>
      </c>
      <c r="G325" s="131" t="s">
        <v>56</v>
      </c>
      <c r="H325" s="131" t="s">
        <v>57</v>
      </c>
      <c r="I325" s="131" t="s">
        <v>43</v>
      </c>
      <c r="J325" s="130">
        <v>2154721.1442400003</v>
      </c>
    </row>
    <row r="326" spans="1:10">
      <c r="A326" s="131" t="s">
        <v>37</v>
      </c>
      <c r="B326" s="131" t="s">
        <v>49</v>
      </c>
      <c r="C326" s="131" t="s">
        <v>47</v>
      </c>
      <c r="D326" s="126">
        <v>41791</v>
      </c>
      <c r="E326" s="127">
        <f>MONTH(D326)</f>
        <v>6</v>
      </c>
      <c r="F326" s="127" t="s">
        <v>50</v>
      </c>
      <c r="G326" s="131" t="s">
        <v>56</v>
      </c>
      <c r="H326" s="131" t="s">
        <v>57</v>
      </c>
      <c r="I326" s="131" t="s">
        <v>43</v>
      </c>
      <c r="J326" s="130">
        <v>892790.0322432</v>
      </c>
    </row>
    <row r="327" spans="1:10">
      <c r="A327" s="131" t="s">
        <v>37</v>
      </c>
      <c r="B327" s="131" t="s">
        <v>49</v>
      </c>
      <c r="C327" s="131" t="s">
        <v>47</v>
      </c>
      <c r="D327" s="126">
        <v>41456</v>
      </c>
      <c r="E327" s="127">
        <f>MONTH(D327)</f>
        <v>7</v>
      </c>
      <c r="F327" s="127" t="s">
        <v>50</v>
      </c>
      <c r="G327" s="131" t="s">
        <v>56</v>
      </c>
      <c r="H327" s="131" t="s">
        <v>58</v>
      </c>
      <c r="I327" s="131" t="s">
        <v>43</v>
      </c>
      <c r="J327" s="130">
        <v>869931.04490880016</v>
      </c>
    </row>
    <row r="328" spans="1:10">
      <c r="A328" s="131" t="s">
        <v>37</v>
      </c>
      <c r="B328" s="131" t="s">
        <v>49</v>
      </c>
      <c r="C328" s="131" t="s">
        <v>47</v>
      </c>
      <c r="D328" s="126">
        <v>41487</v>
      </c>
      <c r="E328" s="127">
        <f>MONTH(D328)</f>
        <v>8</v>
      </c>
      <c r="F328" s="127" t="s">
        <v>50</v>
      </c>
      <c r="G328" s="131" t="s">
        <v>56</v>
      </c>
      <c r="H328" s="131" t="s">
        <v>58</v>
      </c>
      <c r="I328" s="131" t="s">
        <v>43</v>
      </c>
      <c r="J328" s="130">
        <v>1048015.3689600001</v>
      </c>
    </row>
    <row r="329" spans="1:10">
      <c r="A329" s="131" t="s">
        <v>37</v>
      </c>
      <c r="B329" s="131" t="s">
        <v>49</v>
      </c>
      <c r="C329" s="131" t="s">
        <v>47</v>
      </c>
      <c r="D329" s="126">
        <v>41518</v>
      </c>
      <c r="E329" s="127">
        <f>MONTH(D329)</f>
        <v>9</v>
      </c>
      <c r="F329" s="127" t="s">
        <v>50</v>
      </c>
      <c r="G329" s="131" t="s">
        <v>56</v>
      </c>
      <c r="H329" s="131" t="s">
        <v>58</v>
      </c>
      <c r="I329" s="131" t="s">
        <v>43</v>
      </c>
      <c r="J329" s="130">
        <v>1059221.1492352001</v>
      </c>
    </row>
    <row r="330" spans="1:10">
      <c r="A330" s="131" t="s">
        <v>37</v>
      </c>
      <c r="B330" s="131" t="s">
        <v>49</v>
      </c>
      <c r="C330" s="131" t="s">
        <v>47</v>
      </c>
      <c r="D330" s="126">
        <v>41548</v>
      </c>
      <c r="E330" s="127">
        <f>MONTH(D330)</f>
        <v>10</v>
      </c>
      <c r="F330" s="127" t="s">
        <v>50</v>
      </c>
      <c r="G330" s="131" t="s">
        <v>56</v>
      </c>
      <c r="H330" s="131" t="s">
        <v>58</v>
      </c>
      <c r="I330" s="131" t="s">
        <v>43</v>
      </c>
      <c r="J330" s="130">
        <v>1420170.6468992003</v>
      </c>
    </row>
    <row r="331" spans="1:10">
      <c r="A331" s="131" t="s">
        <v>37</v>
      </c>
      <c r="B331" s="131" t="s">
        <v>49</v>
      </c>
      <c r="C331" s="131" t="s">
        <v>47</v>
      </c>
      <c r="D331" s="126">
        <v>41579</v>
      </c>
      <c r="E331" s="127">
        <f>MONTH(D331)</f>
        <v>11</v>
      </c>
      <c r="F331" s="127" t="s">
        <v>50</v>
      </c>
      <c r="G331" s="131" t="s">
        <v>56</v>
      </c>
      <c r="H331" s="131" t="s">
        <v>58</v>
      </c>
      <c r="I331" s="131" t="s">
        <v>43</v>
      </c>
      <c r="J331" s="130">
        <v>1536276.5699455999</v>
      </c>
    </row>
    <row r="332" spans="1:10">
      <c r="A332" s="131" t="s">
        <v>37</v>
      </c>
      <c r="B332" s="131" t="s">
        <v>49</v>
      </c>
      <c r="C332" s="131" t="s">
        <v>47</v>
      </c>
      <c r="D332" s="126">
        <v>41609</v>
      </c>
      <c r="E332" s="127">
        <f>MONTH(D332)</f>
        <v>12</v>
      </c>
      <c r="F332" s="127" t="s">
        <v>50</v>
      </c>
      <c r="G332" s="131" t="s">
        <v>56</v>
      </c>
      <c r="H332" s="131" t="s">
        <v>58</v>
      </c>
      <c r="I332" s="131" t="s">
        <v>43</v>
      </c>
      <c r="J332" s="130">
        <v>785390.46324480022</v>
      </c>
    </row>
    <row r="333" spans="1:10">
      <c r="A333" s="131" t="s">
        <v>37</v>
      </c>
      <c r="B333" s="131" t="s">
        <v>49</v>
      </c>
      <c r="C333" s="131" t="s">
        <v>47</v>
      </c>
      <c r="D333" s="126">
        <v>41640</v>
      </c>
      <c r="E333" s="127">
        <f>MONTH(D333)</f>
        <v>1</v>
      </c>
      <c r="F333" s="127" t="s">
        <v>50</v>
      </c>
      <c r="G333" s="131" t="s">
        <v>56</v>
      </c>
      <c r="H333" s="131" t="s">
        <v>58</v>
      </c>
      <c r="I333" s="131" t="s">
        <v>43</v>
      </c>
      <c r="J333" s="130">
        <v>734335.23255680013</v>
      </c>
    </row>
    <row r="334" spans="1:10">
      <c r="A334" s="131" t="s">
        <v>37</v>
      </c>
      <c r="B334" s="131" t="s">
        <v>49</v>
      </c>
      <c r="C334" s="131" t="s">
        <v>47</v>
      </c>
      <c r="D334" s="126">
        <v>41671</v>
      </c>
      <c r="E334" s="127">
        <f>MONTH(D334)</f>
        <v>2</v>
      </c>
      <c r="F334" s="127" t="s">
        <v>50</v>
      </c>
      <c r="G334" s="131" t="s">
        <v>56</v>
      </c>
      <c r="H334" s="131" t="s">
        <v>58</v>
      </c>
      <c r="I334" s="131" t="s">
        <v>43</v>
      </c>
      <c r="J334" s="130">
        <v>864587.94414720009</v>
      </c>
    </row>
    <row r="335" spans="1:10">
      <c r="A335" s="131" t="s">
        <v>37</v>
      </c>
      <c r="B335" s="131" t="s">
        <v>49</v>
      </c>
      <c r="C335" s="131" t="s">
        <v>47</v>
      </c>
      <c r="D335" s="126">
        <v>41699</v>
      </c>
      <c r="E335" s="127">
        <f>MONTH(D335)</f>
        <v>3</v>
      </c>
      <c r="F335" s="127" t="s">
        <v>50</v>
      </c>
      <c r="G335" s="131" t="s">
        <v>56</v>
      </c>
      <c r="H335" s="131" t="s">
        <v>58</v>
      </c>
      <c r="I335" s="131" t="s">
        <v>43</v>
      </c>
      <c r="J335" s="130">
        <v>788205.73592320003</v>
      </c>
    </row>
    <row r="336" spans="1:10">
      <c r="A336" s="131" t="s">
        <v>37</v>
      </c>
      <c r="B336" s="131" t="s">
        <v>49</v>
      </c>
      <c r="C336" s="131" t="s">
        <v>47</v>
      </c>
      <c r="D336" s="126">
        <v>41730</v>
      </c>
      <c r="E336" s="127">
        <f>MONTH(D336)</f>
        <v>4</v>
      </c>
      <c r="F336" s="127" t="s">
        <v>50</v>
      </c>
      <c r="G336" s="131" t="s">
        <v>56</v>
      </c>
      <c r="H336" s="131" t="s">
        <v>58</v>
      </c>
      <c r="I336" s="131" t="s">
        <v>43</v>
      </c>
      <c r="J336" s="130">
        <v>847106.12443520024</v>
      </c>
    </row>
    <row r="337" spans="1:10">
      <c r="A337" s="131" t="s">
        <v>37</v>
      </c>
      <c r="B337" s="131" t="s">
        <v>49</v>
      </c>
      <c r="C337" s="131" t="s">
        <v>47</v>
      </c>
      <c r="D337" s="126">
        <v>41760</v>
      </c>
      <c r="E337" s="127">
        <f>MONTH(D337)</f>
        <v>5</v>
      </c>
      <c r="F337" s="127" t="s">
        <v>50</v>
      </c>
      <c r="G337" s="131" t="s">
        <v>56</v>
      </c>
      <c r="H337" s="131" t="s">
        <v>58</v>
      </c>
      <c r="I337" s="131" t="s">
        <v>43</v>
      </c>
      <c r="J337" s="130">
        <v>993362.96819200017</v>
      </c>
    </row>
    <row r="338" spans="1:10">
      <c r="A338" s="131" t="s">
        <v>37</v>
      </c>
      <c r="B338" s="131" t="s">
        <v>49</v>
      </c>
      <c r="C338" s="131" t="s">
        <v>47</v>
      </c>
      <c r="D338" s="126">
        <v>41791</v>
      </c>
      <c r="E338" s="127">
        <f>MONTH(D338)</f>
        <v>6</v>
      </c>
      <c r="F338" s="127" t="s">
        <v>50</v>
      </c>
      <c r="G338" s="131" t="s">
        <v>56</v>
      </c>
      <c r="H338" s="131" t="s">
        <v>58</v>
      </c>
      <c r="I338" s="131" t="s">
        <v>43</v>
      </c>
      <c r="J338" s="130">
        <v>514489.17112320004</v>
      </c>
    </row>
    <row r="339" spans="1:10">
      <c r="A339" s="131" t="s">
        <v>37</v>
      </c>
      <c r="B339" s="131" t="s">
        <v>49</v>
      </c>
      <c r="C339" s="131" t="s">
        <v>47</v>
      </c>
      <c r="D339" s="126">
        <v>41456</v>
      </c>
      <c r="E339" s="127">
        <f>MONTH(D339)</f>
        <v>7</v>
      </c>
      <c r="F339" s="127" t="s">
        <v>50</v>
      </c>
      <c r="G339" s="131" t="s">
        <v>56</v>
      </c>
      <c r="H339" s="131" t="s">
        <v>59</v>
      </c>
      <c r="I339" s="131" t="s">
        <v>43</v>
      </c>
      <c r="J339" s="130">
        <v>921103.45931519999</v>
      </c>
    </row>
    <row r="340" spans="1:10">
      <c r="A340" s="131" t="s">
        <v>37</v>
      </c>
      <c r="B340" s="131" t="s">
        <v>49</v>
      </c>
      <c r="C340" s="131" t="s">
        <v>47</v>
      </c>
      <c r="D340" s="126">
        <v>41487</v>
      </c>
      <c r="E340" s="127">
        <f>MONTH(D340)</f>
        <v>8</v>
      </c>
      <c r="F340" s="127" t="s">
        <v>50</v>
      </c>
      <c r="G340" s="131" t="s">
        <v>56</v>
      </c>
      <c r="H340" s="131" t="s">
        <v>59</v>
      </c>
      <c r="I340" s="131" t="s">
        <v>43</v>
      </c>
      <c r="J340" s="130">
        <v>1109663.3318399999</v>
      </c>
    </row>
    <row r="341" spans="1:10">
      <c r="A341" s="131" t="s">
        <v>37</v>
      </c>
      <c r="B341" s="131" t="s">
        <v>49</v>
      </c>
      <c r="C341" s="131" t="s">
        <v>47</v>
      </c>
      <c r="D341" s="126">
        <v>41518</v>
      </c>
      <c r="E341" s="127">
        <f>MONTH(D341)</f>
        <v>9</v>
      </c>
      <c r="F341" s="127" t="s">
        <v>50</v>
      </c>
      <c r="G341" s="131" t="s">
        <v>56</v>
      </c>
      <c r="H341" s="131" t="s">
        <v>59</v>
      </c>
      <c r="I341" s="131" t="s">
        <v>43</v>
      </c>
      <c r="J341" s="130">
        <v>1121528.2756608</v>
      </c>
    </row>
    <row r="342" spans="1:10">
      <c r="A342" s="131" t="s">
        <v>37</v>
      </c>
      <c r="B342" s="131" t="s">
        <v>49</v>
      </c>
      <c r="C342" s="131" t="s">
        <v>47</v>
      </c>
      <c r="D342" s="126">
        <v>41548</v>
      </c>
      <c r="E342" s="127">
        <f>MONTH(D342)</f>
        <v>10</v>
      </c>
      <c r="F342" s="127" t="s">
        <v>50</v>
      </c>
      <c r="G342" s="131" t="s">
        <v>56</v>
      </c>
      <c r="H342" s="131" t="s">
        <v>59</v>
      </c>
      <c r="I342" s="131" t="s">
        <v>43</v>
      </c>
      <c r="J342" s="130">
        <v>1503710.0967168</v>
      </c>
    </row>
    <row r="343" spans="1:10">
      <c r="A343" s="131" t="s">
        <v>37</v>
      </c>
      <c r="B343" s="131" t="s">
        <v>49</v>
      </c>
      <c r="C343" s="131" t="s">
        <v>47</v>
      </c>
      <c r="D343" s="126">
        <v>41579</v>
      </c>
      <c r="E343" s="127">
        <f>MONTH(D343)</f>
        <v>11</v>
      </c>
      <c r="F343" s="127" t="s">
        <v>50</v>
      </c>
      <c r="G343" s="131" t="s">
        <v>56</v>
      </c>
      <c r="H343" s="131" t="s">
        <v>59</v>
      </c>
      <c r="I343" s="131" t="s">
        <v>43</v>
      </c>
      <c r="J343" s="130">
        <v>1626645.7799423998</v>
      </c>
    </row>
    <row r="344" spans="1:10">
      <c r="A344" s="131" t="s">
        <v>37</v>
      </c>
      <c r="B344" s="131" t="s">
        <v>49</v>
      </c>
      <c r="C344" s="131" t="s">
        <v>47</v>
      </c>
      <c r="D344" s="126">
        <v>41609</v>
      </c>
      <c r="E344" s="127">
        <f>MONTH(D344)</f>
        <v>12</v>
      </c>
      <c r="F344" s="127" t="s">
        <v>50</v>
      </c>
      <c r="G344" s="131" t="s">
        <v>56</v>
      </c>
      <c r="H344" s="131" t="s">
        <v>59</v>
      </c>
      <c r="I344" s="131" t="s">
        <v>43</v>
      </c>
      <c r="J344" s="130">
        <v>831589.90225920011</v>
      </c>
    </row>
    <row r="345" spans="1:10">
      <c r="A345" s="131" t="s">
        <v>37</v>
      </c>
      <c r="B345" s="131" t="s">
        <v>49</v>
      </c>
      <c r="C345" s="131" t="s">
        <v>47</v>
      </c>
      <c r="D345" s="126">
        <v>41640</v>
      </c>
      <c r="E345" s="127">
        <f>MONTH(D345)</f>
        <v>1</v>
      </c>
      <c r="F345" s="127" t="s">
        <v>50</v>
      </c>
      <c r="G345" s="131" t="s">
        <v>56</v>
      </c>
      <c r="H345" s="131" t="s">
        <v>59</v>
      </c>
      <c r="I345" s="131" t="s">
        <v>43</v>
      </c>
      <c r="J345" s="130">
        <v>777531.42270720005</v>
      </c>
    </row>
    <row r="346" spans="1:10">
      <c r="A346" s="131" t="s">
        <v>37</v>
      </c>
      <c r="B346" s="131" t="s">
        <v>49</v>
      </c>
      <c r="C346" s="131" t="s">
        <v>47</v>
      </c>
      <c r="D346" s="126">
        <v>41671</v>
      </c>
      <c r="E346" s="127">
        <f>MONTH(D346)</f>
        <v>2</v>
      </c>
      <c r="F346" s="127" t="s">
        <v>50</v>
      </c>
      <c r="G346" s="131" t="s">
        <v>56</v>
      </c>
      <c r="H346" s="131" t="s">
        <v>59</v>
      </c>
      <c r="I346" s="131" t="s">
        <v>43</v>
      </c>
      <c r="J346" s="130">
        <v>915446.05850879999</v>
      </c>
    </row>
    <row r="347" spans="1:10">
      <c r="A347" s="131" t="s">
        <v>37</v>
      </c>
      <c r="B347" s="131" t="s">
        <v>49</v>
      </c>
      <c r="C347" s="131" t="s">
        <v>47</v>
      </c>
      <c r="D347" s="126">
        <v>41699</v>
      </c>
      <c r="E347" s="127">
        <f>MONTH(D347)</f>
        <v>3</v>
      </c>
      <c r="F347" s="127" t="s">
        <v>50</v>
      </c>
      <c r="G347" s="131" t="s">
        <v>56</v>
      </c>
      <c r="H347" s="131" t="s">
        <v>59</v>
      </c>
      <c r="I347" s="131" t="s">
        <v>43</v>
      </c>
      <c r="J347" s="130">
        <v>834570.77921279997</v>
      </c>
    </row>
    <row r="348" spans="1:10">
      <c r="A348" s="131" t="s">
        <v>37</v>
      </c>
      <c r="B348" s="131" t="s">
        <v>49</v>
      </c>
      <c r="C348" s="131" t="s">
        <v>47</v>
      </c>
      <c r="D348" s="126">
        <v>41730</v>
      </c>
      <c r="E348" s="127">
        <f>MONTH(D348)</f>
        <v>4</v>
      </c>
      <c r="F348" s="127" t="s">
        <v>50</v>
      </c>
      <c r="G348" s="131" t="s">
        <v>56</v>
      </c>
      <c r="H348" s="131" t="s">
        <v>59</v>
      </c>
      <c r="I348" s="131" t="s">
        <v>43</v>
      </c>
      <c r="J348" s="130">
        <v>896935.89646080008</v>
      </c>
    </row>
    <row r="349" spans="1:10">
      <c r="A349" s="131" t="s">
        <v>37</v>
      </c>
      <c r="B349" s="131" t="s">
        <v>49</v>
      </c>
      <c r="C349" s="131" t="s">
        <v>47</v>
      </c>
      <c r="D349" s="126">
        <v>41760</v>
      </c>
      <c r="E349" s="127">
        <f>MONTH(D349)</f>
        <v>5</v>
      </c>
      <c r="F349" s="127" t="s">
        <v>50</v>
      </c>
      <c r="G349" s="131" t="s">
        <v>56</v>
      </c>
      <c r="H349" s="131" t="s">
        <v>59</v>
      </c>
      <c r="I349" s="131" t="s">
        <v>43</v>
      </c>
      <c r="J349" s="130">
        <v>1051796.083968</v>
      </c>
    </row>
    <row r="350" spans="1:10">
      <c r="A350" s="131" t="s">
        <v>37</v>
      </c>
      <c r="B350" s="131" t="s">
        <v>49</v>
      </c>
      <c r="C350" s="131" t="s">
        <v>47</v>
      </c>
      <c r="D350" s="126">
        <v>41791</v>
      </c>
      <c r="E350" s="127">
        <f>MONTH(D350)</f>
        <v>6</v>
      </c>
      <c r="F350" s="127" t="s">
        <v>50</v>
      </c>
      <c r="G350" s="131" t="s">
        <v>56</v>
      </c>
      <c r="H350" s="131" t="s">
        <v>59</v>
      </c>
      <c r="I350" s="131" t="s">
        <v>43</v>
      </c>
      <c r="J350" s="130">
        <v>544753.24001279997</v>
      </c>
    </row>
    <row r="351" spans="1:10">
      <c r="A351" s="131" t="s">
        <v>37</v>
      </c>
      <c r="B351" s="131" t="s">
        <v>49</v>
      </c>
      <c r="C351" s="131" t="s">
        <v>47</v>
      </c>
      <c r="D351" s="126">
        <v>41456</v>
      </c>
      <c r="E351" s="127">
        <f>MONTH(D351)</f>
        <v>7</v>
      </c>
      <c r="F351" s="127" t="s">
        <v>50</v>
      </c>
      <c r="G351" s="131" t="s">
        <v>56</v>
      </c>
      <c r="H351" s="131" t="s">
        <v>60</v>
      </c>
      <c r="I351" s="131" t="s">
        <v>43</v>
      </c>
      <c r="J351" s="130">
        <v>498931.04046240001</v>
      </c>
    </row>
    <row r="352" spans="1:10">
      <c r="A352" s="131" t="s">
        <v>37</v>
      </c>
      <c r="B352" s="131" t="s">
        <v>49</v>
      </c>
      <c r="C352" s="131" t="s">
        <v>47</v>
      </c>
      <c r="D352" s="126">
        <v>41487</v>
      </c>
      <c r="E352" s="127">
        <f>MONTH(D352)</f>
        <v>8</v>
      </c>
      <c r="F352" s="127" t="s">
        <v>50</v>
      </c>
      <c r="G352" s="131" t="s">
        <v>56</v>
      </c>
      <c r="H352" s="131" t="s">
        <v>60</v>
      </c>
      <c r="I352" s="131" t="s">
        <v>43</v>
      </c>
      <c r="J352" s="130">
        <v>601067.63808000006</v>
      </c>
    </row>
    <row r="353" spans="1:10">
      <c r="A353" s="131" t="s">
        <v>37</v>
      </c>
      <c r="B353" s="131" t="s">
        <v>49</v>
      </c>
      <c r="C353" s="131" t="s">
        <v>47</v>
      </c>
      <c r="D353" s="126">
        <v>41518</v>
      </c>
      <c r="E353" s="127">
        <f>MONTH(D353)</f>
        <v>9</v>
      </c>
      <c r="F353" s="127" t="s">
        <v>50</v>
      </c>
      <c r="G353" s="131" t="s">
        <v>56</v>
      </c>
      <c r="H353" s="131" t="s">
        <v>60</v>
      </c>
      <c r="I353" s="131" t="s">
        <v>43</v>
      </c>
      <c r="J353" s="130">
        <v>607494.48264960002</v>
      </c>
    </row>
    <row r="354" spans="1:10">
      <c r="A354" s="131" t="s">
        <v>37</v>
      </c>
      <c r="B354" s="131" t="s">
        <v>49</v>
      </c>
      <c r="C354" s="131" t="s">
        <v>47</v>
      </c>
      <c r="D354" s="126">
        <v>41548</v>
      </c>
      <c r="E354" s="127">
        <f>MONTH(D354)</f>
        <v>10</v>
      </c>
      <c r="F354" s="127" t="s">
        <v>50</v>
      </c>
      <c r="G354" s="131" t="s">
        <v>56</v>
      </c>
      <c r="H354" s="131" t="s">
        <v>60</v>
      </c>
      <c r="I354" s="131" t="s">
        <v>43</v>
      </c>
      <c r="J354" s="130">
        <v>814509.63572160015</v>
      </c>
    </row>
    <row r="355" spans="1:10">
      <c r="A355" s="131" t="s">
        <v>37</v>
      </c>
      <c r="B355" s="131" t="s">
        <v>49</v>
      </c>
      <c r="C355" s="131" t="s">
        <v>47</v>
      </c>
      <c r="D355" s="126">
        <v>41579</v>
      </c>
      <c r="E355" s="127">
        <f>MONTH(D355)</f>
        <v>11</v>
      </c>
      <c r="F355" s="127" t="s">
        <v>50</v>
      </c>
      <c r="G355" s="131" t="s">
        <v>56</v>
      </c>
      <c r="H355" s="131" t="s">
        <v>60</v>
      </c>
      <c r="I355" s="131" t="s">
        <v>43</v>
      </c>
      <c r="J355" s="130">
        <v>881099.79746879986</v>
      </c>
    </row>
    <row r="356" spans="1:10">
      <c r="A356" s="131" t="s">
        <v>37</v>
      </c>
      <c r="B356" s="131" t="s">
        <v>49</v>
      </c>
      <c r="C356" s="131" t="s">
        <v>47</v>
      </c>
      <c r="D356" s="126">
        <v>41609</v>
      </c>
      <c r="E356" s="127">
        <f>MONTH(D356)</f>
        <v>12</v>
      </c>
      <c r="F356" s="127" t="s">
        <v>50</v>
      </c>
      <c r="G356" s="131" t="s">
        <v>56</v>
      </c>
      <c r="H356" s="131" t="s">
        <v>60</v>
      </c>
      <c r="I356" s="131" t="s">
        <v>43</v>
      </c>
      <c r="J356" s="130">
        <v>450444.53039040015</v>
      </c>
    </row>
    <row r="357" spans="1:10">
      <c r="A357" s="131" t="s">
        <v>37</v>
      </c>
      <c r="B357" s="131" t="s">
        <v>49</v>
      </c>
      <c r="C357" s="131" t="s">
        <v>47</v>
      </c>
      <c r="D357" s="126">
        <v>41640</v>
      </c>
      <c r="E357" s="127">
        <f>MONTH(D357)</f>
        <v>1</v>
      </c>
      <c r="F357" s="127" t="s">
        <v>50</v>
      </c>
      <c r="G357" s="131" t="s">
        <v>56</v>
      </c>
      <c r="H357" s="131" t="s">
        <v>60</v>
      </c>
      <c r="I357" s="131" t="s">
        <v>43</v>
      </c>
      <c r="J357" s="130">
        <v>421162.85396640003</v>
      </c>
    </row>
    <row r="358" spans="1:10">
      <c r="A358" s="131" t="s">
        <v>37</v>
      </c>
      <c r="B358" s="131" t="s">
        <v>49</v>
      </c>
      <c r="C358" s="131" t="s">
        <v>47</v>
      </c>
      <c r="D358" s="126">
        <v>41671</v>
      </c>
      <c r="E358" s="127">
        <f>MONTH(D358)</f>
        <v>2</v>
      </c>
      <c r="F358" s="127" t="s">
        <v>50</v>
      </c>
      <c r="G358" s="131" t="s">
        <v>56</v>
      </c>
      <c r="H358" s="131" t="s">
        <v>60</v>
      </c>
      <c r="I358" s="131" t="s">
        <v>43</v>
      </c>
      <c r="J358" s="130">
        <v>495866.61502560001</v>
      </c>
    </row>
    <row r="359" spans="1:10">
      <c r="A359" s="131" t="s">
        <v>37</v>
      </c>
      <c r="B359" s="131" t="s">
        <v>49</v>
      </c>
      <c r="C359" s="131" t="s">
        <v>47</v>
      </c>
      <c r="D359" s="126">
        <v>41699</v>
      </c>
      <c r="E359" s="127">
        <f>MONTH(D359)</f>
        <v>3</v>
      </c>
      <c r="F359" s="127" t="s">
        <v>50</v>
      </c>
      <c r="G359" s="131" t="s">
        <v>56</v>
      </c>
      <c r="H359" s="131" t="s">
        <v>60</v>
      </c>
      <c r="I359" s="131" t="s">
        <v>43</v>
      </c>
      <c r="J359" s="130">
        <v>452059.1720736</v>
      </c>
    </row>
    <row r="360" spans="1:10">
      <c r="A360" s="131" t="s">
        <v>37</v>
      </c>
      <c r="B360" s="131" t="s">
        <v>49</v>
      </c>
      <c r="C360" s="131" t="s">
        <v>47</v>
      </c>
      <c r="D360" s="126">
        <v>41730</v>
      </c>
      <c r="E360" s="127">
        <f>MONTH(D360)</f>
        <v>4</v>
      </c>
      <c r="F360" s="127" t="s">
        <v>50</v>
      </c>
      <c r="G360" s="131" t="s">
        <v>56</v>
      </c>
      <c r="H360" s="131" t="s">
        <v>60</v>
      </c>
      <c r="I360" s="131" t="s">
        <v>43</v>
      </c>
      <c r="J360" s="130">
        <v>485840.2772496001</v>
      </c>
    </row>
    <row r="361" spans="1:10">
      <c r="A361" s="131" t="s">
        <v>37</v>
      </c>
      <c r="B361" s="131" t="s">
        <v>49</v>
      </c>
      <c r="C361" s="131" t="s">
        <v>47</v>
      </c>
      <c r="D361" s="126">
        <v>41760</v>
      </c>
      <c r="E361" s="127">
        <f>MONTH(D361)</f>
        <v>5</v>
      </c>
      <c r="F361" s="127" t="s">
        <v>50</v>
      </c>
      <c r="G361" s="131" t="s">
        <v>56</v>
      </c>
      <c r="H361" s="131" t="s">
        <v>60</v>
      </c>
      <c r="I361" s="131" t="s">
        <v>43</v>
      </c>
      <c r="J361" s="130">
        <v>569722.87881600007</v>
      </c>
    </row>
    <row r="362" spans="1:10">
      <c r="A362" s="131" t="s">
        <v>37</v>
      </c>
      <c r="B362" s="131" t="s">
        <v>49</v>
      </c>
      <c r="C362" s="131" t="s">
        <v>47</v>
      </c>
      <c r="D362" s="126">
        <v>41791</v>
      </c>
      <c r="E362" s="127">
        <f>MONTH(D362)</f>
        <v>6</v>
      </c>
      <c r="F362" s="127" t="s">
        <v>50</v>
      </c>
      <c r="G362" s="131" t="s">
        <v>56</v>
      </c>
      <c r="H362" s="131" t="s">
        <v>60</v>
      </c>
      <c r="I362" s="131" t="s">
        <v>43</v>
      </c>
      <c r="J362" s="130">
        <v>295074.67167360004</v>
      </c>
    </row>
    <row r="363" spans="1:10">
      <c r="A363" s="131" t="s">
        <v>37</v>
      </c>
      <c r="B363" s="131" t="s">
        <v>49</v>
      </c>
      <c r="C363" s="131" t="s">
        <v>47</v>
      </c>
      <c r="D363" s="126">
        <v>41456</v>
      </c>
      <c r="E363" s="127">
        <f>MONTH(D363)</f>
        <v>7</v>
      </c>
      <c r="F363" s="127" t="s">
        <v>50</v>
      </c>
      <c r="G363" s="131" t="s">
        <v>61</v>
      </c>
      <c r="H363" s="131" t="s">
        <v>62</v>
      </c>
      <c r="I363" s="131" t="s">
        <v>43</v>
      </c>
      <c r="J363" s="130">
        <v>3198275.9004000002</v>
      </c>
    </row>
    <row r="364" spans="1:10">
      <c r="A364" s="131" t="s">
        <v>37</v>
      </c>
      <c r="B364" s="131" t="s">
        <v>49</v>
      </c>
      <c r="C364" s="131" t="s">
        <v>47</v>
      </c>
      <c r="D364" s="126">
        <v>41487</v>
      </c>
      <c r="E364" s="127">
        <f>MONTH(D364)</f>
        <v>8</v>
      </c>
      <c r="F364" s="127" t="s">
        <v>50</v>
      </c>
      <c r="G364" s="131" t="s">
        <v>61</v>
      </c>
      <c r="H364" s="131" t="s">
        <v>62</v>
      </c>
      <c r="I364" s="131" t="s">
        <v>43</v>
      </c>
      <c r="J364" s="130">
        <v>3852997.68</v>
      </c>
    </row>
    <row r="365" spans="1:10">
      <c r="A365" s="131" t="s">
        <v>37</v>
      </c>
      <c r="B365" s="131" t="s">
        <v>49</v>
      </c>
      <c r="C365" s="131" t="s">
        <v>47</v>
      </c>
      <c r="D365" s="126">
        <v>41518</v>
      </c>
      <c r="E365" s="127">
        <f>MONTH(D365)</f>
        <v>9</v>
      </c>
      <c r="F365" s="127" t="s">
        <v>50</v>
      </c>
      <c r="G365" s="131" t="s">
        <v>61</v>
      </c>
      <c r="H365" s="131" t="s">
        <v>62</v>
      </c>
      <c r="I365" s="131" t="s">
        <v>43</v>
      </c>
      <c r="J365" s="130">
        <v>3894195.4016000004</v>
      </c>
    </row>
    <row r="366" spans="1:10">
      <c r="A366" s="131" t="s">
        <v>37</v>
      </c>
      <c r="B366" s="131" t="s">
        <v>49</v>
      </c>
      <c r="C366" s="131" t="s">
        <v>47</v>
      </c>
      <c r="D366" s="126">
        <v>41548</v>
      </c>
      <c r="E366" s="127">
        <f>MONTH(D366)</f>
        <v>10</v>
      </c>
      <c r="F366" s="127" t="s">
        <v>50</v>
      </c>
      <c r="G366" s="131" t="s">
        <v>61</v>
      </c>
      <c r="H366" s="131" t="s">
        <v>62</v>
      </c>
      <c r="I366" s="131" t="s">
        <v>43</v>
      </c>
      <c r="J366" s="130">
        <v>5221215.6136000007</v>
      </c>
    </row>
    <row r="367" spans="1:10">
      <c r="A367" s="131" t="s">
        <v>37</v>
      </c>
      <c r="B367" s="131" t="s">
        <v>49</v>
      </c>
      <c r="C367" s="131" t="s">
        <v>47</v>
      </c>
      <c r="D367" s="126">
        <v>41579</v>
      </c>
      <c r="E367" s="127">
        <f>MONTH(D367)</f>
        <v>11</v>
      </c>
      <c r="F367" s="127" t="s">
        <v>50</v>
      </c>
      <c r="G367" s="131" t="s">
        <v>61</v>
      </c>
      <c r="H367" s="131" t="s">
        <v>62</v>
      </c>
      <c r="I367" s="131" t="s">
        <v>43</v>
      </c>
      <c r="J367" s="130">
        <v>5648075.6247999994</v>
      </c>
    </row>
    <row r="368" spans="1:10">
      <c r="A368" s="131" t="s">
        <v>37</v>
      </c>
      <c r="B368" s="131" t="s">
        <v>49</v>
      </c>
      <c r="C368" s="131" t="s">
        <v>47</v>
      </c>
      <c r="D368" s="126">
        <v>41609</v>
      </c>
      <c r="E368" s="127">
        <f>MONTH(D368)</f>
        <v>12</v>
      </c>
      <c r="F368" s="127" t="s">
        <v>50</v>
      </c>
      <c r="G368" s="131" t="s">
        <v>61</v>
      </c>
      <c r="H368" s="131" t="s">
        <v>62</v>
      </c>
      <c r="I368" s="131" t="s">
        <v>43</v>
      </c>
      <c r="J368" s="130">
        <v>2887464.9384000008</v>
      </c>
    </row>
    <row r="369" spans="1:10">
      <c r="A369" s="131" t="s">
        <v>37</v>
      </c>
      <c r="B369" s="131" t="s">
        <v>49</v>
      </c>
      <c r="C369" s="131" t="s">
        <v>47</v>
      </c>
      <c r="D369" s="126">
        <v>41640</v>
      </c>
      <c r="E369" s="127">
        <f>MONTH(D369)</f>
        <v>1</v>
      </c>
      <c r="F369" s="127" t="s">
        <v>50</v>
      </c>
      <c r="G369" s="131" t="s">
        <v>61</v>
      </c>
      <c r="H369" s="131" t="s">
        <v>62</v>
      </c>
      <c r="I369" s="131" t="s">
        <v>43</v>
      </c>
      <c r="J369" s="130">
        <v>2699761.8844000003</v>
      </c>
    </row>
    <row r="370" spans="1:10">
      <c r="A370" s="131" t="s">
        <v>37</v>
      </c>
      <c r="B370" s="131" t="s">
        <v>49</v>
      </c>
      <c r="C370" s="131" t="s">
        <v>47</v>
      </c>
      <c r="D370" s="126">
        <v>41671</v>
      </c>
      <c r="E370" s="127">
        <f>MONTH(D370)</f>
        <v>2</v>
      </c>
      <c r="F370" s="127" t="s">
        <v>50</v>
      </c>
      <c r="G370" s="131" t="s">
        <v>61</v>
      </c>
      <c r="H370" s="131" t="s">
        <v>62</v>
      </c>
      <c r="I370" s="131" t="s">
        <v>43</v>
      </c>
      <c r="J370" s="130">
        <v>3178632.1476000003</v>
      </c>
    </row>
    <row r="371" spans="1:10">
      <c r="A371" s="131" t="s">
        <v>37</v>
      </c>
      <c r="B371" s="131" t="s">
        <v>49</v>
      </c>
      <c r="C371" s="131" t="s">
        <v>47</v>
      </c>
      <c r="D371" s="126">
        <v>41699</v>
      </c>
      <c r="E371" s="127">
        <f>MONTH(D371)</f>
        <v>3</v>
      </c>
      <c r="F371" s="127" t="s">
        <v>50</v>
      </c>
      <c r="G371" s="131" t="s">
        <v>61</v>
      </c>
      <c r="H371" s="131" t="s">
        <v>62</v>
      </c>
      <c r="I371" s="131" t="s">
        <v>43</v>
      </c>
      <c r="J371" s="130">
        <v>2897815.2056</v>
      </c>
    </row>
    <row r="372" spans="1:10">
      <c r="A372" s="131" t="s">
        <v>37</v>
      </c>
      <c r="B372" s="131" t="s">
        <v>49</v>
      </c>
      <c r="C372" s="131" t="s">
        <v>47</v>
      </c>
      <c r="D372" s="126">
        <v>41730</v>
      </c>
      <c r="E372" s="127">
        <f>MONTH(D372)</f>
        <v>4</v>
      </c>
      <c r="F372" s="127" t="s">
        <v>50</v>
      </c>
      <c r="G372" s="131" t="s">
        <v>61</v>
      </c>
      <c r="H372" s="131" t="s">
        <v>62</v>
      </c>
      <c r="I372" s="131" t="s">
        <v>43</v>
      </c>
      <c r="J372" s="130">
        <v>3114360.7516000005</v>
      </c>
    </row>
    <row r="373" spans="1:10">
      <c r="A373" s="131" t="s">
        <v>37</v>
      </c>
      <c r="B373" s="131" t="s">
        <v>49</v>
      </c>
      <c r="C373" s="131" t="s">
        <v>47</v>
      </c>
      <c r="D373" s="126">
        <v>41760</v>
      </c>
      <c r="E373" s="127">
        <f>MONTH(D373)</f>
        <v>5</v>
      </c>
      <c r="F373" s="127" t="s">
        <v>50</v>
      </c>
      <c r="G373" s="131" t="s">
        <v>61</v>
      </c>
      <c r="H373" s="131" t="s">
        <v>62</v>
      </c>
      <c r="I373" s="131" t="s">
        <v>43</v>
      </c>
      <c r="J373" s="130">
        <v>3652069.7360000005</v>
      </c>
    </row>
    <row r="374" spans="1:10">
      <c r="A374" s="131" t="s">
        <v>37</v>
      </c>
      <c r="B374" s="131" t="s">
        <v>49</v>
      </c>
      <c r="C374" s="131" t="s">
        <v>47</v>
      </c>
      <c r="D374" s="126">
        <v>41791</v>
      </c>
      <c r="E374" s="127">
        <f>MONTH(D374)</f>
        <v>6</v>
      </c>
      <c r="F374" s="127" t="s">
        <v>50</v>
      </c>
      <c r="G374" s="131" t="s">
        <v>61</v>
      </c>
      <c r="H374" s="131" t="s">
        <v>62</v>
      </c>
      <c r="I374" s="131" t="s">
        <v>43</v>
      </c>
      <c r="J374" s="130">
        <v>1891504.3056000001</v>
      </c>
    </row>
    <row r="375" spans="1:10">
      <c r="A375" s="131" t="s">
        <v>37</v>
      </c>
      <c r="B375" s="131" t="s">
        <v>49</v>
      </c>
      <c r="C375" s="131" t="s">
        <v>48</v>
      </c>
      <c r="D375" s="126">
        <v>41456</v>
      </c>
      <c r="E375" s="131">
        <v>7</v>
      </c>
      <c r="F375" s="131" t="s">
        <v>50</v>
      </c>
      <c r="G375" s="131" t="s">
        <v>51</v>
      </c>
      <c r="H375" s="131" t="s">
        <v>52</v>
      </c>
      <c r="I375" s="131" t="s">
        <v>43</v>
      </c>
      <c r="J375" s="130">
        <v>1625596.3356633</v>
      </c>
    </row>
    <row r="376" spans="1:10">
      <c r="A376" s="131" t="s">
        <v>37</v>
      </c>
      <c r="B376" s="131" t="s">
        <v>49</v>
      </c>
      <c r="C376" s="131" t="s">
        <v>48</v>
      </c>
      <c r="D376" s="126">
        <v>41487</v>
      </c>
      <c r="E376" s="131">
        <v>8</v>
      </c>
      <c r="F376" s="131" t="s">
        <v>50</v>
      </c>
      <c r="G376" s="131" t="s">
        <v>51</v>
      </c>
      <c r="H376" s="131" t="s">
        <v>52</v>
      </c>
      <c r="I376" s="131" t="s">
        <v>43</v>
      </c>
      <c r="J376" s="130">
        <v>1295067.8472731998</v>
      </c>
    </row>
    <row r="377" spans="1:10">
      <c r="A377" s="131" t="s">
        <v>37</v>
      </c>
      <c r="B377" s="131" t="s">
        <v>49</v>
      </c>
      <c r="C377" s="131" t="s">
        <v>48</v>
      </c>
      <c r="D377" s="126">
        <v>41518</v>
      </c>
      <c r="E377" s="131">
        <v>9</v>
      </c>
      <c r="F377" s="131" t="s">
        <v>50</v>
      </c>
      <c r="G377" s="131" t="s">
        <v>51</v>
      </c>
      <c r="H377" s="131" t="s">
        <v>52</v>
      </c>
      <c r="I377" s="131" t="s">
        <v>43</v>
      </c>
      <c r="J377" s="130">
        <v>1750624.8818057997</v>
      </c>
    </row>
    <row r="378" spans="1:10">
      <c r="A378" s="131" t="s">
        <v>37</v>
      </c>
      <c r="B378" s="131" t="s">
        <v>49</v>
      </c>
      <c r="C378" s="131" t="s">
        <v>48</v>
      </c>
      <c r="D378" s="126">
        <v>41548</v>
      </c>
      <c r="E378" s="131">
        <v>10</v>
      </c>
      <c r="F378" s="131" t="s">
        <v>50</v>
      </c>
      <c r="G378" s="131" t="s">
        <v>51</v>
      </c>
      <c r="H378" s="131" t="s">
        <v>52</v>
      </c>
      <c r="I378" s="131" t="s">
        <v>43</v>
      </c>
      <c r="J378" s="130">
        <v>1472529.3869285996</v>
      </c>
    </row>
    <row r="379" spans="1:10">
      <c r="A379" s="131" t="s">
        <v>37</v>
      </c>
      <c r="B379" s="131" t="s">
        <v>49</v>
      </c>
      <c r="C379" s="131" t="s">
        <v>48</v>
      </c>
      <c r="D379" s="126">
        <v>41579</v>
      </c>
      <c r="E379" s="131">
        <v>11</v>
      </c>
      <c r="F379" s="131" t="s">
        <v>50</v>
      </c>
      <c r="G379" s="131" t="s">
        <v>51</v>
      </c>
      <c r="H379" s="131" t="s">
        <v>52</v>
      </c>
      <c r="I379" s="131" t="s">
        <v>43</v>
      </c>
      <c r="J379" s="130">
        <v>1252200.4923928501</v>
      </c>
    </row>
    <row r="380" spans="1:10">
      <c r="A380" s="131" t="s">
        <v>37</v>
      </c>
      <c r="B380" s="131" t="s">
        <v>49</v>
      </c>
      <c r="C380" s="131" t="s">
        <v>48</v>
      </c>
      <c r="D380" s="126">
        <v>41609</v>
      </c>
      <c r="E380" s="131">
        <v>12</v>
      </c>
      <c r="F380" s="131" t="s">
        <v>50</v>
      </c>
      <c r="G380" s="131" t="s">
        <v>51</v>
      </c>
      <c r="H380" s="131" t="s">
        <v>52</v>
      </c>
      <c r="I380" s="131" t="s">
        <v>43</v>
      </c>
      <c r="J380" s="130">
        <v>1406782.6738875001</v>
      </c>
    </row>
    <row r="381" spans="1:10">
      <c r="A381" s="131" t="s">
        <v>37</v>
      </c>
      <c r="B381" s="131" t="s">
        <v>49</v>
      </c>
      <c r="C381" s="131" t="s">
        <v>48</v>
      </c>
      <c r="D381" s="126">
        <v>41640</v>
      </c>
      <c r="E381" s="131">
        <v>1</v>
      </c>
      <c r="F381" s="131" t="s">
        <v>50</v>
      </c>
      <c r="G381" s="131" t="s">
        <v>51</v>
      </c>
      <c r="H381" s="131" t="s">
        <v>52</v>
      </c>
      <c r="I381" s="131" t="s">
        <v>43</v>
      </c>
      <c r="J381" s="130">
        <v>1877449.5046125001</v>
      </c>
    </row>
    <row r="382" spans="1:10">
      <c r="A382" s="131" t="s">
        <v>37</v>
      </c>
      <c r="B382" s="131" t="s">
        <v>49</v>
      </c>
      <c r="C382" s="131" t="s">
        <v>48</v>
      </c>
      <c r="D382" s="126">
        <v>41671</v>
      </c>
      <c r="E382" s="131">
        <v>2</v>
      </c>
      <c r="F382" s="131" t="s">
        <v>50</v>
      </c>
      <c r="G382" s="131" t="s">
        <v>51</v>
      </c>
      <c r="H382" s="131" t="s">
        <v>52</v>
      </c>
      <c r="I382" s="131" t="s">
        <v>43</v>
      </c>
      <c r="J382" s="130">
        <v>1912219.1750437501</v>
      </c>
    </row>
    <row r="383" spans="1:10">
      <c r="A383" s="131" t="s">
        <v>37</v>
      </c>
      <c r="B383" s="131" t="s">
        <v>49</v>
      </c>
      <c r="C383" s="131" t="s">
        <v>48</v>
      </c>
      <c r="D383" s="126">
        <v>41699</v>
      </c>
      <c r="E383" s="131">
        <v>3</v>
      </c>
      <c r="F383" s="131" t="s">
        <v>50</v>
      </c>
      <c r="G383" s="131" t="s">
        <v>51</v>
      </c>
      <c r="H383" s="131" t="s">
        <v>52</v>
      </c>
      <c r="I383" s="131" t="s">
        <v>43</v>
      </c>
      <c r="J383" s="130">
        <v>2266625.1980531253</v>
      </c>
    </row>
    <row r="384" spans="1:10">
      <c r="A384" s="131" t="s">
        <v>37</v>
      </c>
      <c r="B384" s="131" t="s">
        <v>49</v>
      </c>
      <c r="C384" s="131" t="s">
        <v>48</v>
      </c>
      <c r="D384" s="126">
        <v>41730</v>
      </c>
      <c r="E384" s="131">
        <v>4</v>
      </c>
      <c r="F384" s="131" t="s">
        <v>50</v>
      </c>
      <c r="G384" s="131" t="s">
        <v>51</v>
      </c>
      <c r="H384" s="131" t="s">
        <v>52</v>
      </c>
      <c r="I384" s="131" t="s">
        <v>43</v>
      </c>
      <c r="J384" s="130">
        <v>2234200.5744250002</v>
      </c>
    </row>
    <row r="385" spans="1:10">
      <c r="A385" s="131" t="s">
        <v>37</v>
      </c>
      <c r="B385" s="131" t="s">
        <v>49</v>
      </c>
      <c r="C385" s="131" t="s">
        <v>48</v>
      </c>
      <c r="D385" s="126">
        <v>41760</v>
      </c>
      <c r="E385" s="131">
        <v>5</v>
      </c>
      <c r="F385" s="131" t="s">
        <v>50</v>
      </c>
      <c r="G385" s="131" t="s">
        <v>51</v>
      </c>
      <c r="H385" s="131" t="s">
        <v>52</v>
      </c>
      <c r="I385" s="131" t="s">
        <v>43</v>
      </c>
      <c r="J385" s="130">
        <v>2593715.6428375002</v>
      </c>
    </row>
    <row r="386" spans="1:10">
      <c r="A386" s="131" t="s">
        <v>37</v>
      </c>
      <c r="B386" s="131" t="s">
        <v>49</v>
      </c>
      <c r="C386" s="131" t="s">
        <v>48</v>
      </c>
      <c r="D386" s="126">
        <v>41791</v>
      </c>
      <c r="E386" s="131">
        <v>6</v>
      </c>
      <c r="F386" s="131" t="s">
        <v>50</v>
      </c>
      <c r="G386" s="131" t="s">
        <v>51</v>
      </c>
      <c r="H386" s="131" t="s">
        <v>52</v>
      </c>
      <c r="I386" s="131" t="s">
        <v>43</v>
      </c>
      <c r="J386" s="130">
        <v>2274807.7859325004</v>
      </c>
    </row>
    <row r="387" spans="1:10">
      <c r="A387" s="131" t="s">
        <v>37</v>
      </c>
      <c r="B387" s="131" t="s">
        <v>49</v>
      </c>
      <c r="C387" s="131" t="s">
        <v>48</v>
      </c>
      <c r="D387" s="126">
        <v>41456</v>
      </c>
      <c r="E387" s="131">
        <v>7</v>
      </c>
      <c r="F387" s="131" t="s">
        <v>50</v>
      </c>
      <c r="G387" s="131" t="s">
        <v>53</v>
      </c>
      <c r="H387" s="131" t="s">
        <v>54</v>
      </c>
      <c r="I387" s="131" t="s">
        <v>43</v>
      </c>
      <c r="J387" s="130">
        <v>895736.75638589996</v>
      </c>
    </row>
    <row r="388" spans="1:10">
      <c r="A388" s="131" t="s">
        <v>37</v>
      </c>
      <c r="B388" s="131" t="s">
        <v>49</v>
      </c>
      <c r="C388" s="131" t="s">
        <v>48</v>
      </c>
      <c r="D388" s="126">
        <v>41487</v>
      </c>
      <c r="E388" s="131">
        <v>8</v>
      </c>
      <c r="F388" s="131" t="s">
        <v>50</v>
      </c>
      <c r="G388" s="131" t="s">
        <v>53</v>
      </c>
      <c r="H388" s="131" t="s">
        <v>54</v>
      </c>
      <c r="I388" s="131" t="s">
        <v>43</v>
      </c>
      <c r="J388" s="130">
        <v>713608.81380359991</v>
      </c>
    </row>
    <row r="389" spans="1:10">
      <c r="A389" s="131" t="s">
        <v>37</v>
      </c>
      <c r="B389" s="131" t="s">
        <v>49</v>
      </c>
      <c r="C389" s="131" t="s">
        <v>48</v>
      </c>
      <c r="D389" s="126">
        <v>41518</v>
      </c>
      <c r="E389" s="131">
        <v>9</v>
      </c>
      <c r="F389" s="131" t="s">
        <v>50</v>
      </c>
      <c r="G389" s="131" t="s">
        <v>53</v>
      </c>
      <c r="H389" s="131" t="s">
        <v>54</v>
      </c>
      <c r="I389" s="131" t="s">
        <v>43</v>
      </c>
      <c r="J389" s="130">
        <v>964630.03691340005</v>
      </c>
    </row>
    <row r="390" spans="1:10">
      <c r="A390" s="131" t="s">
        <v>37</v>
      </c>
      <c r="B390" s="131" t="s">
        <v>49</v>
      </c>
      <c r="C390" s="131" t="s">
        <v>48</v>
      </c>
      <c r="D390" s="126">
        <v>41548</v>
      </c>
      <c r="E390" s="131">
        <v>10</v>
      </c>
      <c r="F390" s="131" t="s">
        <v>50</v>
      </c>
      <c r="G390" s="131" t="s">
        <v>53</v>
      </c>
      <c r="H390" s="131" t="s">
        <v>54</v>
      </c>
      <c r="I390" s="131" t="s">
        <v>43</v>
      </c>
      <c r="J390" s="130">
        <v>811393.74381779996</v>
      </c>
    </row>
    <row r="391" spans="1:10">
      <c r="A391" s="131" t="s">
        <v>37</v>
      </c>
      <c r="B391" s="131" t="s">
        <v>49</v>
      </c>
      <c r="C391" s="131" t="s">
        <v>48</v>
      </c>
      <c r="D391" s="126">
        <v>41579</v>
      </c>
      <c r="E391" s="131">
        <v>11</v>
      </c>
      <c r="F391" s="131" t="s">
        <v>50</v>
      </c>
      <c r="G391" s="131" t="s">
        <v>53</v>
      </c>
      <c r="H391" s="131" t="s">
        <v>54</v>
      </c>
      <c r="I391" s="131" t="s">
        <v>43</v>
      </c>
      <c r="J391" s="130">
        <v>689988.02642055007</v>
      </c>
    </row>
    <row r="392" spans="1:10">
      <c r="A392" s="131" t="s">
        <v>37</v>
      </c>
      <c r="B392" s="131" t="s">
        <v>49</v>
      </c>
      <c r="C392" s="131" t="s">
        <v>48</v>
      </c>
      <c r="D392" s="126">
        <v>41609</v>
      </c>
      <c r="E392" s="131">
        <v>12</v>
      </c>
      <c r="F392" s="131" t="s">
        <v>50</v>
      </c>
      <c r="G392" s="131" t="s">
        <v>53</v>
      </c>
      <c r="H392" s="131" t="s">
        <v>54</v>
      </c>
      <c r="I392" s="131" t="s">
        <v>43</v>
      </c>
      <c r="J392" s="130">
        <v>775165.96316250006</v>
      </c>
    </row>
    <row r="393" spans="1:10">
      <c r="A393" s="131" t="s">
        <v>37</v>
      </c>
      <c r="B393" s="131" t="s">
        <v>49</v>
      </c>
      <c r="C393" s="131" t="s">
        <v>48</v>
      </c>
      <c r="D393" s="126">
        <v>41640</v>
      </c>
      <c r="E393" s="131">
        <v>1</v>
      </c>
      <c r="F393" s="131" t="s">
        <v>50</v>
      </c>
      <c r="G393" s="131" t="s">
        <v>53</v>
      </c>
      <c r="H393" s="131" t="s">
        <v>54</v>
      </c>
      <c r="I393" s="131" t="s">
        <v>43</v>
      </c>
      <c r="J393" s="130">
        <v>1034512.9923375</v>
      </c>
    </row>
    <row r="394" spans="1:10">
      <c r="A394" s="131" t="s">
        <v>37</v>
      </c>
      <c r="B394" s="131" t="s">
        <v>49</v>
      </c>
      <c r="C394" s="131" t="s">
        <v>48</v>
      </c>
      <c r="D394" s="126">
        <v>41671</v>
      </c>
      <c r="E394" s="131">
        <v>2</v>
      </c>
      <c r="F394" s="131" t="s">
        <v>50</v>
      </c>
      <c r="G394" s="131" t="s">
        <v>53</v>
      </c>
      <c r="H394" s="131" t="s">
        <v>54</v>
      </c>
      <c r="I394" s="131" t="s">
        <v>43</v>
      </c>
      <c r="J394" s="130">
        <v>888365.66788124992</v>
      </c>
    </row>
    <row r="395" spans="1:10">
      <c r="A395" s="131" t="s">
        <v>37</v>
      </c>
      <c r="B395" s="131" t="s">
        <v>49</v>
      </c>
      <c r="C395" s="131" t="s">
        <v>48</v>
      </c>
      <c r="D395" s="126">
        <v>41699</v>
      </c>
      <c r="E395" s="131">
        <v>3</v>
      </c>
      <c r="F395" s="131" t="s">
        <v>50</v>
      </c>
      <c r="G395" s="131" t="s">
        <v>53</v>
      </c>
      <c r="H395" s="131" t="s">
        <v>54</v>
      </c>
      <c r="I395" s="131" t="s">
        <v>43</v>
      </c>
      <c r="J395" s="130">
        <v>1248956.7417843752</v>
      </c>
    </row>
    <row r="396" spans="1:10">
      <c r="A396" s="131" t="s">
        <v>37</v>
      </c>
      <c r="B396" s="131" t="s">
        <v>49</v>
      </c>
      <c r="C396" s="131" t="s">
        <v>48</v>
      </c>
      <c r="D396" s="126">
        <v>41730</v>
      </c>
      <c r="E396" s="131">
        <v>4</v>
      </c>
      <c r="F396" s="131" t="s">
        <v>50</v>
      </c>
      <c r="G396" s="131" t="s">
        <v>53</v>
      </c>
      <c r="H396" s="131" t="s">
        <v>54</v>
      </c>
      <c r="I396" s="131" t="s">
        <v>43</v>
      </c>
      <c r="J396" s="130">
        <v>680069.70427499991</v>
      </c>
    </row>
    <row r="397" spans="1:10">
      <c r="A397" s="131" t="s">
        <v>37</v>
      </c>
      <c r="B397" s="131" t="s">
        <v>49</v>
      </c>
      <c r="C397" s="131" t="s">
        <v>48</v>
      </c>
      <c r="D397" s="126">
        <v>41760</v>
      </c>
      <c r="E397" s="131">
        <v>5</v>
      </c>
      <c r="F397" s="131" t="s">
        <v>50</v>
      </c>
      <c r="G397" s="131" t="s">
        <v>53</v>
      </c>
      <c r="H397" s="131" t="s">
        <v>54</v>
      </c>
      <c r="I397" s="131" t="s">
        <v>43</v>
      </c>
      <c r="J397" s="130">
        <v>878169.84401249979</v>
      </c>
    </row>
    <row r="398" spans="1:10">
      <c r="A398" s="131" t="s">
        <v>37</v>
      </c>
      <c r="B398" s="131" t="s">
        <v>49</v>
      </c>
      <c r="C398" s="131" t="s">
        <v>48</v>
      </c>
      <c r="D398" s="126">
        <v>41791</v>
      </c>
      <c r="E398" s="131">
        <v>6</v>
      </c>
      <c r="F398" s="131" t="s">
        <v>50</v>
      </c>
      <c r="G398" s="131" t="s">
        <v>53</v>
      </c>
      <c r="H398" s="131" t="s">
        <v>54</v>
      </c>
      <c r="I398" s="131" t="s">
        <v>43</v>
      </c>
      <c r="J398" s="130">
        <v>1253465.5146975003</v>
      </c>
    </row>
    <row r="399" spans="1:10">
      <c r="A399" s="131" t="s">
        <v>37</v>
      </c>
      <c r="B399" s="131" t="s">
        <v>49</v>
      </c>
      <c r="C399" s="131" t="s">
        <v>48</v>
      </c>
      <c r="D399" s="126">
        <v>41456</v>
      </c>
      <c r="E399" s="131">
        <v>7</v>
      </c>
      <c r="F399" s="131" t="s">
        <v>50</v>
      </c>
      <c r="G399" s="131" t="s">
        <v>53</v>
      </c>
      <c r="H399" s="131" t="s">
        <v>55</v>
      </c>
      <c r="I399" s="131" t="s">
        <v>43</v>
      </c>
      <c r="J399" s="130">
        <v>829385.88554250007</v>
      </c>
    </row>
    <row r="400" spans="1:10">
      <c r="A400" s="131" t="s">
        <v>37</v>
      </c>
      <c r="B400" s="131" t="s">
        <v>49</v>
      </c>
      <c r="C400" s="131" t="s">
        <v>48</v>
      </c>
      <c r="D400" s="126">
        <v>41487</v>
      </c>
      <c r="E400" s="131">
        <v>8</v>
      </c>
      <c r="F400" s="131" t="s">
        <v>50</v>
      </c>
      <c r="G400" s="131" t="s">
        <v>53</v>
      </c>
      <c r="H400" s="131" t="s">
        <v>55</v>
      </c>
      <c r="I400" s="131" t="s">
        <v>43</v>
      </c>
      <c r="J400" s="130">
        <v>660748.90166999993</v>
      </c>
    </row>
    <row r="401" spans="1:10">
      <c r="A401" s="131" t="s">
        <v>37</v>
      </c>
      <c r="B401" s="131" t="s">
        <v>49</v>
      </c>
      <c r="C401" s="131" t="s">
        <v>48</v>
      </c>
      <c r="D401" s="126">
        <v>41518</v>
      </c>
      <c r="E401" s="131">
        <v>9</v>
      </c>
      <c r="F401" s="131" t="s">
        <v>50</v>
      </c>
      <c r="G401" s="131" t="s">
        <v>53</v>
      </c>
      <c r="H401" s="131" t="s">
        <v>55</v>
      </c>
      <c r="I401" s="131" t="s">
        <v>43</v>
      </c>
      <c r="J401" s="130">
        <v>893175.96010499995</v>
      </c>
    </row>
    <row r="402" spans="1:10">
      <c r="A402" s="131" t="s">
        <v>37</v>
      </c>
      <c r="B402" s="131" t="s">
        <v>49</v>
      </c>
      <c r="C402" s="131" t="s">
        <v>48</v>
      </c>
      <c r="D402" s="126">
        <v>41548</v>
      </c>
      <c r="E402" s="131">
        <v>10</v>
      </c>
      <c r="F402" s="131" t="s">
        <v>50</v>
      </c>
      <c r="G402" s="131" t="s">
        <v>53</v>
      </c>
      <c r="H402" s="131" t="s">
        <v>55</v>
      </c>
      <c r="I402" s="131" t="s">
        <v>43</v>
      </c>
      <c r="J402" s="130">
        <v>751290.50353499991</v>
      </c>
    </row>
    <row r="403" spans="1:10">
      <c r="A403" s="131" t="s">
        <v>37</v>
      </c>
      <c r="B403" s="131" t="s">
        <v>49</v>
      </c>
      <c r="C403" s="131" t="s">
        <v>48</v>
      </c>
      <c r="D403" s="126">
        <v>41579</v>
      </c>
      <c r="E403" s="131">
        <v>11</v>
      </c>
      <c r="F403" s="131" t="s">
        <v>50</v>
      </c>
      <c r="G403" s="131" t="s">
        <v>53</v>
      </c>
      <c r="H403" s="131" t="s">
        <v>55</v>
      </c>
      <c r="I403" s="131" t="s">
        <v>43</v>
      </c>
      <c r="J403" s="130">
        <v>638877.80224125006</v>
      </c>
    </row>
    <row r="404" spans="1:10">
      <c r="A404" s="131" t="s">
        <v>37</v>
      </c>
      <c r="B404" s="131" t="s">
        <v>49</v>
      </c>
      <c r="C404" s="131" t="s">
        <v>48</v>
      </c>
      <c r="D404" s="126">
        <v>41609</v>
      </c>
      <c r="E404" s="131">
        <v>12</v>
      </c>
      <c r="F404" s="131" t="s">
        <v>50</v>
      </c>
      <c r="G404" s="131" t="s">
        <v>53</v>
      </c>
      <c r="H404" s="131" t="s">
        <v>55</v>
      </c>
      <c r="I404" s="131" t="s">
        <v>43</v>
      </c>
      <c r="J404" s="130">
        <v>717746.26218750002</v>
      </c>
    </row>
    <row r="405" spans="1:10">
      <c r="A405" s="131" t="s">
        <v>37</v>
      </c>
      <c r="B405" s="131" t="s">
        <v>49</v>
      </c>
      <c r="C405" s="131" t="s">
        <v>48</v>
      </c>
      <c r="D405" s="126">
        <v>41640</v>
      </c>
      <c r="E405" s="131">
        <v>1</v>
      </c>
      <c r="F405" s="131" t="s">
        <v>50</v>
      </c>
      <c r="G405" s="131" t="s">
        <v>53</v>
      </c>
      <c r="H405" s="131" t="s">
        <v>55</v>
      </c>
      <c r="I405" s="131" t="s">
        <v>43</v>
      </c>
      <c r="J405" s="130">
        <v>957882.40031249996</v>
      </c>
    </row>
    <row r="406" spans="1:10">
      <c r="A406" s="131" t="s">
        <v>37</v>
      </c>
      <c r="B406" s="131" t="s">
        <v>49</v>
      </c>
      <c r="C406" s="131" t="s">
        <v>48</v>
      </c>
      <c r="D406" s="126">
        <v>41671</v>
      </c>
      <c r="E406" s="131">
        <v>2</v>
      </c>
      <c r="F406" s="131" t="s">
        <v>50</v>
      </c>
      <c r="G406" s="131" t="s">
        <v>53</v>
      </c>
      <c r="H406" s="131" t="s">
        <v>55</v>
      </c>
      <c r="I406" s="131" t="s">
        <v>43</v>
      </c>
      <c r="J406" s="130">
        <v>822560.80359374988</v>
      </c>
    </row>
    <row r="407" spans="1:10">
      <c r="A407" s="131" t="s">
        <v>37</v>
      </c>
      <c r="B407" s="131" t="s">
        <v>49</v>
      </c>
      <c r="C407" s="131" t="s">
        <v>48</v>
      </c>
      <c r="D407" s="126">
        <v>41699</v>
      </c>
      <c r="E407" s="131">
        <v>3</v>
      </c>
      <c r="F407" s="131" t="s">
        <v>50</v>
      </c>
      <c r="G407" s="131" t="s">
        <v>53</v>
      </c>
      <c r="H407" s="131" t="s">
        <v>55</v>
      </c>
      <c r="I407" s="131" t="s">
        <v>43</v>
      </c>
      <c r="J407" s="130">
        <v>1156441.4275781249</v>
      </c>
    </row>
    <row r="408" spans="1:10">
      <c r="A408" s="131" t="s">
        <v>37</v>
      </c>
      <c r="B408" s="131" t="s">
        <v>49</v>
      </c>
      <c r="C408" s="131" t="s">
        <v>48</v>
      </c>
      <c r="D408" s="126">
        <v>41730</v>
      </c>
      <c r="E408" s="131">
        <v>4</v>
      </c>
      <c r="F408" s="131" t="s">
        <v>50</v>
      </c>
      <c r="G408" s="131" t="s">
        <v>53</v>
      </c>
      <c r="H408" s="131" t="s">
        <v>55</v>
      </c>
      <c r="I408" s="131" t="s">
        <v>43</v>
      </c>
      <c r="J408" s="130">
        <v>629694.17062500003</v>
      </c>
    </row>
    <row r="409" spans="1:10">
      <c r="A409" s="131" t="s">
        <v>37</v>
      </c>
      <c r="B409" s="131" t="s">
        <v>49</v>
      </c>
      <c r="C409" s="131" t="s">
        <v>48</v>
      </c>
      <c r="D409" s="126">
        <v>41760</v>
      </c>
      <c r="E409" s="131">
        <v>5</v>
      </c>
      <c r="F409" s="131" t="s">
        <v>50</v>
      </c>
      <c r="G409" s="131" t="s">
        <v>53</v>
      </c>
      <c r="H409" s="131" t="s">
        <v>55</v>
      </c>
      <c r="I409" s="131" t="s">
        <v>43</v>
      </c>
      <c r="J409" s="130">
        <v>813120.22593749978</v>
      </c>
    </row>
    <row r="410" spans="1:10">
      <c r="A410" s="131" t="s">
        <v>37</v>
      </c>
      <c r="B410" s="131" t="s">
        <v>49</v>
      </c>
      <c r="C410" s="131" t="s">
        <v>48</v>
      </c>
      <c r="D410" s="126">
        <v>41791</v>
      </c>
      <c r="E410" s="131">
        <v>6</v>
      </c>
      <c r="F410" s="131" t="s">
        <v>50</v>
      </c>
      <c r="G410" s="131" t="s">
        <v>53</v>
      </c>
      <c r="H410" s="131" t="s">
        <v>55</v>
      </c>
      <c r="I410" s="131" t="s">
        <v>43</v>
      </c>
      <c r="J410" s="130">
        <v>1160616.2173125001</v>
      </c>
    </row>
    <row r="411" spans="1:10">
      <c r="A411" s="131" t="s">
        <v>37</v>
      </c>
      <c r="B411" s="131" t="s">
        <v>49</v>
      </c>
      <c r="C411" s="131" t="s">
        <v>48</v>
      </c>
      <c r="D411" s="126">
        <v>41456</v>
      </c>
      <c r="E411" s="131">
        <v>7</v>
      </c>
      <c r="F411" s="131" t="s">
        <v>50</v>
      </c>
      <c r="G411" s="131" t="s">
        <v>56</v>
      </c>
      <c r="H411" s="131" t="s">
        <v>57</v>
      </c>
      <c r="I411" s="131" t="s">
        <v>43</v>
      </c>
      <c r="J411" s="130">
        <v>716589.40510871995</v>
      </c>
    </row>
    <row r="412" spans="1:10">
      <c r="A412" s="131" t="s">
        <v>37</v>
      </c>
      <c r="B412" s="131" t="s">
        <v>49</v>
      </c>
      <c r="C412" s="131" t="s">
        <v>48</v>
      </c>
      <c r="D412" s="126">
        <v>41487</v>
      </c>
      <c r="E412" s="131">
        <v>8</v>
      </c>
      <c r="F412" s="131" t="s">
        <v>50</v>
      </c>
      <c r="G412" s="131" t="s">
        <v>56</v>
      </c>
      <c r="H412" s="131" t="s">
        <v>57</v>
      </c>
      <c r="I412" s="131" t="s">
        <v>43</v>
      </c>
      <c r="J412" s="130">
        <v>570887.05104287993</v>
      </c>
    </row>
    <row r="413" spans="1:10">
      <c r="A413" s="131" t="s">
        <v>37</v>
      </c>
      <c r="B413" s="131" t="s">
        <v>49</v>
      </c>
      <c r="C413" s="131" t="s">
        <v>48</v>
      </c>
      <c r="D413" s="126">
        <v>41518</v>
      </c>
      <c r="E413" s="131">
        <v>9</v>
      </c>
      <c r="F413" s="131" t="s">
        <v>50</v>
      </c>
      <c r="G413" s="131" t="s">
        <v>56</v>
      </c>
      <c r="H413" s="131" t="s">
        <v>57</v>
      </c>
      <c r="I413" s="131" t="s">
        <v>43</v>
      </c>
      <c r="J413" s="130">
        <v>771704.02953071985</v>
      </c>
    </row>
    <row r="414" spans="1:10">
      <c r="A414" s="131" t="s">
        <v>37</v>
      </c>
      <c r="B414" s="131" t="s">
        <v>49</v>
      </c>
      <c r="C414" s="131" t="s">
        <v>48</v>
      </c>
      <c r="D414" s="126">
        <v>41548</v>
      </c>
      <c r="E414" s="131">
        <v>10</v>
      </c>
      <c r="F414" s="131" t="s">
        <v>50</v>
      </c>
      <c r="G414" s="131" t="s">
        <v>56</v>
      </c>
      <c r="H414" s="131" t="s">
        <v>57</v>
      </c>
      <c r="I414" s="131" t="s">
        <v>43</v>
      </c>
      <c r="J414" s="130">
        <v>649114.99505423987</v>
      </c>
    </row>
    <row r="415" spans="1:10">
      <c r="A415" s="131" t="s">
        <v>37</v>
      </c>
      <c r="B415" s="131" t="s">
        <v>49</v>
      </c>
      <c r="C415" s="131" t="s">
        <v>48</v>
      </c>
      <c r="D415" s="126">
        <v>41579</v>
      </c>
      <c r="E415" s="131">
        <v>11</v>
      </c>
      <c r="F415" s="131" t="s">
        <v>50</v>
      </c>
      <c r="G415" s="131" t="s">
        <v>56</v>
      </c>
      <c r="H415" s="131" t="s">
        <v>57</v>
      </c>
      <c r="I415" s="131" t="s">
        <v>43</v>
      </c>
      <c r="J415" s="130">
        <v>551990.42113644001</v>
      </c>
    </row>
    <row r="416" spans="1:10">
      <c r="A416" s="131" t="s">
        <v>37</v>
      </c>
      <c r="B416" s="131" t="s">
        <v>49</v>
      </c>
      <c r="C416" s="131" t="s">
        <v>48</v>
      </c>
      <c r="D416" s="126">
        <v>41609</v>
      </c>
      <c r="E416" s="131">
        <v>12</v>
      </c>
      <c r="F416" s="131" t="s">
        <v>50</v>
      </c>
      <c r="G416" s="131" t="s">
        <v>56</v>
      </c>
      <c r="H416" s="131" t="s">
        <v>57</v>
      </c>
      <c r="I416" s="131" t="s">
        <v>43</v>
      </c>
      <c r="J416" s="130">
        <v>620132.77052999998</v>
      </c>
    </row>
    <row r="417" spans="1:10">
      <c r="A417" s="131" t="s">
        <v>37</v>
      </c>
      <c r="B417" s="131" t="s">
        <v>49</v>
      </c>
      <c r="C417" s="131" t="s">
        <v>48</v>
      </c>
      <c r="D417" s="126">
        <v>41640</v>
      </c>
      <c r="E417" s="131">
        <v>1</v>
      </c>
      <c r="F417" s="131" t="s">
        <v>50</v>
      </c>
      <c r="G417" s="131" t="s">
        <v>56</v>
      </c>
      <c r="H417" s="131" t="s">
        <v>57</v>
      </c>
      <c r="I417" s="131" t="s">
        <v>43</v>
      </c>
      <c r="J417" s="130">
        <v>827610.39387000003</v>
      </c>
    </row>
    <row r="418" spans="1:10">
      <c r="A418" s="131" t="s">
        <v>37</v>
      </c>
      <c r="B418" s="131" t="s">
        <v>49</v>
      </c>
      <c r="C418" s="131" t="s">
        <v>48</v>
      </c>
      <c r="D418" s="126">
        <v>41671</v>
      </c>
      <c r="E418" s="131">
        <v>2</v>
      </c>
      <c r="F418" s="131" t="s">
        <v>50</v>
      </c>
      <c r="G418" s="131" t="s">
        <v>56</v>
      </c>
      <c r="H418" s="131" t="s">
        <v>57</v>
      </c>
      <c r="I418" s="131" t="s">
        <v>43</v>
      </c>
      <c r="J418" s="130">
        <v>710692.53430499986</v>
      </c>
    </row>
    <row r="419" spans="1:10">
      <c r="A419" s="131" t="s">
        <v>37</v>
      </c>
      <c r="B419" s="131" t="s">
        <v>49</v>
      </c>
      <c r="C419" s="131" t="s">
        <v>48</v>
      </c>
      <c r="D419" s="126">
        <v>41699</v>
      </c>
      <c r="E419" s="131">
        <v>3</v>
      </c>
      <c r="F419" s="131" t="s">
        <v>50</v>
      </c>
      <c r="G419" s="131" t="s">
        <v>56</v>
      </c>
      <c r="H419" s="131" t="s">
        <v>57</v>
      </c>
      <c r="I419" s="131" t="s">
        <v>43</v>
      </c>
      <c r="J419" s="130">
        <v>999165.39342749992</v>
      </c>
    </row>
    <row r="420" spans="1:10">
      <c r="A420" s="131" t="s">
        <v>37</v>
      </c>
      <c r="B420" s="131" t="s">
        <v>49</v>
      </c>
      <c r="C420" s="131" t="s">
        <v>48</v>
      </c>
      <c r="D420" s="126">
        <v>41730</v>
      </c>
      <c r="E420" s="131">
        <v>4</v>
      </c>
      <c r="F420" s="131" t="s">
        <v>50</v>
      </c>
      <c r="G420" s="131" t="s">
        <v>56</v>
      </c>
      <c r="H420" s="131" t="s">
        <v>57</v>
      </c>
      <c r="I420" s="131" t="s">
        <v>43</v>
      </c>
      <c r="J420" s="130">
        <v>544055.76341999997</v>
      </c>
    </row>
    <row r="421" spans="1:10">
      <c r="A421" s="131" t="s">
        <v>37</v>
      </c>
      <c r="B421" s="131" t="s">
        <v>49</v>
      </c>
      <c r="C421" s="131" t="s">
        <v>48</v>
      </c>
      <c r="D421" s="126">
        <v>41760</v>
      </c>
      <c r="E421" s="131">
        <v>5</v>
      </c>
      <c r="F421" s="131" t="s">
        <v>50</v>
      </c>
      <c r="G421" s="131" t="s">
        <v>56</v>
      </c>
      <c r="H421" s="131" t="s">
        <v>57</v>
      </c>
      <c r="I421" s="131" t="s">
        <v>43</v>
      </c>
      <c r="J421" s="130">
        <v>702535.87520999974</v>
      </c>
    </row>
    <row r="422" spans="1:10">
      <c r="A422" s="131" t="s">
        <v>37</v>
      </c>
      <c r="B422" s="131" t="s">
        <v>49</v>
      </c>
      <c r="C422" s="131" t="s">
        <v>48</v>
      </c>
      <c r="D422" s="126">
        <v>41791</v>
      </c>
      <c r="E422" s="131">
        <v>6</v>
      </c>
      <c r="F422" s="131" t="s">
        <v>50</v>
      </c>
      <c r="G422" s="131" t="s">
        <v>56</v>
      </c>
      <c r="H422" s="131" t="s">
        <v>57</v>
      </c>
      <c r="I422" s="131" t="s">
        <v>43</v>
      </c>
      <c r="J422" s="130">
        <v>1002772.411758</v>
      </c>
    </row>
    <row r="423" spans="1:10">
      <c r="A423" s="131" t="s">
        <v>37</v>
      </c>
      <c r="B423" s="131" t="s">
        <v>49</v>
      </c>
      <c r="C423" s="131" t="s">
        <v>48</v>
      </c>
      <c r="D423" s="126">
        <v>41456</v>
      </c>
      <c r="E423" s="131">
        <v>7</v>
      </c>
      <c r="F423" s="131" t="s">
        <v>50</v>
      </c>
      <c r="G423" s="131" t="s">
        <v>56</v>
      </c>
      <c r="H423" s="131" t="s">
        <v>58</v>
      </c>
      <c r="I423" s="131" t="s">
        <v>43</v>
      </c>
      <c r="J423" s="130">
        <v>251329.05622500001</v>
      </c>
    </row>
    <row r="424" spans="1:10">
      <c r="A424" s="131" t="s">
        <v>37</v>
      </c>
      <c r="B424" s="131" t="s">
        <v>49</v>
      </c>
      <c r="C424" s="131" t="s">
        <v>48</v>
      </c>
      <c r="D424" s="126">
        <v>41487</v>
      </c>
      <c r="E424" s="131">
        <v>8</v>
      </c>
      <c r="F424" s="131" t="s">
        <v>50</v>
      </c>
      <c r="G424" s="131" t="s">
        <v>56</v>
      </c>
      <c r="H424" s="131" t="s">
        <v>58</v>
      </c>
      <c r="I424" s="131" t="s">
        <v>43</v>
      </c>
      <c r="J424" s="130">
        <v>200226.9399</v>
      </c>
    </row>
    <row r="425" spans="1:10">
      <c r="A425" s="131" t="s">
        <v>37</v>
      </c>
      <c r="B425" s="131" t="s">
        <v>49</v>
      </c>
      <c r="C425" s="131" t="s">
        <v>48</v>
      </c>
      <c r="D425" s="126">
        <v>41518</v>
      </c>
      <c r="E425" s="131">
        <v>9</v>
      </c>
      <c r="F425" s="131" t="s">
        <v>50</v>
      </c>
      <c r="G425" s="131" t="s">
        <v>56</v>
      </c>
      <c r="H425" s="131" t="s">
        <v>58</v>
      </c>
      <c r="I425" s="131" t="s">
        <v>43</v>
      </c>
      <c r="J425" s="130">
        <v>270659.38184999995</v>
      </c>
    </row>
    <row r="426" spans="1:10">
      <c r="A426" s="131" t="s">
        <v>37</v>
      </c>
      <c r="B426" s="131" t="s">
        <v>49</v>
      </c>
      <c r="C426" s="131" t="s">
        <v>48</v>
      </c>
      <c r="D426" s="126">
        <v>41548</v>
      </c>
      <c r="E426" s="131">
        <v>10</v>
      </c>
      <c r="F426" s="131" t="s">
        <v>50</v>
      </c>
      <c r="G426" s="131" t="s">
        <v>56</v>
      </c>
      <c r="H426" s="131" t="s">
        <v>58</v>
      </c>
      <c r="I426" s="131" t="s">
        <v>43</v>
      </c>
      <c r="J426" s="130">
        <v>227663.78894999996</v>
      </c>
    </row>
    <row r="427" spans="1:10">
      <c r="A427" s="131" t="s">
        <v>37</v>
      </c>
      <c r="B427" s="131" t="s">
        <v>49</v>
      </c>
      <c r="C427" s="131" t="s">
        <v>48</v>
      </c>
      <c r="D427" s="126">
        <v>41579</v>
      </c>
      <c r="E427" s="131">
        <v>11</v>
      </c>
      <c r="F427" s="131" t="s">
        <v>50</v>
      </c>
      <c r="G427" s="131" t="s">
        <v>56</v>
      </c>
      <c r="H427" s="131" t="s">
        <v>58</v>
      </c>
      <c r="I427" s="131" t="s">
        <v>43</v>
      </c>
      <c r="J427" s="130">
        <v>193599.33401250001</v>
      </c>
    </row>
    <row r="428" spans="1:10">
      <c r="A428" s="131" t="s">
        <v>37</v>
      </c>
      <c r="B428" s="131" t="s">
        <v>49</v>
      </c>
      <c r="C428" s="131" t="s">
        <v>48</v>
      </c>
      <c r="D428" s="126">
        <v>41609</v>
      </c>
      <c r="E428" s="131">
        <v>12</v>
      </c>
      <c r="F428" s="131" t="s">
        <v>50</v>
      </c>
      <c r="G428" s="131" t="s">
        <v>56</v>
      </c>
      <c r="H428" s="131" t="s">
        <v>58</v>
      </c>
      <c r="I428" s="131" t="s">
        <v>43</v>
      </c>
      <c r="J428" s="130">
        <v>143549.25243750002</v>
      </c>
    </row>
    <row r="429" spans="1:10">
      <c r="A429" s="131" t="s">
        <v>37</v>
      </c>
      <c r="B429" s="131" t="s">
        <v>49</v>
      </c>
      <c r="C429" s="131" t="s">
        <v>48</v>
      </c>
      <c r="D429" s="126">
        <v>41640</v>
      </c>
      <c r="E429" s="131">
        <v>1</v>
      </c>
      <c r="F429" s="131" t="s">
        <v>50</v>
      </c>
      <c r="G429" s="131" t="s">
        <v>56</v>
      </c>
      <c r="H429" s="131" t="s">
        <v>58</v>
      </c>
      <c r="I429" s="131" t="s">
        <v>43</v>
      </c>
      <c r="J429" s="130">
        <v>153261.18405000001</v>
      </c>
    </row>
    <row r="430" spans="1:10">
      <c r="A430" s="131" t="s">
        <v>37</v>
      </c>
      <c r="B430" s="131" t="s">
        <v>49</v>
      </c>
      <c r="C430" s="131" t="s">
        <v>48</v>
      </c>
      <c r="D430" s="126">
        <v>41671</v>
      </c>
      <c r="E430" s="131">
        <v>2</v>
      </c>
      <c r="F430" s="131" t="s">
        <v>50</v>
      </c>
      <c r="G430" s="131" t="s">
        <v>56</v>
      </c>
      <c r="H430" s="131" t="s">
        <v>58</v>
      </c>
      <c r="I430" s="131" t="s">
        <v>43</v>
      </c>
      <c r="J430" s="130">
        <v>131609.72857499999</v>
      </c>
    </row>
    <row r="431" spans="1:10">
      <c r="A431" s="131" t="s">
        <v>37</v>
      </c>
      <c r="B431" s="131" t="s">
        <v>49</v>
      </c>
      <c r="C431" s="131" t="s">
        <v>48</v>
      </c>
      <c r="D431" s="126">
        <v>41699</v>
      </c>
      <c r="E431" s="131">
        <v>3</v>
      </c>
      <c r="F431" s="131" t="s">
        <v>50</v>
      </c>
      <c r="G431" s="131" t="s">
        <v>56</v>
      </c>
      <c r="H431" s="131" t="s">
        <v>58</v>
      </c>
      <c r="I431" s="131" t="s">
        <v>43</v>
      </c>
      <c r="J431" s="130">
        <v>185030.62841250002</v>
      </c>
    </row>
    <row r="432" spans="1:10">
      <c r="A432" s="131" t="s">
        <v>37</v>
      </c>
      <c r="B432" s="131" t="s">
        <v>49</v>
      </c>
      <c r="C432" s="131" t="s">
        <v>48</v>
      </c>
      <c r="D432" s="126">
        <v>41730</v>
      </c>
      <c r="E432" s="131">
        <v>4</v>
      </c>
      <c r="F432" s="131" t="s">
        <v>50</v>
      </c>
      <c r="G432" s="131" t="s">
        <v>56</v>
      </c>
      <c r="H432" s="131" t="s">
        <v>58</v>
      </c>
      <c r="I432" s="131" t="s">
        <v>43</v>
      </c>
      <c r="J432" s="130">
        <v>100751.0673</v>
      </c>
    </row>
    <row r="433" spans="1:10">
      <c r="A433" s="131" t="s">
        <v>37</v>
      </c>
      <c r="B433" s="131" t="s">
        <v>49</v>
      </c>
      <c r="C433" s="131" t="s">
        <v>48</v>
      </c>
      <c r="D433" s="126">
        <v>41760</v>
      </c>
      <c r="E433" s="131">
        <v>5</v>
      </c>
      <c r="F433" s="131" t="s">
        <v>50</v>
      </c>
      <c r="G433" s="131" t="s">
        <v>56</v>
      </c>
      <c r="H433" s="131" t="s">
        <v>58</v>
      </c>
      <c r="I433" s="131" t="s">
        <v>43</v>
      </c>
      <c r="J433" s="130">
        <v>130099.23614999997</v>
      </c>
    </row>
    <row r="434" spans="1:10">
      <c r="A434" s="131" t="s">
        <v>37</v>
      </c>
      <c r="B434" s="131" t="s">
        <v>49</v>
      </c>
      <c r="C434" s="131" t="s">
        <v>48</v>
      </c>
      <c r="D434" s="126">
        <v>41791</v>
      </c>
      <c r="E434" s="131">
        <v>6</v>
      </c>
      <c r="F434" s="131" t="s">
        <v>50</v>
      </c>
      <c r="G434" s="131" t="s">
        <v>56</v>
      </c>
      <c r="H434" s="131" t="s">
        <v>58</v>
      </c>
      <c r="I434" s="131" t="s">
        <v>43</v>
      </c>
      <c r="J434" s="130">
        <v>232123.24346250005</v>
      </c>
    </row>
    <row r="435" spans="1:10">
      <c r="A435" s="131" t="s">
        <v>37</v>
      </c>
      <c r="B435" s="131" t="s">
        <v>49</v>
      </c>
      <c r="C435" s="131" t="s">
        <v>48</v>
      </c>
      <c r="D435" s="126">
        <v>41456</v>
      </c>
      <c r="E435" s="131">
        <v>7</v>
      </c>
      <c r="F435" s="131" t="s">
        <v>50</v>
      </c>
      <c r="G435" s="131" t="s">
        <v>56</v>
      </c>
      <c r="H435" s="131" t="s">
        <v>59</v>
      </c>
      <c r="I435" s="131" t="s">
        <v>43</v>
      </c>
      <c r="J435" s="130">
        <v>623296.05943799997</v>
      </c>
    </row>
    <row r="436" spans="1:10">
      <c r="A436" s="131" t="s">
        <v>37</v>
      </c>
      <c r="B436" s="131" t="s">
        <v>49</v>
      </c>
      <c r="C436" s="131" t="s">
        <v>48</v>
      </c>
      <c r="D436" s="126">
        <v>41487</v>
      </c>
      <c r="E436" s="131">
        <v>8</v>
      </c>
      <c r="F436" s="131" t="s">
        <v>50</v>
      </c>
      <c r="G436" s="131" t="s">
        <v>56</v>
      </c>
      <c r="H436" s="131" t="s">
        <v>59</v>
      </c>
      <c r="I436" s="131" t="s">
        <v>43</v>
      </c>
      <c r="J436" s="130">
        <v>496562.81095199991</v>
      </c>
    </row>
    <row r="437" spans="1:10">
      <c r="A437" s="131" t="s">
        <v>37</v>
      </c>
      <c r="B437" s="131" t="s">
        <v>49</v>
      </c>
      <c r="C437" s="131" t="s">
        <v>48</v>
      </c>
      <c r="D437" s="126">
        <v>41518</v>
      </c>
      <c r="E437" s="131">
        <v>9</v>
      </c>
      <c r="F437" s="131" t="s">
        <v>50</v>
      </c>
      <c r="G437" s="131" t="s">
        <v>56</v>
      </c>
      <c r="H437" s="131" t="s">
        <v>59</v>
      </c>
      <c r="I437" s="131" t="s">
        <v>43</v>
      </c>
      <c r="J437" s="130">
        <v>671235.2669879999</v>
      </c>
    </row>
    <row r="438" spans="1:10">
      <c r="A438" s="131" t="s">
        <v>37</v>
      </c>
      <c r="B438" s="131" t="s">
        <v>49</v>
      </c>
      <c r="C438" s="131" t="s">
        <v>48</v>
      </c>
      <c r="D438" s="126">
        <v>41548</v>
      </c>
      <c r="E438" s="131">
        <v>10</v>
      </c>
      <c r="F438" s="131" t="s">
        <v>50</v>
      </c>
      <c r="G438" s="131" t="s">
        <v>56</v>
      </c>
      <c r="H438" s="131" t="s">
        <v>59</v>
      </c>
      <c r="I438" s="131" t="s">
        <v>43</v>
      </c>
      <c r="J438" s="130">
        <v>564606.19659599988</v>
      </c>
    </row>
    <row r="439" spans="1:10">
      <c r="A439" s="131" t="s">
        <v>37</v>
      </c>
      <c r="B439" s="131" t="s">
        <v>49</v>
      </c>
      <c r="C439" s="131" t="s">
        <v>48</v>
      </c>
      <c r="D439" s="126">
        <v>41579</v>
      </c>
      <c r="E439" s="131">
        <v>11</v>
      </c>
      <c r="F439" s="131" t="s">
        <v>50</v>
      </c>
      <c r="G439" s="131" t="s">
        <v>56</v>
      </c>
      <c r="H439" s="131" t="s">
        <v>59</v>
      </c>
      <c r="I439" s="131" t="s">
        <v>43</v>
      </c>
      <c r="J439" s="130">
        <v>480126.34835100005</v>
      </c>
    </row>
    <row r="440" spans="1:10">
      <c r="A440" s="131" t="s">
        <v>37</v>
      </c>
      <c r="B440" s="131" t="s">
        <v>49</v>
      </c>
      <c r="C440" s="131" t="s">
        <v>48</v>
      </c>
      <c r="D440" s="126">
        <v>41609</v>
      </c>
      <c r="E440" s="131">
        <v>12</v>
      </c>
      <c r="F440" s="131" t="s">
        <v>50</v>
      </c>
      <c r="G440" s="131" t="s">
        <v>56</v>
      </c>
      <c r="H440" s="131" t="s">
        <v>59</v>
      </c>
      <c r="I440" s="131" t="s">
        <v>43</v>
      </c>
      <c r="J440" s="130">
        <v>356002.146045</v>
      </c>
    </row>
    <row r="441" spans="1:10">
      <c r="A441" s="131" t="s">
        <v>37</v>
      </c>
      <c r="B441" s="131" t="s">
        <v>49</v>
      </c>
      <c r="C441" s="131" t="s">
        <v>48</v>
      </c>
      <c r="D441" s="126">
        <v>41640</v>
      </c>
      <c r="E441" s="131">
        <v>1</v>
      </c>
      <c r="F441" s="131" t="s">
        <v>50</v>
      </c>
      <c r="G441" s="131" t="s">
        <v>56</v>
      </c>
      <c r="H441" s="131" t="s">
        <v>59</v>
      </c>
      <c r="I441" s="131" t="s">
        <v>43</v>
      </c>
      <c r="J441" s="130">
        <v>380087.73644399998</v>
      </c>
    </row>
    <row r="442" spans="1:10">
      <c r="A442" s="131" t="s">
        <v>37</v>
      </c>
      <c r="B442" s="131" t="s">
        <v>49</v>
      </c>
      <c r="C442" s="131" t="s">
        <v>48</v>
      </c>
      <c r="D442" s="126">
        <v>41671</v>
      </c>
      <c r="E442" s="131">
        <v>2</v>
      </c>
      <c r="F442" s="131" t="s">
        <v>50</v>
      </c>
      <c r="G442" s="131" t="s">
        <v>56</v>
      </c>
      <c r="H442" s="131" t="s">
        <v>59</v>
      </c>
      <c r="I442" s="131" t="s">
        <v>43</v>
      </c>
      <c r="J442" s="130">
        <v>326392.12686599995</v>
      </c>
    </row>
    <row r="443" spans="1:10">
      <c r="A443" s="131" t="s">
        <v>37</v>
      </c>
      <c r="B443" s="131" t="s">
        <v>49</v>
      </c>
      <c r="C443" s="131" t="s">
        <v>48</v>
      </c>
      <c r="D443" s="126">
        <v>41699</v>
      </c>
      <c r="E443" s="131">
        <v>3</v>
      </c>
      <c r="F443" s="131" t="s">
        <v>50</v>
      </c>
      <c r="G443" s="131" t="s">
        <v>56</v>
      </c>
      <c r="H443" s="131" t="s">
        <v>59</v>
      </c>
      <c r="I443" s="131" t="s">
        <v>43</v>
      </c>
      <c r="J443" s="130">
        <v>458875.95846300002</v>
      </c>
    </row>
    <row r="444" spans="1:10">
      <c r="A444" s="131" t="s">
        <v>37</v>
      </c>
      <c r="B444" s="131" t="s">
        <v>49</v>
      </c>
      <c r="C444" s="131" t="s">
        <v>48</v>
      </c>
      <c r="D444" s="126">
        <v>41730</v>
      </c>
      <c r="E444" s="131">
        <v>4</v>
      </c>
      <c r="F444" s="131" t="s">
        <v>50</v>
      </c>
      <c r="G444" s="131" t="s">
        <v>56</v>
      </c>
      <c r="H444" s="131" t="s">
        <v>59</v>
      </c>
      <c r="I444" s="131" t="s">
        <v>43</v>
      </c>
      <c r="J444" s="130">
        <v>249862.64690399999</v>
      </c>
    </row>
    <row r="445" spans="1:10">
      <c r="A445" s="131" t="s">
        <v>37</v>
      </c>
      <c r="B445" s="131" t="s">
        <v>49</v>
      </c>
      <c r="C445" s="131" t="s">
        <v>48</v>
      </c>
      <c r="D445" s="126">
        <v>41760</v>
      </c>
      <c r="E445" s="131">
        <v>5</v>
      </c>
      <c r="F445" s="131" t="s">
        <v>50</v>
      </c>
      <c r="G445" s="131" t="s">
        <v>56</v>
      </c>
      <c r="H445" s="131" t="s">
        <v>59</v>
      </c>
      <c r="I445" s="131" t="s">
        <v>43</v>
      </c>
      <c r="J445" s="130">
        <v>322646.10565199988</v>
      </c>
    </row>
    <row r="446" spans="1:10">
      <c r="A446" s="131" t="s">
        <v>37</v>
      </c>
      <c r="B446" s="131" t="s">
        <v>49</v>
      </c>
      <c r="C446" s="131" t="s">
        <v>48</v>
      </c>
      <c r="D446" s="126">
        <v>41791</v>
      </c>
      <c r="E446" s="131">
        <v>6</v>
      </c>
      <c r="F446" s="131" t="s">
        <v>50</v>
      </c>
      <c r="G446" s="131" t="s">
        <v>56</v>
      </c>
      <c r="H446" s="131" t="s">
        <v>59</v>
      </c>
      <c r="I446" s="131" t="s">
        <v>43</v>
      </c>
      <c r="J446" s="130">
        <v>575665.6437870001</v>
      </c>
    </row>
    <row r="447" spans="1:10">
      <c r="A447" s="131" t="s">
        <v>37</v>
      </c>
      <c r="B447" s="131" t="s">
        <v>49</v>
      </c>
      <c r="C447" s="131" t="s">
        <v>48</v>
      </c>
      <c r="D447" s="126">
        <v>41456</v>
      </c>
      <c r="E447" s="131">
        <v>7</v>
      </c>
      <c r="F447" s="131" t="s">
        <v>50</v>
      </c>
      <c r="G447" s="131" t="s">
        <v>56</v>
      </c>
      <c r="H447" s="131" t="s">
        <v>60</v>
      </c>
      <c r="I447" s="131" t="s">
        <v>43</v>
      </c>
      <c r="J447" s="130">
        <v>211116.407229</v>
      </c>
    </row>
    <row r="448" spans="1:10">
      <c r="A448" s="131" t="s">
        <v>37</v>
      </c>
      <c r="B448" s="131" t="s">
        <v>49</v>
      </c>
      <c r="C448" s="131" t="s">
        <v>48</v>
      </c>
      <c r="D448" s="126">
        <v>41487</v>
      </c>
      <c r="E448" s="131">
        <v>8</v>
      </c>
      <c r="F448" s="131" t="s">
        <v>50</v>
      </c>
      <c r="G448" s="131" t="s">
        <v>56</v>
      </c>
      <c r="H448" s="131" t="s">
        <v>60</v>
      </c>
      <c r="I448" s="131" t="s">
        <v>43</v>
      </c>
      <c r="J448" s="130">
        <v>168190.62951599999</v>
      </c>
    </row>
    <row r="449" spans="1:10">
      <c r="A449" s="131" t="s">
        <v>37</v>
      </c>
      <c r="B449" s="131" t="s">
        <v>49</v>
      </c>
      <c r="C449" s="131" t="s">
        <v>48</v>
      </c>
      <c r="D449" s="126">
        <v>41518</v>
      </c>
      <c r="E449" s="131">
        <v>9</v>
      </c>
      <c r="F449" s="131" t="s">
        <v>50</v>
      </c>
      <c r="G449" s="131" t="s">
        <v>56</v>
      </c>
      <c r="H449" s="131" t="s">
        <v>60</v>
      </c>
      <c r="I449" s="131" t="s">
        <v>43</v>
      </c>
      <c r="J449" s="130">
        <v>227353.88075399998</v>
      </c>
    </row>
    <row r="450" spans="1:10">
      <c r="A450" s="131" t="s">
        <v>37</v>
      </c>
      <c r="B450" s="131" t="s">
        <v>49</v>
      </c>
      <c r="C450" s="131" t="s">
        <v>48</v>
      </c>
      <c r="D450" s="126">
        <v>41548</v>
      </c>
      <c r="E450" s="131">
        <v>10</v>
      </c>
      <c r="F450" s="131" t="s">
        <v>50</v>
      </c>
      <c r="G450" s="131" t="s">
        <v>56</v>
      </c>
      <c r="H450" s="131" t="s">
        <v>60</v>
      </c>
      <c r="I450" s="131" t="s">
        <v>43</v>
      </c>
      <c r="J450" s="130">
        <v>191237.58271799999</v>
      </c>
    </row>
    <row r="451" spans="1:10">
      <c r="A451" s="131" t="s">
        <v>37</v>
      </c>
      <c r="B451" s="131" t="s">
        <v>49</v>
      </c>
      <c r="C451" s="131" t="s">
        <v>48</v>
      </c>
      <c r="D451" s="126">
        <v>41579</v>
      </c>
      <c r="E451" s="131">
        <v>11</v>
      </c>
      <c r="F451" s="131" t="s">
        <v>50</v>
      </c>
      <c r="G451" s="131" t="s">
        <v>56</v>
      </c>
      <c r="H451" s="131" t="s">
        <v>60</v>
      </c>
      <c r="I451" s="131" t="s">
        <v>43</v>
      </c>
      <c r="J451" s="130">
        <v>162623.44057050001</v>
      </c>
    </row>
    <row r="452" spans="1:10">
      <c r="A452" s="131" t="s">
        <v>37</v>
      </c>
      <c r="B452" s="131" t="s">
        <v>49</v>
      </c>
      <c r="C452" s="131" t="s">
        <v>48</v>
      </c>
      <c r="D452" s="126">
        <v>41609</v>
      </c>
      <c r="E452" s="131">
        <v>12</v>
      </c>
      <c r="F452" s="131" t="s">
        <v>50</v>
      </c>
      <c r="G452" s="131" t="s">
        <v>56</v>
      </c>
      <c r="H452" s="131" t="s">
        <v>60</v>
      </c>
      <c r="I452" s="131" t="s">
        <v>43</v>
      </c>
      <c r="J452" s="130">
        <v>120581.37204750002</v>
      </c>
    </row>
    <row r="453" spans="1:10">
      <c r="A453" s="131" t="s">
        <v>37</v>
      </c>
      <c r="B453" s="131" t="s">
        <v>49</v>
      </c>
      <c r="C453" s="131" t="s">
        <v>48</v>
      </c>
      <c r="D453" s="126">
        <v>41640</v>
      </c>
      <c r="E453" s="131">
        <v>1</v>
      </c>
      <c r="F453" s="131" t="s">
        <v>50</v>
      </c>
      <c r="G453" s="131" t="s">
        <v>56</v>
      </c>
      <c r="H453" s="131" t="s">
        <v>60</v>
      </c>
      <c r="I453" s="131" t="s">
        <v>43</v>
      </c>
      <c r="J453" s="130">
        <v>128739.394602</v>
      </c>
    </row>
    <row r="454" spans="1:10">
      <c r="A454" s="131" t="s">
        <v>37</v>
      </c>
      <c r="B454" s="131" t="s">
        <v>49</v>
      </c>
      <c r="C454" s="131" t="s">
        <v>48</v>
      </c>
      <c r="D454" s="126">
        <v>41671</v>
      </c>
      <c r="E454" s="131">
        <v>2</v>
      </c>
      <c r="F454" s="131" t="s">
        <v>50</v>
      </c>
      <c r="G454" s="131" t="s">
        <v>56</v>
      </c>
      <c r="H454" s="131" t="s">
        <v>60</v>
      </c>
      <c r="I454" s="131" t="s">
        <v>43</v>
      </c>
      <c r="J454" s="130">
        <v>110552.17200299999</v>
      </c>
    </row>
    <row r="455" spans="1:10">
      <c r="A455" s="131" t="s">
        <v>37</v>
      </c>
      <c r="B455" s="131" t="s">
        <v>49</v>
      </c>
      <c r="C455" s="131" t="s">
        <v>48</v>
      </c>
      <c r="D455" s="126">
        <v>41699</v>
      </c>
      <c r="E455" s="131">
        <v>3</v>
      </c>
      <c r="F455" s="131" t="s">
        <v>50</v>
      </c>
      <c r="G455" s="131" t="s">
        <v>56</v>
      </c>
      <c r="H455" s="131" t="s">
        <v>60</v>
      </c>
      <c r="I455" s="131" t="s">
        <v>43</v>
      </c>
      <c r="J455" s="130">
        <v>155425.7278665</v>
      </c>
    </row>
    <row r="456" spans="1:10">
      <c r="A456" s="131" t="s">
        <v>37</v>
      </c>
      <c r="B456" s="131" t="s">
        <v>49</v>
      </c>
      <c r="C456" s="131" t="s">
        <v>48</v>
      </c>
      <c r="D456" s="126">
        <v>41730</v>
      </c>
      <c r="E456" s="131">
        <v>4</v>
      </c>
      <c r="F456" s="131" t="s">
        <v>50</v>
      </c>
      <c r="G456" s="131" t="s">
        <v>56</v>
      </c>
      <c r="H456" s="131" t="s">
        <v>60</v>
      </c>
      <c r="I456" s="131" t="s">
        <v>43</v>
      </c>
      <c r="J456" s="130">
        <v>84630.896531999999</v>
      </c>
    </row>
    <row r="457" spans="1:10">
      <c r="A457" s="131" t="s">
        <v>37</v>
      </c>
      <c r="B457" s="131" t="s">
        <v>49</v>
      </c>
      <c r="C457" s="131" t="s">
        <v>48</v>
      </c>
      <c r="D457" s="126">
        <v>41760</v>
      </c>
      <c r="E457" s="131">
        <v>5</v>
      </c>
      <c r="F457" s="131" t="s">
        <v>50</v>
      </c>
      <c r="G457" s="131" t="s">
        <v>56</v>
      </c>
      <c r="H457" s="131" t="s">
        <v>60</v>
      </c>
      <c r="I457" s="131" t="s">
        <v>43</v>
      </c>
      <c r="J457" s="130">
        <v>109283.35836599997</v>
      </c>
    </row>
    <row r="458" spans="1:10">
      <c r="A458" s="131" t="s">
        <v>37</v>
      </c>
      <c r="B458" s="131" t="s">
        <v>49</v>
      </c>
      <c r="C458" s="131" t="s">
        <v>48</v>
      </c>
      <c r="D458" s="126">
        <v>41791</v>
      </c>
      <c r="E458" s="131">
        <v>6</v>
      </c>
      <c r="F458" s="131" t="s">
        <v>50</v>
      </c>
      <c r="G458" s="131" t="s">
        <v>56</v>
      </c>
      <c r="H458" s="131" t="s">
        <v>60</v>
      </c>
      <c r="I458" s="131" t="s">
        <v>43</v>
      </c>
      <c r="J458" s="130">
        <v>194983.52450850004</v>
      </c>
    </row>
    <row r="459" spans="1:10">
      <c r="A459" s="131" t="s">
        <v>37</v>
      </c>
      <c r="B459" s="131" t="s">
        <v>49</v>
      </c>
      <c r="C459" s="131" t="s">
        <v>48</v>
      </c>
      <c r="D459" s="126">
        <v>41456</v>
      </c>
      <c r="E459" s="131">
        <v>7</v>
      </c>
      <c r="F459" s="131" t="s">
        <v>50</v>
      </c>
      <c r="G459" s="131" t="s">
        <v>61</v>
      </c>
      <c r="H459" s="131" t="s">
        <v>62</v>
      </c>
      <c r="I459" s="131" t="s">
        <v>43</v>
      </c>
      <c r="J459" s="130">
        <v>3015948.6746999999</v>
      </c>
    </row>
    <row r="460" spans="1:10">
      <c r="A460" s="131" t="s">
        <v>37</v>
      </c>
      <c r="B460" s="131" t="s">
        <v>49</v>
      </c>
      <c r="C460" s="131" t="s">
        <v>48</v>
      </c>
      <c r="D460" s="126">
        <v>41487</v>
      </c>
      <c r="E460" s="131">
        <v>8</v>
      </c>
      <c r="F460" s="131" t="s">
        <v>50</v>
      </c>
      <c r="G460" s="131" t="s">
        <v>61</v>
      </c>
      <c r="H460" s="131" t="s">
        <v>62</v>
      </c>
      <c r="I460" s="131" t="s">
        <v>43</v>
      </c>
      <c r="J460" s="130">
        <v>2402723.2787999995</v>
      </c>
    </row>
    <row r="461" spans="1:10">
      <c r="A461" s="131" t="s">
        <v>37</v>
      </c>
      <c r="B461" s="131" t="s">
        <v>49</v>
      </c>
      <c r="C461" s="131" t="s">
        <v>48</v>
      </c>
      <c r="D461" s="126">
        <v>41518</v>
      </c>
      <c r="E461" s="131">
        <v>9</v>
      </c>
      <c r="F461" s="131" t="s">
        <v>50</v>
      </c>
      <c r="G461" s="131" t="s">
        <v>61</v>
      </c>
      <c r="H461" s="131" t="s">
        <v>62</v>
      </c>
      <c r="I461" s="131" t="s">
        <v>43</v>
      </c>
      <c r="J461" s="130">
        <v>3247912.5821999996</v>
      </c>
    </row>
    <row r="462" spans="1:10">
      <c r="A462" s="131" t="s">
        <v>37</v>
      </c>
      <c r="B462" s="131" t="s">
        <v>49</v>
      </c>
      <c r="C462" s="131" t="s">
        <v>48</v>
      </c>
      <c r="D462" s="126">
        <v>41548</v>
      </c>
      <c r="E462" s="131">
        <v>10</v>
      </c>
      <c r="F462" s="131" t="s">
        <v>50</v>
      </c>
      <c r="G462" s="131" t="s">
        <v>61</v>
      </c>
      <c r="H462" s="131" t="s">
        <v>62</v>
      </c>
      <c r="I462" s="131" t="s">
        <v>43</v>
      </c>
      <c r="J462" s="130">
        <v>2731965.4673999995</v>
      </c>
    </row>
    <row r="463" spans="1:10">
      <c r="A463" s="131" t="s">
        <v>37</v>
      </c>
      <c r="B463" s="131" t="s">
        <v>49</v>
      </c>
      <c r="C463" s="131" t="s">
        <v>48</v>
      </c>
      <c r="D463" s="126">
        <v>41579</v>
      </c>
      <c r="E463" s="131">
        <v>11</v>
      </c>
      <c r="F463" s="131" t="s">
        <v>50</v>
      </c>
      <c r="G463" s="131" t="s">
        <v>61</v>
      </c>
      <c r="H463" s="131" t="s">
        <v>62</v>
      </c>
      <c r="I463" s="131" t="s">
        <v>43</v>
      </c>
      <c r="J463" s="130">
        <v>2323192.0081500001</v>
      </c>
    </row>
    <row r="464" spans="1:10">
      <c r="A464" s="131" t="s">
        <v>37</v>
      </c>
      <c r="B464" s="131" t="s">
        <v>49</v>
      </c>
      <c r="C464" s="131" t="s">
        <v>48</v>
      </c>
      <c r="D464" s="126">
        <v>41609</v>
      </c>
      <c r="E464" s="131">
        <v>12</v>
      </c>
      <c r="F464" s="131" t="s">
        <v>50</v>
      </c>
      <c r="G464" s="131" t="s">
        <v>61</v>
      </c>
      <c r="H464" s="131" t="s">
        <v>62</v>
      </c>
      <c r="I464" s="131" t="s">
        <v>43</v>
      </c>
      <c r="J464" s="130">
        <v>1722591.0292499999</v>
      </c>
    </row>
    <row r="465" spans="1:12">
      <c r="A465" s="131" t="s">
        <v>37</v>
      </c>
      <c r="B465" s="131" t="s">
        <v>49</v>
      </c>
      <c r="C465" s="131" t="s">
        <v>48</v>
      </c>
      <c r="D465" s="126">
        <v>41640</v>
      </c>
      <c r="E465" s="131">
        <v>1</v>
      </c>
      <c r="F465" s="131" t="s">
        <v>50</v>
      </c>
      <c r="G465" s="131" t="s">
        <v>61</v>
      </c>
      <c r="H465" s="131" t="s">
        <v>62</v>
      </c>
      <c r="I465" s="131" t="s">
        <v>43</v>
      </c>
      <c r="J465" s="130">
        <v>1839134.2085999998</v>
      </c>
      <c r="K465" s="171"/>
      <c r="L465" s="171"/>
    </row>
    <row r="466" spans="1:12">
      <c r="A466" s="131" t="s">
        <v>37</v>
      </c>
      <c r="B466" s="131" t="s">
        <v>49</v>
      </c>
      <c r="C466" s="131" t="s">
        <v>48</v>
      </c>
      <c r="D466" s="126">
        <v>41671</v>
      </c>
      <c r="E466" s="131">
        <v>2</v>
      </c>
      <c r="F466" s="131" t="s">
        <v>50</v>
      </c>
      <c r="G466" s="131" t="s">
        <v>61</v>
      </c>
      <c r="H466" s="131" t="s">
        <v>62</v>
      </c>
      <c r="I466" s="131" t="s">
        <v>43</v>
      </c>
      <c r="J466" s="130">
        <v>2579316.7429</v>
      </c>
      <c r="K466" s="171"/>
      <c r="L466" s="171"/>
    </row>
    <row r="467" spans="1:12">
      <c r="A467" s="131" t="s">
        <v>37</v>
      </c>
      <c r="B467" s="131" t="s">
        <v>49</v>
      </c>
      <c r="C467" s="131" t="s">
        <v>48</v>
      </c>
      <c r="D467" s="126">
        <v>41699</v>
      </c>
      <c r="E467" s="131">
        <v>3</v>
      </c>
      <c r="F467" s="131" t="s">
        <v>50</v>
      </c>
      <c r="G467" s="131" t="s">
        <v>61</v>
      </c>
      <c r="H467" s="131" t="s">
        <v>62</v>
      </c>
      <c r="I467" s="131" t="s">
        <v>43</v>
      </c>
      <c r="J467" s="130">
        <v>2220367.5409499998</v>
      </c>
      <c r="K467" s="171"/>
      <c r="L467" s="171"/>
    </row>
    <row r="468" spans="1:12">
      <c r="A468" s="131" t="s">
        <v>37</v>
      </c>
      <c r="B468" s="131" t="s">
        <v>49</v>
      </c>
      <c r="C468" s="131" t="s">
        <v>48</v>
      </c>
      <c r="D468" s="126">
        <v>41730</v>
      </c>
      <c r="E468" s="131">
        <v>4</v>
      </c>
      <c r="F468" s="131" t="s">
        <v>50</v>
      </c>
      <c r="G468" s="131" t="s">
        <v>61</v>
      </c>
      <c r="H468" s="131" t="s">
        <v>62</v>
      </c>
      <c r="I468" s="131" t="s">
        <v>43</v>
      </c>
      <c r="J468" s="130">
        <v>2209012.8075999999</v>
      </c>
      <c r="K468" s="171"/>
      <c r="L468" s="171"/>
    </row>
    <row r="469" spans="1:12">
      <c r="A469" s="131" t="s">
        <v>37</v>
      </c>
      <c r="B469" s="131" t="s">
        <v>49</v>
      </c>
      <c r="C469" s="131" t="s">
        <v>48</v>
      </c>
      <c r="D469" s="126">
        <v>41760</v>
      </c>
      <c r="E469" s="131">
        <v>5</v>
      </c>
      <c r="F469" s="131" t="s">
        <v>50</v>
      </c>
      <c r="G469" s="131" t="s">
        <v>61</v>
      </c>
      <c r="H469" s="131" t="s">
        <v>62</v>
      </c>
      <c r="I469" s="131" t="s">
        <v>43</v>
      </c>
      <c r="J469" s="130">
        <v>2561190.8338000001</v>
      </c>
      <c r="K469" s="171"/>
      <c r="L469" s="171"/>
    </row>
    <row r="470" spans="1:12">
      <c r="A470" s="131" t="s">
        <v>37</v>
      </c>
      <c r="B470" s="131" t="s">
        <v>49</v>
      </c>
      <c r="C470" s="131" t="s">
        <v>48</v>
      </c>
      <c r="D470" s="126">
        <v>41791</v>
      </c>
      <c r="E470" s="131">
        <v>6</v>
      </c>
      <c r="F470" s="131" t="s">
        <v>50</v>
      </c>
      <c r="G470" s="131" t="s">
        <v>61</v>
      </c>
      <c r="H470" s="131" t="s">
        <v>62</v>
      </c>
      <c r="I470" s="131" t="s">
        <v>43</v>
      </c>
      <c r="J470" s="130">
        <v>2785478.9215500001</v>
      </c>
      <c r="K470" s="171"/>
      <c r="L470" s="171"/>
    </row>
    <row r="471" spans="1:12" hidden="1">
      <c r="A471" s="131" t="s">
        <v>63</v>
      </c>
      <c r="B471" s="131" t="s">
        <v>38</v>
      </c>
      <c r="C471" s="131" t="s">
        <v>39</v>
      </c>
      <c r="D471" s="126">
        <v>41456</v>
      </c>
      <c r="E471" s="127">
        <f>MONTH(D471)</f>
        <v>7</v>
      </c>
      <c r="F471" s="127" t="s">
        <v>40</v>
      </c>
      <c r="G471" s="131" t="s">
        <v>41</v>
      </c>
      <c r="H471" s="131" t="s">
        <v>42</v>
      </c>
      <c r="I471" s="131" t="s">
        <v>43</v>
      </c>
      <c r="J471" s="130">
        <v>1393573.1617478998</v>
      </c>
      <c r="K471" s="128"/>
      <c r="L471" s="171"/>
    </row>
    <row r="472" spans="1:12" hidden="1">
      <c r="A472" s="131" t="s">
        <v>63</v>
      </c>
      <c r="B472" s="131" t="s">
        <v>38</v>
      </c>
      <c r="C472" s="131" t="s">
        <v>39</v>
      </c>
      <c r="D472" s="126">
        <v>41487</v>
      </c>
      <c r="E472" s="127">
        <f>MONTH(D472)</f>
        <v>8</v>
      </c>
      <c r="F472" s="127" t="s">
        <v>40</v>
      </c>
      <c r="G472" s="131" t="s">
        <v>41</v>
      </c>
      <c r="H472" s="131" t="s">
        <v>42</v>
      </c>
      <c r="I472" s="131" t="s">
        <v>43</v>
      </c>
      <c r="J472" s="130">
        <v>1485861.087351725</v>
      </c>
      <c r="K472" s="128"/>
      <c r="L472" s="171"/>
    </row>
    <row r="473" spans="1:12" hidden="1">
      <c r="A473" s="131" t="s">
        <v>63</v>
      </c>
      <c r="B473" s="131" t="s">
        <v>38</v>
      </c>
      <c r="C473" s="131" t="s">
        <v>39</v>
      </c>
      <c r="D473" s="126">
        <v>41518</v>
      </c>
      <c r="E473" s="127">
        <f>MONTH(D473)</f>
        <v>9</v>
      </c>
      <c r="F473" s="127" t="s">
        <v>40</v>
      </c>
      <c r="G473" s="131" t="s">
        <v>41</v>
      </c>
      <c r="H473" s="131" t="s">
        <v>42</v>
      </c>
      <c r="I473" s="131" t="s">
        <v>43</v>
      </c>
      <c r="J473" s="130">
        <v>1365590.417499</v>
      </c>
      <c r="K473" s="128"/>
      <c r="L473" s="171"/>
    </row>
    <row r="474" spans="1:12" hidden="1">
      <c r="A474" s="131" t="s">
        <v>63</v>
      </c>
      <c r="B474" s="131" t="s">
        <v>38</v>
      </c>
      <c r="C474" s="131" t="s">
        <v>39</v>
      </c>
      <c r="D474" s="126">
        <v>41548</v>
      </c>
      <c r="E474" s="127">
        <f>MONTH(D474)</f>
        <v>10</v>
      </c>
      <c r="F474" s="127" t="s">
        <v>40</v>
      </c>
      <c r="G474" s="131" t="s">
        <v>41</v>
      </c>
      <c r="H474" s="131" t="s">
        <v>42</v>
      </c>
      <c r="I474" s="131" t="s">
        <v>43</v>
      </c>
      <c r="J474" s="130">
        <v>1190958.0396727999</v>
      </c>
      <c r="K474" s="128"/>
      <c r="L474" s="171"/>
    </row>
    <row r="475" spans="1:12" hidden="1">
      <c r="A475" s="131" t="s">
        <v>63</v>
      </c>
      <c r="B475" s="131" t="s">
        <v>38</v>
      </c>
      <c r="C475" s="131" t="s">
        <v>39</v>
      </c>
      <c r="D475" s="126">
        <v>41579</v>
      </c>
      <c r="E475" s="127">
        <f>MONTH(D475)</f>
        <v>11</v>
      </c>
      <c r="F475" s="127" t="s">
        <v>40</v>
      </c>
      <c r="G475" s="131" t="s">
        <v>41</v>
      </c>
      <c r="H475" s="131" t="s">
        <v>42</v>
      </c>
      <c r="I475" s="131" t="s">
        <v>43</v>
      </c>
      <c r="J475" s="130">
        <v>1446085.9455937999</v>
      </c>
      <c r="K475" s="128"/>
      <c r="L475" s="171"/>
    </row>
    <row r="476" spans="1:12" hidden="1">
      <c r="A476" s="131" t="s">
        <v>63</v>
      </c>
      <c r="B476" s="131" t="s">
        <v>38</v>
      </c>
      <c r="C476" s="131" t="s">
        <v>39</v>
      </c>
      <c r="D476" s="126">
        <v>41609</v>
      </c>
      <c r="E476" s="127">
        <f>MONTH(D476)</f>
        <v>12</v>
      </c>
      <c r="F476" s="127" t="s">
        <v>40</v>
      </c>
      <c r="G476" s="131" t="s">
        <v>41</v>
      </c>
      <c r="H476" s="131" t="s">
        <v>42</v>
      </c>
      <c r="I476" s="131" t="s">
        <v>43</v>
      </c>
      <c r="J476" s="130">
        <v>1339684.6011239251</v>
      </c>
      <c r="K476" s="128"/>
      <c r="L476" s="171"/>
    </row>
    <row r="477" spans="1:12" hidden="1">
      <c r="A477" s="131" t="s">
        <v>63</v>
      </c>
      <c r="B477" s="131" t="s">
        <v>38</v>
      </c>
      <c r="C477" s="131" t="s">
        <v>39</v>
      </c>
      <c r="D477" s="126">
        <v>41640</v>
      </c>
      <c r="E477" s="127">
        <f>MONTH(D477)</f>
        <v>1</v>
      </c>
      <c r="F477" s="127" t="s">
        <v>40</v>
      </c>
      <c r="G477" s="131" t="s">
        <v>41</v>
      </c>
      <c r="H477" s="131" t="s">
        <v>42</v>
      </c>
      <c r="I477" s="131" t="s">
        <v>43</v>
      </c>
      <c r="J477" s="130">
        <v>1936684.0881708246</v>
      </c>
      <c r="K477" s="128"/>
      <c r="L477" s="171"/>
    </row>
    <row r="478" spans="1:12" hidden="1">
      <c r="A478" s="131" t="s">
        <v>63</v>
      </c>
      <c r="B478" s="131" t="s">
        <v>38</v>
      </c>
      <c r="C478" s="131" t="s">
        <v>39</v>
      </c>
      <c r="D478" s="126">
        <v>41671</v>
      </c>
      <c r="E478" s="127">
        <f>MONTH(D478)</f>
        <v>2</v>
      </c>
      <c r="F478" s="127" t="s">
        <v>40</v>
      </c>
      <c r="G478" s="131" t="s">
        <v>41</v>
      </c>
      <c r="H478" s="131" t="s">
        <v>42</v>
      </c>
      <c r="I478" s="131" t="s">
        <v>43</v>
      </c>
      <c r="J478" s="130">
        <v>1649599.6146714</v>
      </c>
      <c r="K478" s="128"/>
      <c r="L478" s="171"/>
    </row>
    <row r="479" spans="1:12" hidden="1">
      <c r="A479" s="131" t="s">
        <v>63</v>
      </c>
      <c r="B479" s="131" t="s">
        <v>38</v>
      </c>
      <c r="C479" s="131" t="s">
        <v>39</v>
      </c>
      <c r="D479" s="126">
        <v>41699</v>
      </c>
      <c r="E479" s="127">
        <f>MONTH(D479)</f>
        <v>3</v>
      </c>
      <c r="F479" s="127" t="s">
        <v>40</v>
      </c>
      <c r="G479" s="131" t="s">
        <v>41</v>
      </c>
      <c r="H479" s="131" t="s">
        <v>42</v>
      </c>
      <c r="I479" s="131" t="s">
        <v>43</v>
      </c>
      <c r="J479" s="130">
        <v>1849481.8077553997</v>
      </c>
      <c r="K479" s="128"/>
      <c r="L479" s="171"/>
    </row>
    <row r="480" spans="1:12" hidden="1">
      <c r="A480" s="131" t="s">
        <v>63</v>
      </c>
      <c r="B480" s="131" t="s">
        <v>38</v>
      </c>
      <c r="C480" s="131" t="s">
        <v>39</v>
      </c>
      <c r="D480" s="126">
        <v>41730</v>
      </c>
      <c r="E480" s="127">
        <f>MONTH(D480)</f>
        <v>4</v>
      </c>
      <c r="F480" s="127" t="s">
        <v>40</v>
      </c>
      <c r="G480" s="131" t="s">
        <v>41</v>
      </c>
      <c r="H480" s="131" t="s">
        <v>42</v>
      </c>
      <c r="I480" s="131" t="s">
        <v>43</v>
      </c>
      <c r="J480" s="130">
        <v>1283332.6260195</v>
      </c>
      <c r="K480" s="128"/>
      <c r="L480" s="171"/>
    </row>
    <row r="481" spans="1:12" hidden="1">
      <c r="A481" s="131" t="s">
        <v>63</v>
      </c>
      <c r="B481" s="131" t="s">
        <v>38</v>
      </c>
      <c r="C481" s="131" t="s">
        <v>39</v>
      </c>
      <c r="D481" s="126">
        <v>41760</v>
      </c>
      <c r="E481" s="127">
        <f>MONTH(D481)</f>
        <v>5</v>
      </c>
      <c r="F481" s="127" t="s">
        <v>40</v>
      </c>
      <c r="G481" s="131" t="s">
        <v>41</v>
      </c>
      <c r="H481" s="131" t="s">
        <v>42</v>
      </c>
      <c r="I481" s="131" t="s">
        <v>43</v>
      </c>
      <c r="J481" s="130">
        <v>1392102.2684495498</v>
      </c>
      <c r="K481" s="128"/>
      <c r="L481" s="171"/>
    </row>
    <row r="482" spans="1:12" hidden="1">
      <c r="A482" s="131" t="s">
        <v>63</v>
      </c>
      <c r="B482" s="131" t="s">
        <v>38</v>
      </c>
      <c r="C482" s="131" t="s">
        <v>39</v>
      </c>
      <c r="D482" s="126">
        <v>41791</v>
      </c>
      <c r="E482" s="127">
        <f>MONTH(D482)</f>
        <v>6</v>
      </c>
      <c r="F482" s="127" t="s">
        <v>40</v>
      </c>
      <c r="G482" s="131" t="s">
        <v>41</v>
      </c>
      <c r="H482" s="131" t="s">
        <v>42</v>
      </c>
      <c r="I482" s="131" t="s">
        <v>43</v>
      </c>
      <c r="J482" s="130">
        <v>1411857.9438288501</v>
      </c>
      <c r="K482" s="128"/>
      <c r="L482" s="171"/>
    </row>
    <row r="483" spans="1:12" hidden="1">
      <c r="A483" s="131" t="s">
        <v>63</v>
      </c>
      <c r="B483" s="131" t="s">
        <v>38</v>
      </c>
      <c r="C483" s="131" t="s">
        <v>39</v>
      </c>
      <c r="D483" s="126">
        <v>41456</v>
      </c>
      <c r="E483" s="127">
        <f>MONTH(D483)</f>
        <v>7</v>
      </c>
      <c r="F483" s="127" t="s">
        <v>40</v>
      </c>
      <c r="G483" s="131" t="s">
        <v>41</v>
      </c>
      <c r="H483" s="131" t="s">
        <v>44</v>
      </c>
      <c r="I483" s="131" t="s">
        <v>43</v>
      </c>
      <c r="J483" s="130">
        <v>1625486.6059647598</v>
      </c>
      <c r="K483" s="128"/>
      <c r="L483" s="171"/>
    </row>
    <row r="484" spans="1:12" hidden="1">
      <c r="A484" s="131" t="s">
        <v>63</v>
      </c>
      <c r="B484" s="131" t="s">
        <v>38</v>
      </c>
      <c r="C484" s="131" t="s">
        <v>39</v>
      </c>
      <c r="D484" s="126">
        <v>41487</v>
      </c>
      <c r="E484" s="127">
        <f>MONTH(D484)</f>
        <v>8</v>
      </c>
      <c r="F484" s="127" t="s">
        <v>40</v>
      </c>
      <c r="G484" s="131" t="s">
        <v>41</v>
      </c>
      <c r="H484" s="131" t="s">
        <v>44</v>
      </c>
      <c r="I484" s="131" t="s">
        <v>43</v>
      </c>
      <c r="J484" s="130">
        <v>1659895.1751643799</v>
      </c>
      <c r="K484" s="128"/>
      <c r="L484" s="171"/>
    </row>
    <row r="485" spans="1:12" hidden="1">
      <c r="A485" s="131" t="s">
        <v>63</v>
      </c>
      <c r="B485" s="131" t="s">
        <v>38</v>
      </c>
      <c r="C485" s="131" t="s">
        <v>39</v>
      </c>
      <c r="D485" s="126">
        <v>41518</v>
      </c>
      <c r="E485" s="127">
        <f>MONTH(D485)</f>
        <v>9</v>
      </c>
      <c r="F485" s="127" t="s">
        <v>40</v>
      </c>
      <c r="G485" s="131" t="s">
        <v>41</v>
      </c>
      <c r="H485" s="131" t="s">
        <v>44</v>
      </c>
      <c r="I485" s="131" t="s">
        <v>43</v>
      </c>
      <c r="J485" s="130">
        <v>1444191.4899026998</v>
      </c>
      <c r="K485" s="128"/>
      <c r="L485" s="171"/>
    </row>
    <row r="486" spans="1:12" hidden="1">
      <c r="A486" s="131" t="s">
        <v>63</v>
      </c>
      <c r="B486" s="131" t="s">
        <v>38</v>
      </c>
      <c r="C486" s="131" t="s">
        <v>39</v>
      </c>
      <c r="D486" s="126">
        <v>41548</v>
      </c>
      <c r="E486" s="127">
        <f>MONTH(D486)</f>
        <v>10</v>
      </c>
      <c r="F486" s="127" t="s">
        <v>40</v>
      </c>
      <c r="G486" s="131" t="s">
        <v>41</v>
      </c>
      <c r="H486" s="131" t="s">
        <v>44</v>
      </c>
      <c r="I486" s="131" t="s">
        <v>43</v>
      </c>
      <c r="J486" s="130">
        <v>1446297.1535751198</v>
      </c>
      <c r="K486" s="128"/>
      <c r="L486" s="171"/>
    </row>
    <row r="487" spans="1:12" hidden="1">
      <c r="A487" s="131" t="s">
        <v>63</v>
      </c>
      <c r="B487" s="131" t="s">
        <v>38</v>
      </c>
      <c r="C487" s="131" t="s">
        <v>39</v>
      </c>
      <c r="D487" s="126">
        <v>41579</v>
      </c>
      <c r="E487" s="127">
        <f>MONTH(D487)</f>
        <v>11</v>
      </c>
      <c r="F487" s="127" t="s">
        <v>40</v>
      </c>
      <c r="G487" s="131" t="s">
        <v>41</v>
      </c>
      <c r="H487" s="131" t="s">
        <v>44</v>
      </c>
      <c r="I487" s="131" t="s">
        <v>43</v>
      </c>
      <c r="J487" s="130">
        <v>1514832.0416583198</v>
      </c>
      <c r="K487" s="128"/>
      <c r="L487" s="171"/>
    </row>
    <row r="488" spans="1:12" hidden="1">
      <c r="A488" s="131" t="s">
        <v>63</v>
      </c>
      <c r="B488" s="131" t="s">
        <v>38</v>
      </c>
      <c r="C488" s="131" t="s">
        <v>39</v>
      </c>
      <c r="D488" s="126">
        <v>41609</v>
      </c>
      <c r="E488" s="127">
        <f>MONTH(D488)</f>
        <v>12</v>
      </c>
      <c r="F488" s="127" t="s">
        <v>40</v>
      </c>
      <c r="G488" s="131" t="s">
        <v>41</v>
      </c>
      <c r="H488" s="131" t="s">
        <v>44</v>
      </c>
      <c r="I488" s="131" t="s">
        <v>43</v>
      </c>
      <c r="J488" s="130">
        <v>1583222.1820707603</v>
      </c>
      <c r="K488" s="128"/>
      <c r="L488" s="171"/>
    </row>
    <row r="489" spans="1:12" hidden="1">
      <c r="A489" s="131" t="s">
        <v>63</v>
      </c>
      <c r="B489" s="131" t="s">
        <v>38</v>
      </c>
      <c r="C489" s="131" t="s">
        <v>39</v>
      </c>
      <c r="D489" s="126">
        <v>41640</v>
      </c>
      <c r="E489" s="127">
        <f>MONTH(D489)</f>
        <v>1</v>
      </c>
      <c r="F489" s="127" t="s">
        <v>40</v>
      </c>
      <c r="G489" s="131" t="s">
        <v>41</v>
      </c>
      <c r="H489" s="131" t="s">
        <v>44</v>
      </c>
      <c r="I489" s="131" t="s">
        <v>43</v>
      </c>
      <c r="J489" s="130">
        <v>2185449.6683400148</v>
      </c>
      <c r="K489" s="128"/>
      <c r="L489" s="171"/>
    </row>
    <row r="490" spans="1:12" hidden="1">
      <c r="A490" s="131" t="s">
        <v>63</v>
      </c>
      <c r="B490" s="131" t="s">
        <v>38</v>
      </c>
      <c r="C490" s="131" t="s">
        <v>39</v>
      </c>
      <c r="D490" s="126">
        <v>41671</v>
      </c>
      <c r="E490" s="127">
        <f>MONTH(D490)</f>
        <v>2</v>
      </c>
      <c r="F490" s="127" t="s">
        <v>40</v>
      </c>
      <c r="G490" s="131" t="s">
        <v>41</v>
      </c>
      <c r="H490" s="131" t="s">
        <v>44</v>
      </c>
      <c r="I490" s="131" t="s">
        <v>43</v>
      </c>
      <c r="J490" s="130">
        <v>1908874.1661135301</v>
      </c>
      <c r="K490" s="128"/>
      <c r="L490" s="171"/>
    </row>
    <row r="491" spans="1:12" hidden="1">
      <c r="A491" s="131" t="s">
        <v>63</v>
      </c>
      <c r="B491" s="131" t="s">
        <v>38</v>
      </c>
      <c r="C491" s="131" t="s">
        <v>39</v>
      </c>
      <c r="D491" s="126">
        <v>41699</v>
      </c>
      <c r="E491" s="127">
        <f>MONTH(D491)</f>
        <v>3</v>
      </c>
      <c r="F491" s="127" t="s">
        <v>40</v>
      </c>
      <c r="G491" s="131" t="s">
        <v>41</v>
      </c>
      <c r="H491" s="131" t="s">
        <v>44</v>
      </c>
      <c r="I491" s="131" t="s">
        <v>43</v>
      </c>
      <c r="J491" s="130">
        <v>2172232.0198028446</v>
      </c>
      <c r="K491" s="128"/>
      <c r="L491" s="171"/>
    </row>
    <row r="492" spans="1:12" hidden="1">
      <c r="A492" s="131" t="s">
        <v>63</v>
      </c>
      <c r="B492" s="131" t="s">
        <v>38</v>
      </c>
      <c r="C492" s="131" t="s">
        <v>39</v>
      </c>
      <c r="D492" s="126">
        <v>41730</v>
      </c>
      <c r="E492" s="127">
        <f>MONTH(D492)</f>
        <v>4</v>
      </c>
      <c r="F492" s="127" t="s">
        <v>40</v>
      </c>
      <c r="G492" s="131" t="s">
        <v>41</v>
      </c>
      <c r="H492" s="131" t="s">
        <v>44</v>
      </c>
      <c r="I492" s="131" t="s">
        <v>43</v>
      </c>
      <c r="J492" s="130">
        <v>1578698.4052564728</v>
      </c>
      <c r="K492" s="128"/>
      <c r="L492" s="171"/>
    </row>
    <row r="493" spans="1:12" hidden="1">
      <c r="A493" s="131" t="s">
        <v>63</v>
      </c>
      <c r="B493" s="131" t="s">
        <v>38</v>
      </c>
      <c r="C493" s="131" t="s">
        <v>39</v>
      </c>
      <c r="D493" s="126">
        <v>41760</v>
      </c>
      <c r="E493" s="127">
        <f>MONTH(D493)</f>
        <v>5</v>
      </c>
      <c r="F493" s="127" t="s">
        <v>40</v>
      </c>
      <c r="G493" s="131" t="s">
        <v>41</v>
      </c>
      <c r="H493" s="131" t="s">
        <v>44</v>
      </c>
      <c r="I493" s="131" t="s">
        <v>43</v>
      </c>
      <c r="J493" s="130">
        <v>1427519.7588170748</v>
      </c>
      <c r="K493" s="128"/>
      <c r="L493" s="171"/>
    </row>
    <row r="494" spans="1:12" hidden="1">
      <c r="A494" s="131" t="s">
        <v>63</v>
      </c>
      <c r="B494" s="131" t="s">
        <v>38</v>
      </c>
      <c r="C494" s="131" t="s">
        <v>39</v>
      </c>
      <c r="D494" s="126">
        <v>41791</v>
      </c>
      <c r="E494" s="127">
        <f>MONTH(D494)</f>
        <v>6</v>
      </c>
      <c r="F494" s="127" t="s">
        <v>40</v>
      </c>
      <c r="G494" s="131" t="s">
        <v>41</v>
      </c>
      <c r="H494" s="131" t="s">
        <v>44</v>
      </c>
      <c r="I494" s="131" t="s">
        <v>43</v>
      </c>
      <c r="J494" s="130">
        <v>1514114.6389280451</v>
      </c>
      <c r="K494" s="128"/>
      <c r="L494" s="171"/>
    </row>
    <row r="495" spans="1:12" hidden="1">
      <c r="A495" s="131" t="s">
        <v>63</v>
      </c>
      <c r="B495" s="131" t="s">
        <v>38</v>
      </c>
      <c r="C495" s="131" t="s">
        <v>39</v>
      </c>
      <c r="D495" s="126">
        <v>41456</v>
      </c>
      <c r="E495" s="127">
        <f>MONTH(D495)</f>
        <v>7</v>
      </c>
      <c r="F495" s="127" t="s">
        <v>40</v>
      </c>
      <c r="G495" s="131" t="s">
        <v>45</v>
      </c>
      <c r="H495" s="131" t="s">
        <v>42</v>
      </c>
      <c r="I495" s="131" t="s">
        <v>43</v>
      </c>
      <c r="J495" s="130">
        <v>572721.43503440253</v>
      </c>
      <c r="K495" s="128"/>
      <c r="L495" s="171"/>
    </row>
    <row r="496" spans="1:12" hidden="1">
      <c r="A496" s="131" t="s">
        <v>63</v>
      </c>
      <c r="B496" s="131" t="s">
        <v>38</v>
      </c>
      <c r="C496" s="131" t="s">
        <v>39</v>
      </c>
      <c r="D496" s="126">
        <v>41487</v>
      </c>
      <c r="E496" s="127">
        <f>MONTH(D496)</f>
        <v>8</v>
      </c>
      <c r="F496" s="127" t="s">
        <v>40</v>
      </c>
      <c r="G496" s="131" t="s">
        <v>45</v>
      </c>
      <c r="H496" s="131" t="s">
        <v>42</v>
      </c>
      <c r="I496" s="131" t="s">
        <v>43</v>
      </c>
      <c r="J496" s="130">
        <v>553259.36107870308</v>
      </c>
      <c r="K496" s="128"/>
      <c r="L496" s="171"/>
    </row>
    <row r="497" spans="1:12" hidden="1">
      <c r="A497" s="131" t="s">
        <v>63</v>
      </c>
      <c r="B497" s="131" t="s">
        <v>38</v>
      </c>
      <c r="C497" s="131" t="s">
        <v>39</v>
      </c>
      <c r="D497" s="126">
        <v>41518</v>
      </c>
      <c r="E497" s="127">
        <f>MONTH(D497)</f>
        <v>9</v>
      </c>
      <c r="F497" s="127" t="s">
        <v>40</v>
      </c>
      <c r="G497" s="131" t="s">
        <v>45</v>
      </c>
      <c r="H497" s="131" t="s">
        <v>42</v>
      </c>
      <c r="I497" s="131" t="s">
        <v>43</v>
      </c>
      <c r="J497" s="130">
        <v>488663.53557713993</v>
      </c>
      <c r="K497" s="128"/>
      <c r="L497" s="171"/>
    </row>
    <row r="498" spans="1:12" hidden="1">
      <c r="A498" s="131" t="s">
        <v>63</v>
      </c>
      <c r="B498" s="131" t="s">
        <v>38</v>
      </c>
      <c r="C498" s="131" t="s">
        <v>39</v>
      </c>
      <c r="D498" s="126">
        <v>41548</v>
      </c>
      <c r="E498" s="127">
        <f>MONTH(D498)</f>
        <v>10</v>
      </c>
      <c r="F498" s="127" t="s">
        <v>40</v>
      </c>
      <c r="G498" s="131" t="s">
        <v>45</v>
      </c>
      <c r="H498" s="131" t="s">
        <v>42</v>
      </c>
      <c r="I498" s="131" t="s">
        <v>43</v>
      </c>
      <c r="J498" s="130">
        <v>489975.02124432393</v>
      </c>
      <c r="K498" s="128"/>
      <c r="L498" s="171"/>
    </row>
    <row r="499" spans="1:12" hidden="1">
      <c r="A499" s="131" t="s">
        <v>63</v>
      </c>
      <c r="B499" s="131" t="s">
        <v>38</v>
      </c>
      <c r="C499" s="131" t="s">
        <v>39</v>
      </c>
      <c r="D499" s="126">
        <v>41579</v>
      </c>
      <c r="E499" s="127">
        <f>MONTH(D499)</f>
        <v>11</v>
      </c>
      <c r="F499" s="127" t="s">
        <v>40</v>
      </c>
      <c r="G499" s="131" t="s">
        <v>45</v>
      </c>
      <c r="H499" s="131" t="s">
        <v>42</v>
      </c>
      <c r="I499" s="131" t="s">
        <v>43</v>
      </c>
      <c r="J499" s="130">
        <v>529133.37097590195</v>
      </c>
      <c r="K499" s="128"/>
      <c r="L499" s="171"/>
    </row>
    <row r="500" spans="1:12" hidden="1">
      <c r="A500" s="131" t="s">
        <v>63</v>
      </c>
      <c r="B500" s="131" t="s">
        <v>38</v>
      </c>
      <c r="C500" s="131" t="s">
        <v>39</v>
      </c>
      <c r="D500" s="126">
        <v>41609</v>
      </c>
      <c r="E500" s="127">
        <f>MONTH(D500)</f>
        <v>12</v>
      </c>
      <c r="F500" s="127" t="s">
        <v>40</v>
      </c>
      <c r="G500" s="131" t="s">
        <v>45</v>
      </c>
      <c r="H500" s="131" t="s">
        <v>42</v>
      </c>
      <c r="I500" s="131" t="s">
        <v>43</v>
      </c>
      <c r="J500" s="130">
        <v>548346.99718814401</v>
      </c>
      <c r="K500" s="128"/>
      <c r="L500" s="171"/>
    </row>
    <row r="501" spans="1:12" hidden="1">
      <c r="A501" s="131" t="s">
        <v>63</v>
      </c>
      <c r="B501" s="131" t="s">
        <v>38</v>
      </c>
      <c r="C501" s="131" t="s">
        <v>39</v>
      </c>
      <c r="D501" s="126">
        <v>41640</v>
      </c>
      <c r="E501" s="127">
        <f>MONTH(D501)</f>
        <v>1</v>
      </c>
      <c r="F501" s="127" t="s">
        <v>40</v>
      </c>
      <c r="G501" s="131" t="s">
        <v>45</v>
      </c>
      <c r="H501" s="131" t="s">
        <v>42</v>
      </c>
      <c r="I501" s="131" t="s">
        <v>43</v>
      </c>
      <c r="J501" s="130">
        <v>708180.8798732165</v>
      </c>
      <c r="K501" s="128"/>
      <c r="L501" s="171"/>
    </row>
    <row r="502" spans="1:12" hidden="1">
      <c r="A502" s="131" t="s">
        <v>63</v>
      </c>
      <c r="B502" s="131" t="s">
        <v>38</v>
      </c>
      <c r="C502" s="131" t="s">
        <v>39</v>
      </c>
      <c r="D502" s="126">
        <v>41671</v>
      </c>
      <c r="E502" s="127">
        <f>MONTH(D502)</f>
        <v>2</v>
      </c>
      <c r="F502" s="127" t="s">
        <v>40</v>
      </c>
      <c r="G502" s="131" t="s">
        <v>45</v>
      </c>
      <c r="H502" s="131" t="s">
        <v>42</v>
      </c>
      <c r="I502" s="131" t="s">
        <v>43</v>
      </c>
      <c r="J502" s="130">
        <v>640010.83732324198</v>
      </c>
      <c r="K502" s="128"/>
      <c r="L502" s="171"/>
    </row>
    <row r="503" spans="1:12" hidden="1">
      <c r="A503" s="131" t="s">
        <v>63</v>
      </c>
      <c r="B503" s="131" t="s">
        <v>38</v>
      </c>
      <c r="C503" s="131" t="s">
        <v>39</v>
      </c>
      <c r="D503" s="126">
        <v>41699</v>
      </c>
      <c r="E503" s="127">
        <f>MONTH(D503)</f>
        <v>3</v>
      </c>
      <c r="F503" s="127" t="s">
        <v>40</v>
      </c>
      <c r="G503" s="131" t="s">
        <v>45</v>
      </c>
      <c r="H503" s="131" t="s">
        <v>42</v>
      </c>
      <c r="I503" s="131" t="s">
        <v>43</v>
      </c>
      <c r="J503" s="130">
        <v>667459.8386969011</v>
      </c>
      <c r="K503" s="128"/>
      <c r="L503" s="171"/>
    </row>
    <row r="504" spans="1:12" hidden="1">
      <c r="A504" s="131" t="s">
        <v>63</v>
      </c>
      <c r="B504" s="131" t="s">
        <v>38</v>
      </c>
      <c r="C504" s="131" t="s">
        <v>39</v>
      </c>
      <c r="D504" s="126">
        <v>41730</v>
      </c>
      <c r="E504" s="127">
        <f>MONTH(D504)</f>
        <v>4</v>
      </c>
      <c r="F504" s="127" t="s">
        <v>40</v>
      </c>
      <c r="G504" s="131" t="s">
        <v>45</v>
      </c>
      <c r="H504" s="131" t="s">
        <v>42</v>
      </c>
      <c r="I504" s="131" t="s">
        <v>43</v>
      </c>
      <c r="J504" s="130">
        <v>522776.70462318265</v>
      </c>
      <c r="K504" s="128"/>
      <c r="L504" s="171"/>
    </row>
    <row r="505" spans="1:12" hidden="1">
      <c r="A505" s="131" t="s">
        <v>63</v>
      </c>
      <c r="B505" s="131" t="s">
        <v>38</v>
      </c>
      <c r="C505" s="131" t="s">
        <v>39</v>
      </c>
      <c r="D505" s="126">
        <v>41760</v>
      </c>
      <c r="E505" s="127">
        <f>MONTH(D505)</f>
        <v>5</v>
      </c>
      <c r="F505" s="127" t="s">
        <v>40</v>
      </c>
      <c r="G505" s="131" t="s">
        <v>45</v>
      </c>
      <c r="H505" s="131" t="s">
        <v>42</v>
      </c>
      <c r="I505" s="131" t="s">
        <v>43</v>
      </c>
      <c r="J505" s="130">
        <v>512724.28996642696</v>
      </c>
      <c r="K505" s="128"/>
      <c r="L505" s="171"/>
    </row>
    <row r="506" spans="1:12" hidden="1">
      <c r="A506" s="131" t="s">
        <v>63</v>
      </c>
      <c r="B506" s="131" t="s">
        <v>38</v>
      </c>
      <c r="C506" s="131" t="s">
        <v>39</v>
      </c>
      <c r="D506" s="126">
        <v>41791</v>
      </c>
      <c r="E506" s="127">
        <f>MONTH(D506)</f>
        <v>6</v>
      </c>
      <c r="F506" s="127" t="s">
        <v>40</v>
      </c>
      <c r="G506" s="131" t="s">
        <v>45</v>
      </c>
      <c r="H506" s="131" t="s">
        <v>42</v>
      </c>
      <c r="I506" s="131" t="s">
        <v>43</v>
      </c>
      <c r="J506" s="130">
        <v>505076.6478049407</v>
      </c>
      <c r="K506" s="128"/>
      <c r="L506" s="171"/>
    </row>
    <row r="507" spans="1:12" hidden="1">
      <c r="A507" s="131" t="s">
        <v>63</v>
      </c>
      <c r="B507" s="131" t="s">
        <v>38</v>
      </c>
      <c r="C507" s="131" t="s">
        <v>39</v>
      </c>
      <c r="D507" s="126">
        <v>41456</v>
      </c>
      <c r="E507" s="127">
        <f>MONTH(D507)</f>
        <v>7</v>
      </c>
      <c r="F507" s="127" t="s">
        <v>40</v>
      </c>
      <c r="G507" s="131" t="s">
        <v>45</v>
      </c>
      <c r="H507" s="131" t="s">
        <v>44</v>
      </c>
      <c r="I507" s="131" t="s">
        <v>43</v>
      </c>
      <c r="J507" s="130">
        <v>951843.45208066003</v>
      </c>
      <c r="K507" s="128"/>
      <c r="L507" s="171"/>
    </row>
    <row r="508" spans="1:12" hidden="1">
      <c r="A508" s="131" t="s">
        <v>63</v>
      </c>
      <c r="B508" s="131" t="s">
        <v>38</v>
      </c>
      <c r="C508" s="131" t="s">
        <v>39</v>
      </c>
      <c r="D508" s="126">
        <v>41487</v>
      </c>
      <c r="E508" s="127">
        <f>MONTH(D508)</f>
        <v>8</v>
      </c>
      <c r="F508" s="127" t="s">
        <v>40</v>
      </c>
      <c r="G508" s="131" t="s">
        <v>45</v>
      </c>
      <c r="H508" s="131" t="s">
        <v>44</v>
      </c>
      <c r="I508" s="131" t="s">
        <v>43</v>
      </c>
      <c r="J508" s="130">
        <v>948078.62865493121</v>
      </c>
      <c r="K508" s="128"/>
      <c r="L508" s="171"/>
    </row>
    <row r="509" spans="1:12" hidden="1">
      <c r="A509" s="131" t="s">
        <v>63</v>
      </c>
      <c r="B509" s="131" t="s">
        <v>38</v>
      </c>
      <c r="C509" s="131" t="s">
        <v>39</v>
      </c>
      <c r="D509" s="126">
        <v>41518</v>
      </c>
      <c r="E509" s="127">
        <f>MONTH(D509)</f>
        <v>9</v>
      </c>
      <c r="F509" s="127" t="s">
        <v>40</v>
      </c>
      <c r="G509" s="131" t="s">
        <v>45</v>
      </c>
      <c r="H509" s="131" t="s">
        <v>44</v>
      </c>
      <c r="I509" s="131" t="s">
        <v>43</v>
      </c>
      <c r="J509" s="130">
        <v>839638.14718028437</v>
      </c>
      <c r="K509" s="128"/>
      <c r="L509" s="171"/>
    </row>
    <row r="510" spans="1:12" hidden="1">
      <c r="A510" s="131" t="s">
        <v>63</v>
      </c>
      <c r="B510" s="131" t="s">
        <v>38</v>
      </c>
      <c r="C510" s="131" t="s">
        <v>39</v>
      </c>
      <c r="D510" s="126">
        <v>41548</v>
      </c>
      <c r="E510" s="127">
        <f>MONTH(D510)</f>
        <v>10</v>
      </c>
      <c r="F510" s="127" t="s">
        <v>40</v>
      </c>
      <c r="G510" s="131" t="s">
        <v>45</v>
      </c>
      <c r="H510" s="131" t="s">
        <v>44</v>
      </c>
      <c r="I510" s="131" t="s">
        <v>43</v>
      </c>
      <c r="J510" s="130">
        <v>837761.61547412642</v>
      </c>
      <c r="K510" s="128"/>
      <c r="L510" s="171"/>
    </row>
    <row r="511" spans="1:12" hidden="1">
      <c r="A511" s="131" t="s">
        <v>63</v>
      </c>
      <c r="B511" s="131" t="s">
        <v>38</v>
      </c>
      <c r="C511" s="131" t="s">
        <v>39</v>
      </c>
      <c r="D511" s="126">
        <v>41579</v>
      </c>
      <c r="E511" s="127">
        <f>MONTH(D511)</f>
        <v>11</v>
      </c>
      <c r="F511" s="127" t="s">
        <v>40</v>
      </c>
      <c r="G511" s="131" t="s">
        <v>45</v>
      </c>
      <c r="H511" s="131" t="s">
        <v>44</v>
      </c>
      <c r="I511" s="131" t="s">
        <v>43</v>
      </c>
      <c r="J511" s="130">
        <v>825905.84054225881</v>
      </c>
      <c r="K511" s="128"/>
      <c r="L511" s="171"/>
    </row>
    <row r="512" spans="1:12" hidden="1">
      <c r="A512" s="131" t="s">
        <v>63</v>
      </c>
      <c r="B512" s="131" t="s">
        <v>38</v>
      </c>
      <c r="C512" s="131" t="s">
        <v>39</v>
      </c>
      <c r="D512" s="126">
        <v>41609</v>
      </c>
      <c r="E512" s="127">
        <f>MONTH(D512)</f>
        <v>12</v>
      </c>
      <c r="F512" s="127" t="s">
        <v>40</v>
      </c>
      <c r="G512" s="131" t="s">
        <v>45</v>
      </c>
      <c r="H512" s="131" t="s">
        <v>44</v>
      </c>
      <c r="I512" s="131" t="s">
        <v>43</v>
      </c>
      <c r="J512" s="130">
        <v>862303.26656136638</v>
      </c>
      <c r="K512" s="128"/>
      <c r="L512" s="171"/>
    </row>
    <row r="513" spans="1:12" hidden="1">
      <c r="A513" s="131" t="s">
        <v>63</v>
      </c>
      <c r="B513" s="131" t="s">
        <v>38</v>
      </c>
      <c r="C513" s="131" t="s">
        <v>39</v>
      </c>
      <c r="D513" s="126">
        <v>41640</v>
      </c>
      <c r="E513" s="127">
        <f>MONTH(D513)</f>
        <v>1</v>
      </c>
      <c r="F513" s="127" t="s">
        <v>40</v>
      </c>
      <c r="G513" s="131" t="s">
        <v>45</v>
      </c>
      <c r="H513" s="131" t="s">
        <v>44</v>
      </c>
      <c r="I513" s="131" t="s">
        <v>43</v>
      </c>
      <c r="J513" s="130">
        <v>1253846.7036352013</v>
      </c>
      <c r="K513" s="128"/>
      <c r="L513" s="171"/>
    </row>
    <row r="514" spans="1:12" hidden="1">
      <c r="A514" s="131" t="s">
        <v>63</v>
      </c>
      <c r="B514" s="131" t="s">
        <v>38</v>
      </c>
      <c r="C514" s="131" t="s">
        <v>39</v>
      </c>
      <c r="D514" s="126">
        <v>41671</v>
      </c>
      <c r="E514" s="127">
        <f>MONTH(D514)</f>
        <v>2</v>
      </c>
      <c r="F514" s="127" t="s">
        <v>40</v>
      </c>
      <c r="G514" s="131" t="s">
        <v>45</v>
      </c>
      <c r="H514" s="131" t="s">
        <v>44</v>
      </c>
      <c r="I514" s="131" t="s">
        <v>43</v>
      </c>
      <c r="J514" s="130">
        <v>1118819.7752297593</v>
      </c>
      <c r="K514" s="128"/>
      <c r="L514" s="171"/>
    </row>
    <row r="515" spans="1:12" hidden="1">
      <c r="A515" s="131" t="s">
        <v>63</v>
      </c>
      <c r="B515" s="131" t="s">
        <v>38</v>
      </c>
      <c r="C515" s="131" t="s">
        <v>39</v>
      </c>
      <c r="D515" s="126">
        <v>41699</v>
      </c>
      <c r="E515" s="127">
        <f>MONTH(D515)</f>
        <v>3</v>
      </c>
      <c r="F515" s="127" t="s">
        <v>40</v>
      </c>
      <c r="G515" s="131" t="s">
        <v>45</v>
      </c>
      <c r="H515" s="131" t="s">
        <v>44</v>
      </c>
      <c r="I515" s="131" t="s">
        <v>43</v>
      </c>
      <c r="J515" s="130">
        <v>1243211.3255661349</v>
      </c>
      <c r="K515" s="128"/>
      <c r="L515" s="171"/>
    </row>
    <row r="516" spans="1:12" hidden="1">
      <c r="A516" s="131" t="s">
        <v>63</v>
      </c>
      <c r="B516" s="131" t="s">
        <v>38</v>
      </c>
      <c r="C516" s="131" t="s">
        <v>39</v>
      </c>
      <c r="D516" s="126">
        <v>41730</v>
      </c>
      <c r="E516" s="127">
        <f>MONTH(D516)</f>
        <v>4</v>
      </c>
      <c r="F516" s="127" t="s">
        <v>40</v>
      </c>
      <c r="G516" s="131" t="s">
        <v>45</v>
      </c>
      <c r="H516" s="131" t="s">
        <v>44</v>
      </c>
      <c r="I516" s="131" t="s">
        <v>43</v>
      </c>
      <c r="J516" s="130">
        <v>873553.17312709882</v>
      </c>
      <c r="K516" s="128"/>
      <c r="L516" s="171"/>
    </row>
    <row r="517" spans="1:12" hidden="1">
      <c r="A517" s="131" t="s">
        <v>63</v>
      </c>
      <c r="B517" s="131" t="s">
        <v>38</v>
      </c>
      <c r="C517" s="131" t="s">
        <v>39</v>
      </c>
      <c r="D517" s="126">
        <v>41760</v>
      </c>
      <c r="E517" s="127">
        <f>MONTH(D517)</f>
        <v>5</v>
      </c>
      <c r="F517" s="127" t="s">
        <v>40</v>
      </c>
      <c r="G517" s="131" t="s">
        <v>45</v>
      </c>
      <c r="H517" s="131" t="s">
        <v>44</v>
      </c>
      <c r="I517" s="131" t="s">
        <v>43</v>
      </c>
      <c r="J517" s="130">
        <v>904225.09532840759</v>
      </c>
      <c r="K517" s="128"/>
      <c r="L517" s="171"/>
    </row>
    <row r="518" spans="1:12" hidden="1">
      <c r="A518" s="131" t="s">
        <v>63</v>
      </c>
      <c r="B518" s="131" t="s">
        <v>38</v>
      </c>
      <c r="C518" s="131" t="s">
        <v>39</v>
      </c>
      <c r="D518" s="126">
        <v>41791</v>
      </c>
      <c r="E518" s="127">
        <f>MONTH(D518)</f>
        <v>6</v>
      </c>
      <c r="F518" s="127" t="s">
        <v>40</v>
      </c>
      <c r="G518" s="131" t="s">
        <v>45</v>
      </c>
      <c r="H518" s="131" t="s">
        <v>44</v>
      </c>
      <c r="I518" s="131" t="s">
        <v>43</v>
      </c>
      <c r="J518" s="130">
        <v>871415.10053497902</v>
      </c>
      <c r="K518" s="128"/>
      <c r="L518" s="171"/>
    </row>
    <row r="519" spans="1:12" hidden="1">
      <c r="A519" s="131" t="s">
        <v>63</v>
      </c>
      <c r="B519" s="131" t="s">
        <v>38</v>
      </c>
      <c r="C519" s="131" t="s">
        <v>39</v>
      </c>
      <c r="D519" s="126">
        <v>41456</v>
      </c>
      <c r="E519" s="127">
        <f>MONTH(D519)</f>
        <v>7</v>
      </c>
      <c r="F519" s="127" t="s">
        <v>40</v>
      </c>
      <c r="G519" s="131" t="s">
        <v>46</v>
      </c>
      <c r="H519" s="131" t="s">
        <v>42</v>
      </c>
      <c r="I519" s="131" t="s">
        <v>43</v>
      </c>
      <c r="J519" s="130">
        <v>1297406.74054068</v>
      </c>
      <c r="K519" s="128"/>
      <c r="L519" s="171"/>
    </row>
    <row r="520" spans="1:12" hidden="1">
      <c r="A520" s="131" t="s">
        <v>63</v>
      </c>
      <c r="B520" s="131" t="s">
        <v>38</v>
      </c>
      <c r="C520" s="131" t="s">
        <v>39</v>
      </c>
      <c r="D520" s="126">
        <v>41487</v>
      </c>
      <c r="E520" s="127">
        <f>MONTH(D520)</f>
        <v>8</v>
      </c>
      <c r="F520" s="127" t="s">
        <v>40</v>
      </c>
      <c r="G520" s="131" t="s">
        <v>46</v>
      </c>
      <c r="H520" s="131" t="s">
        <v>42</v>
      </c>
      <c r="I520" s="131" t="s">
        <v>43</v>
      </c>
      <c r="J520" s="130">
        <v>1246732.403197204</v>
      </c>
      <c r="K520" s="128"/>
      <c r="L520" s="171"/>
    </row>
    <row r="521" spans="1:12" hidden="1">
      <c r="A521" s="131" t="s">
        <v>63</v>
      </c>
      <c r="B521" s="131" t="s">
        <v>38</v>
      </c>
      <c r="C521" s="131" t="s">
        <v>39</v>
      </c>
      <c r="D521" s="126">
        <v>41518</v>
      </c>
      <c r="E521" s="127">
        <f>MONTH(D521)</f>
        <v>9</v>
      </c>
      <c r="F521" s="127" t="s">
        <v>40</v>
      </c>
      <c r="G521" s="131" t="s">
        <v>46</v>
      </c>
      <c r="H521" s="131" t="s">
        <v>42</v>
      </c>
      <c r="I521" s="131" t="s">
        <v>43</v>
      </c>
      <c r="J521" s="130">
        <v>1261003.9380338399</v>
      </c>
      <c r="K521" s="128"/>
      <c r="L521" s="171"/>
    </row>
    <row r="522" spans="1:12" hidden="1">
      <c r="A522" s="131" t="s">
        <v>63</v>
      </c>
      <c r="B522" s="131" t="s">
        <v>38</v>
      </c>
      <c r="C522" s="131" t="s">
        <v>39</v>
      </c>
      <c r="D522" s="126">
        <v>41548</v>
      </c>
      <c r="E522" s="127">
        <f>MONTH(D522)</f>
        <v>10</v>
      </c>
      <c r="F522" s="127" t="s">
        <v>40</v>
      </c>
      <c r="G522" s="131" t="s">
        <v>46</v>
      </c>
      <c r="H522" s="131" t="s">
        <v>42</v>
      </c>
      <c r="I522" s="131" t="s">
        <v>43</v>
      </c>
      <c r="J522" s="130">
        <v>1179821.26796688</v>
      </c>
      <c r="K522" s="128"/>
      <c r="L522" s="171"/>
    </row>
    <row r="523" spans="1:12" hidden="1">
      <c r="A523" s="131" t="s">
        <v>63</v>
      </c>
      <c r="B523" s="131" t="s">
        <v>38</v>
      </c>
      <c r="C523" s="131" t="s">
        <v>39</v>
      </c>
      <c r="D523" s="126">
        <v>41579</v>
      </c>
      <c r="E523" s="127">
        <f>MONTH(D523)</f>
        <v>11</v>
      </c>
      <c r="F523" s="127" t="s">
        <v>40</v>
      </c>
      <c r="G523" s="131" t="s">
        <v>46</v>
      </c>
      <c r="H523" s="131" t="s">
        <v>42</v>
      </c>
      <c r="I523" s="131" t="s">
        <v>43</v>
      </c>
      <c r="J523" s="130">
        <v>1225043.3422285519</v>
      </c>
      <c r="K523" s="128"/>
      <c r="L523" s="171"/>
    </row>
    <row r="524" spans="1:12" hidden="1">
      <c r="A524" s="131" t="s">
        <v>63</v>
      </c>
      <c r="B524" s="131" t="s">
        <v>38</v>
      </c>
      <c r="C524" s="131" t="s">
        <v>39</v>
      </c>
      <c r="D524" s="126">
        <v>41609</v>
      </c>
      <c r="E524" s="127">
        <f>MONTH(D524)</f>
        <v>12</v>
      </c>
      <c r="F524" s="127" t="s">
        <v>40</v>
      </c>
      <c r="G524" s="131" t="s">
        <v>46</v>
      </c>
      <c r="H524" s="131" t="s">
        <v>42</v>
      </c>
      <c r="I524" s="131" t="s">
        <v>43</v>
      </c>
      <c r="J524" s="130">
        <v>1129962.8956686843</v>
      </c>
      <c r="K524" s="128"/>
      <c r="L524" s="171"/>
    </row>
    <row r="525" spans="1:12" hidden="1">
      <c r="A525" s="131" t="s">
        <v>63</v>
      </c>
      <c r="B525" s="131" t="s">
        <v>38</v>
      </c>
      <c r="C525" s="131" t="s">
        <v>39</v>
      </c>
      <c r="D525" s="126">
        <v>41640</v>
      </c>
      <c r="E525" s="127">
        <f>MONTH(D525)</f>
        <v>1</v>
      </c>
      <c r="F525" s="127" t="s">
        <v>40</v>
      </c>
      <c r="G525" s="131" t="s">
        <v>46</v>
      </c>
      <c r="H525" s="131" t="s">
        <v>42</v>
      </c>
      <c r="I525" s="131" t="s">
        <v>43</v>
      </c>
      <c r="J525" s="130">
        <v>1834971.6304940018</v>
      </c>
      <c r="K525" s="128"/>
      <c r="L525" s="171"/>
    </row>
    <row r="526" spans="1:12" hidden="1">
      <c r="A526" s="131" t="s">
        <v>63</v>
      </c>
      <c r="B526" s="131" t="s">
        <v>38</v>
      </c>
      <c r="C526" s="131" t="s">
        <v>39</v>
      </c>
      <c r="D526" s="126">
        <v>41671</v>
      </c>
      <c r="E526" s="127">
        <f>MONTH(D526)</f>
        <v>2</v>
      </c>
      <c r="F526" s="127" t="s">
        <v>40</v>
      </c>
      <c r="G526" s="131" t="s">
        <v>46</v>
      </c>
      <c r="H526" s="131" t="s">
        <v>42</v>
      </c>
      <c r="I526" s="131" t="s">
        <v>43</v>
      </c>
      <c r="J526" s="130">
        <v>1482921.3921540482</v>
      </c>
      <c r="K526" s="128"/>
      <c r="L526" s="171"/>
    </row>
    <row r="527" spans="1:12" hidden="1">
      <c r="A527" s="131" t="s">
        <v>63</v>
      </c>
      <c r="B527" s="131" t="s">
        <v>38</v>
      </c>
      <c r="C527" s="131" t="s">
        <v>39</v>
      </c>
      <c r="D527" s="126">
        <v>41699</v>
      </c>
      <c r="E527" s="127">
        <f>MONTH(D527)</f>
        <v>3</v>
      </c>
      <c r="F527" s="127" t="s">
        <v>40</v>
      </c>
      <c r="G527" s="131" t="s">
        <v>46</v>
      </c>
      <c r="H527" s="131" t="s">
        <v>42</v>
      </c>
      <c r="I527" s="131" t="s">
        <v>43</v>
      </c>
      <c r="J527" s="130">
        <v>1660344.4743205321</v>
      </c>
      <c r="K527" s="128"/>
      <c r="L527" s="171"/>
    </row>
    <row r="528" spans="1:12" hidden="1">
      <c r="A528" s="131" t="s">
        <v>63</v>
      </c>
      <c r="B528" s="131" t="s">
        <v>38</v>
      </c>
      <c r="C528" s="131" t="s">
        <v>39</v>
      </c>
      <c r="D528" s="126">
        <v>41730</v>
      </c>
      <c r="E528" s="127">
        <f>MONTH(D528)</f>
        <v>4</v>
      </c>
      <c r="F528" s="127" t="s">
        <v>40</v>
      </c>
      <c r="G528" s="131" t="s">
        <v>46</v>
      </c>
      <c r="H528" s="131" t="s">
        <v>42</v>
      </c>
      <c r="I528" s="131" t="s">
        <v>43</v>
      </c>
      <c r="J528" s="130">
        <v>1113082.4783076462</v>
      </c>
      <c r="K528" s="128"/>
      <c r="L528" s="171"/>
    </row>
    <row r="529" spans="1:12" hidden="1">
      <c r="A529" s="131" t="s">
        <v>63</v>
      </c>
      <c r="B529" s="131" t="s">
        <v>38</v>
      </c>
      <c r="C529" s="131" t="s">
        <v>39</v>
      </c>
      <c r="D529" s="126">
        <v>41760</v>
      </c>
      <c r="E529" s="127">
        <f>MONTH(D529)</f>
        <v>5</v>
      </c>
      <c r="F529" s="127" t="s">
        <v>40</v>
      </c>
      <c r="G529" s="131" t="s">
        <v>46</v>
      </c>
      <c r="H529" s="131" t="s">
        <v>42</v>
      </c>
      <c r="I529" s="131" t="s">
        <v>43</v>
      </c>
      <c r="J529" s="130">
        <v>1161768.9546225839</v>
      </c>
      <c r="K529" s="128"/>
      <c r="L529" s="171"/>
    </row>
    <row r="530" spans="1:12" hidden="1">
      <c r="A530" s="131" t="s">
        <v>63</v>
      </c>
      <c r="B530" s="131" t="s">
        <v>38</v>
      </c>
      <c r="C530" s="131" t="s">
        <v>39</v>
      </c>
      <c r="D530" s="126">
        <v>41791</v>
      </c>
      <c r="E530" s="127">
        <f>MONTH(D530)</f>
        <v>6</v>
      </c>
      <c r="F530" s="127" t="s">
        <v>40</v>
      </c>
      <c r="G530" s="131" t="s">
        <v>46</v>
      </c>
      <c r="H530" s="131" t="s">
        <v>42</v>
      </c>
      <c r="I530" s="131" t="s">
        <v>43</v>
      </c>
      <c r="J530" s="130">
        <v>1224249.1339697081</v>
      </c>
      <c r="K530" s="128"/>
      <c r="L530" s="171"/>
    </row>
    <row r="531" spans="1:12" hidden="1">
      <c r="A531" s="131" t="s">
        <v>63</v>
      </c>
      <c r="B531" s="131" t="s">
        <v>38</v>
      </c>
      <c r="C531" s="131" t="s">
        <v>47</v>
      </c>
      <c r="D531" s="126">
        <v>41456</v>
      </c>
      <c r="E531" s="127">
        <f>MONTH(D531)</f>
        <v>7</v>
      </c>
      <c r="F531" s="127" t="s">
        <v>40</v>
      </c>
      <c r="G531" s="131" t="s">
        <v>41</v>
      </c>
      <c r="H531" s="131" t="s">
        <v>42</v>
      </c>
      <c r="I531" s="131" t="s">
        <v>43</v>
      </c>
      <c r="J531" s="130">
        <v>2439885.8439482502</v>
      </c>
      <c r="K531" s="128"/>
      <c r="L531" s="171"/>
    </row>
    <row r="532" spans="1:12" hidden="1">
      <c r="A532" s="131" t="s">
        <v>63</v>
      </c>
      <c r="B532" s="131" t="s">
        <v>38</v>
      </c>
      <c r="C532" s="131" t="s">
        <v>47</v>
      </c>
      <c r="D532" s="126">
        <v>41487</v>
      </c>
      <c r="E532" s="127">
        <f>MONTH(D532)</f>
        <v>8</v>
      </c>
      <c r="F532" s="127" t="s">
        <v>40</v>
      </c>
      <c r="G532" s="131" t="s">
        <v>41</v>
      </c>
      <c r="H532" s="131" t="s">
        <v>42</v>
      </c>
      <c r="I532" s="131" t="s">
        <v>43</v>
      </c>
      <c r="J532" s="130">
        <v>2069958.7336024998</v>
      </c>
      <c r="K532" s="128"/>
      <c r="L532" s="171"/>
    </row>
    <row r="533" spans="1:12" hidden="1">
      <c r="A533" s="131" t="s">
        <v>63</v>
      </c>
      <c r="B533" s="131" t="s">
        <v>38</v>
      </c>
      <c r="C533" s="131" t="s">
        <v>47</v>
      </c>
      <c r="D533" s="126">
        <v>41518</v>
      </c>
      <c r="E533" s="127">
        <f>MONTH(D533)</f>
        <v>9</v>
      </c>
      <c r="F533" s="127" t="s">
        <v>40</v>
      </c>
      <c r="G533" s="131" t="s">
        <v>41</v>
      </c>
      <c r="H533" s="131" t="s">
        <v>42</v>
      </c>
      <c r="I533" s="131" t="s">
        <v>43</v>
      </c>
      <c r="J533" s="130">
        <v>2209497.7676836252</v>
      </c>
      <c r="K533" s="128"/>
      <c r="L533" s="171"/>
    </row>
    <row r="534" spans="1:12" hidden="1">
      <c r="A534" s="131" t="s">
        <v>63</v>
      </c>
      <c r="B534" s="131" t="s">
        <v>38</v>
      </c>
      <c r="C534" s="131" t="s">
        <v>47</v>
      </c>
      <c r="D534" s="126">
        <v>41548</v>
      </c>
      <c r="E534" s="127">
        <f>MONTH(D534)</f>
        <v>10</v>
      </c>
      <c r="F534" s="127" t="s">
        <v>40</v>
      </c>
      <c r="G534" s="131" t="s">
        <v>41</v>
      </c>
      <c r="H534" s="131" t="s">
        <v>42</v>
      </c>
      <c r="I534" s="131" t="s">
        <v>43</v>
      </c>
      <c r="J534" s="130">
        <v>2131961.0649809996</v>
      </c>
      <c r="K534" s="128"/>
      <c r="L534" s="171"/>
    </row>
    <row r="535" spans="1:12" hidden="1">
      <c r="A535" s="131" t="s">
        <v>63</v>
      </c>
      <c r="B535" s="131" t="s">
        <v>38</v>
      </c>
      <c r="C535" s="131" t="s">
        <v>47</v>
      </c>
      <c r="D535" s="126">
        <v>41579</v>
      </c>
      <c r="E535" s="127">
        <f>MONTH(D535)</f>
        <v>11</v>
      </c>
      <c r="F535" s="127" t="s">
        <v>40</v>
      </c>
      <c r="G535" s="131" t="s">
        <v>41</v>
      </c>
      <c r="H535" s="131" t="s">
        <v>42</v>
      </c>
      <c r="I535" s="131" t="s">
        <v>43</v>
      </c>
      <c r="J535" s="130">
        <v>1933724.25794625</v>
      </c>
      <c r="K535" s="128"/>
      <c r="L535" s="171"/>
    </row>
    <row r="536" spans="1:12" hidden="1">
      <c r="A536" s="131" t="s">
        <v>63</v>
      </c>
      <c r="B536" s="131" t="s">
        <v>38</v>
      </c>
      <c r="C536" s="131" t="s">
        <v>47</v>
      </c>
      <c r="D536" s="126">
        <v>41609</v>
      </c>
      <c r="E536" s="127">
        <f>MONTH(D536)</f>
        <v>12</v>
      </c>
      <c r="F536" s="127" t="s">
        <v>40</v>
      </c>
      <c r="G536" s="131" t="s">
        <v>41</v>
      </c>
      <c r="H536" s="131" t="s">
        <v>42</v>
      </c>
      <c r="I536" s="131" t="s">
        <v>43</v>
      </c>
      <c r="J536" s="130">
        <v>2147472.275895</v>
      </c>
      <c r="K536" s="128"/>
      <c r="L536" s="171"/>
    </row>
    <row r="537" spans="1:12" hidden="1">
      <c r="A537" s="131" t="s">
        <v>63</v>
      </c>
      <c r="B537" s="131" t="s">
        <v>38</v>
      </c>
      <c r="C537" s="131" t="s">
        <v>47</v>
      </c>
      <c r="D537" s="126">
        <v>41640</v>
      </c>
      <c r="E537" s="127">
        <f>MONTH(D537)</f>
        <v>1</v>
      </c>
      <c r="F537" s="127" t="s">
        <v>40</v>
      </c>
      <c r="G537" s="131" t="s">
        <v>41</v>
      </c>
      <c r="H537" s="131" t="s">
        <v>42</v>
      </c>
      <c r="I537" s="131" t="s">
        <v>43</v>
      </c>
      <c r="J537" s="130">
        <v>2981782.90809</v>
      </c>
      <c r="K537" s="128"/>
      <c r="L537" s="171"/>
    </row>
    <row r="538" spans="1:12" hidden="1">
      <c r="A538" s="131" t="s">
        <v>63</v>
      </c>
      <c r="B538" s="131" t="s">
        <v>38</v>
      </c>
      <c r="C538" s="131" t="s">
        <v>47</v>
      </c>
      <c r="D538" s="126">
        <v>41671</v>
      </c>
      <c r="E538" s="127">
        <f>MONTH(D538)</f>
        <v>2</v>
      </c>
      <c r="F538" s="127" t="s">
        <v>40</v>
      </c>
      <c r="G538" s="131" t="s">
        <v>41</v>
      </c>
      <c r="H538" s="131" t="s">
        <v>42</v>
      </c>
      <c r="I538" s="131" t="s">
        <v>43</v>
      </c>
      <c r="J538" s="130">
        <v>2090550.4084649999</v>
      </c>
      <c r="K538" s="128"/>
      <c r="L538" s="171"/>
    </row>
    <row r="539" spans="1:12" hidden="1">
      <c r="A539" s="131" t="s">
        <v>63</v>
      </c>
      <c r="B539" s="131" t="s">
        <v>38</v>
      </c>
      <c r="C539" s="131" t="s">
        <v>47</v>
      </c>
      <c r="D539" s="126">
        <v>41699</v>
      </c>
      <c r="E539" s="127">
        <f>MONTH(D539)</f>
        <v>3</v>
      </c>
      <c r="F539" s="127" t="s">
        <v>40</v>
      </c>
      <c r="G539" s="131" t="s">
        <v>41</v>
      </c>
      <c r="H539" s="131" t="s">
        <v>42</v>
      </c>
      <c r="I539" s="131" t="s">
        <v>43</v>
      </c>
      <c r="J539" s="130">
        <v>2633205.7530198749</v>
      </c>
      <c r="K539" s="128"/>
      <c r="L539" s="171"/>
    </row>
    <row r="540" spans="1:12" hidden="1">
      <c r="A540" s="131" t="s">
        <v>63</v>
      </c>
      <c r="B540" s="131" t="s">
        <v>38</v>
      </c>
      <c r="C540" s="131" t="s">
        <v>47</v>
      </c>
      <c r="D540" s="126">
        <v>41730</v>
      </c>
      <c r="E540" s="127">
        <f>MONTH(D540)</f>
        <v>4</v>
      </c>
      <c r="F540" s="127" t="s">
        <v>40</v>
      </c>
      <c r="G540" s="131" t="s">
        <v>41</v>
      </c>
      <c r="H540" s="131" t="s">
        <v>42</v>
      </c>
      <c r="I540" s="131" t="s">
        <v>43</v>
      </c>
      <c r="J540" s="130">
        <v>2356889.5272892499</v>
      </c>
      <c r="K540" s="128"/>
      <c r="L540" s="171"/>
    </row>
    <row r="541" spans="1:12" hidden="1">
      <c r="A541" s="131" t="s">
        <v>63</v>
      </c>
      <c r="B541" s="131" t="s">
        <v>38</v>
      </c>
      <c r="C541" s="131" t="s">
        <v>47</v>
      </c>
      <c r="D541" s="126">
        <v>41760</v>
      </c>
      <c r="E541" s="127">
        <f>MONTH(D541)</f>
        <v>5</v>
      </c>
      <c r="F541" s="127" t="s">
        <v>40</v>
      </c>
      <c r="G541" s="131" t="s">
        <v>41</v>
      </c>
      <c r="H541" s="131" t="s">
        <v>42</v>
      </c>
      <c r="I541" s="131" t="s">
        <v>43</v>
      </c>
      <c r="J541" s="130">
        <v>2084390.0351099998</v>
      </c>
      <c r="K541" s="128"/>
      <c r="L541" s="171"/>
    </row>
    <row r="542" spans="1:12" hidden="1">
      <c r="A542" s="131" t="s">
        <v>63</v>
      </c>
      <c r="B542" s="131" t="s">
        <v>38</v>
      </c>
      <c r="C542" s="131" t="s">
        <v>47</v>
      </c>
      <c r="D542" s="126">
        <v>41791</v>
      </c>
      <c r="E542" s="127">
        <f>MONTH(D542)</f>
        <v>6</v>
      </c>
      <c r="F542" s="127" t="s">
        <v>40</v>
      </c>
      <c r="G542" s="131" t="s">
        <v>41</v>
      </c>
      <c r="H542" s="131" t="s">
        <v>42</v>
      </c>
      <c r="I542" s="131" t="s">
        <v>43</v>
      </c>
      <c r="J542" s="130">
        <v>2138384.6289562499</v>
      </c>
      <c r="K542" s="128"/>
      <c r="L542" s="171"/>
    </row>
    <row r="543" spans="1:12" hidden="1">
      <c r="A543" s="131" t="s">
        <v>63</v>
      </c>
      <c r="B543" s="131" t="s">
        <v>38</v>
      </c>
      <c r="C543" s="131" t="s">
        <v>47</v>
      </c>
      <c r="D543" s="126">
        <v>41456</v>
      </c>
      <c r="E543" s="127">
        <f>MONTH(D543)</f>
        <v>7</v>
      </c>
      <c r="F543" s="127" t="s">
        <v>40</v>
      </c>
      <c r="G543" s="131" t="s">
        <v>41</v>
      </c>
      <c r="H543" s="131" t="s">
        <v>44</v>
      </c>
      <c r="I543" s="131" t="s">
        <v>43</v>
      </c>
      <c r="J543" s="130">
        <v>5139211.1177422497</v>
      </c>
      <c r="K543" s="128"/>
      <c r="L543" s="171"/>
    </row>
    <row r="544" spans="1:12" hidden="1">
      <c r="A544" s="131" t="s">
        <v>63</v>
      </c>
      <c r="B544" s="131" t="s">
        <v>38</v>
      </c>
      <c r="C544" s="131" t="s">
        <v>47</v>
      </c>
      <c r="D544" s="126">
        <v>41487</v>
      </c>
      <c r="E544" s="127">
        <f>MONTH(D544)</f>
        <v>8</v>
      </c>
      <c r="F544" s="127" t="s">
        <v>40</v>
      </c>
      <c r="G544" s="131" t="s">
        <v>41</v>
      </c>
      <c r="H544" s="131" t="s">
        <v>44</v>
      </c>
      <c r="I544" s="131" t="s">
        <v>43</v>
      </c>
      <c r="J544" s="130">
        <v>3946004.6255270001</v>
      </c>
      <c r="K544" s="128"/>
      <c r="L544" s="171"/>
    </row>
    <row r="545" spans="1:12" hidden="1">
      <c r="A545" s="131" t="s">
        <v>63</v>
      </c>
      <c r="B545" s="131" t="s">
        <v>38</v>
      </c>
      <c r="C545" s="131" t="s">
        <v>47</v>
      </c>
      <c r="D545" s="126">
        <v>41518</v>
      </c>
      <c r="E545" s="127">
        <f>MONTH(D545)</f>
        <v>9</v>
      </c>
      <c r="F545" s="127" t="s">
        <v>40</v>
      </c>
      <c r="G545" s="131" t="s">
        <v>41</v>
      </c>
      <c r="H545" s="131" t="s">
        <v>44</v>
      </c>
      <c r="I545" s="131" t="s">
        <v>43</v>
      </c>
      <c r="J545" s="130">
        <v>4346383.9848317504</v>
      </c>
      <c r="K545" s="128"/>
      <c r="L545" s="171"/>
    </row>
    <row r="546" spans="1:12" hidden="1">
      <c r="A546" s="131" t="s">
        <v>63</v>
      </c>
      <c r="B546" s="131" t="s">
        <v>38</v>
      </c>
      <c r="C546" s="131" t="s">
        <v>47</v>
      </c>
      <c r="D546" s="126">
        <v>41548</v>
      </c>
      <c r="E546" s="127">
        <f>MONTH(D546)</f>
        <v>10</v>
      </c>
      <c r="F546" s="127" t="s">
        <v>40</v>
      </c>
      <c r="G546" s="131" t="s">
        <v>41</v>
      </c>
      <c r="H546" s="131" t="s">
        <v>44</v>
      </c>
      <c r="I546" s="131" t="s">
        <v>43</v>
      </c>
      <c r="J546" s="130">
        <v>4282440.7928499999</v>
      </c>
      <c r="K546" s="128"/>
      <c r="L546" s="171"/>
    </row>
    <row r="547" spans="1:12" hidden="1">
      <c r="A547" s="131" t="s">
        <v>63</v>
      </c>
      <c r="B547" s="131" t="s">
        <v>38</v>
      </c>
      <c r="C547" s="131" t="s">
        <v>47</v>
      </c>
      <c r="D547" s="126">
        <v>41579</v>
      </c>
      <c r="E547" s="127">
        <f>MONTH(D547)</f>
        <v>11</v>
      </c>
      <c r="F547" s="127" t="s">
        <v>40</v>
      </c>
      <c r="G547" s="131" t="s">
        <v>41</v>
      </c>
      <c r="H547" s="131" t="s">
        <v>44</v>
      </c>
      <c r="I547" s="131" t="s">
        <v>43</v>
      </c>
      <c r="J547" s="130">
        <v>4041128.2704065</v>
      </c>
      <c r="K547" s="128"/>
      <c r="L547" s="171"/>
    </row>
    <row r="548" spans="1:12" hidden="1">
      <c r="A548" s="131" t="s">
        <v>63</v>
      </c>
      <c r="B548" s="131" t="s">
        <v>38</v>
      </c>
      <c r="C548" s="131" t="s">
        <v>47</v>
      </c>
      <c r="D548" s="126">
        <v>41609</v>
      </c>
      <c r="E548" s="127">
        <f>MONTH(D548)</f>
        <v>12</v>
      </c>
      <c r="F548" s="127" t="s">
        <v>40</v>
      </c>
      <c r="G548" s="131" t="s">
        <v>41</v>
      </c>
      <c r="H548" s="131" t="s">
        <v>44</v>
      </c>
      <c r="I548" s="131" t="s">
        <v>43</v>
      </c>
      <c r="J548" s="130">
        <v>4489049.242656</v>
      </c>
      <c r="K548" s="128"/>
      <c r="L548" s="171"/>
    </row>
    <row r="549" spans="1:12" hidden="1">
      <c r="A549" s="131" t="s">
        <v>63</v>
      </c>
      <c r="B549" s="131" t="s">
        <v>38</v>
      </c>
      <c r="C549" s="131" t="s">
        <v>47</v>
      </c>
      <c r="D549" s="126">
        <v>41640</v>
      </c>
      <c r="E549" s="127">
        <f>MONTH(D549)</f>
        <v>1</v>
      </c>
      <c r="F549" s="127" t="s">
        <v>40</v>
      </c>
      <c r="G549" s="131" t="s">
        <v>41</v>
      </c>
      <c r="H549" s="131" t="s">
        <v>44</v>
      </c>
      <c r="I549" s="131" t="s">
        <v>43</v>
      </c>
      <c r="J549" s="130">
        <v>6198904.3672349993</v>
      </c>
      <c r="K549" s="128"/>
      <c r="L549" s="171"/>
    </row>
    <row r="550" spans="1:12" hidden="1">
      <c r="A550" s="131" t="s">
        <v>63</v>
      </c>
      <c r="B550" s="131" t="s">
        <v>38</v>
      </c>
      <c r="C550" s="131" t="s">
        <v>47</v>
      </c>
      <c r="D550" s="126">
        <v>41671</v>
      </c>
      <c r="E550" s="127">
        <f>MONTH(D550)</f>
        <v>2</v>
      </c>
      <c r="F550" s="127" t="s">
        <v>40</v>
      </c>
      <c r="G550" s="131" t="s">
        <v>41</v>
      </c>
      <c r="H550" s="131" t="s">
        <v>44</v>
      </c>
      <c r="I550" s="131" t="s">
        <v>43</v>
      </c>
      <c r="J550" s="130">
        <v>4648888.2965024998</v>
      </c>
      <c r="K550" s="128"/>
      <c r="L550" s="171"/>
    </row>
    <row r="551" spans="1:12" hidden="1">
      <c r="A551" s="131" t="s">
        <v>63</v>
      </c>
      <c r="B551" s="131" t="s">
        <v>38</v>
      </c>
      <c r="C551" s="131" t="s">
        <v>47</v>
      </c>
      <c r="D551" s="126">
        <v>41699</v>
      </c>
      <c r="E551" s="127">
        <f>MONTH(D551)</f>
        <v>3</v>
      </c>
      <c r="F551" s="127" t="s">
        <v>40</v>
      </c>
      <c r="G551" s="131" t="s">
        <v>41</v>
      </c>
      <c r="H551" s="131" t="s">
        <v>44</v>
      </c>
      <c r="I551" s="131" t="s">
        <v>43</v>
      </c>
      <c r="J551" s="130">
        <v>5898315.4044952495</v>
      </c>
      <c r="K551" s="128"/>
      <c r="L551" s="171"/>
    </row>
    <row r="552" spans="1:12" hidden="1">
      <c r="A552" s="131" t="s">
        <v>63</v>
      </c>
      <c r="B552" s="131" t="s">
        <v>38</v>
      </c>
      <c r="C552" s="131" t="s">
        <v>47</v>
      </c>
      <c r="D552" s="126">
        <v>41730</v>
      </c>
      <c r="E552" s="127">
        <f>MONTH(D552)</f>
        <v>4</v>
      </c>
      <c r="F552" s="127" t="s">
        <v>40</v>
      </c>
      <c r="G552" s="131" t="s">
        <v>41</v>
      </c>
      <c r="H552" s="131" t="s">
        <v>44</v>
      </c>
      <c r="I552" s="131" t="s">
        <v>43</v>
      </c>
      <c r="J552" s="130">
        <v>4664521.8484669998</v>
      </c>
      <c r="K552" s="128"/>
      <c r="L552" s="171"/>
    </row>
    <row r="553" spans="1:12" hidden="1">
      <c r="A553" s="131" t="s">
        <v>63</v>
      </c>
      <c r="B553" s="131" t="s">
        <v>38</v>
      </c>
      <c r="C553" s="131" t="s">
        <v>47</v>
      </c>
      <c r="D553" s="126">
        <v>41760</v>
      </c>
      <c r="E553" s="127">
        <f>MONTH(D553)</f>
        <v>5</v>
      </c>
      <c r="F553" s="127" t="s">
        <v>40</v>
      </c>
      <c r="G553" s="131" t="s">
        <v>41</v>
      </c>
      <c r="H553" s="131" t="s">
        <v>44</v>
      </c>
      <c r="I553" s="131" t="s">
        <v>43</v>
      </c>
      <c r="J553" s="130">
        <v>4250449.1534670005</v>
      </c>
      <c r="K553" s="128"/>
      <c r="L553" s="171"/>
    </row>
    <row r="554" spans="1:12" hidden="1">
      <c r="A554" s="131" t="s">
        <v>63</v>
      </c>
      <c r="B554" s="131" t="s">
        <v>38</v>
      </c>
      <c r="C554" s="131" t="s">
        <v>47</v>
      </c>
      <c r="D554" s="126">
        <v>41791</v>
      </c>
      <c r="E554" s="127">
        <f>MONTH(D554)</f>
        <v>6</v>
      </c>
      <c r="F554" s="127" t="s">
        <v>40</v>
      </c>
      <c r="G554" s="131" t="s">
        <v>41</v>
      </c>
      <c r="H554" s="131" t="s">
        <v>44</v>
      </c>
      <c r="I554" s="131" t="s">
        <v>43</v>
      </c>
      <c r="J554" s="130">
        <v>4197744.4401284996</v>
      </c>
      <c r="K554" s="128"/>
      <c r="L554" s="171"/>
    </row>
    <row r="555" spans="1:12" hidden="1">
      <c r="A555" s="131" t="s">
        <v>63</v>
      </c>
      <c r="B555" s="131" t="s">
        <v>38</v>
      </c>
      <c r="C555" s="131" t="s">
        <v>47</v>
      </c>
      <c r="D555" s="126">
        <v>41456</v>
      </c>
      <c r="E555" s="127">
        <f>MONTH(D555)</f>
        <v>7</v>
      </c>
      <c r="F555" s="127" t="s">
        <v>40</v>
      </c>
      <c r="G555" s="131" t="s">
        <v>45</v>
      </c>
      <c r="H555" s="131" t="s">
        <v>42</v>
      </c>
      <c r="I555" s="131" t="s">
        <v>43</v>
      </c>
      <c r="J555" s="130">
        <v>2126344.3882868001</v>
      </c>
      <c r="K555" s="128"/>
      <c r="L555" s="171"/>
    </row>
    <row r="556" spans="1:12" hidden="1">
      <c r="A556" s="131" t="s">
        <v>63</v>
      </c>
      <c r="B556" s="131" t="s">
        <v>38</v>
      </c>
      <c r="C556" s="131" t="s">
        <v>47</v>
      </c>
      <c r="D556" s="126">
        <v>41487</v>
      </c>
      <c r="E556" s="127">
        <f>MONTH(D556)</f>
        <v>8</v>
      </c>
      <c r="F556" s="127" t="s">
        <v>40</v>
      </c>
      <c r="G556" s="131" t="s">
        <v>45</v>
      </c>
      <c r="H556" s="131" t="s">
        <v>42</v>
      </c>
      <c r="I556" s="131" t="s">
        <v>43</v>
      </c>
      <c r="J556" s="130">
        <v>1830310.04721576</v>
      </c>
      <c r="K556" s="128"/>
      <c r="L556" s="171"/>
    </row>
    <row r="557" spans="1:12" hidden="1">
      <c r="A557" s="131" t="s">
        <v>63</v>
      </c>
      <c r="B557" s="131" t="s">
        <v>38</v>
      </c>
      <c r="C557" s="131" t="s">
        <v>47</v>
      </c>
      <c r="D557" s="126">
        <v>41518</v>
      </c>
      <c r="E557" s="127">
        <f>MONTH(D557)</f>
        <v>9</v>
      </c>
      <c r="F557" s="127" t="s">
        <v>40</v>
      </c>
      <c r="G557" s="131" t="s">
        <v>45</v>
      </c>
      <c r="H557" s="131" t="s">
        <v>42</v>
      </c>
      <c r="I557" s="131" t="s">
        <v>43</v>
      </c>
      <c r="J557" s="130">
        <v>1932722.2586980001</v>
      </c>
      <c r="K557" s="128"/>
      <c r="L557" s="171"/>
    </row>
    <row r="558" spans="1:12" hidden="1">
      <c r="A558" s="131" t="s">
        <v>63</v>
      </c>
      <c r="B558" s="131" t="s">
        <v>38</v>
      </c>
      <c r="C558" s="131" t="s">
        <v>47</v>
      </c>
      <c r="D558" s="126">
        <v>41548</v>
      </c>
      <c r="E558" s="127">
        <f>MONTH(D558)</f>
        <v>10</v>
      </c>
      <c r="F558" s="127" t="s">
        <v>40</v>
      </c>
      <c r="G558" s="131" t="s">
        <v>45</v>
      </c>
      <c r="H558" s="131" t="s">
        <v>42</v>
      </c>
      <c r="I558" s="131" t="s">
        <v>43</v>
      </c>
      <c r="J558" s="130">
        <v>1863347.8597905599</v>
      </c>
      <c r="K558" s="128"/>
      <c r="L558" s="171"/>
    </row>
    <row r="559" spans="1:12" hidden="1">
      <c r="A559" s="131" t="s">
        <v>63</v>
      </c>
      <c r="B559" s="131" t="s">
        <v>38</v>
      </c>
      <c r="C559" s="131" t="s">
        <v>47</v>
      </c>
      <c r="D559" s="126">
        <v>41579</v>
      </c>
      <c r="E559" s="127">
        <f>MONTH(D559)</f>
        <v>11</v>
      </c>
      <c r="F559" s="127" t="s">
        <v>40</v>
      </c>
      <c r="G559" s="131" t="s">
        <v>45</v>
      </c>
      <c r="H559" s="131" t="s">
        <v>42</v>
      </c>
      <c r="I559" s="131" t="s">
        <v>43</v>
      </c>
      <c r="J559" s="130">
        <v>1772855.3065638801</v>
      </c>
      <c r="K559" s="128"/>
      <c r="L559" s="171"/>
    </row>
    <row r="560" spans="1:12" hidden="1">
      <c r="A560" s="131" t="s">
        <v>63</v>
      </c>
      <c r="B560" s="131" t="s">
        <v>38</v>
      </c>
      <c r="C560" s="131" t="s">
        <v>47</v>
      </c>
      <c r="D560" s="126">
        <v>41609</v>
      </c>
      <c r="E560" s="127">
        <f>MONTH(D560)</f>
        <v>12</v>
      </c>
      <c r="F560" s="127" t="s">
        <v>40</v>
      </c>
      <c r="G560" s="131" t="s">
        <v>45</v>
      </c>
      <c r="H560" s="131" t="s">
        <v>42</v>
      </c>
      <c r="I560" s="131" t="s">
        <v>43</v>
      </c>
      <c r="J560" s="130">
        <v>1900808.01194328</v>
      </c>
      <c r="K560" s="128"/>
      <c r="L560" s="171"/>
    </row>
    <row r="561" spans="1:12" hidden="1">
      <c r="A561" s="131" t="s">
        <v>63</v>
      </c>
      <c r="B561" s="131" t="s">
        <v>38</v>
      </c>
      <c r="C561" s="131" t="s">
        <v>47</v>
      </c>
      <c r="D561" s="126">
        <v>41640</v>
      </c>
      <c r="E561" s="127">
        <f>MONTH(D561)</f>
        <v>1</v>
      </c>
      <c r="F561" s="127" t="s">
        <v>40</v>
      </c>
      <c r="G561" s="131" t="s">
        <v>45</v>
      </c>
      <c r="H561" s="131" t="s">
        <v>42</v>
      </c>
      <c r="I561" s="131" t="s">
        <v>43</v>
      </c>
      <c r="J561" s="130">
        <v>2656208.4777756003</v>
      </c>
      <c r="K561" s="128"/>
      <c r="L561" s="171"/>
    </row>
    <row r="562" spans="1:12" hidden="1">
      <c r="A562" s="131" t="s">
        <v>63</v>
      </c>
      <c r="B562" s="131" t="s">
        <v>38</v>
      </c>
      <c r="C562" s="131" t="s">
        <v>47</v>
      </c>
      <c r="D562" s="126">
        <v>41671</v>
      </c>
      <c r="E562" s="127">
        <f>MONTH(D562)</f>
        <v>2</v>
      </c>
      <c r="F562" s="127" t="s">
        <v>40</v>
      </c>
      <c r="G562" s="131" t="s">
        <v>45</v>
      </c>
      <c r="H562" s="131" t="s">
        <v>42</v>
      </c>
      <c r="I562" s="131" t="s">
        <v>43</v>
      </c>
      <c r="J562" s="130">
        <v>2616107.4378318004</v>
      </c>
      <c r="K562" s="128"/>
      <c r="L562" s="171"/>
    </row>
    <row r="563" spans="1:12" hidden="1">
      <c r="A563" s="131" t="s">
        <v>63</v>
      </c>
      <c r="B563" s="131" t="s">
        <v>38</v>
      </c>
      <c r="C563" s="131" t="s">
        <v>47</v>
      </c>
      <c r="D563" s="126">
        <v>41699</v>
      </c>
      <c r="E563" s="127">
        <f>MONTH(D563)</f>
        <v>3</v>
      </c>
      <c r="F563" s="127" t="s">
        <v>40</v>
      </c>
      <c r="G563" s="131" t="s">
        <v>45</v>
      </c>
      <c r="H563" s="131" t="s">
        <v>42</v>
      </c>
      <c r="I563" s="131" t="s">
        <v>43</v>
      </c>
      <c r="J563" s="130">
        <v>2497537.4048039801</v>
      </c>
      <c r="K563" s="128"/>
      <c r="L563" s="171"/>
    </row>
    <row r="564" spans="1:12" hidden="1">
      <c r="A564" s="131" t="s">
        <v>63</v>
      </c>
      <c r="B564" s="131" t="s">
        <v>38</v>
      </c>
      <c r="C564" s="131" t="s">
        <v>47</v>
      </c>
      <c r="D564" s="126">
        <v>41730</v>
      </c>
      <c r="E564" s="127">
        <f>MONTH(D564)</f>
        <v>4</v>
      </c>
      <c r="F564" s="127" t="s">
        <v>40</v>
      </c>
      <c r="G564" s="131" t="s">
        <v>45</v>
      </c>
      <c r="H564" s="131" t="s">
        <v>42</v>
      </c>
      <c r="I564" s="131" t="s">
        <v>43</v>
      </c>
      <c r="J564" s="130">
        <v>1880594.9392397199</v>
      </c>
      <c r="K564" s="128"/>
      <c r="L564" s="171"/>
    </row>
    <row r="565" spans="1:12" hidden="1">
      <c r="A565" s="131" t="s">
        <v>63</v>
      </c>
      <c r="B565" s="131" t="s">
        <v>38</v>
      </c>
      <c r="C565" s="131" t="s">
        <v>47</v>
      </c>
      <c r="D565" s="126">
        <v>41760</v>
      </c>
      <c r="E565" s="127">
        <f>MONTH(D565)</f>
        <v>5</v>
      </c>
      <c r="F565" s="127" t="s">
        <v>40</v>
      </c>
      <c r="G565" s="131" t="s">
        <v>45</v>
      </c>
      <c r="H565" s="131" t="s">
        <v>42</v>
      </c>
      <c r="I565" s="131" t="s">
        <v>43</v>
      </c>
      <c r="J565" s="130">
        <v>1799580.2809168801</v>
      </c>
      <c r="K565" s="128"/>
      <c r="L565" s="171"/>
    </row>
    <row r="566" spans="1:12" hidden="1">
      <c r="A566" s="131" t="s">
        <v>63</v>
      </c>
      <c r="B566" s="131" t="s">
        <v>38</v>
      </c>
      <c r="C566" s="131" t="s">
        <v>47</v>
      </c>
      <c r="D566" s="126">
        <v>41791</v>
      </c>
      <c r="E566" s="127">
        <f>MONTH(D566)</f>
        <v>6</v>
      </c>
      <c r="F566" s="127" t="s">
        <v>40</v>
      </c>
      <c r="G566" s="131" t="s">
        <v>45</v>
      </c>
      <c r="H566" s="131" t="s">
        <v>42</v>
      </c>
      <c r="I566" s="131" t="s">
        <v>43</v>
      </c>
      <c r="J566" s="130">
        <v>1962186.22557672</v>
      </c>
      <c r="K566" s="128"/>
      <c r="L566" s="171"/>
    </row>
    <row r="567" spans="1:12" hidden="1">
      <c r="A567" s="131" t="s">
        <v>63</v>
      </c>
      <c r="B567" s="131" t="s">
        <v>38</v>
      </c>
      <c r="C567" s="131" t="s">
        <v>47</v>
      </c>
      <c r="D567" s="126">
        <v>41456</v>
      </c>
      <c r="E567" s="127">
        <f>MONTH(D567)</f>
        <v>7</v>
      </c>
      <c r="F567" s="127" t="s">
        <v>40</v>
      </c>
      <c r="G567" s="131" t="s">
        <v>45</v>
      </c>
      <c r="H567" s="131" t="s">
        <v>44</v>
      </c>
      <c r="I567" s="131" t="s">
        <v>43</v>
      </c>
      <c r="J567" s="130">
        <v>3873782.0619640001</v>
      </c>
      <c r="K567" s="128"/>
      <c r="L567" s="171"/>
    </row>
    <row r="568" spans="1:12" hidden="1">
      <c r="A568" s="131" t="s">
        <v>63</v>
      </c>
      <c r="B568" s="131" t="s">
        <v>38</v>
      </c>
      <c r="C568" s="131" t="s">
        <v>47</v>
      </c>
      <c r="D568" s="126">
        <v>41487</v>
      </c>
      <c r="E568" s="127">
        <f>MONTH(D568)</f>
        <v>8</v>
      </c>
      <c r="F568" s="127" t="s">
        <v>40</v>
      </c>
      <c r="G568" s="131" t="s">
        <v>45</v>
      </c>
      <c r="H568" s="131" t="s">
        <v>44</v>
      </c>
      <c r="I568" s="131" t="s">
        <v>43</v>
      </c>
      <c r="J568" s="130">
        <v>3236640.6193384002</v>
      </c>
      <c r="K568" s="128"/>
      <c r="L568" s="171"/>
    </row>
    <row r="569" spans="1:12" hidden="1">
      <c r="A569" s="131" t="s">
        <v>63</v>
      </c>
      <c r="B569" s="131" t="s">
        <v>38</v>
      </c>
      <c r="C569" s="131" t="s">
        <v>47</v>
      </c>
      <c r="D569" s="126">
        <v>41518</v>
      </c>
      <c r="E569" s="127">
        <f>MONTH(D569)</f>
        <v>9</v>
      </c>
      <c r="F569" s="127" t="s">
        <v>40</v>
      </c>
      <c r="G569" s="131" t="s">
        <v>45</v>
      </c>
      <c r="H569" s="131" t="s">
        <v>44</v>
      </c>
      <c r="I569" s="131" t="s">
        <v>43</v>
      </c>
      <c r="J569" s="130">
        <v>3452365.4743496003</v>
      </c>
      <c r="K569" s="128"/>
      <c r="L569" s="171"/>
    </row>
    <row r="570" spans="1:12" hidden="1">
      <c r="A570" s="131" t="s">
        <v>63</v>
      </c>
      <c r="B570" s="131" t="s">
        <v>38</v>
      </c>
      <c r="C570" s="131" t="s">
        <v>47</v>
      </c>
      <c r="D570" s="126">
        <v>41548</v>
      </c>
      <c r="E570" s="127">
        <f>MONTH(D570)</f>
        <v>10</v>
      </c>
      <c r="F570" s="127" t="s">
        <v>40</v>
      </c>
      <c r="G570" s="131" t="s">
        <v>45</v>
      </c>
      <c r="H570" s="131" t="s">
        <v>44</v>
      </c>
      <c r="I570" s="131" t="s">
        <v>43</v>
      </c>
      <c r="J570" s="130">
        <v>3356591.8241904001</v>
      </c>
      <c r="K570" s="128"/>
      <c r="L570" s="171"/>
    </row>
    <row r="571" spans="1:12" hidden="1">
      <c r="A571" s="131" t="s">
        <v>63</v>
      </c>
      <c r="B571" s="131" t="s">
        <v>38</v>
      </c>
      <c r="C571" s="131" t="s">
        <v>47</v>
      </c>
      <c r="D571" s="126">
        <v>41579</v>
      </c>
      <c r="E571" s="127">
        <f>MONTH(D571)</f>
        <v>11</v>
      </c>
      <c r="F571" s="127" t="s">
        <v>40</v>
      </c>
      <c r="G571" s="131" t="s">
        <v>45</v>
      </c>
      <c r="H571" s="131" t="s">
        <v>44</v>
      </c>
      <c r="I571" s="131" t="s">
        <v>43</v>
      </c>
      <c r="J571" s="130">
        <v>3011576.2034932002</v>
      </c>
      <c r="K571" s="128"/>
      <c r="L571" s="171"/>
    </row>
    <row r="572" spans="1:12" hidden="1">
      <c r="A572" s="131" t="s">
        <v>63</v>
      </c>
      <c r="B572" s="131" t="s">
        <v>38</v>
      </c>
      <c r="C572" s="131" t="s">
        <v>47</v>
      </c>
      <c r="D572" s="126">
        <v>41609</v>
      </c>
      <c r="E572" s="127">
        <f>MONTH(D572)</f>
        <v>12</v>
      </c>
      <c r="F572" s="127" t="s">
        <v>40</v>
      </c>
      <c r="G572" s="131" t="s">
        <v>45</v>
      </c>
      <c r="H572" s="131" t="s">
        <v>44</v>
      </c>
      <c r="I572" s="131" t="s">
        <v>43</v>
      </c>
      <c r="J572" s="130">
        <v>3605073.1360128</v>
      </c>
      <c r="K572" s="128"/>
      <c r="L572" s="171"/>
    </row>
    <row r="573" spans="1:12" hidden="1">
      <c r="A573" s="131" t="s">
        <v>63</v>
      </c>
      <c r="B573" s="131" t="s">
        <v>38</v>
      </c>
      <c r="C573" s="131" t="s">
        <v>47</v>
      </c>
      <c r="D573" s="126">
        <v>41640</v>
      </c>
      <c r="E573" s="127">
        <f>MONTH(D573)</f>
        <v>1</v>
      </c>
      <c r="F573" s="127" t="s">
        <v>40</v>
      </c>
      <c r="G573" s="131" t="s">
        <v>45</v>
      </c>
      <c r="H573" s="131" t="s">
        <v>44</v>
      </c>
      <c r="I573" s="131" t="s">
        <v>43</v>
      </c>
      <c r="J573" s="130">
        <v>5213462.9938199995</v>
      </c>
      <c r="K573" s="128"/>
      <c r="L573" s="171"/>
    </row>
    <row r="574" spans="1:12" hidden="1">
      <c r="A574" s="131" t="s">
        <v>63</v>
      </c>
      <c r="B574" s="131" t="s">
        <v>38</v>
      </c>
      <c r="C574" s="131" t="s">
        <v>47</v>
      </c>
      <c r="D574" s="126">
        <v>41671</v>
      </c>
      <c r="E574" s="127">
        <f>MONTH(D574)</f>
        <v>2</v>
      </c>
      <c r="F574" s="127" t="s">
        <v>40</v>
      </c>
      <c r="G574" s="131" t="s">
        <v>45</v>
      </c>
      <c r="H574" s="131" t="s">
        <v>44</v>
      </c>
      <c r="I574" s="131" t="s">
        <v>43</v>
      </c>
      <c r="J574" s="130">
        <v>4601973.0645340011</v>
      </c>
      <c r="K574" s="128"/>
      <c r="L574" s="171"/>
    </row>
    <row r="575" spans="1:12" hidden="1">
      <c r="A575" s="131" t="s">
        <v>63</v>
      </c>
      <c r="B575" s="131" t="s">
        <v>38</v>
      </c>
      <c r="C575" s="131" t="s">
        <v>47</v>
      </c>
      <c r="D575" s="126">
        <v>41699</v>
      </c>
      <c r="E575" s="127">
        <f>MONTH(D575)</f>
        <v>3</v>
      </c>
      <c r="F575" s="127" t="s">
        <v>40</v>
      </c>
      <c r="G575" s="131" t="s">
        <v>45</v>
      </c>
      <c r="H575" s="131" t="s">
        <v>44</v>
      </c>
      <c r="I575" s="131" t="s">
        <v>43</v>
      </c>
      <c r="J575" s="130">
        <v>4341474.4526009997</v>
      </c>
      <c r="K575" s="128"/>
      <c r="L575" s="171"/>
    </row>
    <row r="576" spans="1:12" hidden="1">
      <c r="A576" s="131" t="s">
        <v>63</v>
      </c>
      <c r="B576" s="131" t="s">
        <v>38</v>
      </c>
      <c r="C576" s="131" t="s">
        <v>47</v>
      </c>
      <c r="D576" s="126">
        <v>41730</v>
      </c>
      <c r="E576" s="127">
        <f>MONTH(D576)</f>
        <v>4</v>
      </c>
      <c r="F576" s="127" t="s">
        <v>40</v>
      </c>
      <c r="G576" s="131" t="s">
        <v>45</v>
      </c>
      <c r="H576" s="131" t="s">
        <v>44</v>
      </c>
      <c r="I576" s="131" t="s">
        <v>43</v>
      </c>
      <c r="J576" s="130">
        <v>4348448.7778535997</v>
      </c>
      <c r="K576" s="128"/>
      <c r="L576" s="171"/>
    </row>
    <row r="577" spans="1:12" hidden="1">
      <c r="A577" s="131" t="s">
        <v>63</v>
      </c>
      <c r="B577" s="131" t="s">
        <v>38</v>
      </c>
      <c r="C577" s="131" t="s">
        <v>47</v>
      </c>
      <c r="D577" s="126">
        <v>41760</v>
      </c>
      <c r="E577" s="127">
        <f>MONTH(D577)</f>
        <v>5</v>
      </c>
      <c r="F577" s="127" t="s">
        <v>40</v>
      </c>
      <c r="G577" s="131" t="s">
        <v>45</v>
      </c>
      <c r="H577" s="131" t="s">
        <v>44</v>
      </c>
      <c r="I577" s="131" t="s">
        <v>43</v>
      </c>
      <c r="J577" s="130">
        <v>3249860.6738448003</v>
      </c>
      <c r="K577" s="128"/>
      <c r="L577" s="171"/>
    </row>
    <row r="578" spans="1:12" hidden="1">
      <c r="A578" s="131" t="s">
        <v>63</v>
      </c>
      <c r="B578" s="131" t="s">
        <v>38</v>
      </c>
      <c r="C578" s="131" t="s">
        <v>47</v>
      </c>
      <c r="D578" s="126">
        <v>41791</v>
      </c>
      <c r="E578" s="127">
        <f>MONTH(D578)</f>
        <v>6</v>
      </c>
      <c r="F578" s="127" t="s">
        <v>40</v>
      </c>
      <c r="G578" s="131" t="s">
        <v>45</v>
      </c>
      <c r="H578" s="131" t="s">
        <v>44</v>
      </c>
      <c r="I578" s="131" t="s">
        <v>43</v>
      </c>
      <c r="J578" s="130">
        <v>3447637.2776856003</v>
      </c>
      <c r="K578" s="128"/>
      <c r="L578" s="171"/>
    </row>
    <row r="579" spans="1:12" hidden="1">
      <c r="A579" s="131" t="s">
        <v>63</v>
      </c>
      <c r="B579" s="131" t="s">
        <v>38</v>
      </c>
      <c r="C579" s="131" t="s">
        <v>47</v>
      </c>
      <c r="D579" s="126">
        <v>41456</v>
      </c>
      <c r="E579" s="127">
        <f>MONTH(D579)</f>
        <v>7</v>
      </c>
      <c r="F579" s="127" t="s">
        <v>40</v>
      </c>
      <c r="G579" s="131" t="s">
        <v>46</v>
      </c>
      <c r="H579" s="131" t="s">
        <v>42</v>
      </c>
      <c r="I579" s="131" t="s">
        <v>43</v>
      </c>
      <c r="J579" s="130">
        <v>4205710.5050467979</v>
      </c>
      <c r="K579" s="128"/>
      <c r="L579" s="171"/>
    </row>
    <row r="580" spans="1:12" hidden="1">
      <c r="A580" s="131" t="s">
        <v>63</v>
      </c>
      <c r="B580" s="131" t="s">
        <v>38</v>
      </c>
      <c r="C580" s="131" t="s">
        <v>47</v>
      </c>
      <c r="D580" s="126">
        <v>41487</v>
      </c>
      <c r="E580" s="127">
        <f>MONTH(D580)</f>
        <v>8</v>
      </c>
      <c r="F580" s="127" t="s">
        <v>40</v>
      </c>
      <c r="G580" s="131" t="s">
        <v>46</v>
      </c>
      <c r="H580" s="131" t="s">
        <v>42</v>
      </c>
      <c r="I580" s="131" t="s">
        <v>43</v>
      </c>
      <c r="J580" s="130">
        <v>3388330.7652803189</v>
      </c>
      <c r="K580" s="128"/>
      <c r="L580" s="171"/>
    </row>
    <row r="581" spans="1:12" hidden="1">
      <c r="A581" s="131" t="s">
        <v>63</v>
      </c>
      <c r="B581" s="131" t="s">
        <v>38</v>
      </c>
      <c r="C581" s="131" t="s">
        <v>47</v>
      </c>
      <c r="D581" s="126">
        <v>41518</v>
      </c>
      <c r="E581" s="127">
        <f>MONTH(D581)</f>
        <v>9</v>
      </c>
      <c r="F581" s="127" t="s">
        <v>40</v>
      </c>
      <c r="G581" s="131" t="s">
        <v>46</v>
      </c>
      <c r="H581" s="131" t="s">
        <v>42</v>
      </c>
      <c r="I581" s="131" t="s">
        <v>43</v>
      </c>
      <c r="J581" s="130">
        <v>4067080.518160814</v>
      </c>
      <c r="K581" s="128"/>
      <c r="L581" s="171"/>
    </row>
    <row r="582" spans="1:12" hidden="1">
      <c r="A582" s="131" t="s">
        <v>63</v>
      </c>
      <c r="B582" s="131" t="s">
        <v>38</v>
      </c>
      <c r="C582" s="131" t="s">
        <v>47</v>
      </c>
      <c r="D582" s="126">
        <v>41548</v>
      </c>
      <c r="E582" s="127">
        <f>MONTH(D582)</f>
        <v>10</v>
      </c>
      <c r="F582" s="127" t="s">
        <v>40</v>
      </c>
      <c r="G582" s="131" t="s">
        <v>46</v>
      </c>
      <c r="H582" s="131" t="s">
        <v>42</v>
      </c>
      <c r="I582" s="131" t="s">
        <v>43</v>
      </c>
      <c r="J582" s="130">
        <v>3744069.5923996787</v>
      </c>
      <c r="K582" s="128"/>
      <c r="L582" s="171"/>
    </row>
    <row r="583" spans="1:12" hidden="1">
      <c r="A583" s="131" t="s">
        <v>63</v>
      </c>
      <c r="B583" s="131" t="s">
        <v>38</v>
      </c>
      <c r="C583" s="131" t="s">
        <v>47</v>
      </c>
      <c r="D583" s="126">
        <v>41579</v>
      </c>
      <c r="E583" s="127">
        <f>MONTH(D583)</f>
        <v>11</v>
      </c>
      <c r="F583" s="127" t="s">
        <v>40</v>
      </c>
      <c r="G583" s="131" t="s">
        <v>46</v>
      </c>
      <c r="H583" s="131" t="s">
        <v>42</v>
      </c>
      <c r="I583" s="131" t="s">
        <v>43</v>
      </c>
      <c r="J583" s="130">
        <v>3462813.1125993291</v>
      </c>
      <c r="K583" s="128"/>
      <c r="L583" s="171"/>
    </row>
    <row r="584" spans="1:12" hidden="1">
      <c r="A584" s="131" t="s">
        <v>63</v>
      </c>
      <c r="B584" s="131" t="s">
        <v>38</v>
      </c>
      <c r="C584" s="131" t="s">
        <v>47</v>
      </c>
      <c r="D584" s="126">
        <v>41609</v>
      </c>
      <c r="E584" s="127">
        <f>MONTH(D584)</f>
        <v>12</v>
      </c>
      <c r="F584" s="127" t="s">
        <v>40</v>
      </c>
      <c r="G584" s="131" t="s">
        <v>46</v>
      </c>
      <c r="H584" s="131" t="s">
        <v>42</v>
      </c>
      <c r="I584" s="131" t="s">
        <v>43</v>
      </c>
      <c r="J584" s="130">
        <v>3568361.8434775192</v>
      </c>
      <c r="K584" s="128"/>
      <c r="L584" s="171"/>
    </row>
    <row r="585" spans="1:12" hidden="1">
      <c r="A585" s="131" t="s">
        <v>63</v>
      </c>
      <c r="B585" s="131" t="s">
        <v>38</v>
      </c>
      <c r="C585" s="131" t="s">
        <v>47</v>
      </c>
      <c r="D585" s="126">
        <v>41640</v>
      </c>
      <c r="E585" s="127">
        <f>MONTH(D585)</f>
        <v>1</v>
      </c>
      <c r="F585" s="127" t="s">
        <v>40</v>
      </c>
      <c r="G585" s="131" t="s">
        <v>46</v>
      </c>
      <c r="H585" s="131" t="s">
        <v>42</v>
      </c>
      <c r="I585" s="131" t="s">
        <v>43</v>
      </c>
      <c r="J585" s="130">
        <v>5471503.3322801981</v>
      </c>
      <c r="K585" s="128"/>
      <c r="L585" s="171"/>
    </row>
    <row r="586" spans="1:12" hidden="1">
      <c r="A586" s="131" t="s">
        <v>63</v>
      </c>
      <c r="B586" s="131" t="s">
        <v>38</v>
      </c>
      <c r="C586" s="131" t="s">
        <v>47</v>
      </c>
      <c r="D586" s="126">
        <v>41671</v>
      </c>
      <c r="E586" s="127">
        <f>MONTH(D586)</f>
        <v>2</v>
      </c>
      <c r="F586" s="127" t="s">
        <v>40</v>
      </c>
      <c r="G586" s="131" t="s">
        <v>46</v>
      </c>
      <c r="H586" s="131" t="s">
        <v>42</v>
      </c>
      <c r="I586" s="131" t="s">
        <v>43</v>
      </c>
      <c r="J586" s="130">
        <v>5059522.5801976481</v>
      </c>
      <c r="K586" s="128"/>
      <c r="L586" s="171"/>
    </row>
    <row r="587" spans="1:12" hidden="1">
      <c r="A587" s="131" t="s">
        <v>63</v>
      </c>
      <c r="B587" s="131" t="s">
        <v>38</v>
      </c>
      <c r="C587" s="131" t="s">
        <v>47</v>
      </c>
      <c r="D587" s="126">
        <v>41699</v>
      </c>
      <c r="E587" s="127">
        <f>MONTH(D587)</f>
        <v>3</v>
      </c>
      <c r="F587" s="127" t="s">
        <v>40</v>
      </c>
      <c r="G587" s="131" t="s">
        <v>46</v>
      </c>
      <c r="H587" s="131" t="s">
        <v>42</v>
      </c>
      <c r="I587" s="131" t="s">
        <v>43</v>
      </c>
      <c r="J587" s="130">
        <v>4550701.2166301943</v>
      </c>
      <c r="K587" s="128"/>
      <c r="L587" s="171"/>
    </row>
    <row r="588" spans="1:12" hidden="1">
      <c r="A588" s="131" t="s">
        <v>63</v>
      </c>
      <c r="B588" s="131" t="s">
        <v>38</v>
      </c>
      <c r="C588" s="131" t="s">
        <v>47</v>
      </c>
      <c r="D588" s="126">
        <v>41730</v>
      </c>
      <c r="E588" s="127">
        <f>MONTH(D588)</f>
        <v>4</v>
      </c>
      <c r="F588" s="127" t="s">
        <v>40</v>
      </c>
      <c r="G588" s="131" t="s">
        <v>46</v>
      </c>
      <c r="H588" s="131" t="s">
        <v>42</v>
      </c>
      <c r="I588" s="131" t="s">
        <v>43</v>
      </c>
      <c r="J588" s="130">
        <v>4783246.4214486899</v>
      </c>
      <c r="K588" s="128"/>
      <c r="L588" s="171"/>
    </row>
    <row r="589" spans="1:12" hidden="1">
      <c r="A589" s="131" t="s">
        <v>63</v>
      </c>
      <c r="B589" s="131" t="s">
        <v>38</v>
      </c>
      <c r="C589" s="131" t="s">
        <v>47</v>
      </c>
      <c r="D589" s="126">
        <v>41760</v>
      </c>
      <c r="E589" s="127">
        <f>MONTH(D589)</f>
        <v>5</v>
      </c>
      <c r="F589" s="127" t="s">
        <v>40</v>
      </c>
      <c r="G589" s="131" t="s">
        <v>46</v>
      </c>
      <c r="H589" s="131" t="s">
        <v>42</v>
      </c>
      <c r="I589" s="131" t="s">
        <v>43</v>
      </c>
      <c r="J589" s="130">
        <v>3615900.6923301592</v>
      </c>
      <c r="K589" s="128"/>
      <c r="L589" s="171"/>
    </row>
    <row r="590" spans="1:12" hidden="1">
      <c r="A590" s="131" t="s">
        <v>63</v>
      </c>
      <c r="B590" s="131" t="s">
        <v>38</v>
      </c>
      <c r="C590" s="131" t="s">
        <v>47</v>
      </c>
      <c r="D590" s="126">
        <v>41791</v>
      </c>
      <c r="E590" s="127">
        <f>MONTH(D590)</f>
        <v>6</v>
      </c>
      <c r="F590" s="127" t="s">
        <v>40</v>
      </c>
      <c r="G590" s="131" t="s">
        <v>46</v>
      </c>
      <c r="H590" s="131" t="s">
        <v>42</v>
      </c>
      <c r="I590" s="131" t="s">
        <v>43</v>
      </c>
      <c r="J590" s="130">
        <v>3879202.5837155385</v>
      </c>
      <c r="K590" s="128"/>
      <c r="L590" s="171"/>
    </row>
    <row r="591" spans="1:12" hidden="1">
      <c r="A591" s="131" t="s">
        <v>63</v>
      </c>
      <c r="B591" s="131" t="s">
        <v>38</v>
      </c>
      <c r="C591" s="131" t="s">
        <v>48</v>
      </c>
      <c r="D591" s="126">
        <v>41456</v>
      </c>
      <c r="E591" s="127">
        <f>MONTH(D591)</f>
        <v>7</v>
      </c>
      <c r="F591" s="127" t="s">
        <v>40</v>
      </c>
      <c r="G591" s="131" t="s">
        <v>41</v>
      </c>
      <c r="H591" s="131" t="s">
        <v>42</v>
      </c>
      <c r="I591" s="131" t="s">
        <v>43</v>
      </c>
      <c r="J591" s="130">
        <v>1689221.1490034999</v>
      </c>
      <c r="K591" s="128"/>
      <c r="L591" s="171"/>
    </row>
    <row r="592" spans="1:12" hidden="1">
      <c r="A592" s="131" t="s">
        <v>63</v>
      </c>
      <c r="B592" s="131" t="s">
        <v>38</v>
      </c>
      <c r="C592" s="131" t="s">
        <v>48</v>
      </c>
      <c r="D592" s="126">
        <v>41487</v>
      </c>
      <c r="E592" s="127">
        <f>MONTH(D592)</f>
        <v>8</v>
      </c>
      <c r="F592" s="127" t="s">
        <v>40</v>
      </c>
      <c r="G592" s="131" t="s">
        <v>41</v>
      </c>
      <c r="H592" s="131" t="s">
        <v>42</v>
      </c>
      <c r="I592" s="131" t="s">
        <v>43</v>
      </c>
      <c r="J592" s="130">
        <v>2059921.8667754997</v>
      </c>
      <c r="K592" s="128"/>
      <c r="L592" s="171"/>
    </row>
    <row r="593" spans="1:12" hidden="1">
      <c r="A593" s="131" t="s">
        <v>63</v>
      </c>
      <c r="B593" s="131" t="s">
        <v>38</v>
      </c>
      <c r="C593" s="131" t="s">
        <v>48</v>
      </c>
      <c r="D593" s="126">
        <v>41518</v>
      </c>
      <c r="E593" s="127">
        <f>MONTH(D593)</f>
        <v>9</v>
      </c>
      <c r="F593" s="127" t="s">
        <v>40</v>
      </c>
      <c r="G593" s="131" t="s">
        <v>41</v>
      </c>
      <c r="H593" s="131" t="s">
        <v>42</v>
      </c>
      <c r="I593" s="131" t="s">
        <v>43</v>
      </c>
      <c r="J593" s="130">
        <v>1793176.531129</v>
      </c>
      <c r="K593" s="128"/>
      <c r="L593" s="171"/>
    </row>
    <row r="594" spans="1:12" hidden="1">
      <c r="A594" s="131" t="s">
        <v>63</v>
      </c>
      <c r="B594" s="131" t="s">
        <v>38</v>
      </c>
      <c r="C594" s="131" t="s">
        <v>48</v>
      </c>
      <c r="D594" s="126">
        <v>41548</v>
      </c>
      <c r="E594" s="127">
        <f>MONTH(D594)</f>
        <v>10</v>
      </c>
      <c r="F594" s="127" t="s">
        <v>40</v>
      </c>
      <c r="G594" s="131" t="s">
        <v>41</v>
      </c>
      <c r="H594" s="131" t="s">
        <v>42</v>
      </c>
      <c r="I594" s="131" t="s">
        <v>43</v>
      </c>
      <c r="J594" s="130">
        <v>1547855.7555440001</v>
      </c>
      <c r="K594" s="128"/>
      <c r="L594" s="171"/>
    </row>
    <row r="595" spans="1:12" hidden="1">
      <c r="A595" s="131" t="s">
        <v>63</v>
      </c>
      <c r="B595" s="131" t="s">
        <v>38</v>
      </c>
      <c r="C595" s="131" t="s">
        <v>48</v>
      </c>
      <c r="D595" s="126">
        <v>41579</v>
      </c>
      <c r="E595" s="127">
        <f>MONTH(D595)</f>
        <v>11</v>
      </c>
      <c r="F595" s="127" t="s">
        <v>40</v>
      </c>
      <c r="G595" s="131" t="s">
        <v>41</v>
      </c>
      <c r="H595" s="131" t="s">
        <v>42</v>
      </c>
      <c r="I595" s="131" t="s">
        <v>43</v>
      </c>
      <c r="J595" s="130">
        <v>1621360.3148906252</v>
      </c>
      <c r="K595" s="128"/>
      <c r="L595" s="171"/>
    </row>
    <row r="596" spans="1:12" hidden="1">
      <c r="A596" s="131" t="s">
        <v>63</v>
      </c>
      <c r="B596" s="131" t="s">
        <v>38</v>
      </c>
      <c r="C596" s="131" t="s">
        <v>48</v>
      </c>
      <c r="D596" s="126">
        <v>41609</v>
      </c>
      <c r="E596" s="127">
        <f>MONTH(D596)</f>
        <v>12</v>
      </c>
      <c r="F596" s="127" t="s">
        <v>40</v>
      </c>
      <c r="G596" s="131" t="s">
        <v>41</v>
      </c>
      <c r="H596" s="131" t="s">
        <v>42</v>
      </c>
      <c r="I596" s="131" t="s">
        <v>43</v>
      </c>
      <c r="J596" s="130">
        <v>1330451.9418015</v>
      </c>
      <c r="K596" s="128"/>
      <c r="L596" s="171"/>
    </row>
    <row r="597" spans="1:12" hidden="1">
      <c r="A597" s="131" t="s">
        <v>63</v>
      </c>
      <c r="B597" s="131" t="s">
        <v>38</v>
      </c>
      <c r="C597" s="131" t="s">
        <v>48</v>
      </c>
      <c r="D597" s="126">
        <v>41640</v>
      </c>
      <c r="E597" s="127">
        <f>MONTH(D597)</f>
        <v>1</v>
      </c>
      <c r="F597" s="127" t="s">
        <v>40</v>
      </c>
      <c r="G597" s="131" t="s">
        <v>41</v>
      </c>
      <c r="H597" s="131" t="s">
        <v>42</v>
      </c>
      <c r="I597" s="131" t="s">
        <v>43</v>
      </c>
      <c r="J597" s="130">
        <v>2228780.4880005</v>
      </c>
      <c r="K597" s="128"/>
      <c r="L597" s="171"/>
    </row>
    <row r="598" spans="1:12" hidden="1">
      <c r="A598" s="131" t="s">
        <v>63</v>
      </c>
      <c r="B598" s="131" t="s">
        <v>38</v>
      </c>
      <c r="C598" s="131" t="s">
        <v>48</v>
      </c>
      <c r="D598" s="126">
        <v>41671</v>
      </c>
      <c r="E598" s="127">
        <f>MONTH(D598)</f>
        <v>2</v>
      </c>
      <c r="F598" s="127" t="s">
        <v>40</v>
      </c>
      <c r="G598" s="131" t="s">
        <v>41</v>
      </c>
      <c r="H598" s="131" t="s">
        <v>42</v>
      </c>
      <c r="I598" s="131" t="s">
        <v>43</v>
      </c>
      <c r="J598" s="130">
        <v>2185969.2785069998</v>
      </c>
      <c r="K598" s="128"/>
      <c r="L598" s="171"/>
    </row>
    <row r="599" spans="1:12" hidden="1">
      <c r="A599" s="131" t="s">
        <v>63</v>
      </c>
      <c r="B599" s="131" t="s">
        <v>38</v>
      </c>
      <c r="C599" s="131" t="s">
        <v>48</v>
      </c>
      <c r="D599" s="126">
        <v>41699</v>
      </c>
      <c r="E599" s="127">
        <f>MONTH(D599)</f>
        <v>3</v>
      </c>
      <c r="F599" s="127" t="s">
        <v>40</v>
      </c>
      <c r="G599" s="131" t="s">
        <v>41</v>
      </c>
      <c r="H599" s="131" t="s">
        <v>42</v>
      </c>
      <c r="I599" s="131" t="s">
        <v>43</v>
      </c>
      <c r="J599" s="130">
        <v>1950392.0613048752</v>
      </c>
      <c r="K599" s="128"/>
      <c r="L599" s="171"/>
    </row>
    <row r="600" spans="1:12" hidden="1">
      <c r="A600" s="131" t="s">
        <v>63</v>
      </c>
      <c r="B600" s="131" t="s">
        <v>38</v>
      </c>
      <c r="C600" s="131" t="s">
        <v>48</v>
      </c>
      <c r="D600" s="126">
        <v>41730</v>
      </c>
      <c r="E600" s="127">
        <f>MONTH(D600)</f>
        <v>4</v>
      </c>
      <c r="F600" s="127" t="s">
        <v>40</v>
      </c>
      <c r="G600" s="131" t="s">
        <v>41</v>
      </c>
      <c r="H600" s="131" t="s">
        <v>42</v>
      </c>
      <c r="I600" s="131" t="s">
        <v>43</v>
      </c>
      <c r="J600" s="130">
        <v>1986295.0526719999</v>
      </c>
      <c r="K600" s="128"/>
      <c r="L600" s="171"/>
    </row>
    <row r="601" spans="1:12" hidden="1">
      <c r="A601" s="131" t="s">
        <v>63</v>
      </c>
      <c r="B601" s="131" t="s">
        <v>38</v>
      </c>
      <c r="C601" s="131" t="s">
        <v>48</v>
      </c>
      <c r="D601" s="126">
        <v>41760</v>
      </c>
      <c r="E601" s="127">
        <f>MONTH(D601)</f>
        <v>5</v>
      </c>
      <c r="F601" s="127" t="s">
        <v>40</v>
      </c>
      <c r="G601" s="131" t="s">
        <v>41</v>
      </c>
      <c r="H601" s="131" t="s">
        <v>42</v>
      </c>
      <c r="I601" s="131" t="s">
        <v>43</v>
      </c>
      <c r="J601" s="130">
        <v>2071155.7982568748</v>
      </c>
      <c r="K601" s="128"/>
      <c r="L601" s="171"/>
    </row>
    <row r="602" spans="1:12" hidden="1">
      <c r="A602" s="131" t="s">
        <v>63</v>
      </c>
      <c r="B602" s="131" t="s">
        <v>38</v>
      </c>
      <c r="C602" s="131" t="s">
        <v>48</v>
      </c>
      <c r="D602" s="126">
        <v>41791</v>
      </c>
      <c r="E602" s="127">
        <f>MONTH(D602)</f>
        <v>6</v>
      </c>
      <c r="F602" s="127" t="s">
        <v>40</v>
      </c>
      <c r="G602" s="131" t="s">
        <v>41</v>
      </c>
      <c r="H602" s="131" t="s">
        <v>42</v>
      </c>
      <c r="I602" s="131" t="s">
        <v>43</v>
      </c>
      <c r="J602" s="130">
        <v>2273512.0860041254</v>
      </c>
      <c r="K602" s="128"/>
      <c r="L602" s="171"/>
    </row>
    <row r="603" spans="1:12" hidden="1">
      <c r="A603" s="131" t="s">
        <v>63</v>
      </c>
      <c r="B603" s="131" t="s">
        <v>38</v>
      </c>
      <c r="C603" s="131" t="s">
        <v>48</v>
      </c>
      <c r="D603" s="126">
        <v>41456</v>
      </c>
      <c r="E603" s="127">
        <f>MONTH(D603)</f>
        <v>7</v>
      </c>
      <c r="F603" s="127" t="s">
        <v>40</v>
      </c>
      <c r="G603" s="131" t="s">
        <v>41</v>
      </c>
      <c r="H603" s="131" t="s">
        <v>44</v>
      </c>
      <c r="I603" s="131" t="s">
        <v>43</v>
      </c>
      <c r="J603" s="130">
        <v>3229019.3481892501</v>
      </c>
      <c r="K603" s="128"/>
      <c r="L603" s="171"/>
    </row>
    <row r="604" spans="1:12" hidden="1">
      <c r="A604" s="131" t="s">
        <v>63</v>
      </c>
      <c r="B604" s="131" t="s">
        <v>38</v>
      </c>
      <c r="C604" s="131" t="s">
        <v>48</v>
      </c>
      <c r="D604" s="126">
        <v>41487</v>
      </c>
      <c r="E604" s="127">
        <f>MONTH(D604)</f>
        <v>8</v>
      </c>
      <c r="F604" s="127" t="s">
        <v>40</v>
      </c>
      <c r="G604" s="131" t="s">
        <v>41</v>
      </c>
      <c r="H604" s="131" t="s">
        <v>44</v>
      </c>
      <c r="I604" s="131" t="s">
        <v>43</v>
      </c>
      <c r="J604" s="130">
        <v>3998074.953249</v>
      </c>
      <c r="K604" s="128"/>
      <c r="L604" s="171"/>
    </row>
    <row r="605" spans="1:12" hidden="1">
      <c r="A605" s="131" t="s">
        <v>63</v>
      </c>
      <c r="B605" s="131" t="s">
        <v>38</v>
      </c>
      <c r="C605" s="131" t="s">
        <v>48</v>
      </c>
      <c r="D605" s="126">
        <v>41518</v>
      </c>
      <c r="E605" s="127">
        <f>MONTH(D605)</f>
        <v>9</v>
      </c>
      <c r="F605" s="127" t="s">
        <v>40</v>
      </c>
      <c r="G605" s="131" t="s">
        <v>41</v>
      </c>
      <c r="H605" s="131" t="s">
        <v>44</v>
      </c>
      <c r="I605" s="131" t="s">
        <v>43</v>
      </c>
      <c r="J605" s="130">
        <v>3458560.3451040001</v>
      </c>
      <c r="K605" s="128"/>
      <c r="L605" s="171"/>
    </row>
    <row r="606" spans="1:12" hidden="1">
      <c r="A606" s="131" t="s">
        <v>63</v>
      </c>
      <c r="B606" s="131" t="s">
        <v>38</v>
      </c>
      <c r="C606" s="131" t="s">
        <v>48</v>
      </c>
      <c r="D606" s="126">
        <v>41548</v>
      </c>
      <c r="E606" s="127">
        <f>MONTH(D606)</f>
        <v>10</v>
      </c>
      <c r="F606" s="127" t="s">
        <v>40</v>
      </c>
      <c r="G606" s="131" t="s">
        <v>41</v>
      </c>
      <c r="H606" s="131" t="s">
        <v>44</v>
      </c>
      <c r="I606" s="131" t="s">
        <v>43</v>
      </c>
      <c r="J606" s="130">
        <v>2863773.4980290001</v>
      </c>
      <c r="K606" s="128"/>
      <c r="L606" s="171"/>
    </row>
    <row r="607" spans="1:12" hidden="1">
      <c r="A607" s="131" t="s">
        <v>63</v>
      </c>
      <c r="B607" s="131" t="s">
        <v>38</v>
      </c>
      <c r="C607" s="131" t="s">
        <v>48</v>
      </c>
      <c r="D607" s="126">
        <v>41579</v>
      </c>
      <c r="E607" s="127">
        <f>MONTH(D607)</f>
        <v>11</v>
      </c>
      <c r="F607" s="127" t="s">
        <v>40</v>
      </c>
      <c r="G607" s="131" t="s">
        <v>41</v>
      </c>
      <c r="H607" s="131" t="s">
        <v>44</v>
      </c>
      <c r="I607" s="131" t="s">
        <v>43</v>
      </c>
      <c r="J607" s="130">
        <v>3126213.72064</v>
      </c>
      <c r="K607" s="128"/>
      <c r="L607" s="171"/>
    </row>
    <row r="608" spans="1:12" hidden="1">
      <c r="A608" s="131" t="s">
        <v>63</v>
      </c>
      <c r="B608" s="131" t="s">
        <v>38</v>
      </c>
      <c r="C608" s="131" t="s">
        <v>48</v>
      </c>
      <c r="D608" s="126">
        <v>41609</v>
      </c>
      <c r="E608" s="127">
        <f>MONTH(D608)</f>
        <v>12</v>
      </c>
      <c r="F608" s="127" t="s">
        <v>40</v>
      </c>
      <c r="G608" s="131" t="s">
        <v>41</v>
      </c>
      <c r="H608" s="131" t="s">
        <v>44</v>
      </c>
      <c r="I608" s="131" t="s">
        <v>43</v>
      </c>
      <c r="J608" s="130">
        <v>2691566.5882560001</v>
      </c>
      <c r="K608" s="128"/>
      <c r="L608" s="171"/>
    </row>
    <row r="609" spans="1:12" hidden="1">
      <c r="A609" s="131" t="s">
        <v>63</v>
      </c>
      <c r="B609" s="131" t="s">
        <v>38</v>
      </c>
      <c r="C609" s="131" t="s">
        <v>48</v>
      </c>
      <c r="D609" s="126">
        <v>41640</v>
      </c>
      <c r="E609" s="127">
        <f>MONTH(D609)</f>
        <v>1</v>
      </c>
      <c r="F609" s="127" t="s">
        <v>40</v>
      </c>
      <c r="G609" s="131" t="s">
        <v>41</v>
      </c>
      <c r="H609" s="131" t="s">
        <v>44</v>
      </c>
      <c r="I609" s="131" t="s">
        <v>43</v>
      </c>
      <c r="J609" s="130">
        <v>4009179.999363</v>
      </c>
      <c r="K609" s="128"/>
      <c r="L609" s="171"/>
    </row>
    <row r="610" spans="1:12" hidden="1">
      <c r="A610" s="131" t="s">
        <v>63</v>
      </c>
      <c r="B610" s="131" t="s">
        <v>38</v>
      </c>
      <c r="C610" s="131" t="s">
        <v>48</v>
      </c>
      <c r="D610" s="126">
        <v>41671</v>
      </c>
      <c r="E610" s="127">
        <f>MONTH(D610)</f>
        <v>2</v>
      </c>
      <c r="F610" s="127" t="s">
        <v>40</v>
      </c>
      <c r="G610" s="131" t="s">
        <v>41</v>
      </c>
      <c r="H610" s="131" t="s">
        <v>44</v>
      </c>
      <c r="I610" s="131" t="s">
        <v>43</v>
      </c>
      <c r="J610" s="130">
        <v>4249229.7763439994</v>
      </c>
      <c r="K610" s="128"/>
      <c r="L610" s="171"/>
    </row>
    <row r="611" spans="1:12" hidden="1">
      <c r="A611" s="131" t="s">
        <v>63</v>
      </c>
      <c r="B611" s="131" t="s">
        <v>38</v>
      </c>
      <c r="C611" s="131" t="s">
        <v>48</v>
      </c>
      <c r="D611" s="126">
        <v>41699</v>
      </c>
      <c r="E611" s="127">
        <f>MONTH(D611)</f>
        <v>3</v>
      </c>
      <c r="F611" s="127" t="s">
        <v>40</v>
      </c>
      <c r="G611" s="131" t="s">
        <v>41</v>
      </c>
      <c r="H611" s="131" t="s">
        <v>44</v>
      </c>
      <c r="I611" s="131" t="s">
        <v>43</v>
      </c>
      <c r="J611" s="130">
        <v>3887025.4362960001</v>
      </c>
      <c r="K611" s="128"/>
      <c r="L611" s="171"/>
    </row>
    <row r="612" spans="1:12" hidden="1">
      <c r="A612" s="131" t="s">
        <v>63</v>
      </c>
      <c r="B612" s="131" t="s">
        <v>38</v>
      </c>
      <c r="C612" s="131" t="s">
        <v>48</v>
      </c>
      <c r="D612" s="126">
        <v>41730</v>
      </c>
      <c r="E612" s="127">
        <f>MONTH(D612)</f>
        <v>4</v>
      </c>
      <c r="F612" s="127" t="s">
        <v>40</v>
      </c>
      <c r="G612" s="131" t="s">
        <v>41</v>
      </c>
      <c r="H612" s="131" t="s">
        <v>44</v>
      </c>
      <c r="I612" s="131" t="s">
        <v>43</v>
      </c>
      <c r="J612" s="130">
        <v>4377062.9091839995</v>
      </c>
      <c r="K612" s="128"/>
      <c r="L612" s="171"/>
    </row>
    <row r="613" spans="1:12" hidden="1">
      <c r="A613" s="131" t="s">
        <v>63</v>
      </c>
      <c r="B613" s="131" t="s">
        <v>38</v>
      </c>
      <c r="C613" s="131" t="s">
        <v>48</v>
      </c>
      <c r="D613" s="126">
        <v>41760</v>
      </c>
      <c r="E613" s="127">
        <f>MONTH(D613)</f>
        <v>5</v>
      </c>
      <c r="F613" s="127" t="s">
        <v>40</v>
      </c>
      <c r="G613" s="131" t="s">
        <v>41</v>
      </c>
      <c r="H613" s="131" t="s">
        <v>44</v>
      </c>
      <c r="I613" s="131" t="s">
        <v>43</v>
      </c>
      <c r="J613" s="130">
        <v>4388344.7790930001</v>
      </c>
      <c r="K613" s="128"/>
      <c r="L613" s="171"/>
    </row>
    <row r="614" spans="1:12" hidden="1">
      <c r="A614" s="131" t="s">
        <v>63</v>
      </c>
      <c r="B614" s="131" t="s">
        <v>38</v>
      </c>
      <c r="C614" s="131" t="s">
        <v>48</v>
      </c>
      <c r="D614" s="126">
        <v>41791</v>
      </c>
      <c r="E614" s="127">
        <f>MONTH(D614)</f>
        <v>6</v>
      </c>
      <c r="F614" s="127" t="s">
        <v>40</v>
      </c>
      <c r="G614" s="131" t="s">
        <v>41</v>
      </c>
      <c r="H614" s="131" t="s">
        <v>44</v>
      </c>
      <c r="I614" s="131" t="s">
        <v>43</v>
      </c>
      <c r="J614" s="130">
        <v>4431008.4784342507</v>
      </c>
      <c r="K614" s="128"/>
      <c r="L614" s="171"/>
    </row>
    <row r="615" spans="1:12" hidden="1">
      <c r="A615" s="131" t="s">
        <v>63</v>
      </c>
      <c r="B615" s="131" t="s">
        <v>38</v>
      </c>
      <c r="C615" s="131" t="s">
        <v>48</v>
      </c>
      <c r="D615" s="126">
        <v>41456</v>
      </c>
      <c r="E615" s="127">
        <f>MONTH(D615)</f>
        <v>7</v>
      </c>
      <c r="F615" s="127" t="s">
        <v>40</v>
      </c>
      <c r="G615" s="131" t="s">
        <v>45</v>
      </c>
      <c r="H615" s="131" t="s">
        <v>42</v>
      </c>
      <c r="I615" s="131" t="s">
        <v>43</v>
      </c>
      <c r="J615" s="130">
        <v>1665101.5295861098</v>
      </c>
      <c r="K615" s="128"/>
      <c r="L615" s="171"/>
    </row>
    <row r="616" spans="1:12" hidden="1">
      <c r="A616" s="131" t="s">
        <v>63</v>
      </c>
      <c r="B616" s="131" t="s">
        <v>38</v>
      </c>
      <c r="C616" s="131" t="s">
        <v>48</v>
      </c>
      <c r="D616" s="126">
        <v>41487</v>
      </c>
      <c r="E616" s="127">
        <f>MONTH(D616)</f>
        <v>8</v>
      </c>
      <c r="F616" s="127" t="s">
        <v>40</v>
      </c>
      <c r="G616" s="131" t="s">
        <v>45</v>
      </c>
      <c r="H616" s="131" t="s">
        <v>42</v>
      </c>
      <c r="I616" s="131" t="s">
        <v>43</v>
      </c>
      <c r="J616" s="130">
        <v>1847076.2833604398</v>
      </c>
      <c r="K616" s="128"/>
      <c r="L616" s="171"/>
    </row>
    <row r="617" spans="1:12" hidden="1">
      <c r="A617" s="131" t="s">
        <v>63</v>
      </c>
      <c r="B617" s="131" t="s">
        <v>38</v>
      </c>
      <c r="C617" s="131" t="s">
        <v>48</v>
      </c>
      <c r="D617" s="126">
        <v>41518</v>
      </c>
      <c r="E617" s="127">
        <f>MONTH(D617)</f>
        <v>9</v>
      </c>
      <c r="F617" s="127" t="s">
        <v>40</v>
      </c>
      <c r="G617" s="131" t="s">
        <v>45</v>
      </c>
      <c r="H617" s="131" t="s">
        <v>42</v>
      </c>
      <c r="I617" s="131" t="s">
        <v>43</v>
      </c>
      <c r="J617" s="130">
        <v>1443255.6006155098</v>
      </c>
      <c r="K617" s="128"/>
      <c r="L617" s="171"/>
    </row>
    <row r="618" spans="1:12" hidden="1">
      <c r="A618" s="131" t="s">
        <v>63</v>
      </c>
      <c r="B618" s="131" t="s">
        <v>38</v>
      </c>
      <c r="C618" s="131" t="s">
        <v>48</v>
      </c>
      <c r="D618" s="126">
        <v>41548</v>
      </c>
      <c r="E618" s="127">
        <f>MONTH(D618)</f>
        <v>10</v>
      </c>
      <c r="F618" s="127" t="s">
        <v>40</v>
      </c>
      <c r="G618" s="131" t="s">
        <v>45</v>
      </c>
      <c r="H618" s="131" t="s">
        <v>42</v>
      </c>
      <c r="I618" s="131" t="s">
        <v>43</v>
      </c>
      <c r="J618" s="130">
        <v>1340433.4702902001</v>
      </c>
      <c r="K618" s="128"/>
      <c r="L618" s="171"/>
    </row>
    <row r="619" spans="1:12" hidden="1">
      <c r="A619" s="131" t="s">
        <v>63</v>
      </c>
      <c r="B619" s="131" t="s">
        <v>38</v>
      </c>
      <c r="C619" s="131" t="s">
        <v>48</v>
      </c>
      <c r="D619" s="126">
        <v>41579</v>
      </c>
      <c r="E619" s="127">
        <f>MONTH(D619)</f>
        <v>11</v>
      </c>
      <c r="F619" s="127" t="s">
        <v>40</v>
      </c>
      <c r="G619" s="131" t="s">
        <v>45</v>
      </c>
      <c r="H619" s="131" t="s">
        <v>42</v>
      </c>
      <c r="I619" s="131" t="s">
        <v>43</v>
      </c>
      <c r="J619" s="130">
        <v>1484304.6234175498</v>
      </c>
      <c r="K619" s="128"/>
      <c r="L619" s="171"/>
    </row>
    <row r="620" spans="1:12" hidden="1">
      <c r="A620" s="131" t="s">
        <v>63</v>
      </c>
      <c r="B620" s="131" t="s">
        <v>38</v>
      </c>
      <c r="C620" s="131" t="s">
        <v>48</v>
      </c>
      <c r="D620" s="126">
        <v>41609</v>
      </c>
      <c r="E620" s="127">
        <f>MONTH(D620)</f>
        <v>12</v>
      </c>
      <c r="F620" s="127" t="s">
        <v>40</v>
      </c>
      <c r="G620" s="131" t="s">
        <v>45</v>
      </c>
      <c r="H620" s="131" t="s">
        <v>42</v>
      </c>
      <c r="I620" s="131" t="s">
        <v>43</v>
      </c>
      <c r="J620" s="130">
        <v>1288013.6333248802</v>
      </c>
      <c r="K620" s="128"/>
      <c r="L620" s="171"/>
    </row>
    <row r="621" spans="1:12" hidden="1">
      <c r="A621" s="131" t="s">
        <v>63</v>
      </c>
      <c r="B621" s="131" t="s">
        <v>38</v>
      </c>
      <c r="C621" s="131" t="s">
        <v>48</v>
      </c>
      <c r="D621" s="126">
        <v>41640</v>
      </c>
      <c r="E621" s="127">
        <f>MONTH(D621)</f>
        <v>1</v>
      </c>
      <c r="F621" s="127" t="s">
        <v>40</v>
      </c>
      <c r="G621" s="131" t="s">
        <v>45</v>
      </c>
      <c r="H621" s="131" t="s">
        <v>42</v>
      </c>
      <c r="I621" s="131" t="s">
        <v>43</v>
      </c>
      <c r="J621" s="130">
        <v>1934441.18316372</v>
      </c>
      <c r="K621" s="128"/>
      <c r="L621" s="171"/>
    </row>
    <row r="622" spans="1:12" hidden="1">
      <c r="A622" s="131" t="s">
        <v>63</v>
      </c>
      <c r="B622" s="131" t="s">
        <v>38</v>
      </c>
      <c r="C622" s="131" t="s">
        <v>48</v>
      </c>
      <c r="D622" s="126">
        <v>41671</v>
      </c>
      <c r="E622" s="127">
        <f>MONTH(D622)</f>
        <v>2</v>
      </c>
      <c r="F622" s="127" t="s">
        <v>40</v>
      </c>
      <c r="G622" s="131" t="s">
        <v>45</v>
      </c>
      <c r="H622" s="131" t="s">
        <v>42</v>
      </c>
      <c r="I622" s="131" t="s">
        <v>43</v>
      </c>
      <c r="J622" s="130">
        <v>1867732.8207522598</v>
      </c>
      <c r="K622" s="128"/>
      <c r="L622" s="171"/>
    </row>
    <row r="623" spans="1:12" hidden="1">
      <c r="A623" s="131" t="s">
        <v>63</v>
      </c>
      <c r="B623" s="131" t="s">
        <v>38</v>
      </c>
      <c r="C623" s="131" t="s">
        <v>48</v>
      </c>
      <c r="D623" s="126">
        <v>41699</v>
      </c>
      <c r="E623" s="127">
        <f>MONTH(D623)</f>
        <v>3</v>
      </c>
      <c r="F623" s="127" t="s">
        <v>40</v>
      </c>
      <c r="G623" s="131" t="s">
        <v>45</v>
      </c>
      <c r="H623" s="131" t="s">
        <v>42</v>
      </c>
      <c r="I623" s="131" t="s">
        <v>43</v>
      </c>
      <c r="J623" s="130">
        <v>1632975.2369934299</v>
      </c>
      <c r="K623" s="128"/>
      <c r="L623" s="171"/>
    </row>
    <row r="624" spans="1:12" hidden="1">
      <c r="A624" s="131" t="s">
        <v>63</v>
      </c>
      <c r="B624" s="131" t="s">
        <v>38</v>
      </c>
      <c r="C624" s="131" t="s">
        <v>48</v>
      </c>
      <c r="D624" s="126">
        <v>41730</v>
      </c>
      <c r="E624" s="127">
        <f>MONTH(D624)</f>
        <v>4</v>
      </c>
      <c r="F624" s="127" t="s">
        <v>40</v>
      </c>
      <c r="G624" s="131" t="s">
        <v>45</v>
      </c>
      <c r="H624" s="131" t="s">
        <v>42</v>
      </c>
      <c r="I624" s="131" t="s">
        <v>43</v>
      </c>
      <c r="J624" s="130">
        <v>1699686.4578355199</v>
      </c>
      <c r="K624" s="128"/>
      <c r="L624" s="171"/>
    </row>
    <row r="625" spans="1:12" hidden="1">
      <c r="A625" s="131" t="s">
        <v>63</v>
      </c>
      <c r="B625" s="131" t="s">
        <v>38</v>
      </c>
      <c r="C625" s="131" t="s">
        <v>48</v>
      </c>
      <c r="D625" s="126">
        <v>41760</v>
      </c>
      <c r="E625" s="127">
        <f>MONTH(D625)</f>
        <v>5</v>
      </c>
      <c r="F625" s="127" t="s">
        <v>40</v>
      </c>
      <c r="G625" s="131" t="s">
        <v>45</v>
      </c>
      <c r="H625" s="131" t="s">
        <v>42</v>
      </c>
      <c r="I625" s="131" t="s">
        <v>43</v>
      </c>
      <c r="J625" s="130">
        <v>1838520.95026149</v>
      </c>
      <c r="K625" s="128"/>
      <c r="L625" s="171"/>
    </row>
    <row r="626" spans="1:12" hidden="1">
      <c r="A626" s="131" t="s">
        <v>63</v>
      </c>
      <c r="B626" s="131" t="s">
        <v>38</v>
      </c>
      <c r="C626" s="131" t="s">
        <v>48</v>
      </c>
      <c r="D626" s="126">
        <v>41791</v>
      </c>
      <c r="E626" s="127">
        <f>MONTH(D626)</f>
        <v>6</v>
      </c>
      <c r="F626" s="127" t="s">
        <v>40</v>
      </c>
      <c r="G626" s="131" t="s">
        <v>45</v>
      </c>
      <c r="H626" s="131" t="s">
        <v>42</v>
      </c>
      <c r="I626" s="131" t="s">
        <v>43</v>
      </c>
      <c r="J626" s="130">
        <v>1919092.9312032503</v>
      </c>
      <c r="K626" s="128"/>
      <c r="L626" s="171"/>
    </row>
    <row r="627" spans="1:12" hidden="1">
      <c r="A627" s="131" t="s">
        <v>63</v>
      </c>
      <c r="B627" s="131" t="s">
        <v>38</v>
      </c>
      <c r="C627" s="131" t="s">
        <v>48</v>
      </c>
      <c r="D627" s="126">
        <v>41456</v>
      </c>
      <c r="E627" s="127">
        <f>MONTH(D627)</f>
        <v>7</v>
      </c>
      <c r="F627" s="127" t="s">
        <v>40</v>
      </c>
      <c r="G627" s="131" t="s">
        <v>45</v>
      </c>
      <c r="H627" s="131" t="s">
        <v>44</v>
      </c>
      <c r="I627" s="131" t="s">
        <v>43</v>
      </c>
      <c r="J627" s="130">
        <v>2886159.0288201999</v>
      </c>
      <c r="K627" s="128"/>
      <c r="L627" s="171"/>
    </row>
    <row r="628" spans="1:12" hidden="1">
      <c r="A628" s="131" t="s">
        <v>63</v>
      </c>
      <c r="B628" s="131" t="s">
        <v>38</v>
      </c>
      <c r="C628" s="131" t="s">
        <v>48</v>
      </c>
      <c r="D628" s="126">
        <v>41487</v>
      </c>
      <c r="E628" s="127">
        <f>MONTH(D628)</f>
        <v>8</v>
      </c>
      <c r="F628" s="127" t="s">
        <v>40</v>
      </c>
      <c r="G628" s="131" t="s">
        <v>45</v>
      </c>
      <c r="H628" s="131" t="s">
        <v>44</v>
      </c>
      <c r="I628" s="131" t="s">
        <v>43</v>
      </c>
      <c r="J628" s="130">
        <v>2138617.9464186002</v>
      </c>
      <c r="K628" s="128"/>
      <c r="L628" s="171"/>
    </row>
    <row r="629" spans="1:12" hidden="1">
      <c r="A629" s="131" t="s">
        <v>63</v>
      </c>
      <c r="B629" s="131" t="s">
        <v>38</v>
      </c>
      <c r="C629" s="131" t="s">
        <v>48</v>
      </c>
      <c r="D629" s="126">
        <v>41518</v>
      </c>
      <c r="E629" s="127">
        <f>MONTH(D629)</f>
        <v>9</v>
      </c>
      <c r="F629" s="127" t="s">
        <v>40</v>
      </c>
      <c r="G629" s="131" t="s">
        <v>45</v>
      </c>
      <c r="H629" s="131" t="s">
        <v>44</v>
      </c>
      <c r="I629" s="131" t="s">
        <v>43</v>
      </c>
      <c r="J629" s="130">
        <v>3947712.1118929996</v>
      </c>
      <c r="K629" s="128"/>
      <c r="L629" s="171"/>
    </row>
    <row r="630" spans="1:12" hidden="1">
      <c r="A630" s="131" t="s">
        <v>63</v>
      </c>
      <c r="B630" s="131" t="s">
        <v>38</v>
      </c>
      <c r="C630" s="131" t="s">
        <v>48</v>
      </c>
      <c r="D630" s="126">
        <v>41548</v>
      </c>
      <c r="E630" s="127">
        <f>MONTH(D630)</f>
        <v>10</v>
      </c>
      <c r="F630" s="127" t="s">
        <v>40</v>
      </c>
      <c r="G630" s="131" t="s">
        <v>45</v>
      </c>
      <c r="H630" s="131" t="s">
        <v>44</v>
      </c>
      <c r="I630" s="131" t="s">
        <v>43</v>
      </c>
      <c r="J630" s="130">
        <v>3336453.7222977998</v>
      </c>
      <c r="K630" s="128"/>
      <c r="L630" s="171"/>
    </row>
    <row r="631" spans="1:12" hidden="1">
      <c r="A631" s="131" t="s">
        <v>63</v>
      </c>
      <c r="B631" s="131" t="s">
        <v>38</v>
      </c>
      <c r="C631" s="131" t="s">
        <v>48</v>
      </c>
      <c r="D631" s="126">
        <v>41579</v>
      </c>
      <c r="E631" s="127">
        <f>MONTH(D631)</f>
        <v>11</v>
      </c>
      <c r="F631" s="127" t="s">
        <v>40</v>
      </c>
      <c r="G631" s="131" t="s">
        <v>45</v>
      </c>
      <c r="H631" s="131" t="s">
        <v>44</v>
      </c>
      <c r="I631" s="131" t="s">
        <v>43</v>
      </c>
      <c r="J631" s="130">
        <v>2581238.6260960004</v>
      </c>
      <c r="K631" s="128"/>
      <c r="L631" s="171"/>
    </row>
    <row r="632" spans="1:12" hidden="1">
      <c r="A632" s="131" t="s">
        <v>63</v>
      </c>
      <c r="B632" s="131" t="s">
        <v>38</v>
      </c>
      <c r="C632" s="131" t="s">
        <v>48</v>
      </c>
      <c r="D632" s="126">
        <v>41609</v>
      </c>
      <c r="E632" s="127">
        <f>MONTH(D632)</f>
        <v>12</v>
      </c>
      <c r="F632" s="127" t="s">
        <v>40</v>
      </c>
      <c r="G632" s="131" t="s">
        <v>45</v>
      </c>
      <c r="H632" s="131" t="s">
        <v>44</v>
      </c>
      <c r="I632" s="131" t="s">
        <v>43</v>
      </c>
      <c r="J632" s="130">
        <v>3389594.0119008003</v>
      </c>
      <c r="K632" s="128"/>
      <c r="L632" s="171"/>
    </row>
    <row r="633" spans="1:12" hidden="1">
      <c r="A633" s="131" t="s">
        <v>63</v>
      </c>
      <c r="B633" s="131" t="s">
        <v>38</v>
      </c>
      <c r="C633" s="131" t="s">
        <v>48</v>
      </c>
      <c r="D633" s="126">
        <v>41640</v>
      </c>
      <c r="E633" s="127">
        <f>MONTH(D633)</f>
        <v>1</v>
      </c>
      <c r="F633" s="127" t="s">
        <v>40</v>
      </c>
      <c r="G633" s="131" t="s">
        <v>45</v>
      </c>
      <c r="H633" s="131" t="s">
        <v>44</v>
      </c>
      <c r="I633" s="131" t="s">
        <v>43</v>
      </c>
      <c r="J633" s="130">
        <v>3641782.9956648001</v>
      </c>
      <c r="K633" s="128"/>
      <c r="L633" s="171"/>
    </row>
    <row r="634" spans="1:12" hidden="1">
      <c r="A634" s="131" t="s">
        <v>63</v>
      </c>
      <c r="B634" s="131" t="s">
        <v>38</v>
      </c>
      <c r="C634" s="131" t="s">
        <v>48</v>
      </c>
      <c r="D634" s="126">
        <v>41671</v>
      </c>
      <c r="E634" s="127">
        <f>MONTH(D634)</f>
        <v>2</v>
      </c>
      <c r="F634" s="127" t="s">
        <v>40</v>
      </c>
      <c r="G634" s="131" t="s">
        <v>45</v>
      </c>
      <c r="H634" s="131" t="s">
        <v>44</v>
      </c>
      <c r="I634" s="131" t="s">
        <v>43</v>
      </c>
      <c r="J634" s="130">
        <v>3637088.2590588001</v>
      </c>
      <c r="K634" s="128"/>
      <c r="L634" s="171"/>
    </row>
    <row r="635" spans="1:12" hidden="1">
      <c r="A635" s="131" t="s">
        <v>63</v>
      </c>
      <c r="B635" s="131" t="s">
        <v>38</v>
      </c>
      <c r="C635" s="131" t="s">
        <v>48</v>
      </c>
      <c r="D635" s="126">
        <v>41699</v>
      </c>
      <c r="E635" s="127">
        <f>MONTH(D635)</f>
        <v>3</v>
      </c>
      <c r="F635" s="127" t="s">
        <v>40</v>
      </c>
      <c r="G635" s="131" t="s">
        <v>45</v>
      </c>
      <c r="H635" s="131" t="s">
        <v>44</v>
      </c>
      <c r="I635" s="131" t="s">
        <v>43</v>
      </c>
      <c r="J635" s="130">
        <v>2891368.2735684002</v>
      </c>
      <c r="K635" s="128"/>
      <c r="L635" s="171"/>
    </row>
    <row r="636" spans="1:12" hidden="1">
      <c r="A636" s="131" t="s">
        <v>63</v>
      </c>
      <c r="B636" s="131" t="s">
        <v>38</v>
      </c>
      <c r="C636" s="131" t="s">
        <v>48</v>
      </c>
      <c r="D636" s="126">
        <v>41730</v>
      </c>
      <c r="E636" s="127">
        <f>MONTH(D636)</f>
        <v>4</v>
      </c>
      <c r="F636" s="127" t="s">
        <v>40</v>
      </c>
      <c r="G636" s="131" t="s">
        <v>45</v>
      </c>
      <c r="H636" s="131" t="s">
        <v>44</v>
      </c>
      <c r="I636" s="131" t="s">
        <v>43</v>
      </c>
      <c r="J636" s="130">
        <v>3090339.0142464004</v>
      </c>
      <c r="K636" s="128"/>
      <c r="L636" s="171"/>
    </row>
    <row r="637" spans="1:12" hidden="1">
      <c r="A637" s="131" t="s">
        <v>63</v>
      </c>
      <c r="B637" s="131" t="s">
        <v>38</v>
      </c>
      <c r="C637" s="131" t="s">
        <v>48</v>
      </c>
      <c r="D637" s="126">
        <v>41760</v>
      </c>
      <c r="E637" s="127">
        <f>MONTH(D637)</f>
        <v>5</v>
      </c>
      <c r="F637" s="127" t="s">
        <v>40</v>
      </c>
      <c r="G637" s="131" t="s">
        <v>45</v>
      </c>
      <c r="H637" s="131" t="s">
        <v>44</v>
      </c>
      <c r="I637" s="131" t="s">
        <v>43</v>
      </c>
      <c r="J637" s="130">
        <v>3395668.6594643998</v>
      </c>
      <c r="K637" s="128"/>
      <c r="L637" s="171"/>
    </row>
    <row r="638" spans="1:12" hidden="1">
      <c r="A638" s="131" t="s">
        <v>63</v>
      </c>
      <c r="B638" s="131" t="s">
        <v>38</v>
      </c>
      <c r="C638" s="131" t="s">
        <v>48</v>
      </c>
      <c r="D638" s="126">
        <v>41791</v>
      </c>
      <c r="E638" s="127">
        <f>MONTH(D638)</f>
        <v>6</v>
      </c>
      <c r="F638" s="127" t="s">
        <v>40</v>
      </c>
      <c r="G638" s="131" t="s">
        <v>45</v>
      </c>
      <c r="H638" s="131" t="s">
        <v>44</v>
      </c>
      <c r="I638" s="131" t="s">
        <v>43</v>
      </c>
      <c r="J638" s="130">
        <v>3379572.3100814</v>
      </c>
      <c r="K638" s="128"/>
      <c r="L638" s="171"/>
    </row>
    <row r="639" spans="1:12" hidden="1">
      <c r="A639" s="131" t="s">
        <v>63</v>
      </c>
      <c r="B639" s="131" t="s">
        <v>38</v>
      </c>
      <c r="C639" s="131" t="s">
        <v>48</v>
      </c>
      <c r="D639" s="126">
        <v>41456</v>
      </c>
      <c r="E639" s="127">
        <f>MONTH(D639)</f>
        <v>7</v>
      </c>
      <c r="F639" s="127" t="s">
        <v>40</v>
      </c>
      <c r="G639" s="131" t="s">
        <v>46</v>
      </c>
      <c r="H639" s="131" t="s">
        <v>42</v>
      </c>
      <c r="I639" s="131" t="s">
        <v>43</v>
      </c>
      <c r="J639" s="130">
        <v>3083178.310218194</v>
      </c>
      <c r="K639" s="128"/>
      <c r="L639" s="171"/>
    </row>
    <row r="640" spans="1:12" hidden="1">
      <c r="A640" s="131" t="s">
        <v>63</v>
      </c>
      <c r="B640" s="131" t="s">
        <v>38</v>
      </c>
      <c r="C640" s="131" t="s">
        <v>48</v>
      </c>
      <c r="D640" s="126">
        <v>41487</v>
      </c>
      <c r="E640" s="127">
        <f>MONTH(D640)</f>
        <v>8</v>
      </c>
      <c r="F640" s="127" t="s">
        <v>40</v>
      </c>
      <c r="G640" s="131" t="s">
        <v>46</v>
      </c>
      <c r="H640" s="131" t="s">
        <v>42</v>
      </c>
      <c r="I640" s="131" t="s">
        <v>43</v>
      </c>
      <c r="J640" s="130">
        <v>3624627.2765830643</v>
      </c>
      <c r="K640" s="128"/>
      <c r="L640" s="171"/>
    </row>
    <row r="641" spans="1:12" hidden="1">
      <c r="A641" s="131" t="s">
        <v>63</v>
      </c>
      <c r="B641" s="131" t="s">
        <v>38</v>
      </c>
      <c r="C641" s="131" t="s">
        <v>48</v>
      </c>
      <c r="D641" s="126">
        <v>41518</v>
      </c>
      <c r="E641" s="127">
        <f>MONTH(D641)</f>
        <v>9</v>
      </c>
      <c r="F641" s="127" t="s">
        <v>40</v>
      </c>
      <c r="G641" s="131" t="s">
        <v>46</v>
      </c>
      <c r="H641" s="131" t="s">
        <v>42</v>
      </c>
      <c r="I641" s="131" t="s">
        <v>43</v>
      </c>
      <c r="J641" s="130">
        <v>3090109.4706031792</v>
      </c>
      <c r="K641" s="128"/>
      <c r="L641" s="171"/>
    </row>
    <row r="642" spans="1:12" hidden="1">
      <c r="A642" s="131" t="s">
        <v>63</v>
      </c>
      <c r="B642" s="131" t="s">
        <v>38</v>
      </c>
      <c r="C642" s="131" t="s">
        <v>48</v>
      </c>
      <c r="D642" s="126">
        <v>41548</v>
      </c>
      <c r="E642" s="127">
        <f>MONTH(D642)</f>
        <v>10</v>
      </c>
      <c r="F642" s="127" t="s">
        <v>40</v>
      </c>
      <c r="G642" s="131" t="s">
        <v>46</v>
      </c>
      <c r="H642" s="131" t="s">
        <v>42</v>
      </c>
      <c r="I642" s="131" t="s">
        <v>43</v>
      </c>
      <c r="J642" s="130">
        <v>2588932.9613108994</v>
      </c>
      <c r="K642" s="128"/>
      <c r="L642" s="171"/>
    </row>
    <row r="643" spans="1:12" hidden="1">
      <c r="A643" s="131" t="s">
        <v>63</v>
      </c>
      <c r="B643" s="131" t="s">
        <v>38</v>
      </c>
      <c r="C643" s="131" t="s">
        <v>48</v>
      </c>
      <c r="D643" s="126">
        <v>41579</v>
      </c>
      <c r="E643" s="127">
        <f>MONTH(D643)</f>
        <v>11</v>
      </c>
      <c r="F643" s="127" t="s">
        <v>40</v>
      </c>
      <c r="G643" s="131" t="s">
        <v>46</v>
      </c>
      <c r="H643" s="131" t="s">
        <v>42</v>
      </c>
      <c r="I643" s="131" t="s">
        <v>43</v>
      </c>
      <c r="J643" s="130">
        <v>2871337.5293786996</v>
      </c>
      <c r="K643" s="128"/>
      <c r="L643" s="171"/>
    </row>
    <row r="644" spans="1:12" hidden="1">
      <c r="A644" s="131" t="s">
        <v>63</v>
      </c>
      <c r="B644" s="131" t="s">
        <v>38</v>
      </c>
      <c r="C644" s="131" t="s">
        <v>48</v>
      </c>
      <c r="D644" s="126">
        <v>41609</v>
      </c>
      <c r="E644" s="127">
        <f>MONTH(D644)</f>
        <v>12</v>
      </c>
      <c r="F644" s="127" t="s">
        <v>40</v>
      </c>
      <c r="G644" s="131" t="s">
        <v>46</v>
      </c>
      <c r="H644" s="131" t="s">
        <v>42</v>
      </c>
      <c r="I644" s="131" t="s">
        <v>43</v>
      </c>
      <c r="J644" s="130">
        <v>2476353.7848823196</v>
      </c>
      <c r="K644" s="128"/>
      <c r="L644" s="171"/>
    </row>
    <row r="645" spans="1:12" hidden="1">
      <c r="A645" s="131" t="s">
        <v>63</v>
      </c>
      <c r="B645" s="131" t="s">
        <v>38</v>
      </c>
      <c r="C645" s="131" t="s">
        <v>48</v>
      </c>
      <c r="D645" s="126">
        <v>41640</v>
      </c>
      <c r="E645" s="127">
        <f>MONTH(D645)</f>
        <v>1</v>
      </c>
      <c r="F645" s="127" t="s">
        <v>40</v>
      </c>
      <c r="G645" s="131" t="s">
        <v>46</v>
      </c>
      <c r="H645" s="131" t="s">
        <v>42</v>
      </c>
      <c r="I645" s="131" t="s">
        <v>43</v>
      </c>
      <c r="J645" s="130">
        <v>3520427.5225060191</v>
      </c>
      <c r="K645" s="128"/>
      <c r="L645" s="171"/>
    </row>
    <row r="646" spans="1:12" hidden="1">
      <c r="A646" s="131" t="s">
        <v>63</v>
      </c>
      <c r="B646" s="131" t="s">
        <v>38</v>
      </c>
      <c r="C646" s="131" t="s">
        <v>48</v>
      </c>
      <c r="D646" s="126">
        <v>41671</v>
      </c>
      <c r="E646" s="127">
        <f>MONTH(D646)</f>
        <v>2</v>
      </c>
      <c r="F646" s="127" t="s">
        <v>40</v>
      </c>
      <c r="G646" s="131" t="s">
        <v>46</v>
      </c>
      <c r="H646" s="131" t="s">
        <v>42</v>
      </c>
      <c r="I646" s="131" t="s">
        <v>43</v>
      </c>
      <c r="J646" s="130">
        <v>3874818.9917811132</v>
      </c>
      <c r="K646" s="128"/>
      <c r="L646" s="171"/>
    </row>
    <row r="647" spans="1:12" hidden="1">
      <c r="A647" s="131" t="s">
        <v>63</v>
      </c>
      <c r="B647" s="131" t="s">
        <v>38</v>
      </c>
      <c r="C647" s="131" t="s">
        <v>48</v>
      </c>
      <c r="D647" s="126">
        <v>41699</v>
      </c>
      <c r="E647" s="127">
        <f>MONTH(D647)</f>
        <v>3</v>
      </c>
      <c r="F647" s="127" t="s">
        <v>40</v>
      </c>
      <c r="G647" s="131" t="s">
        <v>46</v>
      </c>
      <c r="H647" s="131" t="s">
        <v>42</v>
      </c>
      <c r="I647" s="131" t="s">
        <v>43</v>
      </c>
      <c r="J647" s="130">
        <v>3237363.8548801187</v>
      </c>
      <c r="K647" s="128"/>
      <c r="L647" s="171"/>
    </row>
    <row r="648" spans="1:12" hidden="1">
      <c r="A648" s="131" t="s">
        <v>63</v>
      </c>
      <c r="B648" s="131" t="s">
        <v>38</v>
      </c>
      <c r="C648" s="131" t="s">
        <v>48</v>
      </c>
      <c r="D648" s="126">
        <v>41730</v>
      </c>
      <c r="E648" s="127">
        <f>MONTH(D648)</f>
        <v>4</v>
      </c>
      <c r="F648" s="127" t="s">
        <v>40</v>
      </c>
      <c r="G648" s="131" t="s">
        <v>46</v>
      </c>
      <c r="H648" s="131" t="s">
        <v>42</v>
      </c>
      <c r="I648" s="131" t="s">
        <v>43</v>
      </c>
      <c r="J648" s="130">
        <v>3615453.1290214392</v>
      </c>
      <c r="K648" s="128"/>
      <c r="L648" s="171"/>
    </row>
    <row r="649" spans="1:12" hidden="1">
      <c r="A649" s="131" t="s">
        <v>63</v>
      </c>
      <c r="B649" s="131" t="s">
        <v>38</v>
      </c>
      <c r="C649" s="131" t="s">
        <v>48</v>
      </c>
      <c r="D649" s="126">
        <v>41760</v>
      </c>
      <c r="E649" s="127">
        <f>MONTH(D649)</f>
        <v>5</v>
      </c>
      <c r="F649" s="127" t="s">
        <v>40</v>
      </c>
      <c r="G649" s="131" t="s">
        <v>46</v>
      </c>
      <c r="H649" s="131" t="s">
        <v>42</v>
      </c>
      <c r="I649" s="131" t="s">
        <v>43</v>
      </c>
      <c r="J649" s="130">
        <v>2956857.0525275953</v>
      </c>
      <c r="K649" s="128"/>
      <c r="L649" s="171"/>
    </row>
    <row r="650" spans="1:12" hidden="1">
      <c r="A650" s="131" t="s">
        <v>63</v>
      </c>
      <c r="B650" s="131" t="s">
        <v>38</v>
      </c>
      <c r="C650" s="131" t="s">
        <v>48</v>
      </c>
      <c r="D650" s="126">
        <v>41791</v>
      </c>
      <c r="E650" s="127">
        <f>MONTH(D650)</f>
        <v>6</v>
      </c>
      <c r="F650" s="127" t="s">
        <v>40</v>
      </c>
      <c r="G650" s="131" t="s">
        <v>46</v>
      </c>
      <c r="H650" s="131" t="s">
        <v>42</v>
      </c>
      <c r="I650" s="131" t="s">
        <v>43</v>
      </c>
      <c r="J650" s="130">
        <v>3215096.199550285</v>
      </c>
      <c r="K650" s="128"/>
      <c r="L650" s="171"/>
    </row>
    <row r="651" spans="1:12">
      <c r="A651" s="131" t="s">
        <v>63</v>
      </c>
      <c r="B651" s="131" t="s">
        <v>49</v>
      </c>
      <c r="C651" s="131" t="s">
        <v>39</v>
      </c>
      <c r="D651" s="126">
        <v>41456</v>
      </c>
      <c r="E651" s="127">
        <f t="shared" ref="E592:E655" si="0">MONTH(D651)</f>
        <v>7</v>
      </c>
      <c r="F651" s="127" t="s">
        <v>50</v>
      </c>
      <c r="G651" s="131" t="s">
        <v>51</v>
      </c>
      <c r="H651" s="131" t="s">
        <v>52</v>
      </c>
      <c r="I651" s="131" t="s">
        <v>43</v>
      </c>
      <c r="J651" s="130">
        <v>859050.95871603675</v>
      </c>
      <c r="K651" s="128"/>
      <c r="L651" s="171"/>
    </row>
    <row r="652" spans="1:12">
      <c r="A652" s="131" t="s">
        <v>63</v>
      </c>
      <c r="B652" s="131" t="s">
        <v>49</v>
      </c>
      <c r="C652" s="131" t="s">
        <v>39</v>
      </c>
      <c r="D652" s="126">
        <v>41487</v>
      </c>
      <c r="E652" s="127">
        <f t="shared" si="0"/>
        <v>8</v>
      </c>
      <c r="F652" s="127" t="s">
        <v>50</v>
      </c>
      <c r="G652" s="131" t="s">
        <v>51</v>
      </c>
      <c r="H652" s="131" t="s">
        <v>52</v>
      </c>
      <c r="I652" s="131" t="s">
        <v>43</v>
      </c>
      <c r="J652" s="130">
        <v>1256568.663764968</v>
      </c>
      <c r="K652" s="128"/>
      <c r="L652" s="171"/>
    </row>
    <row r="653" spans="1:12">
      <c r="A653" s="131" t="s">
        <v>63</v>
      </c>
      <c r="B653" s="131" t="s">
        <v>49</v>
      </c>
      <c r="C653" s="131" t="s">
        <v>39</v>
      </c>
      <c r="D653" s="126">
        <v>41518</v>
      </c>
      <c r="E653" s="127">
        <f t="shared" si="0"/>
        <v>9</v>
      </c>
      <c r="F653" s="127" t="s">
        <v>50</v>
      </c>
      <c r="G653" s="131" t="s">
        <v>51</v>
      </c>
      <c r="H653" s="131" t="s">
        <v>52</v>
      </c>
      <c r="I653" s="131" t="s">
        <v>43</v>
      </c>
      <c r="J653" s="130">
        <v>945239.11169929046</v>
      </c>
      <c r="K653" s="128"/>
      <c r="L653" s="171"/>
    </row>
    <row r="654" spans="1:12">
      <c r="A654" s="131" t="s">
        <v>63</v>
      </c>
      <c r="B654" s="131" t="s">
        <v>49</v>
      </c>
      <c r="C654" s="131" t="s">
        <v>39</v>
      </c>
      <c r="D654" s="126">
        <v>41548</v>
      </c>
      <c r="E654" s="127">
        <f t="shared" si="0"/>
        <v>10</v>
      </c>
      <c r="F654" s="127" t="s">
        <v>50</v>
      </c>
      <c r="G654" s="131" t="s">
        <v>51</v>
      </c>
      <c r="H654" s="131" t="s">
        <v>52</v>
      </c>
      <c r="I654" s="131" t="s">
        <v>43</v>
      </c>
      <c r="J654" s="130">
        <v>897002.08738166792</v>
      </c>
      <c r="K654" s="128"/>
      <c r="L654" s="171"/>
    </row>
    <row r="655" spans="1:12">
      <c r="A655" s="131" t="s">
        <v>63</v>
      </c>
      <c r="B655" s="131" t="s">
        <v>49</v>
      </c>
      <c r="C655" s="131" t="s">
        <v>39</v>
      </c>
      <c r="D655" s="126">
        <v>41579</v>
      </c>
      <c r="E655" s="127">
        <f t="shared" si="0"/>
        <v>11</v>
      </c>
      <c r="F655" s="127" t="s">
        <v>50</v>
      </c>
      <c r="G655" s="131" t="s">
        <v>51</v>
      </c>
      <c r="H655" s="131" t="s">
        <v>52</v>
      </c>
      <c r="I655" s="131" t="s">
        <v>43</v>
      </c>
      <c r="J655" s="130">
        <v>983029.73485591868</v>
      </c>
      <c r="K655" s="128"/>
      <c r="L655" s="171"/>
    </row>
    <row r="656" spans="1:12">
      <c r="A656" s="131" t="s">
        <v>63</v>
      </c>
      <c r="B656" s="131" t="s">
        <v>49</v>
      </c>
      <c r="C656" s="131" t="s">
        <v>39</v>
      </c>
      <c r="D656" s="126">
        <v>41609</v>
      </c>
      <c r="E656" s="127">
        <f t="shared" ref="E656:E719" si="1">MONTH(D656)</f>
        <v>12</v>
      </c>
      <c r="F656" s="127" t="s">
        <v>50</v>
      </c>
      <c r="G656" s="131" t="s">
        <v>51</v>
      </c>
      <c r="H656" s="131" t="s">
        <v>52</v>
      </c>
      <c r="I656" s="131" t="s">
        <v>43</v>
      </c>
      <c r="J656" s="130">
        <v>938538.15127751243</v>
      </c>
      <c r="K656" s="128"/>
      <c r="L656" s="171"/>
    </row>
    <row r="657" spans="1:12">
      <c r="A657" s="131" t="s">
        <v>63</v>
      </c>
      <c r="B657" s="131" t="s">
        <v>49</v>
      </c>
      <c r="C657" s="131" t="s">
        <v>39</v>
      </c>
      <c r="D657" s="126">
        <v>41640</v>
      </c>
      <c r="E657" s="127">
        <f t="shared" si="1"/>
        <v>1</v>
      </c>
      <c r="F657" s="127" t="s">
        <v>50</v>
      </c>
      <c r="G657" s="131" t="s">
        <v>51</v>
      </c>
      <c r="H657" s="131" t="s">
        <v>52</v>
      </c>
      <c r="I657" s="131" t="s">
        <v>43</v>
      </c>
      <c r="J657" s="130">
        <v>1120011.9018488396</v>
      </c>
      <c r="K657" s="128"/>
      <c r="L657" s="171"/>
    </row>
    <row r="658" spans="1:12">
      <c r="A658" s="131" t="s">
        <v>63</v>
      </c>
      <c r="B658" s="131" t="s">
        <v>49</v>
      </c>
      <c r="C658" s="131" t="s">
        <v>39</v>
      </c>
      <c r="D658" s="126">
        <v>41671</v>
      </c>
      <c r="E658" s="127">
        <f t="shared" si="1"/>
        <v>2</v>
      </c>
      <c r="F658" s="127" t="s">
        <v>50</v>
      </c>
      <c r="G658" s="131" t="s">
        <v>51</v>
      </c>
      <c r="H658" s="131" t="s">
        <v>52</v>
      </c>
      <c r="I658" s="131" t="s">
        <v>43</v>
      </c>
      <c r="J658" s="130">
        <v>908869.29775302368</v>
      </c>
      <c r="K658" s="128"/>
      <c r="L658" s="171"/>
    </row>
    <row r="659" spans="1:12">
      <c r="A659" s="131" t="s">
        <v>63</v>
      </c>
      <c r="B659" s="131" t="s">
        <v>49</v>
      </c>
      <c r="C659" s="131" t="s">
        <v>39</v>
      </c>
      <c r="D659" s="126">
        <v>41699</v>
      </c>
      <c r="E659" s="127">
        <f t="shared" si="1"/>
        <v>3</v>
      </c>
      <c r="F659" s="127" t="s">
        <v>50</v>
      </c>
      <c r="G659" s="131" t="s">
        <v>51</v>
      </c>
      <c r="H659" s="131" t="s">
        <v>52</v>
      </c>
      <c r="I659" s="131" t="s">
        <v>43</v>
      </c>
      <c r="J659" s="130">
        <v>962926.50469158008</v>
      </c>
      <c r="K659" s="128"/>
      <c r="L659" s="171"/>
    </row>
    <row r="660" spans="1:12">
      <c r="A660" s="131" t="s">
        <v>63</v>
      </c>
      <c r="B660" s="131" t="s">
        <v>49</v>
      </c>
      <c r="C660" s="131" t="s">
        <v>39</v>
      </c>
      <c r="D660" s="126">
        <v>41730</v>
      </c>
      <c r="E660" s="127">
        <f t="shared" si="1"/>
        <v>4</v>
      </c>
      <c r="F660" s="127" t="s">
        <v>50</v>
      </c>
      <c r="G660" s="131" t="s">
        <v>51</v>
      </c>
      <c r="H660" s="131" t="s">
        <v>52</v>
      </c>
      <c r="I660" s="131" t="s">
        <v>43</v>
      </c>
      <c r="J660" s="130">
        <v>972833.26691238175</v>
      </c>
      <c r="K660" s="128"/>
      <c r="L660" s="171"/>
    </row>
    <row r="661" spans="1:12">
      <c r="A661" s="131" t="s">
        <v>63</v>
      </c>
      <c r="B661" s="131" t="s">
        <v>49</v>
      </c>
      <c r="C661" s="131" t="s">
        <v>39</v>
      </c>
      <c r="D661" s="126">
        <v>41760</v>
      </c>
      <c r="E661" s="127">
        <f t="shared" si="1"/>
        <v>5</v>
      </c>
      <c r="F661" s="127" t="s">
        <v>50</v>
      </c>
      <c r="G661" s="131" t="s">
        <v>51</v>
      </c>
      <c r="H661" s="131" t="s">
        <v>52</v>
      </c>
      <c r="I661" s="131" t="s">
        <v>43</v>
      </c>
      <c r="J661" s="130">
        <v>1071765.8371174217</v>
      </c>
      <c r="K661" s="128"/>
      <c r="L661" s="171"/>
    </row>
    <row r="662" spans="1:12">
      <c r="A662" s="131" t="s">
        <v>63</v>
      </c>
      <c r="B662" s="131" t="s">
        <v>49</v>
      </c>
      <c r="C662" s="131" t="s">
        <v>39</v>
      </c>
      <c r="D662" s="126">
        <v>41791</v>
      </c>
      <c r="E662" s="127">
        <f t="shared" si="1"/>
        <v>6</v>
      </c>
      <c r="F662" s="127" t="s">
        <v>50</v>
      </c>
      <c r="G662" s="131" t="s">
        <v>51</v>
      </c>
      <c r="H662" s="131" t="s">
        <v>52</v>
      </c>
      <c r="I662" s="131" t="s">
        <v>43</v>
      </c>
      <c r="J662" s="130">
        <v>1137792.8543239292</v>
      </c>
      <c r="K662" s="128"/>
      <c r="L662" s="171"/>
    </row>
    <row r="663" spans="1:12">
      <c r="A663" s="131" t="s">
        <v>63</v>
      </c>
      <c r="B663" s="131" t="s">
        <v>49</v>
      </c>
      <c r="C663" s="131" t="s">
        <v>39</v>
      </c>
      <c r="D663" s="126">
        <v>41456</v>
      </c>
      <c r="E663" s="127">
        <f t="shared" si="1"/>
        <v>7</v>
      </c>
      <c r="F663" s="127" t="s">
        <v>50</v>
      </c>
      <c r="G663" s="131" t="s">
        <v>53</v>
      </c>
      <c r="H663" s="131" t="s">
        <v>54</v>
      </c>
      <c r="I663" s="131" t="s">
        <v>43</v>
      </c>
      <c r="J663" s="130">
        <v>411478.37181662378</v>
      </c>
      <c r="K663" s="128"/>
      <c r="L663" s="171"/>
    </row>
    <row r="664" spans="1:12">
      <c r="A664" s="131" t="s">
        <v>63</v>
      </c>
      <c r="B664" s="131" t="s">
        <v>49</v>
      </c>
      <c r="C664" s="131" t="s">
        <v>39</v>
      </c>
      <c r="D664" s="126">
        <v>41487</v>
      </c>
      <c r="E664" s="127">
        <f t="shared" si="1"/>
        <v>8</v>
      </c>
      <c r="F664" s="127" t="s">
        <v>50</v>
      </c>
      <c r="G664" s="131" t="s">
        <v>53</v>
      </c>
      <c r="H664" s="131" t="s">
        <v>54</v>
      </c>
      <c r="I664" s="131" t="s">
        <v>43</v>
      </c>
      <c r="J664" s="130">
        <v>558286.81851324998</v>
      </c>
      <c r="K664" s="128"/>
      <c r="L664" s="171"/>
    </row>
    <row r="665" spans="1:12">
      <c r="A665" s="131" t="s">
        <v>63</v>
      </c>
      <c r="B665" s="131" t="s">
        <v>49</v>
      </c>
      <c r="C665" s="131" t="s">
        <v>39</v>
      </c>
      <c r="D665" s="126">
        <v>41518</v>
      </c>
      <c r="E665" s="127">
        <f t="shared" si="1"/>
        <v>9</v>
      </c>
      <c r="F665" s="127" t="s">
        <v>50</v>
      </c>
      <c r="G665" s="131" t="s">
        <v>53</v>
      </c>
      <c r="H665" s="131" t="s">
        <v>54</v>
      </c>
      <c r="I665" s="131" t="s">
        <v>43</v>
      </c>
      <c r="J665" s="130">
        <v>449699.38278299873</v>
      </c>
      <c r="K665" s="128"/>
      <c r="L665" s="171"/>
    </row>
    <row r="666" spans="1:12">
      <c r="A666" s="131" t="s">
        <v>63</v>
      </c>
      <c r="B666" s="131" t="s">
        <v>49</v>
      </c>
      <c r="C666" s="131" t="s">
        <v>39</v>
      </c>
      <c r="D666" s="126">
        <v>41548</v>
      </c>
      <c r="E666" s="127">
        <f t="shared" si="1"/>
        <v>10</v>
      </c>
      <c r="F666" s="127" t="s">
        <v>50</v>
      </c>
      <c r="G666" s="131" t="s">
        <v>53</v>
      </c>
      <c r="H666" s="131" t="s">
        <v>54</v>
      </c>
      <c r="I666" s="131" t="s">
        <v>43</v>
      </c>
      <c r="J666" s="130">
        <v>427182.91524</v>
      </c>
      <c r="K666" s="128"/>
      <c r="L666" s="171"/>
    </row>
    <row r="667" spans="1:12">
      <c r="A667" s="131" t="s">
        <v>63</v>
      </c>
      <c r="B667" s="131" t="s">
        <v>49</v>
      </c>
      <c r="C667" s="131" t="s">
        <v>39</v>
      </c>
      <c r="D667" s="126">
        <v>41579</v>
      </c>
      <c r="E667" s="127">
        <f t="shared" si="1"/>
        <v>11</v>
      </c>
      <c r="F667" s="127" t="s">
        <v>50</v>
      </c>
      <c r="G667" s="131" t="s">
        <v>53</v>
      </c>
      <c r="H667" s="131" t="s">
        <v>54</v>
      </c>
      <c r="I667" s="131" t="s">
        <v>43</v>
      </c>
      <c r="J667" s="130">
        <v>415259.38098750002</v>
      </c>
      <c r="K667" s="128"/>
      <c r="L667" s="171"/>
    </row>
    <row r="668" spans="1:12">
      <c r="A668" s="131" t="s">
        <v>63</v>
      </c>
      <c r="B668" s="131" t="s">
        <v>49</v>
      </c>
      <c r="C668" s="131" t="s">
        <v>39</v>
      </c>
      <c r="D668" s="126">
        <v>41609</v>
      </c>
      <c r="E668" s="127">
        <f t="shared" si="1"/>
        <v>12</v>
      </c>
      <c r="F668" s="127" t="s">
        <v>50</v>
      </c>
      <c r="G668" s="131" t="s">
        <v>53</v>
      </c>
      <c r="H668" s="131" t="s">
        <v>54</v>
      </c>
      <c r="I668" s="131" t="s">
        <v>43</v>
      </c>
      <c r="J668" s="130">
        <v>427041.03370000009</v>
      </c>
      <c r="K668" s="128"/>
      <c r="L668" s="171"/>
    </row>
    <row r="669" spans="1:12">
      <c r="A669" s="131" t="s">
        <v>63</v>
      </c>
      <c r="B669" s="131" t="s">
        <v>49</v>
      </c>
      <c r="C669" s="131" t="s">
        <v>39</v>
      </c>
      <c r="D669" s="126">
        <v>41640</v>
      </c>
      <c r="E669" s="127">
        <f t="shared" si="1"/>
        <v>1</v>
      </c>
      <c r="F669" s="127" t="s">
        <v>50</v>
      </c>
      <c r="G669" s="131" t="s">
        <v>53</v>
      </c>
      <c r="H669" s="131" t="s">
        <v>54</v>
      </c>
      <c r="I669" s="131" t="s">
        <v>43</v>
      </c>
      <c r="J669" s="130">
        <v>536309.89158199995</v>
      </c>
      <c r="K669" s="128"/>
      <c r="L669" s="171"/>
    </row>
    <row r="670" spans="1:12">
      <c r="A670" s="131" t="s">
        <v>63</v>
      </c>
      <c r="B670" s="131" t="s">
        <v>49</v>
      </c>
      <c r="C670" s="131" t="s">
        <v>39</v>
      </c>
      <c r="D670" s="126">
        <v>41671</v>
      </c>
      <c r="E670" s="127">
        <f t="shared" si="1"/>
        <v>2</v>
      </c>
      <c r="F670" s="127" t="s">
        <v>50</v>
      </c>
      <c r="G670" s="131" t="s">
        <v>53</v>
      </c>
      <c r="H670" s="131" t="s">
        <v>54</v>
      </c>
      <c r="I670" s="131" t="s">
        <v>43</v>
      </c>
      <c r="J670" s="130">
        <v>414358.37553974998</v>
      </c>
      <c r="K670" s="128"/>
      <c r="L670" s="171"/>
    </row>
    <row r="671" spans="1:12">
      <c r="A671" s="131" t="s">
        <v>63</v>
      </c>
      <c r="B671" s="131" t="s">
        <v>49</v>
      </c>
      <c r="C671" s="131" t="s">
        <v>39</v>
      </c>
      <c r="D671" s="126">
        <v>41699</v>
      </c>
      <c r="E671" s="127">
        <f t="shared" si="1"/>
        <v>3</v>
      </c>
      <c r="F671" s="127" t="s">
        <v>50</v>
      </c>
      <c r="G671" s="131" t="s">
        <v>53</v>
      </c>
      <c r="H671" s="131" t="s">
        <v>54</v>
      </c>
      <c r="I671" s="131" t="s">
        <v>43</v>
      </c>
      <c r="J671" s="130">
        <v>484912.71240800002</v>
      </c>
      <c r="K671" s="128"/>
      <c r="L671" s="171"/>
    </row>
    <row r="672" spans="1:12">
      <c r="A672" s="131" t="s">
        <v>63</v>
      </c>
      <c r="B672" s="131" t="s">
        <v>49</v>
      </c>
      <c r="C672" s="131" t="s">
        <v>39</v>
      </c>
      <c r="D672" s="126">
        <v>41730</v>
      </c>
      <c r="E672" s="127">
        <f t="shared" si="1"/>
        <v>4</v>
      </c>
      <c r="F672" s="127" t="s">
        <v>50</v>
      </c>
      <c r="G672" s="131" t="s">
        <v>53</v>
      </c>
      <c r="H672" s="131" t="s">
        <v>54</v>
      </c>
      <c r="I672" s="131" t="s">
        <v>43</v>
      </c>
      <c r="J672" s="130">
        <v>419935.11569100001</v>
      </c>
      <c r="K672" s="128"/>
      <c r="L672" s="171"/>
    </row>
    <row r="673" spans="1:12">
      <c r="A673" s="131" t="s">
        <v>63</v>
      </c>
      <c r="B673" s="131" t="s">
        <v>49</v>
      </c>
      <c r="C673" s="131" t="s">
        <v>39</v>
      </c>
      <c r="D673" s="126">
        <v>41760</v>
      </c>
      <c r="E673" s="127">
        <f t="shared" si="1"/>
        <v>5</v>
      </c>
      <c r="F673" s="127" t="s">
        <v>50</v>
      </c>
      <c r="G673" s="131" t="s">
        <v>53</v>
      </c>
      <c r="H673" s="131" t="s">
        <v>54</v>
      </c>
      <c r="I673" s="131" t="s">
        <v>43</v>
      </c>
      <c r="J673" s="130">
        <v>448216.05637499999</v>
      </c>
      <c r="K673" s="128"/>
      <c r="L673" s="171"/>
    </row>
    <row r="674" spans="1:12">
      <c r="A674" s="131" t="s">
        <v>63</v>
      </c>
      <c r="B674" s="131" t="s">
        <v>49</v>
      </c>
      <c r="C674" s="131" t="s">
        <v>39</v>
      </c>
      <c r="D674" s="126">
        <v>41791</v>
      </c>
      <c r="E674" s="127">
        <f t="shared" si="1"/>
        <v>6</v>
      </c>
      <c r="F674" s="127" t="s">
        <v>50</v>
      </c>
      <c r="G674" s="131" t="s">
        <v>53</v>
      </c>
      <c r="H674" s="131" t="s">
        <v>54</v>
      </c>
      <c r="I674" s="131" t="s">
        <v>43</v>
      </c>
      <c r="J674" s="130">
        <v>532127.64313450002</v>
      </c>
      <c r="K674" s="128"/>
      <c r="L674" s="171"/>
    </row>
    <row r="675" spans="1:12">
      <c r="A675" s="131" t="s">
        <v>63</v>
      </c>
      <c r="B675" s="131" t="s">
        <v>49</v>
      </c>
      <c r="C675" s="131" t="s">
        <v>39</v>
      </c>
      <c r="D675" s="126">
        <v>41456</v>
      </c>
      <c r="E675" s="127">
        <f t="shared" si="1"/>
        <v>7</v>
      </c>
      <c r="F675" s="127" t="s">
        <v>50</v>
      </c>
      <c r="G675" s="131" t="s">
        <v>53</v>
      </c>
      <c r="H675" s="131" t="s">
        <v>55</v>
      </c>
      <c r="I675" s="131" t="s">
        <v>43</v>
      </c>
      <c r="J675" s="130">
        <v>610297.37310056051</v>
      </c>
      <c r="K675" s="128"/>
      <c r="L675" s="171"/>
    </row>
    <row r="676" spans="1:12">
      <c r="A676" s="131" t="s">
        <v>63</v>
      </c>
      <c r="B676" s="131" t="s">
        <v>49</v>
      </c>
      <c r="C676" s="131" t="s">
        <v>39</v>
      </c>
      <c r="D676" s="126">
        <v>41487</v>
      </c>
      <c r="E676" s="127">
        <f t="shared" si="1"/>
        <v>8</v>
      </c>
      <c r="F676" s="127" t="s">
        <v>50</v>
      </c>
      <c r="G676" s="131" t="s">
        <v>53</v>
      </c>
      <c r="H676" s="131" t="s">
        <v>55</v>
      </c>
      <c r="I676" s="131" t="s">
        <v>43</v>
      </c>
      <c r="J676" s="130">
        <v>908795.20773656247</v>
      </c>
      <c r="K676" s="128"/>
      <c r="L676" s="171"/>
    </row>
    <row r="677" spans="1:12">
      <c r="A677" s="131" t="s">
        <v>63</v>
      </c>
      <c r="B677" s="131" t="s">
        <v>49</v>
      </c>
      <c r="C677" s="131" t="s">
        <v>39</v>
      </c>
      <c r="D677" s="126">
        <v>41518</v>
      </c>
      <c r="E677" s="127">
        <f t="shared" si="1"/>
        <v>9</v>
      </c>
      <c r="F677" s="127" t="s">
        <v>50</v>
      </c>
      <c r="G677" s="131" t="s">
        <v>53</v>
      </c>
      <c r="H677" s="131" t="s">
        <v>55</v>
      </c>
      <c r="I677" s="131" t="s">
        <v>43</v>
      </c>
      <c r="J677" s="130">
        <v>711025.90062299802</v>
      </c>
      <c r="K677" s="128"/>
      <c r="L677" s="171"/>
    </row>
    <row r="678" spans="1:12">
      <c r="A678" s="131" t="s">
        <v>63</v>
      </c>
      <c r="B678" s="131" t="s">
        <v>49</v>
      </c>
      <c r="C678" s="131" t="s">
        <v>39</v>
      </c>
      <c r="D678" s="126">
        <v>41548</v>
      </c>
      <c r="E678" s="127">
        <f t="shared" si="1"/>
        <v>10</v>
      </c>
      <c r="F678" s="127" t="s">
        <v>50</v>
      </c>
      <c r="G678" s="131" t="s">
        <v>53</v>
      </c>
      <c r="H678" s="131" t="s">
        <v>55</v>
      </c>
      <c r="I678" s="131" t="s">
        <v>43</v>
      </c>
      <c r="J678" s="130">
        <v>699813.46326262481</v>
      </c>
      <c r="K678" s="128"/>
      <c r="L678" s="171"/>
    </row>
    <row r="679" spans="1:12">
      <c r="A679" s="131" t="s">
        <v>63</v>
      </c>
      <c r="B679" s="131" t="s">
        <v>49</v>
      </c>
      <c r="C679" s="131" t="s">
        <v>39</v>
      </c>
      <c r="D679" s="126">
        <v>41579</v>
      </c>
      <c r="E679" s="127">
        <f t="shared" si="1"/>
        <v>11</v>
      </c>
      <c r="F679" s="127" t="s">
        <v>50</v>
      </c>
      <c r="G679" s="131" t="s">
        <v>53</v>
      </c>
      <c r="H679" s="131" t="s">
        <v>55</v>
      </c>
      <c r="I679" s="131" t="s">
        <v>43</v>
      </c>
      <c r="J679" s="130">
        <v>619174.29107624991</v>
      </c>
      <c r="K679" s="128"/>
      <c r="L679" s="171"/>
    </row>
    <row r="680" spans="1:12">
      <c r="A680" s="131" t="s">
        <v>63</v>
      </c>
      <c r="B680" s="131" t="s">
        <v>49</v>
      </c>
      <c r="C680" s="131" t="s">
        <v>39</v>
      </c>
      <c r="D680" s="126">
        <v>41609</v>
      </c>
      <c r="E680" s="127">
        <f t="shared" si="1"/>
        <v>12</v>
      </c>
      <c r="F680" s="127" t="s">
        <v>50</v>
      </c>
      <c r="G680" s="131" t="s">
        <v>53</v>
      </c>
      <c r="H680" s="131" t="s">
        <v>55</v>
      </c>
      <c r="I680" s="131" t="s">
        <v>43</v>
      </c>
      <c r="J680" s="130">
        <v>641582.36576999992</v>
      </c>
      <c r="K680" s="128"/>
      <c r="L680" s="171"/>
    </row>
    <row r="681" spans="1:12">
      <c r="A681" s="131" t="s">
        <v>63</v>
      </c>
      <c r="B681" s="131" t="s">
        <v>49</v>
      </c>
      <c r="C681" s="131" t="s">
        <v>39</v>
      </c>
      <c r="D681" s="126">
        <v>41640</v>
      </c>
      <c r="E681" s="127">
        <f t="shared" si="1"/>
        <v>1</v>
      </c>
      <c r="F681" s="127" t="s">
        <v>50</v>
      </c>
      <c r="G681" s="131" t="s">
        <v>53</v>
      </c>
      <c r="H681" s="131" t="s">
        <v>55</v>
      </c>
      <c r="I681" s="131" t="s">
        <v>43</v>
      </c>
      <c r="J681" s="130">
        <v>740585.34395999974</v>
      </c>
      <c r="K681" s="128"/>
      <c r="L681" s="171"/>
    </row>
    <row r="682" spans="1:12">
      <c r="A682" s="131" t="s">
        <v>63</v>
      </c>
      <c r="B682" s="131" t="s">
        <v>49</v>
      </c>
      <c r="C682" s="131" t="s">
        <v>39</v>
      </c>
      <c r="D682" s="126">
        <v>41671</v>
      </c>
      <c r="E682" s="127">
        <f t="shared" si="1"/>
        <v>2</v>
      </c>
      <c r="F682" s="127" t="s">
        <v>50</v>
      </c>
      <c r="G682" s="131" t="s">
        <v>53</v>
      </c>
      <c r="H682" s="131" t="s">
        <v>55</v>
      </c>
      <c r="I682" s="131" t="s">
        <v>43</v>
      </c>
      <c r="J682" s="130">
        <v>665533.05688012496</v>
      </c>
      <c r="K682" s="128"/>
      <c r="L682" s="171"/>
    </row>
    <row r="683" spans="1:12">
      <c r="A683" s="131" t="s">
        <v>63</v>
      </c>
      <c r="B683" s="131" t="s">
        <v>49</v>
      </c>
      <c r="C683" s="131" t="s">
        <v>39</v>
      </c>
      <c r="D683" s="126">
        <v>41699</v>
      </c>
      <c r="E683" s="127">
        <f t="shared" si="1"/>
        <v>3</v>
      </c>
      <c r="F683" s="127" t="s">
        <v>50</v>
      </c>
      <c r="G683" s="131" t="s">
        <v>53</v>
      </c>
      <c r="H683" s="131" t="s">
        <v>55</v>
      </c>
      <c r="I683" s="131" t="s">
        <v>43</v>
      </c>
      <c r="J683" s="130">
        <v>608946.05938500003</v>
      </c>
      <c r="K683" s="128"/>
      <c r="L683" s="171"/>
    </row>
    <row r="684" spans="1:12">
      <c r="A684" s="131" t="s">
        <v>63</v>
      </c>
      <c r="B684" s="131" t="s">
        <v>49</v>
      </c>
      <c r="C684" s="131" t="s">
        <v>39</v>
      </c>
      <c r="D684" s="126">
        <v>41730</v>
      </c>
      <c r="E684" s="127">
        <f t="shared" si="1"/>
        <v>4</v>
      </c>
      <c r="F684" s="127" t="s">
        <v>50</v>
      </c>
      <c r="G684" s="131" t="s">
        <v>53</v>
      </c>
      <c r="H684" s="131" t="s">
        <v>55</v>
      </c>
      <c r="I684" s="131" t="s">
        <v>43</v>
      </c>
      <c r="J684" s="130">
        <v>706548.92858549999</v>
      </c>
      <c r="K684" s="128"/>
      <c r="L684" s="171"/>
    </row>
    <row r="685" spans="1:12">
      <c r="A685" s="131" t="s">
        <v>63</v>
      </c>
      <c r="B685" s="131" t="s">
        <v>49</v>
      </c>
      <c r="C685" s="131" t="s">
        <v>39</v>
      </c>
      <c r="D685" s="126">
        <v>41760</v>
      </c>
      <c r="E685" s="127">
        <f t="shared" si="1"/>
        <v>5</v>
      </c>
      <c r="F685" s="127" t="s">
        <v>50</v>
      </c>
      <c r="G685" s="131" t="s">
        <v>53</v>
      </c>
      <c r="H685" s="131" t="s">
        <v>55</v>
      </c>
      <c r="I685" s="131" t="s">
        <v>43</v>
      </c>
      <c r="J685" s="130">
        <v>684073.99396875</v>
      </c>
      <c r="K685" s="128"/>
      <c r="L685" s="171"/>
    </row>
    <row r="686" spans="1:12">
      <c r="A686" s="131" t="s">
        <v>63</v>
      </c>
      <c r="B686" s="131" t="s">
        <v>49</v>
      </c>
      <c r="C686" s="131" t="s">
        <v>39</v>
      </c>
      <c r="D686" s="126">
        <v>41791</v>
      </c>
      <c r="E686" s="127">
        <f t="shared" si="1"/>
        <v>6</v>
      </c>
      <c r="F686" s="127" t="s">
        <v>50</v>
      </c>
      <c r="G686" s="131" t="s">
        <v>53</v>
      </c>
      <c r="H686" s="131" t="s">
        <v>55</v>
      </c>
      <c r="I686" s="131" t="s">
        <v>43</v>
      </c>
      <c r="J686" s="130">
        <v>795822.70165668742</v>
      </c>
      <c r="K686" s="128"/>
      <c r="L686" s="171"/>
    </row>
    <row r="687" spans="1:12">
      <c r="A687" s="131" t="s">
        <v>63</v>
      </c>
      <c r="B687" s="131" t="s">
        <v>49</v>
      </c>
      <c r="C687" s="131" t="s">
        <v>39</v>
      </c>
      <c r="D687" s="126">
        <v>41456</v>
      </c>
      <c r="E687" s="127">
        <f t="shared" si="1"/>
        <v>7</v>
      </c>
      <c r="F687" s="127" t="s">
        <v>50</v>
      </c>
      <c r="G687" s="131" t="s">
        <v>56</v>
      </c>
      <c r="H687" s="131" t="s">
        <v>57</v>
      </c>
      <c r="I687" s="131" t="s">
        <v>43</v>
      </c>
      <c r="J687" s="130">
        <v>334574.56978850893</v>
      </c>
      <c r="K687" s="128"/>
      <c r="L687" s="171"/>
    </row>
    <row r="688" spans="1:12">
      <c r="A688" s="131" t="s">
        <v>63</v>
      </c>
      <c r="B688" s="131" t="s">
        <v>49</v>
      </c>
      <c r="C688" s="131" t="s">
        <v>39</v>
      </c>
      <c r="D688" s="126">
        <v>41487</v>
      </c>
      <c r="E688" s="127">
        <f t="shared" si="1"/>
        <v>8</v>
      </c>
      <c r="F688" s="127" t="s">
        <v>50</v>
      </c>
      <c r="G688" s="131" t="s">
        <v>56</v>
      </c>
      <c r="H688" s="131" t="s">
        <v>57</v>
      </c>
      <c r="I688" s="131" t="s">
        <v>43</v>
      </c>
      <c r="J688" s="130">
        <v>492735.34629342239</v>
      </c>
      <c r="K688" s="128"/>
      <c r="L688" s="171"/>
    </row>
    <row r="689" spans="1:12">
      <c r="A689" s="131" t="s">
        <v>63</v>
      </c>
      <c r="B689" s="131" t="s">
        <v>49</v>
      </c>
      <c r="C689" s="131" t="s">
        <v>39</v>
      </c>
      <c r="D689" s="126">
        <v>41518</v>
      </c>
      <c r="E689" s="127">
        <f t="shared" si="1"/>
        <v>9</v>
      </c>
      <c r="F689" s="127" t="s">
        <v>50</v>
      </c>
      <c r="G689" s="131" t="s">
        <v>56</v>
      </c>
      <c r="H689" s="131" t="s">
        <v>57</v>
      </c>
      <c r="I689" s="131" t="s">
        <v>43</v>
      </c>
      <c r="J689" s="130">
        <v>423886.13007635879</v>
      </c>
      <c r="K689" s="128"/>
      <c r="L689" s="171"/>
    </row>
    <row r="690" spans="1:12">
      <c r="A690" s="131" t="s">
        <v>63</v>
      </c>
      <c r="B690" s="131" t="s">
        <v>49</v>
      </c>
      <c r="C690" s="131" t="s">
        <v>39</v>
      </c>
      <c r="D690" s="126">
        <v>41548</v>
      </c>
      <c r="E690" s="127">
        <f t="shared" si="1"/>
        <v>10</v>
      </c>
      <c r="F690" s="127" t="s">
        <v>50</v>
      </c>
      <c r="G690" s="131" t="s">
        <v>56</v>
      </c>
      <c r="H690" s="131" t="s">
        <v>57</v>
      </c>
      <c r="I690" s="131" t="s">
        <v>43</v>
      </c>
      <c r="J690" s="130">
        <v>370340.02732499992</v>
      </c>
      <c r="K690" s="128"/>
      <c r="L690" s="171"/>
    </row>
    <row r="691" spans="1:12">
      <c r="A691" s="131" t="s">
        <v>63</v>
      </c>
      <c r="B691" s="131" t="s">
        <v>49</v>
      </c>
      <c r="C691" s="131" t="s">
        <v>39</v>
      </c>
      <c r="D691" s="126">
        <v>41579</v>
      </c>
      <c r="E691" s="127">
        <f t="shared" si="1"/>
        <v>11</v>
      </c>
      <c r="F691" s="127" t="s">
        <v>50</v>
      </c>
      <c r="G691" s="131" t="s">
        <v>56</v>
      </c>
      <c r="H691" s="131" t="s">
        <v>57</v>
      </c>
      <c r="I691" s="131" t="s">
        <v>43</v>
      </c>
      <c r="J691" s="130">
        <v>388537.72727419995</v>
      </c>
      <c r="K691" s="128"/>
      <c r="L691" s="171"/>
    </row>
    <row r="692" spans="1:12">
      <c r="A692" s="131" t="s">
        <v>63</v>
      </c>
      <c r="B692" s="131" t="s">
        <v>49</v>
      </c>
      <c r="C692" s="131" t="s">
        <v>39</v>
      </c>
      <c r="D692" s="126">
        <v>41609</v>
      </c>
      <c r="E692" s="127">
        <f t="shared" si="1"/>
        <v>12</v>
      </c>
      <c r="F692" s="127" t="s">
        <v>50</v>
      </c>
      <c r="G692" s="131" t="s">
        <v>56</v>
      </c>
      <c r="H692" s="131" t="s">
        <v>57</v>
      </c>
      <c r="I692" s="131" t="s">
        <v>43</v>
      </c>
      <c r="J692" s="130">
        <v>338577.18673479994</v>
      </c>
      <c r="K692" s="128"/>
      <c r="L692" s="171"/>
    </row>
    <row r="693" spans="1:12">
      <c r="A693" s="131" t="s">
        <v>63</v>
      </c>
      <c r="B693" s="131" t="s">
        <v>49</v>
      </c>
      <c r="C693" s="131" t="s">
        <v>39</v>
      </c>
      <c r="D693" s="126">
        <v>41640</v>
      </c>
      <c r="E693" s="127">
        <f t="shared" si="1"/>
        <v>1</v>
      </c>
      <c r="F693" s="127" t="s">
        <v>50</v>
      </c>
      <c r="G693" s="131" t="s">
        <v>56</v>
      </c>
      <c r="H693" s="131" t="s">
        <v>57</v>
      </c>
      <c r="I693" s="131" t="s">
        <v>43</v>
      </c>
      <c r="J693" s="130">
        <v>466373.20086803986</v>
      </c>
      <c r="K693" s="128"/>
      <c r="L693" s="171"/>
    </row>
    <row r="694" spans="1:12">
      <c r="A694" s="131" t="s">
        <v>63</v>
      </c>
      <c r="B694" s="131" t="s">
        <v>49</v>
      </c>
      <c r="C694" s="131" t="s">
        <v>39</v>
      </c>
      <c r="D694" s="126">
        <v>41671</v>
      </c>
      <c r="E694" s="127">
        <f t="shared" si="1"/>
        <v>2</v>
      </c>
      <c r="F694" s="127" t="s">
        <v>50</v>
      </c>
      <c r="G694" s="131" t="s">
        <v>56</v>
      </c>
      <c r="H694" s="131" t="s">
        <v>57</v>
      </c>
      <c r="I694" s="131" t="s">
        <v>43</v>
      </c>
      <c r="J694" s="130">
        <v>388574.67707873997</v>
      </c>
      <c r="K694" s="128"/>
      <c r="L694" s="171"/>
    </row>
    <row r="695" spans="1:12">
      <c r="A695" s="131" t="s">
        <v>63</v>
      </c>
      <c r="B695" s="131" t="s">
        <v>49</v>
      </c>
      <c r="C695" s="131" t="s">
        <v>39</v>
      </c>
      <c r="D695" s="126">
        <v>41699</v>
      </c>
      <c r="E695" s="127">
        <f t="shared" si="1"/>
        <v>3</v>
      </c>
      <c r="F695" s="127" t="s">
        <v>50</v>
      </c>
      <c r="G695" s="131" t="s">
        <v>56</v>
      </c>
      <c r="H695" s="131" t="s">
        <v>57</v>
      </c>
      <c r="I695" s="131" t="s">
        <v>43</v>
      </c>
      <c r="J695" s="130">
        <v>356192.71368815994</v>
      </c>
      <c r="K695" s="128"/>
      <c r="L695" s="171"/>
    </row>
    <row r="696" spans="1:12">
      <c r="A696" s="131" t="s">
        <v>63</v>
      </c>
      <c r="B696" s="131" t="s">
        <v>49</v>
      </c>
      <c r="C696" s="131" t="s">
        <v>39</v>
      </c>
      <c r="D696" s="126">
        <v>41730</v>
      </c>
      <c r="E696" s="127">
        <f t="shared" si="1"/>
        <v>4</v>
      </c>
      <c r="F696" s="127" t="s">
        <v>50</v>
      </c>
      <c r="G696" s="131" t="s">
        <v>56</v>
      </c>
      <c r="H696" s="131" t="s">
        <v>57</v>
      </c>
      <c r="I696" s="131" t="s">
        <v>43</v>
      </c>
      <c r="J696" s="130">
        <v>381723.53905412991</v>
      </c>
      <c r="K696" s="128"/>
      <c r="L696" s="171"/>
    </row>
    <row r="697" spans="1:12">
      <c r="A697" s="131" t="s">
        <v>63</v>
      </c>
      <c r="B697" s="131" t="s">
        <v>49</v>
      </c>
      <c r="C697" s="131" t="s">
        <v>39</v>
      </c>
      <c r="D697" s="126">
        <v>41760</v>
      </c>
      <c r="E697" s="127">
        <f t="shared" si="1"/>
        <v>5</v>
      </c>
      <c r="F697" s="127" t="s">
        <v>50</v>
      </c>
      <c r="G697" s="131" t="s">
        <v>56</v>
      </c>
      <c r="H697" s="131" t="s">
        <v>57</v>
      </c>
      <c r="I697" s="131" t="s">
        <v>43</v>
      </c>
      <c r="J697" s="130">
        <v>429911.03490812494</v>
      </c>
      <c r="K697" s="128"/>
      <c r="L697" s="171"/>
    </row>
    <row r="698" spans="1:12">
      <c r="A698" s="131" t="s">
        <v>63</v>
      </c>
      <c r="B698" s="131" t="s">
        <v>49</v>
      </c>
      <c r="C698" s="131" t="s">
        <v>39</v>
      </c>
      <c r="D698" s="126">
        <v>41791</v>
      </c>
      <c r="E698" s="127">
        <f t="shared" si="1"/>
        <v>6</v>
      </c>
      <c r="F698" s="127" t="s">
        <v>50</v>
      </c>
      <c r="G698" s="131" t="s">
        <v>56</v>
      </c>
      <c r="H698" s="131" t="s">
        <v>57</v>
      </c>
      <c r="I698" s="131" t="s">
        <v>43</v>
      </c>
      <c r="J698" s="130">
        <v>476034.24514096242</v>
      </c>
      <c r="K698" s="128"/>
      <c r="L698" s="171"/>
    </row>
    <row r="699" spans="1:12">
      <c r="A699" s="131" t="s">
        <v>63</v>
      </c>
      <c r="B699" s="131" t="s">
        <v>49</v>
      </c>
      <c r="C699" s="131" t="s">
        <v>39</v>
      </c>
      <c r="D699" s="126">
        <v>41456</v>
      </c>
      <c r="E699" s="127">
        <f t="shared" si="1"/>
        <v>7</v>
      </c>
      <c r="F699" s="127" t="s">
        <v>50</v>
      </c>
      <c r="G699" s="131" t="s">
        <v>56</v>
      </c>
      <c r="H699" s="131" t="s">
        <v>58</v>
      </c>
      <c r="I699" s="131" t="s">
        <v>43</v>
      </c>
      <c r="J699" s="130">
        <v>221632.12385716435</v>
      </c>
      <c r="K699" s="128"/>
      <c r="L699" s="171"/>
    </row>
    <row r="700" spans="1:12">
      <c r="A700" s="131" t="s">
        <v>63</v>
      </c>
      <c r="B700" s="131" t="s">
        <v>49</v>
      </c>
      <c r="C700" s="131" t="s">
        <v>39</v>
      </c>
      <c r="D700" s="126">
        <v>41487</v>
      </c>
      <c r="E700" s="127">
        <f t="shared" si="1"/>
        <v>8</v>
      </c>
      <c r="F700" s="127" t="s">
        <v>50</v>
      </c>
      <c r="G700" s="131" t="s">
        <v>56</v>
      </c>
      <c r="H700" s="131" t="s">
        <v>58</v>
      </c>
      <c r="I700" s="131" t="s">
        <v>43</v>
      </c>
      <c r="J700" s="130">
        <v>298721.115169695</v>
      </c>
      <c r="K700" s="128"/>
      <c r="L700" s="171"/>
    </row>
    <row r="701" spans="1:12">
      <c r="A701" s="131" t="s">
        <v>63</v>
      </c>
      <c r="B701" s="131" t="s">
        <v>49</v>
      </c>
      <c r="C701" s="131" t="s">
        <v>39</v>
      </c>
      <c r="D701" s="126">
        <v>41518</v>
      </c>
      <c r="E701" s="127">
        <f t="shared" si="1"/>
        <v>9</v>
      </c>
      <c r="F701" s="127" t="s">
        <v>50</v>
      </c>
      <c r="G701" s="131" t="s">
        <v>56</v>
      </c>
      <c r="H701" s="131" t="s">
        <v>58</v>
      </c>
      <c r="I701" s="131" t="s">
        <v>43</v>
      </c>
      <c r="J701" s="130">
        <v>263980.61528681178</v>
      </c>
      <c r="K701" s="128"/>
      <c r="L701" s="171"/>
    </row>
    <row r="702" spans="1:12">
      <c r="A702" s="131" t="s">
        <v>63</v>
      </c>
      <c r="B702" s="131" t="s">
        <v>49</v>
      </c>
      <c r="C702" s="131" t="s">
        <v>39</v>
      </c>
      <c r="D702" s="126">
        <v>41548</v>
      </c>
      <c r="E702" s="127">
        <f t="shared" si="1"/>
        <v>10</v>
      </c>
      <c r="F702" s="127" t="s">
        <v>50</v>
      </c>
      <c r="G702" s="131" t="s">
        <v>56</v>
      </c>
      <c r="H702" s="131" t="s">
        <v>58</v>
      </c>
      <c r="I702" s="131" t="s">
        <v>43</v>
      </c>
      <c r="J702" s="130">
        <v>219795.94496150999</v>
      </c>
      <c r="K702" s="128"/>
      <c r="L702" s="171"/>
    </row>
    <row r="703" spans="1:12">
      <c r="A703" s="131" t="s">
        <v>63</v>
      </c>
      <c r="B703" s="131" t="s">
        <v>49</v>
      </c>
      <c r="C703" s="131" t="s">
        <v>39</v>
      </c>
      <c r="D703" s="126">
        <v>41579</v>
      </c>
      <c r="E703" s="127">
        <f t="shared" si="1"/>
        <v>11</v>
      </c>
      <c r="F703" s="127" t="s">
        <v>50</v>
      </c>
      <c r="G703" s="131" t="s">
        <v>56</v>
      </c>
      <c r="H703" s="131" t="s">
        <v>58</v>
      </c>
      <c r="I703" s="131" t="s">
        <v>43</v>
      </c>
      <c r="J703" s="130">
        <v>258222.34619527502</v>
      </c>
      <c r="K703" s="128"/>
      <c r="L703" s="171"/>
    </row>
    <row r="704" spans="1:12">
      <c r="A704" s="131" t="s">
        <v>63</v>
      </c>
      <c r="B704" s="131" t="s">
        <v>49</v>
      </c>
      <c r="C704" s="131" t="s">
        <v>39</v>
      </c>
      <c r="D704" s="126">
        <v>41609</v>
      </c>
      <c r="E704" s="127">
        <f t="shared" si="1"/>
        <v>12</v>
      </c>
      <c r="F704" s="127" t="s">
        <v>50</v>
      </c>
      <c r="G704" s="131" t="s">
        <v>56</v>
      </c>
      <c r="H704" s="131" t="s">
        <v>58</v>
      </c>
      <c r="I704" s="131" t="s">
        <v>43</v>
      </c>
      <c r="J704" s="130">
        <v>230372.47477350003</v>
      </c>
      <c r="K704" s="128"/>
      <c r="L704" s="171"/>
    </row>
    <row r="705" spans="1:12">
      <c r="A705" s="131" t="s">
        <v>63</v>
      </c>
      <c r="B705" s="131" t="s">
        <v>49</v>
      </c>
      <c r="C705" s="131" t="s">
        <v>39</v>
      </c>
      <c r="D705" s="126">
        <v>41640</v>
      </c>
      <c r="E705" s="127">
        <f t="shared" si="1"/>
        <v>1</v>
      </c>
      <c r="F705" s="127" t="s">
        <v>50</v>
      </c>
      <c r="G705" s="131" t="s">
        <v>56</v>
      </c>
      <c r="H705" s="131" t="s">
        <v>58</v>
      </c>
      <c r="I705" s="131" t="s">
        <v>43</v>
      </c>
      <c r="J705" s="130">
        <v>269842.36896287993</v>
      </c>
      <c r="K705" s="128"/>
      <c r="L705" s="171"/>
    </row>
    <row r="706" spans="1:12">
      <c r="A706" s="131" t="s">
        <v>63</v>
      </c>
      <c r="B706" s="131" t="s">
        <v>49</v>
      </c>
      <c r="C706" s="131" t="s">
        <v>39</v>
      </c>
      <c r="D706" s="126">
        <v>41671</v>
      </c>
      <c r="E706" s="127">
        <f t="shared" si="1"/>
        <v>2</v>
      </c>
      <c r="F706" s="127" t="s">
        <v>50</v>
      </c>
      <c r="G706" s="131" t="s">
        <v>56</v>
      </c>
      <c r="H706" s="131" t="s">
        <v>58</v>
      </c>
      <c r="I706" s="131" t="s">
        <v>43</v>
      </c>
      <c r="J706" s="130">
        <v>229486.43250580502</v>
      </c>
      <c r="K706" s="128"/>
      <c r="L706" s="171"/>
    </row>
    <row r="707" spans="1:12">
      <c r="A707" s="131" t="s">
        <v>63</v>
      </c>
      <c r="B707" s="131" t="s">
        <v>49</v>
      </c>
      <c r="C707" s="131" t="s">
        <v>39</v>
      </c>
      <c r="D707" s="126">
        <v>41699</v>
      </c>
      <c r="E707" s="127">
        <f t="shared" si="1"/>
        <v>3</v>
      </c>
      <c r="F707" s="127" t="s">
        <v>50</v>
      </c>
      <c r="G707" s="131" t="s">
        <v>56</v>
      </c>
      <c r="H707" s="131" t="s">
        <v>58</v>
      </c>
      <c r="I707" s="131" t="s">
        <v>43</v>
      </c>
      <c r="J707" s="130">
        <v>247771.36577484003</v>
      </c>
      <c r="K707" s="128"/>
      <c r="L707" s="171"/>
    </row>
    <row r="708" spans="1:12">
      <c r="A708" s="131" t="s">
        <v>63</v>
      </c>
      <c r="B708" s="131" t="s">
        <v>49</v>
      </c>
      <c r="C708" s="131" t="s">
        <v>39</v>
      </c>
      <c r="D708" s="126">
        <v>41730</v>
      </c>
      <c r="E708" s="127">
        <f t="shared" si="1"/>
        <v>4</v>
      </c>
      <c r="F708" s="127" t="s">
        <v>50</v>
      </c>
      <c r="G708" s="131" t="s">
        <v>56</v>
      </c>
      <c r="H708" s="131" t="s">
        <v>58</v>
      </c>
      <c r="I708" s="131" t="s">
        <v>43</v>
      </c>
      <c r="J708" s="130">
        <v>247653.76578579002</v>
      </c>
      <c r="K708" s="128"/>
      <c r="L708" s="171"/>
    </row>
    <row r="709" spans="1:12">
      <c r="A709" s="131" t="s">
        <v>63</v>
      </c>
      <c r="B709" s="131" t="s">
        <v>49</v>
      </c>
      <c r="C709" s="131" t="s">
        <v>39</v>
      </c>
      <c r="D709" s="126">
        <v>41760</v>
      </c>
      <c r="E709" s="127">
        <f t="shared" si="1"/>
        <v>5</v>
      </c>
      <c r="F709" s="127" t="s">
        <v>50</v>
      </c>
      <c r="G709" s="131" t="s">
        <v>56</v>
      </c>
      <c r="H709" s="131" t="s">
        <v>58</v>
      </c>
      <c r="I709" s="131" t="s">
        <v>43</v>
      </c>
      <c r="J709" s="130">
        <v>257537.95336406256</v>
      </c>
      <c r="K709" s="128"/>
      <c r="L709" s="171"/>
    </row>
    <row r="710" spans="1:12">
      <c r="A710" s="131" t="s">
        <v>63</v>
      </c>
      <c r="B710" s="131" t="s">
        <v>49</v>
      </c>
      <c r="C710" s="131" t="s">
        <v>39</v>
      </c>
      <c r="D710" s="126">
        <v>41791</v>
      </c>
      <c r="E710" s="127">
        <f t="shared" si="1"/>
        <v>6</v>
      </c>
      <c r="F710" s="127" t="s">
        <v>50</v>
      </c>
      <c r="G710" s="131" t="s">
        <v>56</v>
      </c>
      <c r="H710" s="131" t="s">
        <v>58</v>
      </c>
      <c r="I710" s="131" t="s">
        <v>43</v>
      </c>
      <c r="J710" s="130">
        <v>273028.52946296253</v>
      </c>
      <c r="K710" s="128"/>
      <c r="L710" s="171"/>
    </row>
    <row r="711" spans="1:12">
      <c r="A711" s="131" t="s">
        <v>63</v>
      </c>
      <c r="B711" s="131" t="s">
        <v>49</v>
      </c>
      <c r="C711" s="131" t="s">
        <v>39</v>
      </c>
      <c r="D711" s="126">
        <v>41456</v>
      </c>
      <c r="E711" s="127">
        <f t="shared" si="1"/>
        <v>7</v>
      </c>
      <c r="F711" s="127" t="s">
        <v>50</v>
      </c>
      <c r="G711" s="131" t="s">
        <v>56</v>
      </c>
      <c r="H711" s="131" t="s">
        <v>59</v>
      </c>
      <c r="I711" s="131" t="s">
        <v>43</v>
      </c>
      <c r="J711" s="130">
        <v>270317.51001272164</v>
      </c>
      <c r="K711" s="128"/>
      <c r="L711" s="171"/>
    </row>
    <row r="712" spans="1:12">
      <c r="A712" s="131" t="s">
        <v>63</v>
      </c>
      <c r="B712" s="131" t="s">
        <v>49</v>
      </c>
      <c r="C712" s="131" t="s">
        <v>39</v>
      </c>
      <c r="D712" s="126">
        <v>41487</v>
      </c>
      <c r="E712" s="127">
        <f t="shared" si="1"/>
        <v>8</v>
      </c>
      <c r="F712" s="127" t="s">
        <v>50</v>
      </c>
      <c r="G712" s="131" t="s">
        <v>56</v>
      </c>
      <c r="H712" s="131" t="s">
        <v>59</v>
      </c>
      <c r="I712" s="131" t="s">
        <v>43</v>
      </c>
      <c r="J712" s="130">
        <v>345609.90627034125</v>
      </c>
      <c r="K712" s="128"/>
      <c r="L712" s="171"/>
    </row>
    <row r="713" spans="1:12">
      <c r="A713" s="131" t="s">
        <v>63</v>
      </c>
      <c r="B713" s="131" t="s">
        <v>49</v>
      </c>
      <c r="C713" s="131" t="s">
        <v>39</v>
      </c>
      <c r="D713" s="126">
        <v>41518</v>
      </c>
      <c r="E713" s="127">
        <f t="shared" si="1"/>
        <v>9</v>
      </c>
      <c r="F713" s="127" t="s">
        <v>50</v>
      </c>
      <c r="G713" s="131" t="s">
        <v>56</v>
      </c>
      <c r="H713" s="131" t="s">
        <v>59</v>
      </c>
      <c r="I713" s="131" t="s">
        <v>43</v>
      </c>
      <c r="J713" s="130">
        <v>281982.65504614048</v>
      </c>
      <c r="K713" s="128"/>
      <c r="L713" s="171"/>
    </row>
    <row r="714" spans="1:12">
      <c r="A714" s="131" t="s">
        <v>63</v>
      </c>
      <c r="B714" s="131" t="s">
        <v>49</v>
      </c>
      <c r="C714" s="131" t="s">
        <v>39</v>
      </c>
      <c r="D714" s="126">
        <v>41548</v>
      </c>
      <c r="E714" s="127">
        <f t="shared" si="1"/>
        <v>10</v>
      </c>
      <c r="F714" s="127" t="s">
        <v>50</v>
      </c>
      <c r="G714" s="131" t="s">
        <v>56</v>
      </c>
      <c r="H714" s="131" t="s">
        <v>59</v>
      </c>
      <c r="I714" s="131" t="s">
        <v>43</v>
      </c>
      <c r="J714" s="130">
        <v>262525.43281191739</v>
      </c>
      <c r="K714" s="128"/>
      <c r="L714" s="171"/>
    </row>
    <row r="715" spans="1:12">
      <c r="A715" s="131" t="s">
        <v>63</v>
      </c>
      <c r="B715" s="131" t="s">
        <v>49</v>
      </c>
      <c r="C715" s="131" t="s">
        <v>39</v>
      </c>
      <c r="D715" s="126">
        <v>41579</v>
      </c>
      <c r="E715" s="127">
        <f t="shared" si="1"/>
        <v>11</v>
      </c>
      <c r="F715" s="127" t="s">
        <v>50</v>
      </c>
      <c r="G715" s="131" t="s">
        <v>56</v>
      </c>
      <c r="H715" s="131" t="s">
        <v>59</v>
      </c>
      <c r="I715" s="131" t="s">
        <v>43</v>
      </c>
      <c r="J715" s="130">
        <v>264530.39711157506</v>
      </c>
      <c r="K715" s="128"/>
      <c r="L715" s="171"/>
    </row>
    <row r="716" spans="1:12">
      <c r="A716" s="131" t="s">
        <v>63</v>
      </c>
      <c r="B716" s="131" t="s">
        <v>49</v>
      </c>
      <c r="C716" s="131" t="s">
        <v>39</v>
      </c>
      <c r="D716" s="126">
        <v>41609</v>
      </c>
      <c r="E716" s="127">
        <f t="shared" si="1"/>
        <v>12</v>
      </c>
      <c r="F716" s="127" t="s">
        <v>50</v>
      </c>
      <c r="G716" s="131" t="s">
        <v>56</v>
      </c>
      <c r="H716" s="131" t="s">
        <v>59</v>
      </c>
      <c r="I716" s="131" t="s">
        <v>43</v>
      </c>
      <c r="J716" s="130">
        <v>252866.98882554998</v>
      </c>
      <c r="K716" s="128"/>
      <c r="L716" s="171"/>
    </row>
    <row r="717" spans="1:12">
      <c r="A717" s="131" t="s">
        <v>63</v>
      </c>
      <c r="B717" s="131" t="s">
        <v>49</v>
      </c>
      <c r="C717" s="131" t="s">
        <v>39</v>
      </c>
      <c r="D717" s="126">
        <v>41640</v>
      </c>
      <c r="E717" s="127">
        <f t="shared" si="1"/>
        <v>1</v>
      </c>
      <c r="F717" s="127" t="s">
        <v>50</v>
      </c>
      <c r="G717" s="131" t="s">
        <v>56</v>
      </c>
      <c r="H717" s="131" t="s">
        <v>59</v>
      </c>
      <c r="I717" s="131" t="s">
        <v>43</v>
      </c>
      <c r="J717" s="130">
        <v>306190.89609723992</v>
      </c>
      <c r="K717" s="128"/>
      <c r="L717" s="171"/>
    </row>
    <row r="718" spans="1:12">
      <c r="A718" s="131" t="s">
        <v>63</v>
      </c>
      <c r="B718" s="131" t="s">
        <v>49</v>
      </c>
      <c r="C718" s="131" t="s">
        <v>39</v>
      </c>
      <c r="D718" s="126">
        <v>41671</v>
      </c>
      <c r="E718" s="127">
        <f t="shared" si="1"/>
        <v>2</v>
      </c>
      <c r="F718" s="127" t="s">
        <v>50</v>
      </c>
      <c r="G718" s="131" t="s">
        <v>56</v>
      </c>
      <c r="H718" s="131" t="s">
        <v>59</v>
      </c>
      <c r="I718" s="131" t="s">
        <v>43</v>
      </c>
      <c r="J718" s="130">
        <v>271830.070734885</v>
      </c>
      <c r="K718" s="128"/>
      <c r="L718" s="171"/>
    </row>
    <row r="719" spans="1:12">
      <c r="A719" s="131" t="s">
        <v>63</v>
      </c>
      <c r="B719" s="131" t="s">
        <v>49</v>
      </c>
      <c r="C719" s="131" t="s">
        <v>39</v>
      </c>
      <c r="D719" s="126">
        <v>41699</v>
      </c>
      <c r="E719" s="127">
        <f t="shared" si="1"/>
        <v>3</v>
      </c>
      <c r="F719" s="127" t="s">
        <v>50</v>
      </c>
      <c r="G719" s="131" t="s">
        <v>56</v>
      </c>
      <c r="H719" s="131" t="s">
        <v>59</v>
      </c>
      <c r="I719" s="131" t="s">
        <v>43</v>
      </c>
      <c r="J719" s="130">
        <v>271101.39427444007</v>
      </c>
      <c r="K719" s="128"/>
      <c r="L719" s="171"/>
    </row>
    <row r="720" spans="1:12">
      <c r="A720" s="131" t="s">
        <v>63</v>
      </c>
      <c r="B720" s="131" t="s">
        <v>49</v>
      </c>
      <c r="C720" s="131" t="s">
        <v>39</v>
      </c>
      <c r="D720" s="126">
        <v>41730</v>
      </c>
      <c r="E720" s="127">
        <f t="shared" ref="E720:E783" si="2">MONTH(D720)</f>
        <v>4</v>
      </c>
      <c r="F720" s="127" t="s">
        <v>50</v>
      </c>
      <c r="G720" s="131" t="s">
        <v>56</v>
      </c>
      <c r="H720" s="131" t="s">
        <v>59</v>
      </c>
      <c r="I720" s="131" t="s">
        <v>43</v>
      </c>
      <c r="J720" s="130">
        <v>274351.7614925587</v>
      </c>
      <c r="K720" s="128"/>
      <c r="L720" s="171"/>
    </row>
    <row r="721" spans="1:12">
      <c r="A721" s="131" t="s">
        <v>63</v>
      </c>
      <c r="B721" s="131" t="s">
        <v>49</v>
      </c>
      <c r="C721" s="131" t="s">
        <v>39</v>
      </c>
      <c r="D721" s="126">
        <v>41760</v>
      </c>
      <c r="E721" s="127">
        <f t="shared" si="2"/>
        <v>5</v>
      </c>
      <c r="F721" s="127" t="s">
        <v>50</v>
      </c>
      <c r="G721" s="131" t="s">
        <v>56</v>
      </c>
      <c r="H721" s="131" t="s">
        <v>59</v>
      </c>
      <c r="I721" s="131" t="s">
        <v>43</v>
      </c>
      <c r="J721" s="130">
        <v>294826.72073953127</v>
      </c>
      <c r="K721" s="128"/>
      <c r="L721" s="171"/>
    </row>
    <row r="722" spans="1:12">
      <c r="A722" s="131" t="s">
        <v>63</v>
      </c>
      <c r="B722" s="131" t="s">
        <v>49</v>
      </c>
      <c r="C722" s="131" t="s">
        <v>39</v>
      </c>
      <c r="D722" s="126">
        <v>41791</v>
      </c>
      <c r="E722" s="127">
        <f t="shared" si="2"/>
        <v>6</v>
      </c>
      <c r="F722" s="127" t="s">
        <v>50</v>
      </c>
      <c r="G722" s="131" t="s">
        <v>56</v>
      </c>
      <c r="H722" s="131" t="s">
        <v>59</v>
      </c>
      <c r="I722" s="131" t="s">
        <v>43</v>
      </c>
      <c r="J722" s="130">
        <v>340841.04228242871</v>
      </c>
      <c r="K722" s="128"/>
      <c r="L722" s="171"/>
    </row>
    <row r="723" spans="1:12">
      <c r="A723" s="131" t="s">
        <v>63</v>
      </c>
      <c r="B723" s="131" t="s">
        <v>49</v>
      </c>
      <c r="C723" s="131" t="s">
        <v>39</v>
      </c>
      <c r="D723" s="126">
        <v>41456</v>
      </c>
      <c r="E723" s="127">
        <f t="shared" si="2"/>
        <v>7</v>
      </c>
      <c r="F723" s="127" t="s">
        <v>50</v>
      </c>
      <c r="G723" s="131" t="s">
        <v>56</v>
      </c>
      <c r="H723" s="131" t="s">
        <v>60</v>
      </c>
      <c r="I723" s="131" t="s">
        <v>43</v>
      </c>
      <c r="J723" s="130">
        <v>186895.31347357444</v>
      </c>
      <c r="K723" s="128"/>
      <c r="L723" s="171"/>
    </row>
    <row r="724" spans="1:12">
      <c r="A724" s="131" t="s">
        <v>63</v>
      </c>
      <c r="B724" s="131" t="s">
        <v>49</v>
      </c>
      <c r="C724" s="131" t="s">
        <v>39</v>
      </c>
      <c r="D724" s="126">
        <v>41487</v>
      </c>
      <c r="E724" s="127">
        <f t="shared" si="2"/>
        <v>8</v>
      </c>
      <c r="F724" s="127" t="s">
        <v>50</v>
      </c>
      <c r="G724" s="131" t="s">
        <v>56</v>
      </c>
      <c r="H724" s="131" t="s">
        <v>60</v>
      </c>
      <c r="I724" s="131" t="s">
        <v>43</v>
      </c>
      <c r="J724" s="130">
        <v>232460.33937309752</v>
      </c>
      <c r="K724" s="128"/>
      <c r="L724" s="171"/>
    </row>
    <row r="725" spans="1:12">
      <c r="A725" s="131" t="s">
        <v>63</v>
      </c>
      <c r="B725" s="131" t="s">
        <v>49</v>
      </c>
      <c r="C725" s="131" t="s">
        <v>39</v>
      </c>
      <c r="D725" s="126">
        <v>41518</v>
      </c>
      <c r="E725" s="127">
        <f t="shared" si="2"/>
        <v>9</v>
      </c>
      <c r="F725" s="127" t="s">
        <v>50</v>
      </c>
      <c r="G725" s="131" t="s">
        <v>56</v>
      </c>
      <c r="H725" s="131" t="s">
        <v>60</v>
      </c>
      <c r="I725" s="131" t="s">
        <v>43</v>
      </c>
      <c r="J725" s="130">
        <v>196800.64514333947</v>
      </c>
      <c r="K725" s="128"/>
      <c r="L725" s="171"/>
    </row>
    <row r="726" spans="1:12">
      <c r="A726" s="131" t="s">
        <v>63</v>
      </c>
      <c r="B726" s="131" t="s">
        <v>49</v>
      </c>
      <c r="C726" s="131" t="s">
        <v>39</v>
      </c>
      <c r="D726" s="126">
        <v>41548</v>
      </c>
      <c r="E726" s="127">
        <f t="shared" si="2"/>
        <v>10</v>
      </c>
      <c r="F726" s="127" t="s">
        <v>50</v>
      </c>
      <c r="G726" s="131" t="s">
        <v>56</v>
      </c>
      <c r="H726" s="131" t="s">
        <v>60</v>
      </c>
      <c r="I726" s="131" t="s">
        <v>43</v>
      </c>
      <c r="J726" s="130">
        <v>175238.87213904748</v>
      </c>
      <c r="K726" s="128"/>
      <c r="L726" s="171"/>
    </row>
    <row r="727" spans="1:12">
      <c r="A727" s="131" t="s">
        <v>63</v>
      </c>
      <c r="B727" s="131" t="s">
        <v>49</v>
      </c>
      <c r="C727" s="131" t="s">
        <v>39</v>
      </c>
      <c r="D727" s="126">
        <v>41579</v>
      </c>
      <c r="E727" s="127">
        <f t="shared" si="2"/>
        <v>11</v>
      </c>
      <c r="F727" s="127" t="s">
        <v>50</v>
      </c>
      <c r="G727" s="131" t="s">
        <v>56</v>
      </c>
      <c r="H727" s="131" t="s">
        <v>60</v>
      </c>
      <c r="I727" s="131" t="s">
        <v>43</v>
      </c>
      <c r="J727" s="130">
        <v>184271.68199002498</v>
      </c>
      <c r="K727" s="128"/>
      <c r="L727" s="171"/>
    </row>
    <row r="728" spans="1:12">
      <c r="A728" s="131" t="s">
        <v>63</v>
      </c>
      <c r="B728" s="131" t="s">
        <v>49</v>
      </c>
      <c r="C728" s="131" t="s">
        <v>39</v>
      </c>
      <c r="D728" s="126">
        <v>41609</v>
      </c>
      <c r="E728" s="127">
        <f t="shared" si="2"/>
        <v>12</v>
      </c>
      <c r="F728" s="127" t="s">
        <v>50</v>
      </c>
      <c r="G728" s="131" t="s">
        <v>56</v>
      </c>
      <c r="H728" s="131" t="s">
        <v>60</v>
      </c>
      <c r="I728" s="131" t="s">
        <v>43</v>
      </c>
      <c r="J728" s="130">
        <v>182465.61649890002</v>
      </c>
      <c r="K728" s="128"/>
      <c r="L728" s="171"/>
    </row>
    <row r="729" spans="1:12">
      <c r="A729" s="131" t="s">
        <v>63</v>
      </c>
      <c r="B729" s="131" t="s">
        <v>49</v>
      </c>
      <c r="C729" s="131" t="s">
        <v>39</v>
      </c>
      <c r="D729" s="126">
        <v>41640</v>
      </c>
      <c r="E729" s="127">
        <f t="shared" si="2"/>
        <v>1</v>
      </c>
      <c r="F729" s="127" t="s">
        <v>50</v>
      </c>
      <c r="G729" s="131" t="s">
        <v>56</v>
      </c>
      <c r="H729" s="131" t="s">
        <v>60</v>
      </c>
      <c r="I729" s="131" t="s">
        <v>43</v>
      </c>
      <c r="J729" s="130">
        <v>235865.21106119995</v>
      </c>
      <c r="K729" s="128"/>
      <c r="L729" s="171"/>
    </row>
    <row r="730" spans="1:12">
      <c r="A730" s="131" t="s">
        <v>63</v>
      </c>
      <c r="B730" s="131" t="s">
        <v>49</v>
      </c>
      <c r="C730" s="131" t="s">
        <v>39</v>
      </c>
      <c r="D730" s="126">
        <v>41671</v>
      </c>
      <c r="E730" s="127">
        <f t="shared" si="2"/>
        <v>2</v>
      </c>
      <c r="F730" s="127" t="s">
        <v>50</v>
      </c>
      <c r="G730" s="131" t="s">
        <v>56</v>
      </c>
      <c r="H730" s="131" t="s">
        <v>60</v>
      </c>
      <c r="I730" s="131" t="s">
        <v>43</v>
      </c>
      <c r="J730" s="130">
        <v>184781.07299609997</v>
      </c>
      <c r="K730" s="128"/>
      <c r="L730" s="171"/>
    </row>
    <row r="731" spans="1:12">
      <c r="A731" s="131" t="s">
        <v>63</v>
      </c>
      <c r="B731" s="131" t="s">
        <v>49</v>
      </c>
      <c r="C731" s="131" t="s">
        <v>39</v>
      </c>
      <c r="D731" s="126">
        <v>41699</v>
      </c>
      <c r="E731" s="127">
        <f t="shared" si="2"/>
        <v>3</v>
      </c>
      <c r="F731" s="127" t="s">
        <v>50</v>
      </c>
      <c r="G731" s="131" t="s">
        <v>56</v>
      </c>
      <c r="H731" s="131" t="s">
        <v>60</v>
      </c>
      <c r="I731" s="131" t="s">
        <v>43</v>
      </c>
      <c r="J731" s="130">
        <v>187904.12488512002</v>
      </c>
      <c r="K731" s="128"/>
      <c r="L731" s="171"/>
    </row>
    <row r="732" spans="1:12">
      <c r="A732" s="131" t="s">
        <v>63</v>
      </c>
      <c r="B732" s="131" t="s">
        <v>49</v>
      </c>
      <c r="C732" s="131" t="s">
        <v>39</v>
      </c>
      <c r="D732" s="126">
        <v>41730</v>
      </c>
      <c r="E732" s="127">
        <f t="shared" si="2"/>
        <v>4</v>
      </c>
      <c r="F732" s="127" t="s">
        <v>50</v>
      </c>
      <c r="G732" s="131" t="s">
        <v>56</v>
      </c>
      <c r="H732" s="131" t="s">
        <v>60</v>
      </c>
      <c r="I732" s="131" t="s">
        <v>43</v>
      </c>
      <c r="J732" s="130">
        <v>191788.36157754</v>
      </c>
      <c r="K732" s="128"/>
      <c r="L732" s="171"/>
    </row>
    <row r="733" spans="1:12">
      <c r="A733" s="131" t="s">
        <v>63</v>
      </c>
      <c r="B733" s="131" t="s">
        <v>49</v>
      </c>
      <c r="C733" s="131" t="s">
        <v>39</v>
      </c>
      <c r="D733" s="126">
        <v>41760</v>
      </c>
      <c r="E733" s="127">
        <f t="shared" si="2"/>
        <v>5</v>
      </c>
      <c r="F733" s="127" t="s">
        <v>50</v>
      </c>
      <c r="G733" s="131" t="s">
        <v>56</v>
      </c>
      <c r="H733" s="131" t="s">
        <v>60</v>
      </c>
      <c r="I733" s="131" t="s">
        <v>43</v>
      </c>
      <c r="J733" s="130">
        <v>189293.90636625001</v>
      </c>
      <c r="K733" s="128"/>
      <c r="L733" s="171"/>
    </row>
    <row r="734" spans="1:12">
      <c r="A734" s="131" t="s">
        <v>63</v>
      </c>
      <c r="B734" s="131" t="s">
        <v>49</v>
      </c>
      <c r="C734" s="131" t="s">
        <v>39</v>
      </c>
      <c r="D734" s="126">
        <v>41791</v>
      </c>
      <c r="E734" s="127">
        <f t="shared" si="2"/>
        <v>6</v>
      </c>
      <c r="F734" s="127" t="s">
        <v>50</v>
      </c>
      <c r="G734" s="131" t="s">
        <v>56</v>
      </c>
      <c r="H734" s="131" t="s">
        <v>60</v>
      </c>
      <c r="I734" s="131" t="s">
        <v>43</v>
      </c>
      <c r="J734" s="130">
        <v>230880.88355771248</v>
      </c>
      <c r="K734" s="128"/>
      <c r="L734" s="171"/>
    </row>
    <row r="735" spans="1:12">
      <c r="A735" s="131" t="s">
        <v>63</v>
      </c>
      <c r="B735" s="131" t="s">
        <v>49</v>
      </c>
      <c r="C735" s="131" t="s">
        <v>39</v>
      </c>
      <c r="D735" s="126">
        <v>41456</v>
      </c>
      <c r="E735" s="127">
        <f t="shared" si="2"/>
        <v>7</v>
      </c>
      <c r="F735" s="127" t="s">
        <v>50</v>
      </c>
      <c r="G735" s="131" t="s">
        <v>61</v>
      </c>
      <c r="H735" s="131" t="s">
        <v>62</v>
      </c>
      <c r="I735" s="131" t="s">
        <v>43</v>
      </c>
      <c r="J735" s="130">
        <v>1207341.5441326213</v>
      </c>
      <c r="K735" s="128"/>
      <c r="L735" s="171"/>
    </row>
    <row r="736" spans="1:12">
      <c r="A736" s="131" t="s">
        <v>63</v>
      </c>
      <c r="B736" s="131" t="s">
        <v>49</v>
      </c>
      <c r="C736" s="131" t="s">
        <v>39</v>
      </c>
      <c r="D736" s="126">
        <v>41487</v>
      </c>
      <c r="E736" s="127">
        <f t="shared" si="2"/>
        <v>8</v>
      </c>
      <c r="F736" s="127" t="s">
        <v>50</v>
      </c>
      <c r="G736" s="131" t="s">
        <v>61</v>
      </c>
      <c r="H736" s="131" t="s">
        <v>62</v>
      </c>
      <c r="I736" s="131" t="s">
        <v>43</v>
      </c>
      <c r="J736" s="130">
        <v>1627559.0630120938</v>
      </c>
      <c r="K736" s="128"/>
      <c r="L736" s="171"/>
    </row>
    <row r="737" spans="1:12">
      <c r="A737" s="131" t="s">
        <v>63</v>
      </c>
      <c r="B737" s="131" t="s">
        <v>49</v>
      </c>
      <c r="C737" s="131" t="s">
        <v>39</v>
      </c>
      <c r="D737" s="126">
        <v>41518</v>
      </c>
      <c r="E737" s="127">
        <f t="shared" si="2"/>
        <v>9</v>
      </c>
      <c r="F737" s="127" t="s">
        <v>50</v>
      </c>
      <c r="G737" s="131" t="s">
        <v>61</v>
      </c>
      <c r="H737" s="131" t="s">
        <v>62</v>
      </c>
      <c r="I737" s="131" t="s">
        <v>43</v>
      </c>
      <c r="J737" s="130">
        <v>1247278.3501437153</v>
      </c>
      <c r="K737" s="128"/>
      <c r="L737" s="171"/>
    </row>
    <row r="738" spans="1:12">
      <c r="A738" s="131" t="s">
        <v>63</v>
      </c>
      <c r="B738" s="131" t="s">
        <v>49</v>
      </c>
      <c r="C738" s="131" t="s">
        <v>39</v>
      </c>
      <c r="D738" s="126">
        <v>41548</v>
      </c>
      <c r="E738" s="127">
        <f t="shared" si="2"/>
        <v>10</v>
      </c>
      <c r="F738" s="127" t="s">
        <v>50</v>
      </c>
      <c r="G738" s="131" t="s">
        <v>61</v>
      </c>
      <c r="H738" s="131" t="s">
        <v>62</v>
      </c>
      <c r="I738" s="131" t="s">
        <v>43</v>
      </c>
      <c r="J738" s="130">
        <v>1189437.4296213749</v>
      </c>
      <c r="K738" s="128"/>
      <c r="L738" s="171"/>
    </row>
    <row r="739" spans="1:12">
      <c r="A739" s="131" t="s">
        <v>63</v>
      </c>
      <c r="B739" s="131" t="s">
        <v>49</v>
      </c>
      <c r="C739" s="131" t="s">
        <v>39</v>
      </c>
      <c r="D739" s="126">
        <v>41579</v>
      </c>
      <c r="E739" s="127">
        <f t="shared" si="2"/>
        <v>11</v>
      </c>
      <c r="F739" s="127" t="s">
        <v>50</v>
      </c>
      <c r="G739" s="131" t="s">
        <v>61</v>
      </c>
      <c r="H739" s="131" t="s">
        <v>62</v>
      </c>
      <c r="I739" s="131" t="s">
        <v>43</v>
      </c>
      <c r="J739" s="130">
        <v>1196568.3584903125</v>
      </c>
      <c r="K739" s="128"/>
      <c r="L739" s="171"/>
    </row>
    <row r="740" spans="1:12">
      <c r="A740" s="131" t="s">
        <v>63</v>
      </c>
      <c r="B740" s="131" t="s">
        <v>49</v>
      </c>
      <c r="C740" s="131" t="s">
        <v>39</v>
      </c>
      <c r="D740" s="126">
        <v>41609</v>
      </c>
      <c r="E740" s="127">
        <f t="shared" si="2"/>
        <v>12</v>
      </c>
      <c r="F740" s="127" t="s">
        <v>50</v>
      </c>
      <c r="G740" s="131" t="s">
        <v>61</v>
      </c>
      <c r="H740" s="131" t="s">
        <v>62</v>
      </c>
      <c r="I740" s="131" t="s">
        <v>43</v>
      </c>
      <c r="J740" s="130">
        <v>1176117.3688343752</v>
      </c>
      <c r="K740" s="128"/>
      <c r="L740" s="171"/>
    </row>
    <row r="741" spans="1:12">
      <c r="A741" s="131" t="s">
        <v>63</v>
      </c>
      <c r="B741" s="131" t="s">
        <v>49</v>
      </c>
      <c r="C741" s="131" t="s">
        <v>39</v>
      </c>
      <c r="D741" s="126">
        <v>41640</v>
      </c>
      <c r="E741" s="127">
        <f t="shared" si="2"/>
        <v>1</v>
      </c>
      <c r="F741" s="127" t="s">
        <v>50</v>
      </c>
      <c r="G741" s="131" t="s">
        <v>61</v>
      </c>
      <c r="H741" s="131" t="s">
        <v>62</v>
      </c>
      <c r="I741" s="131" t="s">
        <v>43</v>
      </c>
      <c r="J741" s="130">
        <v>1565368.1883344997</v>
      </c>
      <c r="K741" s="128"/>
      <c r="L741" s="171"/>
    </row>
    <row r="742" spans="1:12">
      <c r="A742" s="131" t="s">
        <v>63</v>
      </c>
      <c r="B742" s="131" t="s">
        <v>49</v>
      </c>
      <c r="C742" s="131" t="s">
        <v>39</v>
      </c>
      <c r="D742" s="126">
        <v>41671</v>
      </c>
      <c r="E742" s="127">
        <f t="shared" si="2"/>
        <v>2</v>
      </c>
      <c r="F742" s="127" t="s">
        <v>50</v>
      </c>
      <c r="G742" s="131" t="s">
        <v>61</v>
      </c>
      <c r="H742" s="131" t="s">
        <v>62</v>
      </c>
      <c r="I742" s="131" t="s">
        <v>43</v>
      </c>
      <c r="J742" s="130">
        <v>1227442.7809998749</v>
      </c>
      <c r="K742" s="128"/>
      <c r="L742" s="171"/>
    </row>
    <row r="743" spans="1:12">
      <c r="A743" s="131" t="s">
        <v>63</v>
      </c>
      <c r="B743" s="131" t="s">
        <v>49</v>
      </c>
      <c r="C743" s="131" t="s">
        <v>39</v>
      </c>
      <c r="D743" s="126">
        <v>41699</v>
      </c>
      <c r="E743" s="127">
        <f t="shared" si="2"/>
        <v>3</v>
      </c>
      <c r="F743" s="127" t="s">
        <v>50</v>
      </c>
      <c r="G743" s="131" t="s">
        <v>61</v>
      </c>
      <c r="H743" s="131" t="s">
        <v>62</v>
      </c>
      <c r="I743" s="131" t="s">
        <v>43</v>
      </c>
      <c r="J743" s="130">
        <v>1290433.7858775002</v>
      </c>
      <c r="K743" s="128"/>
      <c r="L743" s="171"/>
    </row>
    <row r="744" spans="1:12">
      <c r="A744" s="131" t="s">
        <v>63</v>
      </c>
      <c r="B744" s="131" t="s">
        <v>49</v>
      </c>
      <c r="C744" s="131" t="s">
        <v>39</v>
      </c>
      <c r="D744" s="126">
        <v>41730</v>
      </c>
      <c r="E744" s="127">
        <f t="shared" si="2"/>
        <v>4</v>
      </c>
      <c r="F744" s="127" t="s">
        <v>50</v>
      </c>
      <c r="G744" s="131" t="s">
        <v>61</v>
      </c>
      <c r="H744" s="131" t="s">
        <v>62</v>
      </c>
      <c r="I744" s="131" t="s">
        <v>43</v>
      </c>
      <c r="J744" s="130">
        <v>1298308.3953839999</v>
      </c>
      <c r="K744" s="128"/>
      <c r="L744" s="171"/>
    </row>
    <row r="745" spans="1:12">
      <c r="A745" s="131" t="s">
        <v>63</v>
      </c>
      <c r="B745" s="131" t="s">
        <v>49</v>
      </c>
      <c r="C745" s="131" t="s">
        <v>39</v>
      </c>
      <c r="D745" s="126">
        <v>41760</v>
      </c>
      <c r="E745" s="127">
        <f t="shared" si="2"/>
        <v>5</v>
      </c>
      <c r="F745" s="127" t="s">
        <v>50</v>
      </c>
      <c r="G745" s="131" t="s">
        <v>61</v>
      </c>
      <c r="H745" s="131" t="s">
        <v>62</v>
      </c>
      <c r="I745" s="131" t="s">
        <v>43</v>
      </c>
      <c r="J745" s="130">
        <v>1344373.5269335939</v>
      </c>
      <c r="K745" s="128"/>
      <c r="L745" s="171"/>
    </row>
    <row r="746" spans="1:12">
      <c r="A746" s="131" t="s">
        <v>63</v>
      </c>
      <c r="B746" s="131" t="s">
        <v>49</v>
      </c>
      <c r="C746" s="131" t="s">
        <v>39</v>
      </c>
      <c r="D746" s="126">
        <v>41791</v>
      </c>
      <c r="E746" s="127">
        <f t="shared" si="2"/>
        <v>6</v>
      </c>
      <c r="F746" s="127" t="s">
        <v>50</v>
      </c>
      <c r="G746" s="131" t="s">
        <v>61</v>
      </c>
      <c r="H746" s="131" t="s">
        <v>62</v>
      </c>
      <c r="I746" s="131" t="s">
        <v>43</v>
      </c>
      <c r="J746" s="130">
        <v>1507227.5892764062</v>
      </c>
      <c r="K746" s="128"/>
      <c r="L746" s="171"/>
    </row>
    <row r="747" spans="1:12">
      <c r="A747" s="131" t="s">
        <v>63</v>
      </c>
      <c r="B747" s="131" t="s">
        <v>49</v>
      </c>
      <c r="C747" s="131" t="s">
        <v>47</v>
      </c>
      <c r="D747" s="126">
        <v>41456</v>
      </c>
      <c r="E747" s="127">
        <f t="shared" si="2"/>
        <v>7</v>
      </c>
      <c r="F747" s="127" t="s">
        <v>50</v>
      </c>
      <c r="G747" s="131" t="s">
        <v>51</v>
      </c>
      <c r="H747" s="131" t="s">
        <v>52</v>
      </c>
      <c r="I747" s="131" t="s">
        <v>43</v>
      </c>
      <c r="J747" s="130">
        <v>4118100.0493550403</v>
      </c>
      <c r="K747" s="128"/>
      <c r="L747" s="171"/>
    </row>
    <row r="748" spans="1:12">
      <c r="A748" s="131" t="s">
        <v>63</v>
      </c>
      <c r="B748" s="131" t="s">
        <v>49</v>
      </c>
      <c r="C748" s="131" t="s">
        <v>47</v>
      </c>
      <c r="D748" s="126">
        <v>41487</v>
      </c>
      <c r="E748" s="127">
        <f t="shared" si="2"/>
        <v>8</v>
      </c>
      <c r="F748" s="127" t="s">
        <v>50</v>
      </c>
      <c r="G748" s="131" t="s">
        <v>51</v>
      </c>
      <c r="H748" s="131" t="s">
        <v>52</v>
      </c>
      <c r="I748" s="131" t="s">
        <v>43</v>
      </c>
      <c r="J748" s="130">
        <v>4507082.5661568008</v>
      </c>
      <c r="K748" s="128"/>
      <c r="L748" s="171"/>
    </row>
    <row r="749" spans="1:12">
      <c r="A749" s="131" t="s">
        <v>63</v>
      </c>
      <c r="B749" s="131" t="s">
        <v>49</v>
      </c>
      <c r="C749" s="131" t="s">
        <v>47</v>
      </c>
      <c r="D749" s="126">
        <v>41518</v>
      </c>
      <c r="E749" s="127">
        <f t="shared" si="2"/>
        <v>9</v>
      </c>
      <c r="F749" s="127" t="s">
        <v>50</v>
      </c>
      <c r="G749" s="131" t="s">
        <v>51</v>
      </c>
      <c r="H749" s="131" t="s">
        <v>52</v>
      </c>
      <c r="I749" s="131" t="s">
        <v>43</v>
      </c>
      <c r="J749" s="130">
        <v>4703409.2060524803</v>
      </c>
      <c r="K749" s="128"/>
      <c r="L749" s="171"/>
    </row>
    <row r="750" spans="1:12">
      <c r="A750" s="131" t="s">
        <v>63</v>
      </c>
      <c r="B750" s="131" t="s">
        <v>49</v>
      </c>
      <c r="C750" s="131" t="s">
        <v>47</v>
      </c>
      <c r="D750" s="126">
        <v>41548</v>
      </c>
      <c r="E750" s="127">
        <f t="shared" si="2"/>
        <v>10</v>
      </c>
      <c r="F750" s="127" t="s">
        <v>50</v>
      </c>
      <c r="G750" s="131" t="s">
        <v>51</v>
      </c>
      <c r="H750" s="131" t="s">
        <v>52</v>
      </c>
      <c r="I750" s="131" t="s">
        <v>43</v>
      </c>
      <c r="J750" s="130">
        <v>6020479.2997298883</v>
      </c>
      <c r="K750" s="128"/>
      <c r="L750" s="171"/>
    </row>
    <row r="751" spans="1:12">
      <c r="A751" s="131" t="s">
        <v>63</v>
      </c>
      <c r="B751" s="131" t="s">
        <v>49</v>
      </c>
      <c r="C751" s="131" t="s">
        <v>47</v>
      </c>
      <c r="D751" s="126">
        <v>41579</v>
      </c>
      <c r="E751" s="127">
        <f t="shared" si="2"/>
        <v>11</v>
      </c>
      <c r="F751" s="127" t="s">
        <v>50</v>
      </c>
      <c r="G751" s="131" t="s">
        <v>51</v>
      </c>
      <c r="H751" s="131" t="s">
        <v>52</v>
      </c>
      <c r="I751" s="131" t="s">
        <v>43</v>
      </c>
      <c r="J751" s="130">
        <v>6461172.5917462073</v>
      </c>
      <c r="K751" s="128"/>
      <c r="L751" s="171"/>
    </row>
    <row r="752" spans="1:12">
      <c r="A752" s="131" t="s">
        <v>63</v>
      </c>
      <c r="B752" s="131" t="s">
        <v>49</v>
      </c>
      <c r="C752" s="131" t="s">
        <v>47</v>
      </c>
      <c r="D752" s="126">
        <v>41609</v>
      </c>
      <c r="E752" s="127">
        <f t="shared" si="2"/>
        <v>12</v>
      </c>
      <c r="F752" s="127" t="s">
        <v>50</v>
      </c>
      <c r="G752" s="131" t="s">
        <v>51</v>
      </c>
      <c r="H752" s="131" t="s">
        <v>52</v>
      </c>
      <c r="I752" s="131" t="s">
        <v>43</v>
      </c>
      <c r="J752" s="130">
        <v>3399470.2212770889</v>
      </c>
      <c r="K752" s="128"/>
      <c r="L752" s="171"/>
    </row>
    <row r="753" spans="1:12">
      <c r="A753" s="131" t="s">
        <v>63</v>
      </c>
      <c r="B753" s="131" t="s">
        <v>49</v>
      </c>
      <c r="C753" s="131" t="s">
        <v>47</v>
      </c>
      <c r="D753" s="126">
        <v>41640</v>
      </c>
      <c r="E753" s="127">
        <f t="shared" si="2"/>
        <v>1</v>
      </c>
      <c r="F753" s="127" t="s">
        <v>50</v>
      </c>
      <c r="G753" s="131" t="s">
        <v>51</v>
      </c>
      <c r="H753" s="131" t="s">
        <v>52</v>
      </c>
      <c r="I753" s="131" t="s">
        <v>43</v>
      </c>
      <c r="J753" s="130">
        <v>3168116.576105712</v>
      </c>
      <c r="K753" s="128"/>
      <c r="L753" s="171"/>
    </row>
    <row r="754" spans="1:12">
      <c r="A754" s="131" t="s">
        <v>63</v>
      </c>
      <c r="B754" s="131" t="s">
        <v>49</v>
      </c>
      <c r="C754" s="131" t="s">
        <v>47</v>
      </c>
      <c r="D754" s="126">
        <v>41671</v>
      </c>
      <c r="E754" s="127">
        <f t="shared" si="2"/>
        <v>2</v>
      </c>
      <c r="F754" s="127" t="s">
        <v>50</v>
      </c>
      <c r="G754" s="131" t="s">
        <v>51</v>
      </c>
      <c r="H754" s="131" t="s">
        <v>52</v>
      </c>
      <c r="I754" s="131" t="s">
        <v>43</v>
      </c>
      <c r="J754" s="130">
        <v>3601517.3685167041</v>
      </c>
      <c r="K754" s="128"/>
      <c r="L754" s="171"/>
    </row>
    <row r="755" spans="1:12">
      <c r="A755" s="131" t="s">
        <v>63</v>
      </c>
      <c r="B755" s="131" t="s">
        <v>49</v>
      </c>
      <c r="C755" s="131" t="s">
        <v>47</v>
      </c>
      <c r="D755" s="126">
        <v>41699</v>
      </c>
      <c r="E755" s="127">
        <f t="shared" si="2"/>
        <v>3</v>
      </c>
      <c r="F755" s="127" t="s">
        <v>50</v>
      </c>
      <c r="G755" s="131" t="s">
        <v>51</v>
      </c>
      <c r="H755" s="131" t="s">
        <v>52</v>
      </c>
      <c r="I755" s="131" t="s">
        <v>43</v>
      </c>
      <c r="J755" s="130">
        <v>3449559.2207462396</v>
      </c>
      <c r="K755" s="128"/>
      <c r="L755" s="171"/>
    </row>
    <row r="756" spans="1:12">
      <c r="A756" s="131" t="s">
        <v>63</v>
      </c>
      <c r="B756" s="131" t="s">
        <v>49</v>
      </c>
      <c r="C756" s="131" t="s">
        <v>47</v>
      </c>
      <c r="D756" s="126">
        <v>41730</v>
      </c>
      <c r="E756" s="127">
        <f t="shared" si="2"/>
        <v>4</v>
      </c>
      <c r="F756" s="127" t="s">
        <v>50</v>
      </c>
      <c r="G756" s="131" t="s">
        <v>51</v>
      </c>
      <c r="H756" s="131" t="s">
        <v>52</v>
      </c>
      <c r="I756" s="131" t="s">
        <v>43</v>
      </c>
      <c r="J756" s="130">
        <v>3875884.2425812325</v>
      </c>
      <c r="K756" s="128"/>
      <c r="L756" s="171"/>
    </row>
    <row r="757" spans="1:12">
      <c r="A757" s="131" t="s">
        <v>63</v>
      </c>
      <c r="B757" s="131" t="s">
        <v>49</v>
      </c>
      <c r="C757" s="131" t="s">
        <v>47</v>
      </c>
      <c r="D757" s="126">
        <v>41760</v>
      </c>
      <c r="E757" s="127">
        <f t="shared" si="2"/>
        <v>5</v>
      </c>
      <c r="F757" s="127" t="s">
        <v>50</v>
      </c>
      <c r="G757" s="131" t="s">
        <v>51</v>
      </c>
      <c r="H757" s="131" t="s">
        <v>52</v>
      </c>
      <c r="I757" s="131" t="s">
        <v>43</v>
      </c>
      <c r="J757" s="130">
        <v>4224276.0222364804</v>
      </c>
      <c r="K757" s="128"/>
      <c r="L757" s="171"/>
    </row>
    <row r="758" spans="1:12">
      <c r="A758" s="131" t="s">
        <v>63</v>
      </c>
      <c r="B758" s="131" t="s">
        <v>49</v>
      </c>
      <c r="C758" s="131" t="s">
        <v>47</v>
      </c>
      <c r="D758" s="126">
        <v>41791</v>
      </c>
      <c r="E758" s="127">
        <f t="shared" si="2"/>
        <v>6</v>
      </c>
      <c r="F758" s="127" t="s">
        <v>50</v>
      </c>
      <c r="G758" s="131" t="s">
        <v>51</v>
      </c>
      <c r="H758" s="131" t="s">
        <v>52</v>
      </c>
      <c r="I758" s="131" t="s">
        <v>43</v>
      </c>
      <c r="J758" s="130">
        <v>2229175.6542357123</v>
      </c>
      <c r="K758" s="128"/>
      <c r="L758" s="171"/>
    </row>
    <row r="759" spans="1:12">
      <c r="A759" s="131" t="s">
        <v>63</v>
      </c>
      <c r="B759" s="131" t="s">
        <v>49</v>
      </c>
      <c r="C759" s="131" t="s">
        <v>47</v>
      </c>
      <c r="D759" s="126">
        <v>41456</v>
      </c>
      <c r="E759" s="127">
        <f t="shared" si="2"/>
        <v>7</v>
      </c>
      <c r="F759" s="127" t="s">
        <v>50</v>
      </c>
      <c r="G759" s="131" t="s">
        <v>53</v>
      </c>
      <c r="H759" s="131" t="s">
        <v>54</v>
      </c>
      <c r="I759" s="131" t="s">
        <v>43</v>
      </c>
      <c r="J759" s="130">
        <v>1958496.2303689439</v>
      </c>
      <c r="K759" s="128"/>
      <c r="L759" s="171"/>
    </row>
    <row r="760" spans="1:12">
      <c r="A760" s="131" t="s">
        <v>63</v>
      </c>
      <c r="B760" s="131" t="s">
        <v>49</v>
      </c>
      <c r="C760" s="131" t="s">
        <v>47</v>
      </c>
      <c r="D760" s="126">
        <v>41487</v>
      </c>
      <c r="E760" s="127">
        <f t="shared" si="2"/>
        <v>8</v>
      </c>
      <c r="F760" s="127" t="s">
        <v>50</v>
      </c>
      <c r="G760" s="131" t="s">
        <v>53</v>
      </c>
      <c r="H760" s="131" t="s">
        <v>54</v>
      </c>
      <c r="I760" s="131" t="s">
        <v>43</v>
      </c>
      <c r="J760" s="130">
        <v>2195052.7782959999</v>
      </c>
      <c r="K760" s="128"/>
      <c r="L760" s="171"/>
    </row>
    <row r="761" spans="1:12">
      <c r="A761" s="131" t="s">
        <v>63</v>
      </c>
      <c r="B761" s="131" t="s">
        <v>49</v>
      </c>
      <c r="C761" s="131" t="s">
        <v>47</v>
      </c>
      <c r="D761" s="126">
        <v>41518</v>
      </c>
      <c r="E761" s="127">
        <f t="shared" si="2"/>
        <v>9</v>
      </c>
      <c r="F761" s="127" t="s">
        <v>50</v>
      </c>
      <c r="G761" s="131" t="s">
        <v>53</v>
      </c>
      <c r="H761" s="131" t="s">
        <v>54</v>
      </c>
      <c r="I761" s="131" t="s">
        <v>43</v>
      </c>
      <c r="J761" s="130">
        <v>2264552.5099384319</v>
      </c>
      <c r="K761" s="128"/>
      <c r="L761" s="171"/>
    </row>
    <row r="762" spans="1:12">
      <c r="A762" s="131" t="s">
        <v>63</v>
      </c>
      <c r="B762" s="131" t="s">
        <v>49</v>
      </c>
      <c r="C762" s="131" t="s">
        <v>47</v>
      </c>
      <c r="D762" s="126">
        <v>41548</v>
      </c>
      <c r="E762" s="127">
        <f t="shared" si="2"/>
        <v>10</v>
      </c>
      <c r="F762" s="127" t="s">
        <v>50</v>
      </c>
      <c r="G762" s="131" t="s">
        <v>53</v>
      </c>
      <c r="H762" s="131" t="s">
        <v>54</v>
      </c>
      <c r="I762" s="131" t="s">
        <v>43</v>
      </c>
      <c r="J762" s="130">
        <v>2839505.8993002246</v>
      </c>
      <c r="K762" s="128"/>
      <c r="L762" s="171"/>
    </row>
    <row r="763" spans="1:12">
      <c r="A763" s="131" t="s">
        <v>63</v>
      </c>
      <c r="B763" s="131" t="s">
        <v>49</v>
      </c>
      <c r="C763" s="131" t="s">
        <v>47</v>
      </c>
      <c r="D763" s="126">
        <v>41579</v>
      </c>
      <c r="E763" s="127">
        <f t="shared" si="2"/>
        <v>11</v>
      </c>
      <c r="F763" s="127" t="s">
        <v>50</v>
      </c>
      <c r="G763" s="131" t="s">
        <v>53</v>
      </c>
      <c r="H763" s="131" t="s">
        <v>54</v>
      </c>
      <c r="I763" s="131" t="s">
        <v>43</v>
      </c>
      <c r="J763" s="130">
        <v>3159420.5430006236</v>
      </c>
      <c r="K763" s="128"/>
      <c r="L763" s="171"/>
    </row>
    <row r="764" spans="1:12">
      <c r="A764" s="131" t="s">
        <v>63</v>
      </c>
      <c r="B764" s="131" t="s">
        <v>49</v>
      </c>
      <c r="C764" s="131" t="s">
        <v>47</v>
      </c>
      <c r="D764" s="126">
        <v>41609</v>
      </c>
      <c r="E764" s="127">
        <f t="shared" si="2"/>
        <v>12</v>
      </c>
      <c r="F764" s="127" t="s">
        <v>50</v>
      </c>
      <c r="G764" s="131" t="s">
        <v>53</v>
      </c>
      <c r="H764" s="131" t="s">
        <v>54</v>
      </c>
      <c r="I764" s="131" t="s">
        <v>43</v>
      </c>
      <c r="J764" s="130">
        <v>1724509.5598100165</v>
      </c>
      <c r="K764" s="128"/>
      <c r="L764" s="171"/>
    </row>
    <row r="765" spans="1:12">
      <c r="A765" s="131" t="s">
        <v>63</v>
      </c>
      <c r="B765" s="131" t="s">
        <v>49</v>
      </c>
      <c r="C765" s="131" t="s">
        <v>47</v>
      </c>
      <c r="D765" s="126">
        <v>41640</v>
      </c>
      <c r="E765" s="127">
        <f t="shared" si="2"/>
        <v>1</v>
      </c>
      <c r="F765" s="127" t="s">
        <v>50</v>
      </c>
      <c r="G765" s="131" t="s">
        <v>53</v>
      </c>
      <c r="H765" s="131" t="s">
        <v>54</v>
      </c>
      <c r="I765" s="131" t="s">
        <v>43</v>
      </c>
      <c r="J765" s="130">
        <v>1542913.9169346001</v>
      </c>
      <c r="K765" s="128"/>
      <c r="L765" s="171"/>
    </row>
    <row r="766" spans="1:12">
      <c r="A766" s="131" t="s">
        <v>63</v>
      </c>
      <c r="B766" s="131" t="s">
        <v>49</v>
      </c>
      <c r="C766" s="131" t="s">
        <v>47</v>
      </c>
      <c r="D766" s="126">
        <v>41671</v>
      </c>
      <c r="E766" s="127">
        <f t="shared" si="2"/>
        <v>2</v>
      </c>
      <c r="F766" s="127" t="s">
        <v>50</v>
      </c>
      <c r="G766" s="131" t="s">
        <v>53</v>
      </c>
      <c r="H766" s="131" t="s">
        <v>54</v>
      </c>
      <c r="I766" s="131" t="s">
        <v>43</v>
      </c>
      <c r="J766" s="130">
        <v>1820402.6309305201</v>
      </c>
      <c r="K766" s="128"/>
      <c r="L766" s="171"/>
    </row>
    <row r="767" spans="1:12">
      <c r="A767" s="131" t="s">
        <v>63</v>
      </c>
      <c r="B767" s="131" t="s">
        <v>49</v>
      </c>
      <c r="C767" s="131" t="s">
        <v>47</v>
      </c>
      <c r="D767" s="126">
        <v>41699</v>
      </c>
      <c r="E767" s="127">
        <f t="shared" si="2"/>
        <v>3</v>
      </c>
      <c r="F767" s="127" t="s">
        <v>50</v>
      </c>
      <c r="G767" s="131" t="s">
        <v>53</v>
      </c>
      <c r="H767" s="131" t="s">
        <v>54</v>
      </c>
      <c r="I767" s="131" t="s">
        <v>43</v>
      </c>
      <c r="J767" s="130">
        <v>1771550.3477915039</v>
      </c>
      <c r="K767" s="128"/>
      <c r="L767" s="171"/>
    </row>
    <row r="768" spans="1:12">
      <c r="A768" s="131" t="s">
        <v>63</v>
      </c>
      <c r="B768" s="131" t="s">
        <v>49</v>
      </c>
      <c r="C768" s="131" t="s">
        <v>47</v>
      </c>
      <c r="D768" s="126">
        <v>41730</v>
      </c>
      <c r="E768" s="127">
        <f t="shared" si="2"/>
        <v>4</v>
      </c>
      <c r="F768" s="127" t="s">
        <v>50</v>
      </c>
      <c r="G768" s="131" t="s">
        <v>53</v>
      </c>
      <c r="H768" s="131" t="s">
        <v>54</v>
      </c>
      <c r="I768" s="131" t="s">
        <v>43</v>
      </c>
      <c r="J768" s="130">
        <v>1908978.5663007363</v>
      </c>
      <c r="K768" s="128"/>
      <c r="L768" s="171"/>
    </row>
    <row r="769" spans="1:12">
      <c r="A769" s="131" t="s">
        <v>63</v>
      </c>
      <c r="B769" s="131" t="s">
        <v>49</v>
      </c>
      <c r="C769" s="131" t="s">
        <v>47</v>
      </c>
      <c r="D769" s="126">
        <v>41760</v>
      </c>
      <c r="E769" s="127">
        <f t="shared" si="2"/>
        <v>5</v>
      </c>
      <c r="F769" s="127" t="s">
        <v>50</v>
      </c>
      <c r="G769" s="131" t="s">
        <v>53</v>
      </c>
      <c r="H769" s="131" t="s">
        <v>54</v>
      </c>
      <c r="I769" s="131" t="s">
        <v>43</v>
      </c>
      <c r="J769" s="130">
        <v>2224548.7175923204</v>
      </c>
      <c r="K769" s="128"/>
      <c r="L769" s="171"/>
    </row>
    <row r="770" spans="1:12">
      <c r="A770" s="131" t="s">
        <v>63</v>
      </c>
      <c r="B770" s="131" t="s">
        <v>49</v>
      </c>
      <c r="C770" s="131" t="s">
        <v>47</v>
      </c>
      <c r="D770" s="126">
        <v>41791</v>
      </c>
      <c r="E770" s="127">
        <f t="shared" si="2"/>
        <v>6</v>
      </c>
      <c r="F770" s="127" t="s">
        <v>50</v>
      </c>
      <c r="G770" s="131" t="s">
        <v>53</v>
      </c>
      <c r="H770" s="131" t="s">
        <v>54</v>
      </c>
      <c r="I770" s="131" t="s">
        <v>43</v>
      </c>
      <c r="J770" s="130">
        <v>1199138.0695781759</v>
      </c>
      <c r="K770" s="128"/>
      <c r="L770" s="171"/>
    </row>
    <row r="771" spans="1:12">
      <c r="A771" s="131" t="s">
        <v>63</v>
      </c>
      <c r="B771" s="131" t="s">
        <v>49</v>
      </c>
      <c r="C771" s="131" t="s">
        <v>47</v>
      </c>
      <c r="D771" s="126">
        <v>41456</v>
      </c>
      <c r="E771" s="127">
        <f t="shared" si="2"/>
        <v>7</v>
      </c>
      <c r="F771" s="127" t="s">
        <v>50</v>
      </c>
      <c r="G771" s="131" t="s">
        <v>53</v>
      </c>
      <c r="H771" s="131" t="s">
        <v>55</v>
      </c>
      <c r="I771" s="131" t="s">
        <v>43</v>
      </c>
      <c r="J771" s="130">
        <v>1652868.9853267202</v>
      </c>
      <c r="K771" s="128"/>
      <c r="L771" s="171"/>
    </row>
    <row r="772" spans="1:12">
      <c r="A772" s="131" t="s">
        <v>63</v>
      </c>
      <c r="B772" s="131" t="s">
        <v>49</v>
      </c>
      <c r="C772" s="131" t="s">
        <v>47</v>
      </c>
      <c r="D772" s="126">
        <v>41487</v>
      </c>
      <c r="E772" s="127">
        <f t="shared" si="2"/>
        <v>8</v>
      </c>
      <c r="F772" s="127" t="s">
        <v>50</v>
      </c>
      <c r="G772" s="131" t="s">
        <v>53</v>
      </c>
      <c r="H772" s="131" t="s">
        <v>55</v>
      </c>
      <c r="I772" s="131" t="s">
        <v>43</v>
      </c>
      <c r="J772" s="130">
        <v>1940369.6316480001</v>
      </c>
      <c r="K772" s="128"/>
      <c r="L772" s="171"/>
    </row>
    <row r="773" spans="1:12">
      <c r="A773" s="131" t="s">
        <v>63</v>
      </c>
      <c r="B773" s="131" t="s">
        <v>49</v>
      </c>
      <c r="C773" s="131" t="s">
        <v>47</v>
      </c>
      <c r="D773" s="126">
        <v>41518</v>
      </c>
      <c r="E773" s="127">
        <f t="shared" si="2"/>
        <v>9</v>
      </c>
      <c r="F773" s="127" t="s">
        <v>50</v>
      </c>
      <c r="G773" s="131" t="s">
        <v>53</v>
      </c>
      <c r="H773" s="131" t="s">
        <v>55</v>
      </c>
      <c r="I773" s="131" t="s">
        <v>43</v>
      </c>
      <c r="J773" s="130">
        <v>2031601.7410147204</v>
      </c>
      <c r="K773" s="128"/>
      <c r="L773" s="171"/>
    </row>
    <row r="774" spans="1:12">
      <c r="A774" s="131" t="s">
        <v>63</v>
      </c>
      <c r="B774" s="131" t="s">
        <v>49</v>
      </c>
      <c r="C774" s="131" t="s">
        <v>47</v>
      </c>
      <c r="D774" s="126">
        <v>41548</v>
      </c>
      <c r="E774" s="127">
        <f t="shared" si="2"/>
        <v>10</v>
      </c>
      <c r="F774" s="127" t="s">
        <v>50</v>
      </c>
      <c r="G774" s="131" t="s">
        <v>53</v>
      </c>
      <c r="H774" s="131" t="s">
        <v>55</v>
      </c>
      <c r="I774" s="131" t="s">
        <v>43</v>
      </c>
      <c r="J774" s="130">
        <v>2784735.3475135607</v>
      </c>
      <c r="K774" s="128"/>
      <c r="L774" s="171"/>
    </row>
    <row r="775" spans="1:12">
      <c r="A775" s="131" t="s">
        <v>63</v>
      </c>
      <c r="B775" s="131" t="s">
        <v>49</v>
      </c>
      <c r="C775" s="131" t="s">
        <v>47</v>
      </c>
      <c r="D775" s="126">
        <v>41579</v>
      </c>
      <c r="E775" s="127">
        <f t="shared" si="2"/>
        <v>11</v>
      </c>
      <c r="F775" s="127" t="s">
        <v>50</v>
      </c>
      <c r="G775" s="131" t="s">
        <v>53</v>
      </c>
      <c r="H775" s="131" t="s">
        <v>55</v>
      </c>
      <c r="I775" s="131" t="s">
        <v>43</v>
      </c>
      <c r="J775" s="130">
        <v>2777158.7847141596</v>
      </c>
      <c r="K775" s="128"/>
      <c r="L775" s="171"/>
    </row>
    <row r="776" spans="1:12">
      <c r="A776" s="131" t="s">
        <v>63</v>
      </c>
      <c r="B776" s="131" t="s">
        <v>49</v>
      </c>
      <c r="C776" s="131" t="s">
        <v>47</v>
      </c>
      <c r="D776" s="126">
        <v>41609</v>
      </c>
      <c r="E776" s="127">
        <f t="shared" si="2"/>
        <v>12</v>
      </c>
      <c r="F776" s="127" t="s">
        <v>50</v>
      </c>
      <c r="G776" s="131" t="s">
        <v>53</v>
      </c>
      <c r="H776" s="131" t="s">
        <v>55</v>
      </c>
      <c r="I776" s="131" t="s">
        <v>43</v>
      </c>
      <c r="J776" s="130">
        <v>1505235.4723879206</v>
      </c>
      <c r="K776" s="128"/>
      <c r="L776" s="171"/>
    </row>
    <row r="777" spans="1:12">
      <c r="A777" s="131" t="s">
        <v>63</v>
      </c>
      <c r="B777" s="131" t="s">
        <v>49</v>
      </c>
      <c r="C777" s="131" t="s">
        <v>47</v>
      </c>
      <c r="D777" s="126">
        <v>41640</v>
      </c>
      <c r="E777" s="127">
        <f t="shared" si="2"/>
        <v>1</v>
      </c>
      <c r="F777" s="127" t="s">
        <v>50</v>
      </c>
      <c r="G777" s="131" t="s">
        <v>53</v>
      </c>
      <c r="H777" s="131" t="s">
        <v>55</v>
      </c>
      <c r="I777" s="131" t="s">
        <v>43</v>
      </c>
      <c r="J777" s="130">
        <v>1375663.6681960202</v>
      </c>
      <c r="K777" s="128"/>
      <c r="L777" s="171"/>
    </row>
    <row r="778" spans="1:12">
      <c r="A778" s="131" t="s">
        <v>63</v>
      </c>
      <c r="B778" s="131" t="s">
        <v>49</v>
      </c>
      <c r="C778" s="131" t="s">
        <v>47</v>
      </c>
      <c r="D778" s="126">
        <v>41671</v>
      </c>
      <c r="E778" s="127">
        <f t="shared" si="2"/>
        <v>2</v>
      </c>
      <c r="F778" s="127" t="s">
        <v>50</v>
      </c>
      <c r="G778" s="131" t="s">
        <v>53</v>
      </c>
      <c r="H778" s="131" t="s">
        <v>55</v>
      </c>
      <c r="I778" s="131" t="s">
        <v>43</v>
      </c>
      <c r="J778" s="130">
        <v>1475521.04291592</v>
      </c>
      <c r="K778" s="128"/>
      <c r="L778" s="171"/>
    </row>
    <row r="779" spans="1:12">
      <c r="A779" s="131" t="s">
        <v>63</v>
      </c>
      <c r="B779" s="131" t="s">
        <v>49</v>
      </c>
      <c r="C779" s="131" t="s">
        <v>47</v>
      </c>
      <c r="D779" s="126">
        <v>41699</v>
      </c>
      <c r="E779" s="127">
        <f t="shared" si="2"/>
        <v>3</v>
      </c>
      <c r="F779" s="127" t="s">
        <v>50</v>
      </c>
      <c r="G779" s="131" t="s">
        <v>53</v>
      </c>
      <c r="H779" s="131" t="s">
        <v>55</v>
      </c>
      <c r="I779" s="131" t="s">
        <v>43</v>
      </c>
      <c r="J779" s="130">
        <v>1513094.2096040398</v>
      </c>
      <c r="K779" s="128"/>
      <c r="L779" s="171"/>
    </row>
    <row r="780" spans="1:12">
      <c r="A780" s="131" t="s">
        <v>63</v>
      </c>
      <c r="B780" s="131" t="s">
        <v>49</v>
      </c>
      <c r="C780" s="131" t="s">
        <v>47</v>
      </c>
      <c r="D780" s="126">
        <v>41730</v>
      </c>
      <c r="E780" s="127">
        <f t="shared" si="2"/>
        <v>4</v>
      </c>
      <c r="F780" s="127" t="s">
        <v>50</v>
      </c>
      <c r="G780" s="131" t="s">
        <v>53</v>
      </c>
      <c r="H780" s="131" t="s">
        <v>55</v>
      </c>
      <c r="I780" s="131" t="s">
        <v>43</v>
      </c>
      <c r="J780" s="130">
        <v>1628187.8009364803</v>
      </c>
      <c r="K780" s="128"/>
      <c r="L780" s="171"/>
    </row>
    <row r="781" spans="1:12">
      <c r="A781" s="131" t="s">
        <v>63</v>
      </c>
      <c r="B781" s="131" t="s">
        <v>49</v>
      </c>
      <c r="C781" s="131" t="s">
        <v>47</v>
      </c>
      <c r="D781" s="126">
        <v>41760</v>
      </c>
      <c r="E781" s="127">
        <f t="shared" si="2"/>
        <v>5</v>
      </c>
      <c r="F781" s="127" t="s">
        <v>50</v>
      </c>
      <c r="G781" s="131" t="s">
        <v>53</v>
      </c>
      <c r="H781" s="131" t="s">
        <v>55</v>
      </c>
      <c r="I781" s="131" t="s">
        <v>43</v>
      </c>
      <c r="J781" s="130">
        <v>1857077.4607560001</v>
      </c>
      <c r="K781" s="128"/>
      <c r="L781" s="171"/>
    </row>
    <row r="782" spans="1:12">
      <c r="A782" s="131" t="s">
        <v>63</v>
      </c>
      <c r="B782" s="131" t="s">
        <v>49</v>
      </c>
      <c r="C782" s="131" t="s">
        <v>47</v>
      </c>
      <c r="D782" s="126">
        <v>41791</v>
      </c>
      <c r="E782" s="127">
        <f t="shared" si="2"/>
        <v>6</v>
      </c>
      <c r="F782" s="127" t="s">
        <v>50</v>
      </c>
      <c r="G782" s="131" t="s">
        <v>53</v>
      </c>
      <c r="H782" s="131" t="s">
        <v>55</v>
      </c>
      <c r="I782" s="131" t="s">
        <v>43</v>
      </c>
      <c r="J782" s="130">
        <v>981974.46025223995</v>
      </c>
      <c r="K782" s="128"/>
      <c r="L782" s="171"/>
    </row>
    <row r="783" spans="1:12">
      <c r="A783" s="131" t="s">
        <v>63</v>
      </c>
      <c r="B783" s="131" t="s">
        <v>49</v>
      </c>
      <c r="C783" s="131" t="s">
        <v>47</v>
      </c>
      <c r="D783" s="126">
        <v>41456</v>
      </c>
      <c r="E783" s="127">
        <f t="shared" si="2"/>
        <v>7</v>
      </c>
      <c r="F783" s="127" t="s">
        <v>50</v>
      </c>
      <c r="G783" s="131" t="s">
        <v>56</v>
      </c>
      <c r="H783" s="131" t="s">
        <v>57</v>
      </c>
      <c r="I783" s="131" t="s">
        <v>43</v>
      </c>
      <c r="J783" s="130">
        <v>1583857.8672582491</v>
      </c>
      <c r="K783" s="128"/>
      <c r="L783" s="171"/>
    </row>
    <row r="784" spans="1:12">
      <c r="A784" s="131" t="s">
        <v>63</v>
      </c>
      <c r="B784" s="131" t="s">
        <v>49</v>
      </c>
      <c r="C784" s="131" t="s">
        <v>47</v>
      </c>
      <c r="D784" s="126">
        <v>41487</v>
      </c>
      <c r="E784" s="127">
        <f t="shared" ref="E784:E842" si="3">MONTH(D784)</f>
        <v>8</v>
      </c>
      <c r="F784" s="127" t="s">
        <v>50</v>
      </c>
      <c r="G784" s="131" t="s">
        <v>56</v>
      </c>
      <c r="H784" s="131" t="s">
        <v>57</v>
      </c>
      <c r="I784" s="131" t="s">
        <v>43</v>
      </c>
      <c r="J784" s="130">
        <v>1861716.078207552</v>
      </c>
      <c r="K784" s="128"/>
      <c r="L784" s="171"/>
    </row>
    <row r="785" spans="1:12">
      <c r="A785" s="131" t="s">
        <v>63</v>
      </c>
      <c r="B785" s="131" t="s">
        <v>49</v>
      </c>
      <c r="C785" s="131" t="s">
        <v>47</v>
      </c>
      <c r="D785" s="126">
        <v>41518</v>
      </c>
      <c r="E785" s="127">
        <f t="shared" si="3"/>
        <v>9</v>
      </c>
      <c r="F785" s="127" t="s">
        <v>50</v>
      </c>
      <c r="G785" s="131" t="s">
        <v>56</v>
      </c>
      <c r="H785" s="131" t="s">
        <v>57</v>
      </c>
      <c r="I785" s="131" t="s">
        <v>43</v>
      </c>
      <c r="J785" s="130">
        <v>1818760.5971448703</v>
      </c>
      <c r="K785" s="128"/>
      <c r="L785" s="171"/>
    </row>
    <row r="786" spans="1:12">
      <c r="A786" s="131" t="s">
        <v>63</v>
      </c>
      <c r="B786" s="131" t="s">
        <v>49</v>
      </c>
      <c r="C786" s="131" t="s">
        <v>47</v>
      </c>
      <c r="D786" s="126">
        <v>41548</v>
      </c>
      <c r="E786" s="127">
        <f t="shared" si="3"/>
        <v>10</v>
      </c>
      <c r="F786" s="127" t="s">
        <v>50</v>
      </c>
      <c r="G786" s="131" t="s">
        <v>56</v>
      </c>
      <c r="H786" s="131" t="s">
        <v>57</v>
      </c>
      <c r="I786" s="131" t="s">
        <v>43</v>
      </c>
      <c r="J786" s="130">
        <v>2304966.198724838</v>
      </c>
      <c r="K786" s="128"/>
      <c r="L786" s="171"/>
    </row>
    <row r="787" spans="1:12">
      <c r="A787" s="131" t="s">
        <v>63</v>
      </c>
      <c r="B787" s="131" t="s">
        <v>49</v>
      </c>
      <c r="C787" s="131" t="s">
        <v>47</v>
      </c>
      <c r="D787" s="126">
        <v>41579</v>
      </c>
      <c r="E787" s="127">
        <f t="shared" si="3"/>
        <v>11</v>
      </c>
      <c r="F787" s="127" t="s">
        <v>50</v>
      </c>
      <c r="G787" s="131" t="s">
        <v>56</v>
      </c>
      <c r="H787" s="131" t="s">
        <v>57</v>
      </c>
      <c r="I787" s="131" t="s">
        <v>43</v>
      </c>
      <c r="J787" s="130">
        <v>2440357.2575165858</v>
      </c>
      <c r="K787" s="128"/>
      <c r="L787" s="171"/>
    </row>
    <row r="788" spans="1:12">
      <c r="A788" s="131" t="s">
        <v>63</v>
      </c>
      <c r="B788" s="131" t="s">
        <v>49</v>
      </c>
      <c r="C788" s="131" t="s">
        <v>47</v>
      </c>
      <c r="D788" s="126">
        <v>41609</v>
      </c>
      <c r="E788" s="127">
        <f t="shared" si="3"/>
        <v>12</v>
      </c>
      <c r="F788" s="127" t="s">
        <v>50</v>
      </c>
      <c r="G788" s="131" t="s">
        <v>56</v>
      </c>
      <c r="H788" s="131" t="s">
        <v>57</v>
      </c>
      <c r="I788" s="131" t="s">
        <v>43</v>
      </c>
      <c r="J788" s="130">
        <v>1365336.6411364649</v>
      </c>
      <c r="K788" s="128"/>
      <c r="L788" s="171"/>
    </row>
    <row r="789" spans="1:12">
      <c r="A789" s="131" t="s">
        <v>63</v>
      </c>
      <c r="B789" s="131" t="s">
        <v>49</v>
      </c>
      <c r="C789" s="131" t="s">
        <v>47</v>
      </c>
      <c r="D789" s="126">
        <v>41640</v>
      </c>
      <c r="E789" s="127">
        <f t="shared" si="3"/>
        <v>1</v>
      </c>
      <c r="F789" s="127" t="s">
        <v>50</v>
      </c>
      <c r="G789" s="131" t="s">
        <v>56</v>
      </c>
      <c r="H789" s="131" t="s">
        <v>57</v>
      </c>
      <c r="I789" s="131" t="s">
        <v>43</v>
      </c>
      <c r="J789" s="130">
        <v>1211465.2302915659</v>
      </c>
      <c r="K789" s="128"/>
      <c r="L789" s="171"/>
    </row>
    <row r="790" spans="1:12">
      <c r="A790" s="131" t="s">
        <v>63</v>
      </c>
      <c r="B790" s="131" t="s">
        <v>49</v>
      </c>
      <c r="C790" s="131" t="s">
        <v>47</v>
      </c>
      <c r="D790" s="126">
        <v>41671</v>
      </c>
      <c r="E790" s="127">
        <f t="shared" si="3"/>
        <v>2</v>
      </c>
      <c r="F790" s="127" t="s">
        <v>50</v>
      </c>
      <c r="G790" s="131" t="s">
        <v>56</v>
      </c>
      <c r="H790" s="131" t="s">
        <v>57</v>
      </c>
      <c r="I790" s="131" t="s">
        <v>43</v>
      </c>
      <c r="J790" s="130">
        <v>1521468.8063359074</v>
      </c>
      <c r="K790" s="128"/>
      <c r="L790" s="171"/>
    </row>
    <row r="791" spans="1:12">
      <c r="A791" s="131" t="s">
        <v>63</v>
      </c>
      <c r="B791" s="131" t="s">
        <v>49</v>
      </c>
      <c r="C791" s="131" t="s">
        <v>47</v>
      </c>
      <c r="D791" s="126">
        <v>41699</v>
      </c>
      <c r="E791" s="127">
        <f t="shared" si="3"/>
        <v>3</v>
      </c>
      <c r="F791" s="127" t="s">
        <v>50</v>
      </c>
      <c r="G791" s="131" t="s">
        <v>56</v>
      </c>
      <c r="H791" s="131" t="s">
        <v>57</v>
      </c>
      <c r="I791" s="131" t="s">
        <v>43</v>
      </c>
      <c r="J791" s="130">
        <v>1400184.8970591237</v>
      </c>
      <c r="K791" s="128"/>
      <c r="L791" s="171"/>
    </row>
    <row r="792" spans="1:12">
      <c r="A792" s="131" t="s">
        <v>63</v>
      </c>
      <c r="B792" s="131" t="s">
        <v>49</v>
      </c>
      <c r="C792" s="131" t="s">
        <v>47</v>
      </c>
      <c r="D792" s="126">
        <v>41730</v>
      </c>
      <c r="E792" s="127">
        <f t="shared" si="3"/>
        <v>4</v>
      </c>
      <c r="F792" s="127" t="s">
        <v>50</v>
      </c>
      <c r="G792" s="131" t="s">
        <v>56</v>
      </c>
      <c r="H792" s="131" t="s">
        <v>57</v>
      </c>
      <c r="I792" s="131" t="s">
        <v>43</v>
      </c>
      <c r="J792" s="130">
        <v>1483355.0770554726</v>
      </c>
      <c r="K792" s="128"/>
      <c r="L792" s="171"/>
    </row>
    <row r="793" spans="1:12">
      <c r="A793" s="131" t="s">
        <v>63</v>
      </c>
      <c r="B793" s="131" t="s">
        <v>49</v>
      </c>
      <c r="C793" s="131" t="s">
        <v>47</v>
      </c>
      <c r="D793" s="126">
        <v>41760</v>
      </c>
      <c r="E793" s="127">
        <f t="shared" si="3"/>
        <v>5</v>
      </c>
      <c r="F793" s="127" t="s">
        <v>50</v>
      </c>
      <c r="G793" s="131" t="s">
        <v>56</v>
      </c>
      <c r="H793" s="131" t="s">
        <v>57</v>
      </c>
      <c r="I793" s="131" t="s">
        <v>43</v>
      </c>
      <c r="J793" s="130">
        <v>1790831.8374007489</v>
      </c>
      <c r="K793" s="128"/>
      <c r="L793" s="171"/>
    </row>
    <row r="794" spans="1:12">
      <c r="A794" s="131" t="s">
        <v>63</v>
      </c>
      <c r="B794" s="131" t="s">
        <v>49</v>
      </c>
      <c r="C794" s="131" t="s">
        <v>47</v>
      </c>
      <c r="D794" s="126">
        <v>41791</v>
      </c>
      <c r="E794" s="127">
        <f t="shared" si="3"/>
        <v>6</v>
      </c>
      <c r="F794" s="127" t="s">
        <v>50</v>
      </c>
      <c r="G794" s="131" t="s">
        <v>56</v>
      </c>
      <c r="H794" s="131" t="s">
        <v>57</v>
      </c>
      <c r="I794" s="131" t="s">
        <v>43</v>
      </c>
      <c r="J794" s="130">
        <v>911806.4599299801</v>
      </c>
      <c r="K794" s="128"/>
      <c r="L794" s="171"/>
    </row>
    <row r="795" spans="1:12">
      <c r="A795" s="131" t="s">
        <v>63</v>
      </c>
      <c r="B795" s="131" t="s">
        <v>49</v>
      </c>
      <c r="C795" s="131" t="s">
        <v>47</v>
      </c>
      <c r="D795" s="126">
        <v>41456</v>
      </c>
      <c r="E795" s="127">
        <f t="shared" si="3"/>
        <v>7</v>
      </c>
      <c r="F795" s="127" t="s">
        <v>50</v>
      </c>
      <c r="G795" s="131" t="s">
        <v>56</v>
      </c>
      <c r="H795" s="131" t="s">
        <v>58</v>
      </c>
      <c r="I795" s="131" t="s">
        <v>43</v>
      </c>
      <c r="J795" s="130">
        <v>884023.92783632269</v>
      </c>
      <c r="K795" s="128"/>
      <c r="L795" s="171"/>
    </row>
    <row r="796" spans="1:12">
      <c r="A796" s="131" t="s">
        <v>63</v>
      </c>
      <c r="B796" s="131" t="s">
        <v>49</v>
      </c>
      <c r="C796" s="131" t="s">
        <v>47</v>
      </c>
      <c r="D796" s="126">
        <v>41487</v>
      </c>
      <c r="E796" s="127">
        <f t="shared" si="3"/>
        <v>8</v>
      </c>
      <c r="F796" s="127" t="s">
        <v>50</v>
      </c>
      <c r="G796" s="131" t="s">
        <v>56</v>
      </c>
      <c r="H796" s="131" t="s">
        <v>58</v>
      </c>
      <c r="I796" s="131" t="s">
        <v>43</v>
      </c>
      <c r="J796" s="130">
        <v>1052207.4304358403</v>
      </c>
      <c r="K796" s="128"/>
      <c r="L796" s="171"/>
    </row>
    <row r="797" spans="1:12">
      <c r="A797" s="131" t="s">
        <v>63</v>
      </c>
      <c r="B797" s="131" t="s">
        <v>49</v>
      </c>
      <c r="C797" s="131" t="s">
        <v>47</v>
      </c>
      <c r="D797" s="126">
        <v>41518</v>
      </c>
      <c r="E797" s="127">
        <f t="shared" si="3"/>
        <v>9</v>
      </c>
      <c r="F797" s="127" t="s">
        <v>50</v>
      </c>
      <c r="G797" s="131" t="s">
        <v>56</v>
      </c>
      <c r="H797" s="131" t="s">
        <v>58</v>
      </c>
      <c r="I797" s="131" t="s">
        <v>43</v>
      </c>
      <c r="J797" s="130">
        <v>1016958.2253807157</v>
      </c>
      <c r="K797" s="128"/>
      <c r="L797" s="171"/>
    </row>
    <row r="798" spans="1:12">
      <c r="A798" s="131" t="s">
        <v>63</v>
      </c>
      <c r="B798" s="131" t="s">
        <v>49</v>
      </c>
      <c r="C798" s="131" t="s">
        <v>47</v>
      </c>
      <c r="D798" s="126">
        <v>41548</v>
      </c>
      <c r="E798" s="127">
        <f t="shared" si="3"/>
        <v>10</v>
      </c>
      <c r="F798" s="127" t="s">
        <v>50</v>
      </c>
      <c r="G798" s="131" t="s">
        <v>56</v>
      </c>
      <c r="H798" s="131" t="s">
        <v>58</v>
      </c>
      <c r="I798" s="131" t="s">
        <v>43</v>
      </c>
      <c r="J798" s="130">
        <v>1488480.8550150518</v>
      </c>
      <c r="K798" s="128"/>
      <c r="L798" s="171"/>
    </row>
    <row r="799" spans="1:12">
      <c r="A799" s="131" t="s">
        <v>63</v>
      </c>
      <c r="B799" s="131" t="s">
        <v>49</v>
      </c>
      <c r="C799" s="131" t="s">
        <v>47</v>
      </c>
      <c r="D799" s="126">
        <v>41579</v>
      </c>
      <c r="E799" s="127">
        <f t="shared" si="3"/>
        <v>11</v>
      </c>
      <c r="F799" s="127" t="s">
        <v>50</v>
      </c>
      <c r="G799" s="131" t="s">
        <v>56</v>
      </c>
      <c r="H799" s="131" t="s">
        <v>58</v>
      </c>
      <c r="I799" s="131" t="s">
        <v>43</v>
      </c>
      <c r="J799" s="130">
        <v>1639667.9831029386</v>
      </c>
      <c r="K799" s="128"/>
      <c r="L799" s="171"/>
    </row>
    <row r="800" spans="1:12">
      <c r="A800" s="131" t="s">
        <v>63</v>
      </c>
      <c r="B800" s="131" t="s">
        <v>49</v>
      </c>
      <c r="C800" s="131" t="s">
        <v>47</v>
      </c>
      <c r="D800" s="126">
        <v>41609</v>
      </c>
      <c r="E800" s="127">
        <f t="shared" si="3"/>
        <v>12</v>
      </c>
      <c r="F800" s="127" t="s">
        <v>50</v>
      </c>
      <c r="G800" s="131" t="s">
        <v>56</v>
      </c>
      <c r="H800" s="131" t="s">
        <v>58</v>
      </c>
      <c r="I800" s="131" t="s">
        <v>43</v>
      </c>
      <c r="J800" s="130">
        <v>765598.62357103126</v>
      </c>
      <c r="K800" s="128"/>
      <c r="L800" s="171"/>
    </row>
    <row r="801" spans="1:12">
      <c r="A801" s="131" t="s">
        <v>63</v>
      </c>
      <c r="B801" s="131" t="s">
        <v>49</v>
      </c>
      <c r="C801" s="131" t="s">
        <v>47</v>
      </c>
      <c r="D801" s="126">
        <v>41640</v>
      </c>
      <c r="E801" s="127">
        <f t="shared" si="3"/>
        <v>1</v>
      </c>
      <c r="F801" s="127" t="s">
        <v>50</v>
      </c>
      <c r="G801" s="131" t="s">
        <v>56</v>
      </c>
      <c r="H801" s="131" t="s">
        <v>58</v>
      </c>
      <c r="I801" s="131" t="s">
        <v>43</v>
      </c>
      <c r="J801" s="130">
        <v>742706.65420794766</v>
      </c>
      <c r="K801" s="128"/>
      <c r="L801" s="171"/>
    </row>
    <row r="802" spans="1:12">
      <c r="A802" s="131" t="s">
        <v>63</v>
      </c>
      <c r="B802" s="131" t="s">
        <v>49</v>
      </c>
      <c r="C802" s="131" t="s">
        <v>47</v>
      </c>
      <c r="D802" s="126">
        <v>41671</v>
      </c>
      <c r="E802" s="127">
        <f t="shared" si="3"/>
        <v>2</v>
      </c>
      <c r="F802" s="127" t="s">
        <v>50</v>
      </c>
      <c r="G802" s="131" t="s">
        <v>56</v>
      </c>
      <c r="H802" s="131" t="s">
        <v>58</v>
      </c>
      <c r="I802" s="131" t="s">
        <v>43</v>
      </c>
      <c r="J802" s="130">
        <v>822050.21729515784</v>
      </c>
      <c r="K802" s="128"/>
      <c r="L802" s="171"/>
    </row>
    <row r="803" spans="1:12">
      <c r="A803" s="131" t="s">
        <v>63</v>
      </c>
      <c r="B803" s="131" t="s">
        <v>49</v>
      </c>
      <c r="C803" s="131" t="s">
        <v>47</v>
      </c>
      <c r="D803" s="126">
        <v>41699</v>
      </c>
      <c r="E803" s="127">
        <f t="shared" si="3"/>
        <v>3</v>
      </c>
      <c r="F803" s="127" t="s">
        <v>50</v>
      </c>
      <c r="G803" s="131" t="s">
        <v>56</v>
      </c>
      <c r="H803" s="131" t="s">
        <v>58</v>
      </c>
      <c r="I803" s="131" t="s">
        <v>43</v>
      </c>
      <c r="J803" s="130">
        <v>806728.57071739517</v>
      </c>
      <c r="K803" s="128"/>
      <c r="L803" s="171"/>
    </row>
    <row r="804" spans="1:12">
      <c r="A804" s="131" t="s">
        <v>63</v>
      </c>
      <c r="B804" s="131" t="s">
        <v>49</v>
      </c>
      <c r="C804" s="131" t="s">
        <v>47</v>
      </c>
      <c r="D804" s="126">
        <v>41730</v>
      </c>
      <c r="E804" s="127">
        <f t="shared" si="3"/>
        <v>4</v>
      </c>
      <c r="F804" s="127" t="s">
        <v>50</v>
      </c>
      <c r="G804" s="131" t="s">
        <v>56</v>
      </c>
      <c r="H804" s="131" t="s">
        <v>58</v>
      </c>
      <c r="I804" s="131" t="s">
        <v>43</v>
      </c>
      <c r="J804" s="130">
        <v>866589.56529720977</v>
      </c>
      <c r="K804" s="128"/>
      <c r="L804" s="171"/>
    </row>
    <row r="805" spans="1:12">
      <c r="A805" s="131" t="s">
        <v>63</v>
      </c>
      <c r="B805" s="131" t="s">
        <v>49</v>
      </c>
      <c r="C805" s="131" t="s">
        <v>47</v>
      </c>
      <c r="D805" s="126">
        <v>41760</v>
      </c>
      <c r="E805" s="127">
        <f t="shared" si="3"/>
        <v>5</v>
      </c>
      <c r="F805" s="127" t="s">
        <v>50</v>
      </c>
      <c r="G805" s="131" t="s">
        <v>56</v>
      </c>
      <c r="H805" s="131" t="s">
        <v>58</v>
      </c>
      <c r="I805" s="131" t="s">
        <v>43</v>
      </c>
      <c r="J805" s="130">
        <v>987204.11778920982</v>
      </c>
      <c r="K805" s="128"/>
      <c r="L805" s="171"/>
    </row>
    <row r="806" spans="1:12">
      <c r="A806" s="131" t="s">
        <v>63</v>
      </c>
      <c r="B806" s="131" t="s">
        <v>49</v>
      </c>
      <c r="C806" s="131" t="s">
        <v>47</v>
      </c>
      <c r="D806" s="126">
        <v>41791</v>
      </c>
      <c r="E806" s="127">
        <f t="shared" si="3"/>
        <v>6</v>
      </c>
      <c r="F806" s="127" t="s">
        <v>50</v>
      </c>
      <c r="G806" s="131" t="s">
        <v>56</v>
      </c>
      <c r="H806" s="131" t="s">
        <v>58</v>
      </c>
      <c r="I806" s="131" t="s">
        <v>43</v>
      </c>
      <c r="J806" s="130">
        <v>506308.79330234113</v>
      </c>
      <c r="K806" s="128"/>
      <c r="L806" s="171"/>
    </row>
    <row r="807" spans="1:12">
      <c r="A807" s="131" t="s">
        <v>63</v>
      </c>
      <c r="B807" s="131" t="s">
        <v>49</v>
      </c>
      <c r="C807" s="131" t="s">
        <v>47</v>
      </c>
      <c r="D807" s="126">
        <v>41456</v>
      </c>
      <c r="E807" s="127">
        <f t="shared" si="3"/>
        <v>7</v>
      </c>
      <c r="F807" s="127" t="s">
        <v>50</v>
      </c>
      <c r="G807" s="131" t="s">
        <v>56</v>
      </c>
      <c r="H807" s="131" t="s">
        <v>59</v>
      </c>
      <c r="I807" s="131" t="s">
        <v>43</v>
      </c>
      <c r="J807" s="130">
        <v>904892.03843125247</v>
      </c>
      <c r="K807" s="128"/>
      <c r="L807" s="171"/>
    </row>
    <row r="808" spans="1:12">
      <c r="A808" s="131" t="s">
        <v>63</v>
      </c>
      <c r="B808" s="131" t="s">
        <v>49</v>
      </c>
      <c r="C808" s="131" t="s">
        <v>47</v>
      </c>
      <c r="D808" s="126">
        <v>41487</v>
      </c>
      <c r="E808" s="127">
        <f t="shared" si="3"/>
        <v>8</v>
      </c>
      <c r="F808" s="127" t="s">
        <v>50</v>
      </c>
      <c r="G808" s="131" t="s">
        <v>56</v>
      </c>
      <c r="H808" s="131" t="s">
        <v>59</v>
      </c>
      <c r="I808" s="131" t="s">
        <v>43</v>
      </c>
      <c r="J808" s="130">
        <v>1067052.2598973438</v>
      </c>
      <c r="K808" s="128"/>
      <c r="L808" s="171"/>
    </row>
    <row r="809" spans="1:12">
      <c r="A809" s="131" t="s">
        <v>63</v>
      </c>
      <c r="B809" s="131" t="s">
        <v>49</v>
      </c>
      <c r="C809" s="131" t="s">
        <v>47</v>
      </c>
      <c r="D809" s="126">
        <v>41518</v>
      </c>
      <c r="E809" s="127">
        <f t="shared" si="3"/>
        <v>9</v>
      </c>
      <c r="F809" s="127" t="s">
        <v>50</v>
      </c>
      <c r="G809" s="131" t="s">
        <v>56</v>
      </c>
      <c r="H809" s="131" t="s">
        <v>59</v>
      </c>
      <c r="I809" s="131" t="s">
        <v>43</v>
      </c>
      <c r="J809" s="130">
        <v>1026646.9835398964</v>
      </c>
      <c r="K809" s="128"/>
      <c r="L809" s="171"/>
    </row>
    <row r="810" spans="1:12">
      <c r="A810" s="131" t="s">
        <v>63</v>
      </c>
      <c r="B810" s="131" t="s">
        <v>49</v>
      </c>
      <c r="C810" s="131" t="s">
        <v>47</v>
      </c>
      <c r="D810" s="126">
        <v>41548</v>
      </c>
      <c r="E810" s="127">
        <f t="shared" si="3"/>
        <v>10</v>
      </c>
      <c r="F810" s="127" t="s">
        <v>50</v>
      </c>
      <c r="G810" s="131" t="s">
        <v>56</v>
      </c>
      <c r="H810" s="131" t="s">
        <v>59</v>
      </c>
      <c r="I810" s="131" t="s">
        <v>43</v>
      </c>
      <c r="J810" s="130">
        <v>1557091.8051502465</v>
      </c>
      <c r="K810" s="128"/>
      <c r="L810" s="171"/>
    </row>
    <row r="811" spans="1:12">
      <c r="A811" s="131" t="s">
        <v>63</v>
      </c>
      <c r="B811" s="131" t="s">
        <v>49</v>
      </c>
      <c r="C811" s="131" t="s">
        <v>47</v>
      </c>
      <c r="D811" s="126">
        <v>41579</v>
      </c>
      <c r="E811" s="127">
        <f t="shared" si="3"/>
        <v>11</v>
      </c>
      <c r="F811" s="127" t="s">
        <v>50</v>
      </c>
      <c r="G811" s="131" t="s">
        <v>56</v>
      </c>
      <c r="H811" s="131" t="s">
        <v>59</v>
      </c>
      <c r="I811" s="131" t="s">
        <v>43</v>
      </c>
      <c r="J811" s="130">
        <v>1710092.7084534448</v>
      </c>
      <c r="K811" s="128"/>
      <c r="L811" s="171"/>
    </row>
    <row r="812" spans="1:12">
      <c r="A812" s="131" t="s">
        <v>63</v>
      </c>
      <c r="B812" s="131" t="s">
        <v>49</v>
      </c>
      <c r="C812" s="131" t="s">
        <v>47</v>
      </c>
      <c r="D812" s="126">
        <v>41609</v>
      </c>
      <c r="E812" s="127">
        <f t="shared" si="3"/>
        <v>12</v>
      </c>
      <c r="F812" s="127" t="s">
        <v>50</v>
      </c>
      <c r="G812" s="131" t="s">
        <v>56</v>
      </c>
      <c r="H812" s="131" t="s">
        <v>59</v>
      </c>
      <c r="I812" s="131" t="s">
        <v>43</v>
      </c>
      <c r="J812" s="130">
        <v>799573.69102222088</v>
      </c>
      <c r="K812" s="128"/>
      <c r="L812" s="171"/>
    </row>
    <row r="813" spans="1:12">
      <c r="A813" s="131" t="s">
        <v>63</v>
      </c>
      <c r="B813" s="131" t="s">
        <v>49</v>
      </c>
      <c r="C813" s="131" t="s">
        <v>47</v>
      </c>
      <c r="D813" s="126">
        <v>41640</v>
      </c>
      <c r="E813" s="127">
        <f t="shared" si="3"/>
        <v>1</v>
      </c>
      <c r="F813" s="127" t="s">
        <v>50</v>
      </c>
      <c r="G813" s="131" t="s">
        <v>56</v>
      </c>
      <c r="H813" s="131" t="s">
        <v>59</v>
      </c>
      <c r="I813" s="131" t="s">
        <v>43</v>
      </c>
      <c r="J813" s="130">
        <v>793393.06373042695</v>
      </c>
      <c r="K813" s="128"/>
      <c r="L813" s="171"/>
    </row>
    <row r="814" spans="1:12">
      <c r="A814" s="131" t="s">
        <v>63</v>
      </c>
      <c r="B814" s="131" t="s">
        <v>49</v>
      </c>
      <c r="C814" s="131" t="s">
        <v>47</v>
      </c>
      <c r="D814" s="126">
        <v>41671</v>
      </c>
      <c r="E814" s="127">
        <f t="shared" si="3"/>
        <v>2</v>
      </c>
      <c r="F814" s="127" t="s">
        <v>50</v>
      </c>
      <c r="G814" s="131" t="s">
        <v>56</v>
      </c>
      <c r="H814" s="131" t="s">
        <v>59</v>
      </c>
      <c r="I814" s="131" t="s">
        <v>43</v>
      </c>
      <c r="J814" s="130">
        <v>931740.99835025659</v>
      </c>
      <c r="K814" s="128"/>
      <c r="L814" s="171"/>
    </row>
    <row r="815" spans="1:12">
      <c r="A815" s="131" t="s">
        <v>63</v>
      </c>
      <c r="B815" s="131" t="s">
        <v>49</v>
      </c>
      <c r="C815" s="131" t="s">
        <v>47</v>
      </c>
      <c r="D815" s="126">
        <v>41699</v>
      </c>
      <c r="E815" s="127">
        <f t="shared" si="3"/>
        <v>3</v>
      </c>
      <c r="F815" s="127" t="s">
        <v>50</v>
      </c>
      <c r="G815" s="131" t="s">
        <v>56</v>
      </c>
      <c r="H815" s="131" t="s">
        <v>59</v>
      </c>
      <c r="I815" s="131" t="s">
        <v>43</v>
      </c>
      <c r="J815" s="130">
        <v>827560.38466741249</v>
      </c>
      <c r="K815" s="128"/>
      <c r="L815" s="171"/>
    </row>
    <row r="816" spans="1:12">
      <c r="A816" s="131" t="s">
        <v>63</v>
      </c>
      <c r="B816" s="131" t="s">
        <v>49</v>
      </c>
      <c r="C816" s="131" t="s">
        <v>47</v>
      </c>
      <c r="D816" s="126">
        <v>41730</v>
      </c>
      <c r="E816" s="127">
        <f t="shared" si="3"/>
        <v>4</v>
      </c>
      <c r="F816" s="127" t="s">
        <v>50</v>
      </c>
      <c r="G816" s="131" t="s">
        <v>56</v>
      </c>
      <c r="H816" s="131" t="s">
        <v>59</v>
      </c>
      <c r="I816" s="131" t="s">
        <v>43</v>
      </c>
      <c r="J816" s="130">
        <v>909762.07978018955</v>
      </c>
      <c r="K816" s="128"/>
      <c r="L816" s="171"/>
    </row>
    <row r="817" spans="1:12">
      <c r="A817" s="131" t="s">
        <v>63</v>
      </c>
      <c r="B817" s="131" t="s">
        <v>49</v>
      </c>
      <c r="C817" s="131" t="s">
        <v>47</v>
      </c>
      <c r="D817" s="126">
        <v>41760</v>
      </c>
      <c r="E817" s="127">
        <f t="shared" si="3"/>
        <v>5</v>
      </c>
      <c r="F817" s="127" t="s">
        <v>50</v>
      </c>
      <c r="G817" s="131" t="s">
        <v>56</v>
      </c>
      <c r="H817" s="131" t="s">
        <v>59</v>
      </c>
      <c r="I817" s="131" t="s">
        <v>43</v>
      </c>
      <c r="J817" s="130">
        <v>1108803.4317190656</v>
      </c>
      <c r="K817" s="128"/>
      <c r="L817" s="171"/>
    </row>
    <row r="818" spans="1:12">
      <c r="A818" s="131" t="s">
        <v>63</v>
      </c>
      <c r="B818" s="131" t="s">
        <v>49</v>
      </c>
      <c r="C818" s="131" t="s">
        <v>47</v>
      </c>
      <c r="D818" s="126">
        <v>41791</v>
      </c>
      <c r="E818" s="127">
        <f t="shared" si="3"/>
        <v>6</v>
      </c>
      <c r="F818" s="127" t="s">
        <v>50</v>
      </c>
      <c r="G818" s="131" t="s">
        <v>56</v>
      </c>
      <c r="H818" s="131" t="s">
        <v>59</v>
      </c>
      <c r="I818" s="131" t="s">
        <v>43</v>
      </c>
      <c r="J818" s="130">
        <v>560496.60864916991</v>
      </c>
      <c r="K818" s="128"/>
      <c r="L818" s="171"/>
    </row>
    <row r="819" spans="1:12">
      <c r="A819" s="131" t="s">
        <v>63</v>
      </c>
      <c r="B819" s="131" t="s">
        <v>49</v>
      </c>
      <c r="C819" s="131" t="s">
        <v>47</v>
      </c>
      <c r="D819" s="126">
        <v>41456</v>
      </c>
      <c r="E819" s="127">
        <f t="shared" si="3"/>
        <v>7</v>
      </c>
      <c r="F819" s="127" t="s">
        <v>50</v>
      </c>
      <c r="G819" s="131" t="s">
        <v>56</v>
      </c>
      <c r="H819" s="131" t="s">
        <v>60</v>
      </c>
      <c r="I819" s="131" t="s">
        <v>43</v>
      </c>
      <c r="J819" s="130">
        <v>498631.6818381226</v>
      </c>
      <c r="K819" s="128"/>
      <c r="L819" s="171"/>
    </row>
    <row r="820" spans="1:12">
      <c r="A820" s="131" t="s">
        <v>63</v>
      </c>
      <c r="B820" s="131" t="s">
        <v>49</v>
      </c>
      <c r="C820" s="131" t="s">
        <v>47</v>
      </c>
      <c r="D820" s="126">
        <v>41487</v>
      </c>
      <c r="E820" s="127">
        <f t="shared" si="3"/>
        <v>8</v>
      </c>
      <c r="F820" s="127" t="s">
        <v>50</v>
      </c>
      <c r="G820" s="131" t="s">
        <v>56</v>
      </c>
      <c r="H820" s="131" t="s">
        <v>60</v>
      </c>
      <c r="I820" s="131" t="s">
        <v>43</v>
      </c>
      <c r="J820" s="130">
        <v>616274.64932342409</v>
      </c>
      <c r="K820" s="128"/>
      <c r="L820" s="171"/>
    </row>
    <row r="821" spans="1:12">
      <c r="A821" s="131" t="s">
        <v>63</v>
      </c>
      <c r="B821" s="131" t="s">
        <v>49</v>
      </c>
      <c r="C821" s="131" t="s">
        <v>47</v>
      </c>
      <c r="D821" s="126">
        <v>41518</v>
      </c>
      <c r="E821" s="127">
        <f t="shared" si="3"/>
        <v>9</v>
      </c>
      <c r="F821" s="127" t="s">
        <v>50</v>
      </c>
      <c r="G821" s="131" t="s">
        <v>56</v>
      </c>
      <c r="H821" s="131" t="s">
        <v>60</v>
      </c>
      <c r="I821" s="131" t="s">
        <v>43</v>
      </c>
      <c r="J821" s="130">
        <v>641878.67036756733</v>
      </c>
      <c r="K821" s="128"/>
      <c r="L821" s="171"/>
    </row>
    <row r="822" spans="1:12">
      <c r="A822" s="131" t="s">
        <v>63</v>
      </c>
      <c r="B822" s="131" t="s">
        <v>49</v>
      </c>
      <c r="C822" s="131" t="s">
        <v>47</v>
      </c>
      <c r="D822" s="126">
        <v>41548</v>
      </c>
      <c r="E822" s="127">
        <f t="shared" si="3"/>
        <v>10</v>
      </c>
      <c r="F822" s="127" t="s">
        <v>50</v>
      </c>
      <c r="G822" s="131" t="s">
        <v>56</v>
      </c>
      <c r="H822" s="131" t="s">
        <v>60</v>
      </c>
      <c r="I822" s="131" t="s">
        <v>43</v>
      </c>
      <c r="J822" s="130">
        <v>749185.9629367278</v>
      </c>
      <c r="K822" s="128"/>
      <c r="L822" s="171"/>
    </row>
    <row r="823" spans="1:12">
      <c r="A823" s="131" t="s">
        <v>63</v>
      </c>
      <c r="B823" s="131" t="s">
        <v>49</v>
      </c>
      <c r="C823" s="131" t="s">
        <v>47</v>
      </c>
      <c r="D823" s="126">
        <v>41579</v>
      </c>
      <c r="E823" s="127">
        <f t="shared" si="3"/>
        <v>11</v>
      </c>
      <c r="F823" s="127" t="s">
        <v>50</v>
      </c>
      <c r="G823" s="131" t="s">
        <v>56</v>
      </c>
      <c r="H823" s="131" t="s">
        <v>60</v>
      </c>
      <c r="I823" s="131" t="s">
        <v>43</v>
      </c>
      <c r="J823" s="130">
        <v>892113.54493715987</v>
      </c>
      <c r="K823" s="128"/>
      <c r="L823" s="171"/>
    </row>
    <row r="824" spans="1:12">
      <c r="A824" s="131" t="s">
        <v>63</v>
      </c>
      <c r="B824" s="131" t="s">
        <v>49</v>
      </c>
      <c r="C824" s="131" t="s">
        <v>47</v>
      </c>
      <c r="D824" s="126">
        <v>41609</v>
      </c>
      <c r="E824" s="127">
        <f t="shared" si="3"/>
        <v>12</v>
      </c>
      <c r="F824" s="127" t="s">
        <v>50</v>
      </c>
      <c r="G824" s="131" t="s">
        <v>56</v>
      </c>
      <c r="H824" s="131" t="s">
        <v>60</v>
      </c>
      <c r="I824" s="131" t="s">
        <v>43</v>
      </c>
      <c r="J824" s="130">
        <v>432516.83808086219</v>
      </c>
      <c r="K824" s="128"/>
      <c r="L824" s="171"/>
    </row>
    <row r="825" spans="1:12">
      <c r="A825" s="131" t="s">
        <v>63</v>
      </c>
      <c r="B825" s="131" t="s">
        <v>49</v>
      </c>
      <c r="C825" s="131" t="s">
        <v>47</v>
      </c>
      <c r="D825" s="126">
        <v>41640</v>
      </c>
      <c r="E825" s="127">
        <f t="shared" si="3"/>
        <v>1</v>
      </c>
      <c r="F825" s="127" t="s">
        <v>50</v>
      </c>
      <c r="G825" s="131" t="s">
        <v>56</v>
      </c>
      <c r="H825" s="131" t="s">
        <v>60</v>
      </c>
      <c r="I825" s="131" t="s">
        <v>43</v>
      </c>
      <c r="J825" s="130">
        <v>409538.75919692736</v>
      </c>
      <c r="K825" s="128"/>
      <c r="L825" s="171"/>
    </row>
    <row r="826" spans="1:12">
      <c r="A826" s="131" t="s">
        <v>63</v>
      </c>
      <c r="B826" s="131" t="s">
        <v>49</v>
      </c>
      <c r="C826" s="131" t="s">
        <v>47</v>
      </c>
      <c r="D826" s="126">
        <v>41671</v>
      </c>
      <c r="E826" s="127">
        <f t="shared" si="3"/>
        <v>2</v>
      </c>
      <c r="F826" s="127" t="s">
        <v>50</v>
      </c>
      <c r="G826" s="131" t="s">
        <v>56</v>
      </c>
      <c r="H826" s="131" t="s">
        <v>60</v>
      </c>
      <c r="I826" s="131" t="s">
        <v>43</v>
      </c>
      <c r="J826" s="130">
        <v>489965.80230679538</v>
      </c>
      <c r="K826" s="128"/>
      <c r="L826" s="171"/>
    </row>
    <row r="827" spans="1:12">
      <c r="A827" s="131" t="s">
        <v>63</v>
      </c>
      <c r="B827" s="131" t="s">
        <v>49</v>
      </c>
      <c r="C827" s="131" t="s">
        <v>47</v>
      </c>
      <c r="D827" s="126">
        <v>41699</v>
      </c>
      <c r="E827" s="127">
        <f t="shared" si="3"/>
        <v>3</v>
      </c>
      <c r="F827" s="127" t="s">
        <v>50</v>
      </c>
      <c r="G827" s="131" t="s">
        <v>56</v>
      </c>
      <c r="H827" s="131" t="s">
        <v>60</v>
      </c>
      <c r="I827" s="131" t="s">
        <v>43</v>
      </c>
      <c r="J827" s="130">
        <v>444871.43123762979</v>
      </c>
      <c r="K827" s="128"/>
      <c r="L827" s="171"/>
    </row>
    <row r="828" spans="1:12">
      <c r="A828" s="131" t="s">
        <v>63</v>
      </c>
      <c r="B828" s="131" t="s">
        <v>49</v>
      </c>
      <c r="C828" s="131" t="s">
        <v>47</v>
      </c>
      <c r="D828" s="126">
        <v>41730</v>
      </c>
      <c r="E828" s="127">
        <f t="shared" si="3"/>
        <v>4</v>
      </c>
      <c r="F828" s="127" t="s">
        <v>50</v>
      </c>
      <c r="G828" s="131" t="s">
        <v>56</v>
      </c>
      <c r="H828" s="131" t="s">
        <v>60</v>
      </c>
      <c r="I828" s="131" t="s">
        <v>43</v>
      </c>
      <c r="J828" s="130">
        <v>472382.50156978617</v>
      </c>
      <c r="K828" s="128"/>
      <c r="L828" s="171"/>
    </row>
    <row r="829" spans="1:12">
      <c r="A829" s="131" t="s">
        <v>63</v>
      </c>
      <c r="B829" s="131" t="s">
        <v>49</v>
      </c>
      <c r="C829" s="131" t="s">
        <v>47</v>
      </c>
      <c r="D829" s="126">
        <v>41760</v>
      </c>
      <c r="E829" s="127">
        <f t="shared" si="3"/>
        <v>5</v>
      </c>
      <c r="F829" s="127" t="s">
        <v>50</v>
      </c>
      <c r="G829" s="131" t="s">
        <v>56</v>
      </c>
      <c r="H829" s="131" t="s">
        <v>60</v>
      </c>
      <c r="I829" s="131" t="s">
        <v>43</v>
      </c>
      <c r="J829" s="130">
        <v>608634.95143913291</v>
      </c>
      <c r="K829" s="128"/>
      <c r="L829" s="171"/>
    </row>
    <row r="830" spans="1:12">
      <c r="A830" s="131" t="s">
        <v>63</v>
      </c>
      <c r="B830" s="131" t="s">
        <v>49</v>
      </c>
      <c r="C830" s="131" t="s">
        <v>47</v>
      </c>
      <c r="D830" s="126">
        <v>41791</v>
      </c>
      <c r="E830" s="127">
        <f t="shared" si="3"/>
        <v>6</v>
      </c>
      <c r="F830" s="127" t="s">
        <v>50</v>
      </c>
      <c r="G830" s="131" t="s">
        <v>56</v>
      </c>
      <c r="H830" s="131" t="s">
        <v>60</v>
      </c>
      <c r="I830" s="131" t="s">
        <v>43</v>
      </c>
      <c r="J830" s="130">
        <v>272324.41448756552</v>
      </c>
      <c r="K830" s="128"/>
      <c r="L830" s="171"/>
    </row>
    <row r="831" spans="1:12">
      <c r="A831" s="131" t="s">
        <v>63</v>
      </c>
      <c r="B831" s="131" t="s">
        <v>49</v>
      </c>
      <c r="C831" s="131" t="s">
        <v>47</v>
      </c>
      <c r="D831" s="126">
        <v>41456</v>
      </c>
      <c r="E831" s="127">
        <f t="shared" si="3"/>
        <v>7</v>
      </c>
      <c r="F831" s="127" t="s">
        <v>50</v>
      </c>
      <c r="G831" s="131" t="s">
        <v>61</v>
      </c>
      <c r="H831" s="131" t="s">
        <v>62</v>
      </c>
      <c r="I831" s="131" t="s">
        <v>43</v>
      </c>
      <c r="J831" s="130">
        <v>3105845.72687844</v>
      </c>
      <c r="K831" s="128"/>
      <c r="L831" s="171"/>
    </row>
    <row r="832" spans="1:12">
      <c r="A832" s="131" t="s">
        <v>63</v>
      </c>
      <c r="B832" s="131" t="s">
        <v>49</v>
      </c>
      <c r="C832" s="131" t="s">
        <v>47</v>
      </c>
      <c r="D832" s="126">
        <v>41487</v>
      </c>
      <c r="E832" s="127">
        <f t="shared" si="3"/>
        <v>8</v>
      </c>
      <c r="F832" s="127" t="s">
        <v>50</v>
      </c>
      <c r="G832" s="131" t="s">
        <v>61</v>
      </c>
      <c r="H832" s="131" t="s">
        <v>62</v>
      </c>
      <c r="I832" s="131" t="s">
        <v>43</v>
      </c>
      <c r="J832" s="130">
        <v>4010585.2851120001</v>
      </c>
      <c r="K832" s="128"/>
      <c r="L832" s="171"/>
    </row>
    <row r="833" spans="1:12">
      <c r="A833" s="131" t="s">
        <v>63</v>
      </c>
      <c r="B833" s="131" t="s">
        <v>49</v>
      </c>
      <c r="C833" s="131" t="s">
        <v>47</v>
      </c>
      <c r="D833" s="126">
        <v>41518</v>
      </c>
      <c r="E833" s="127">
        <f t="shared" si="3"/>
        <v>9</v>
      </c>
      <c r="F833" s="127" t="s">
        <v>50</v>
      </c>
      <c r="G833" s="131" t="s">
        <v>61</v>
      </c>
      <c r="H833" s="131" t="s">
        <v>62</v>
      </c>
      <c r="I833" s="131" t="s">
        <v>43</v>
      </c>
      <c r="J833" s="130">
        <v>3923012.4475718406</v>
      </c>
      <c r="K833" s="128"/>
      <c r="L833" s="171"/>
    </row>
    <row r="834" spans="1:12">
      <c r="A834" s="131" t="s">
        <v>63</v>
      </c>
      <c r="B834" s="131" t="s">
        <v>49</v>
      </c>
      <c r="C834" s="131" t="s">
        <v>47</v>
      </c>
      <c r="D834" s="126">
        <v>41548</v>
      </c>
      <c r="E834" s="127">
        <f t="shared" si="3"/>
        <v>10</v>
      </c>
      <c r="F834" s="127" t="s">
        <v>50</v>
      </c>
      <c r="G834" s="131" t="s">
        <v>61</v>
      </c>
      <c r="H834" s="131" t="s">
        <v>62</v>
      </c>
      <c r="I834" s="131" t="s">
        <v>43</v>
      </c>
      <c r="J834" s="130">
        <v>5304755.0634176014</v>
      </c>
      <c r="K834" s="128"/>
      <c r="L834" s="171"/>
    </row>
    <row r="835" spans="1:12">
      <c r="A835" s="131" t="s">
        <v>63</v>
      </c>
      <c r="B835" s="131" t="s">
        <v>49</v>
      </c>
      <c r="C835" s="131" t="s">
        <v>47</v>
      </c>
      <c r="D835" s="126">
        <v>41579</v>
      </c>
      <c r="E835" s="127">
        <f t="shared" si="3"/>
        <v>11</v>
      </c>
      <c r="F835" s="127" t="s">
        <v>50</v>
      </c>
      <c r="G835" s="131" t="s">
        <v>61</v>
      </c>
      <c r="H835" s="131" t="s">
        <v>62</v>
      </c>
      <c r="I835" s="131" t="s">
        <v>43</v>
      </c>
      <c r="J835" s="130">
        <v>5796055.2061697599</v>
      </c>
      <c r="K835" s="128"/>
      <c r="L835" s="171"/>
    </row>
    <row r="836" spans="1:12">
      <c r="A836" s="131" t="s">
        <v>63</v>
      </c>
      <c r="B836" s="131" t="s">
        <v>49</v>
      </c>
      <c r="C836" s="131" t="s">
        <v>47</v>
      </c>
      <c r="D836" s="126">
        <v>41609</v>
      </c>
      <c r="E836" s="127">
        <f t="shared" si="3"/>
        <v>12</v>
      </c>
      <c r="F836" s="127" t="s">
        <v>50</v>
      </c>
      <c r="G836" s="131" t="s">
        <v>61</v>
      </c>
      <c r="H836" s="131" t="s">
        <v>62</v>
      </c>
      <c r="I836" s="131" t="s">
        <v>43</v>
      </c>
      <c r="J836" s="130">
        <v>2778318.7637284808</v>
      </c>
      <c r="K836" s="128"/>
      <c r="L836" s="171"/>
    </row>
    <row r="837" spans="1:12">
      <c r="A837" s="131" t="s">
        <v>63</v>
      </c>
      <c r="B837" s="131" t="s">
        <v>49</v>
      </c>
      <c r="C837" s="131" t="s">
        <v>47</v>
      </c>
      <c r="D837" s="126">
        <v>41640</v>
      </c>
      <c r="E837" s="127">
        <f t="shared" si="3"/>
        <v>1</v>
      </c>
      <c r="F837" s="127" t="s">
        <v>50</v>
      </c>
      <c r="G837" s="131" t="s">
        <v>61</v>
      </c>
      <c r="H837" s="131" t="s">
        <v>62</v>
      </c>
      <c r="I837" s="131" t="s">
        <v>43</v>
      </c>
      <c r="J837" s="130">
        <v>2890095.0972502003</v>
      </c>
      <c r="K837" s="128"/>
      <c r="L837" s="171"/>
    </row>
    <row r="838" spans="1:12">
      <c r="A838" s="131" t="s">
        <v>63</v>
      </c>
      <c r="B838" s="131" t="s">
        <v>49</v>
      </c>
      <c r="C838" s="131" t="s">
        <v>47</v>
      </c>
      <c r="D838" s="126">
        <v>41671</v>
      </c>
      <c r="E838" s="127">
        <f t="shared" si="3"/>
        <v>2</v>
      </c>
      <c r="F838" s="127" t="s">
        <v>50</v>
      </c>
      <c r="G838" s="131" t="s">
        <v>61</v>
      </c>
      <c r="H838" s="131" t="s">
        <v>62</v>
      </c>
      <c r="I838" s="131" t="s">
        <v>43</v>
      </c>
      <c r="J838" s="130">
        <v>3360449.90644272</v>
      </c>
      <c r="K838" s="128"/>
      <c r="L838" s="171"/>
    </row>
    <row r="839" spans="1:12">
      <c r="A839" s="131" t="s">
        <v>63</v>
      </c>
      <c r="B839" s="131" t="s">
        <v>49</v>
      </c>
      <c r="C839" s="131" t="s">
        <v>47</v>
      </c>
      <c r="D839" s="126">
        <v>41699</v>
      </c>
      <c r="E839" s="127">
        <f t="shared" si="3"/>
        <v>3</v>
      </c>
      <c r="F839" s="127" t="s">
        <v>50</v>
      </c>
      <c r="G839" s="131" t="s">
        <v>61</v>
      </c>
      <c r="H839" s="131" t="s">
        <v>62</v>
      </c>
      <c r="I839" s="131" t="s">
        <v>43</v>
      </c>
      <c r="J839" s="130">
        <v>2808562.4972675201</v>
      </c>
      <c r="K839" s="128"/>
      <c r="L839" s="171"/>
    </row>
    <row r="840" spans="1:12">
      <c r="A840" s="131" t="s">
        <v>63</v>
      </c>
      <c r="B840" s="131" t="s">
        <v>49</v>
      </c>
      <c r="C840" s="131" t="s">
        <v>47</v>
      </c>
      <c r="D840" s="126">
        <v>41730</v>
      </c>
      <c r="E840" s="127">
        <f t="shared" si="3"/>
        <v>4</v>
      </c>
      <c r="F840" s="127" t="s">
        <v>50</v>
      </c>
      <c r="G840" s="131" t="s">
        <v>61</v>
      </c>
      <c r="H840" s="131" t="s">
        <v>62</v>
      </c>
      <c r="I840" s="131" t="s">
        <v>43</v>
      </c>
      <c r="J840" s="130">
        <v>3278176.1271341606</v>
      </c>
      <c r="K840" s="128"/>
      <c r="L840" s="171"/>
    </row>
    <row r="841" spans="1:12">
      <c r="A841" s="131" t="s">
        <v>63</v>
      </c>
      <c r="B841" s="131" t="s">
        <v>49</v>
      </c>
      <c r="C841" s="131" t="s">
        <v>47</v>
      </c>
      <c r="D841" s="126">
        <v>41760</v>
      </c>
      <c r="E841" s="127">
        <f t="shared" si="3"/>
        <v>5</v>
      </c>
      <c r="F841" s="127" t="s">
        <v>50</v>
      </c>
      <c r="G841" s="131" t="s">
        <v>61</v>
      </c>
      <c r="H841" s="131" t="s">
        <v>62</v>
      </c>
      <c r="I841" s="131" t="s">
        <v>43</v>
      </c>
      <c r="J841" s="130">
        <v>3653895.7708680006</v>
      </c>
      <c r="K841" s="128"/>
      <c r="L841" s="171"/>
    </row>
    <row r="842" spans="1:12">
      <c r="A842" s="131" t="s">
        <v>63</v>
      </c>
      <c r="B842" s="131" t="s">
        <v>49</v>
      </c>
      <c r="C842" s="131" t="s">
        <v>47</v>
      </c>
      <c r="D842" s="126">
        <v>41791</v>
      </c>
      <c r="E842" s="127">
        <f t="shared" si="3"/>
        <v>6</v>
      </c>
      <c r="F842" s="127" t="s">
        <v>50</v>
      </c>
      <c r="G842" s="131" t="s">
        <v>61</v>
      </c>
      <c r="H842" s="131" t="s">
        <v>62</v>
      </c>
      <c r="I842" s="131" t="s">
        <v>43</v>
      </c>
      <c r="J842" s="130">
        <v>1788228.1705142399</v>
      </c>
      <c r="K842" s="128"/>
      <c r="L842" s="171"/>
    </row>
    <row r="843" spans="1:12">
      <c r="A843" s="131" t="s">
        <v>63</v>
      </c>
      <c r="B843" s="131" t="s">
        <v>49</v>
      </c>
      <c r="C843" s="131" t="s">
        <v>48</v>
      </c>
      <c r="D843" s="126">
        <v>41456</v>
      </c>
      <c r="E843" s="131">
        <v>7</v>
      </c>
      <c r="F843" s="131" t="s">
        <v>50</v>
      </c>
      <c r="G843" s="131" t="s">
        <v>51</v>
      </c>
      <c r="H843" s="131" t="s">
        <v>52</v>
      </c>
      <c r="I843" s="131" t="s">
        <v>43</v>
      </c>
      <c r="J843" s="130">
        <v>2433222.1515178396</v>
      </c>
      <c r="K843" s="128"/>
      <c r="L843" s="171"/>
    </row>
    <row r="844" spans="1:12">
      <c r="A844" s="131" t="s">
        <v>63</v>
      </c>
      <c r="B844" s="131" t="s">
        <v>49</v>
      </c>
      <c r="C844" s="131" t="s">
        <v>48</v>
      </c>
      <c r="D844" s="126">
        <v>41487</v>
      </c>
      <c r="E844" s="131">
        <v>8</v>
      </c>
      <c r="F844" s="131" t="s">
        <v>50</v>
      </c>
      <c r="G844" s="131" t="s">
        <v>51</v>
      </c>
      <c r="H844" s="131" t="s">
        <v>52</v>
      </c>
      <c r="I844" s="131" t="s">
        <v>43</v>
      </c>
      <c r="J844" s="130">
        <v>2086825.2357197695</v>
      </c>
      <c r="K844" s="128"/>
      <c r="L844" s="171"/>
    </row>
    <row r="845" spans="1:12">
      <c r="A845" s="131" t="s">
        <v>63</v>
      </c>
      <c r="B845" s="131" t="s">
        <v>49</v>
      </c>
      <c r="C845" s="131" t="s">
        <v>48</v>
      </c>
      <c r="D845" s="126">
        <v>41518</v>
      </c>
      <c r="E845" s="131">
        <v>9</v>
      </c>
      <c r="F845" s="131" t="s">
        <v>50</v>
      </c>
      <c r="G845" s="131" t="s">
        <v>51</v>
      </c>
      <c r="H845" s="131" t="s">
        <v>52</v>
      </c>
      <c r="I845" s="131" t="s">
        <v>43</v>
      </c>
      <c r="J845" s="130">
        <v>2578988.7463329984</v>
      </c>
      <c r="K845" s="128"/>
      <c r="L845" s="171"/>
    </row>
    <row r="846" spans="1:12">
      <c r="A846" s="131" t="s">
        <v>63</v>
      </c>
      <c r="B846" s="131" t="s">
        <v>49</v>
      </c>
      <c r="C846" s="131" t="s">
        <v>48</v>
      </c>
      <c r="D846" s="126">
        <v>41548</v>
      </c>
      <c r="E846" s="131">
        <v>10</v>
      </c>
      <c r="F846" s="131" t="s">
        <v>50</v>
      </c>
      <c r="G846" s="131" t="s">
        <v>51</v>
      </c>
      <c r="H846" s="131" t="s">
        <v>52</v>
      </c>
      <c r="I846" s="131" t="s">
        <v>43</v>
      </c>
      <c r="J846" s="130">
        <v>2227535.3634992633</v>
      </c>
      <c r="K846" s="128"/>
      <c r="L846" s="171"/>
    </row>
    <row r="847" spans="1:12">
      <c r="A847" s="131" t="s">
        <v>63</v>
      </c>
      <c r="B847" s="131" t="s">
        <v>49</v>
      </c>
      <c r="C847" s="131" t="s">
        <v>48</v>
      </c>
      <c r="D847" s="126">
        <v>41579</v>
      </c>
      <c r="E847" s="131">
        <v>11</v>
      </c>
      <c r="F847" s="131" t="s">
        <v>50</v>
      </c>
      <c r="G847" s="131" t="s">
        <v>51</v>
      </c>
      <c r="H847" s="131" t="s">
        <v>52</v>
      </c>
      <c r="I847" s="131" t="s">
        <v>43</v>
      </c>
      <c r="J847" s="130">
        <v>1957986.2244688198</v>
      </c>
      <c r="K847" s="128"/>
      <c r="L847" s="171"/>
    </row>
    <row r="848" spans="1:12">
      <c r="A848" s="131" t="s">
        <v>63</v>
      </c>
      <c r="B848" s="131" t="s">
        <v>49</v>
      </c>
      <c r="C848" s="131" t="s">
        <v>48</v>
      </c>
      <c r="D848" s="126">
        <v>41609</v>
      </c>
      <c r="E848" s="131">
        <v>12</v>
      </c>
      <c r="F848" s="131" t="s">
        <v>50</v>
      </c>
      <c r="G848" s="131" t="s">
        <v>51</v>
      </c>
      <c r="H848" s="131" t="s">
        <v>52</v>
      </c>
      <c r="I848" s="131" t="s">
        <v>43</v>
      </c>
      <c r="J848" s="130">
        <v>1319140.1133043088</v>
      </c>
      <c r="K848" s="128"/>
      <c r="L848" s="171"/>
    </row>
    <row r="849" spans="1:12">
      <c r="A849" s="131" t="s">
        <v>63</v>
      </c>
      <c r="B849" s="131" t="s">
        <v>49</v>
      </c>
      <c r="C849" s="131" t="s">
        <v>48</v>
      </c>
      <c r="D849" s="126">
        <v>41640</v>
      </c>
      <c r="E849" s="131">
        <v>1</v>
      </c>
      <c r="F849" s="131" t="s">
        <v>50</v>
      </c>
      <c r="G849" s="131" t="s">
        <v>51</v>
      </c>
      <c r="H849" s="131" t="s">
        <v>52</v>
      </c>
      <c r="I849" s="131" t="s">
        <v>43</v>
      </c>
      <c r="J849" s="130">
        <v>1419201.629526681</v>
      </c>
      <c r="K849" s="128"/>
      <c r="L849" s="171"/>
    </row>
    <row r="850" spans="1:12">
      <c r="A850" s="131" t="s">
        <v>63</v>
      </c>
      <c r="B850" s="131" t="s">
        <v>49</v>
      </c>
      <c r="C850" s="131" t="s">
        <v>48</v>
      </c>
      <c r="D850" s="126">
        <v>41671</v>
      </c>
      <c r="E850" s="131">
        <v>2</v>
      </c>
      <c r="F850" s="131" t="s">
        <v>50</v>
      </c>
      <c r="G850" s="131" t="s">
        <v>51</v>
      </c>
      <c r="H850" s="131" t="s">
        <v>52</v>
      </c>
      <c r="I850" s="131" t="s">
        <v>43</v>
      </c>
      <c r="J850" s="130">
        <v>1260368.462282202</v>
      </c>
      <c r="K850" s="128"/>
      <c r="L850" s="171"/>
    </row>
    <row r="851" spans="1:12">
      <c r="A851" s="131" t="s">
        <v>63</v>
      </c>
      <c r="B851" s="131" t="s">
        <v>49</v>
      </c>
      <c r="C851" s="131" t="s">
        <v>48</v>
      </c>
      <c r="D851" s="126">
        <v>41699</v>
      </c>
      <c r="E851" s="131">
        <v>3</v>
      </c>
      <c r="F851" s="131" t="s">
        <v>50</v>
      </c>
      <c r="G851" s="131" t="s">
        <v>51</v>
      </c>
      <c r="H851" s="131" t="s">
        <v>52</v>
      </c>
      <c r="I851" s="131" t="s">
        <v>43</v>
      </c>
      <c r="J851" s="130">
        <v>1788457.9462718377</v>
      </c>
      <c r="K851" s="128"/>
      <c r="L851" s="171"/>
    </row>
    <row r="852" spans="1:12">
      <c r="A852" s="131" t="s">
        <v>63</v>
      </c>
      <c r="B852" s="131" t="s">
        <v>49</v>
      </c>
      <c r="C852" s="131" t="s">
        <v>48</v>
      </c>
      <c r="D852" s="126">
        <v>41730</v>
      </c>
      <c r="E852" s="131">
        <v>4</v>
      </c>
      <c r="F852" s="131" t="s">
        <v>50</v>
      </c>
      <c r="G852" s="131" t="s">
        <v>51</v>
      </c>
      <c r="H852" s="131" t="s">
        <v>52</v>
      </c>
      <c r="I852" s="131" t="s">
        <v>43</v>
      </c>
      <c r="J852" s="130">
        <v>1016783.8012342919</v>
      </c>
      <c r="K852" s="128"/>
      <c r="L852" s="171"/>
    </row>
    <row r="853" spans="1:12">
      <c r="A853" s="131" t="s">
        <v>63</v>
      </c>
      <c r="B853" s="131" t="s">
        <v>49</v>
      </c>
      <c r="C853" s="131" t="s">
        <v>48</v>
      </c>
      <c r="D853" s="126">
        <v>41760</v>
      </c>
      <c r="E853" s="131">
        <v>5</v>
      </c>
      <c r="F853" s="131" t="s">
        <v>50</v>
      </c>
      <c r="G853" s="131" t="s">
        <v>51</v>
      </c>
      <c r="H853" s="131" t="s">
        <v>52</v>
      </c>
      <c r="I853" s="131" t="s">
        <v>43</v>
      </c>
      <c r="J853" s="130">
        <v>1240420.7591332828</v>
      </c>
      <c r="K853" s="128"/>
      <c r="L853" s="171"/>
    </row>
    <row r="854" spans="1:12">
      <c r="A854" s="131" t="s">
        <v>63</v>
      </c>
      <c r="B854" s="131" t="s">
        <v>49</v>
      </c>
      <c r="C854" s="131" t="s">
        <v>48</v>
      </c>
      <c r="D854" s="126">
        <v>41791</v>
      </c>
      <c r="E854" s="131">
        <v>6</v>
      </c>
      <c r="F854" s="131" t="s">
        <v>50</v>
      </c>
      <c r="G854" s="131" t="s">
        <v>51</v>
      </c>
      <c r="H854" s="131" t="s">
        <v>52</v>
      </c>
      <c r="I854" s="131" t="s">
        <v>43</v>
      </c>
      <c r="J854" s="130">
        <v>2103059.7980945962</v>
      </c>
      <c r="K854" s="128"/>
      <c r="L854" s="171"/>
    </row>
    <row r="855" spans="1:12">
      <c r="A855" s="131" t="s">
        <v>63</v>
      </c>
      <c r="B855" s="131" t="s">
        <v>49</v>
      </c>
      <c r="C855" s="131" t="s">
        <v>48</v>
      </c>
      <c r="D855" s="126">
        <v>41456</v>
      </c>
      <c r="E855" s="131">
        <v>7</v>
      </c>
      <c r="F855" s="131" t="s">
        <v>50</v>
      </c>
      <c r="G855" s="131" t="s">
        <v>53</v>
      </c>
      <c r="H855" s="131" t="s">
        <v>54</v>
      </c>
      <c r="I855" s="131" t="s">
        <v>43</v>
      </c>
      <c r="J855" s="130">
        <v>1332883.4370402915</v>
      </c>
      <c r="K855" s="128"/>
      <c r="L855" s="171"/>
    </row>
    <row r="856" spans="1:12">
      <c r="A856" s="131" t="s">
        <v>63</v>
      </c>
      <c r="B856" s="131" t="s">
        <v>49</v>
      </c>
      <c r="C856" s="131" t="s">
        <v>48</v>
      </c>
      <c r="D856" s="126">
        <v>41487</v>
      </c>
      <c r="E856" s="131">
        <v>8</v>
      </c>
      <c r="F856" s="131" t="s">
        <v>50</v>
      </c>
      <c r="G856" s="131" t="s">
        <v>53</v>
      </c>
      <c r="H856" s="131" t="s">
        <v>54</v>
      </c>
      <c r="I856" s="131" t="s">
        <v>43</v>
      </c>
      <c r="J856" s="130">
        <v>1151288.886269808</v>
      </c>
      <c r="K856" s="128"/>
      <c r="L856" s="171"/>
    </row>
    <row r="857" spans="1:12">
      <c r="A857" s="131" t="s">
        <v>63</v>
      </c>
      <c r="B857" s="131" t="s">
        <v>49</v>
      </c>
      <c r="C857" s="131" t="s">
        <v>48</v>
      </c>
      <c r="D857" s="126">
        <v>41518</v>
      </c>
      <c r="E857" s="131">
        <v>9</v>
      </c>
      <c r="F857" s="131" t="s">
        <v>50</v>
      </c>
      <c r="G857" s="131" t="s">
        <v>53</v>
      </c>
      <c r="H857" s="131" t="s">
        <v>54</v>
      </c>
      <c r="I857" s="131" t="s">
        <v>43</v>
      </c>
      <c r="J857" s="130">
        <v>1434960.2579417818</v>
      </c>
      <c r="K857" s="128"/>
      <c r="L857" s="171"/>
    </row>
    <row r="858" spans="1:12">
      <c r="A858" s="131" t="s">
        <v>63</v>
      </c>
      <c r="B858" s="131" t="s">
        <v>49</v>
      </c>
      <c r="C858" s="131" t="s">
        <v>48</v>
      </c>
      <c r="D858" s="126">
        <v>41548</v>
      </c>
      <c r="E858" s="131">
        <v>10</v>
      </c>
      <c r="F858" s="131" t="s">
        <v>50</v>
      </c>
      <c r="G858" s="131" t="s">
        <v>53</v>
      </c>
      <c r="H858" s="131" t="s">
        <v>54</v>
      </c>
      <c r="I858" s="131" t="s">
        <v>43</v>
      </c>
      <c r="J858" s="130">
        <v>1261225.5178525469</v>
      </c>
      <c r="K858" s="128"/>
      <c r="L858" s="171"/>
    </row>
    <row r="859" spans="1:12">
      <c r="A859" s="131" t="s">
        <v>63</v>
      </c>
      <c r="B859" s="131" t="s">
        <v>49</v>
      </c>
      <c r="C859" s="131" t="s">
        <v>48</v>
      </c>
      <c r="D859" s="126">
        <v>41579</v>
      </c>
      <c r="E859" s="131">
        <v>11</v>
      </c>
      <c r="F859" s="131" t="s">
        <v>50</v>
      </c>
      <c r="G859" s="131" t="s">
        <v>53</v>
      </c>
      <c r="H859" s="131" t="s">
        <v>54</v>
      </c>
      <c r="I859" s="131" t="s">
        <v>43</v>
      </c>
      <c r="J859" s="130">
        <v>1020345.9299794802</v>
      </c>
      <c r="K859" s="128"/>
      <c r="L859" s="171"/>
    </row>
    <row r="860" spans="1:12">
      <c r="A860" s="131" t="s">
        <v>63</v>
      </c>
      <c r="B860" s="131" t="s">
        <v>49</v>
      </c>
      <c r="C860" s="131" t="s">
        <v>48</v>
      </c>
      <c r="D860" s="126">
        <v>41609</v>
      </c>
      <c r="E860" s="131">
        <v>12</v>
      </c>
      <c r="F860" s="131" t="s">
        <v>50</v>
      </c>
      <c r="G860" s="131" t="s">
        <v>53</v>
      </c>
      <c r="H860" s="131" t="s">
        <v>54</v>
      </c>
      <c r="I860" s="131" t="s">
        <v>43</v>
      </c>
      <c r="J860" s="130">
        <v>756329.43025765126</v>
      </c>
      <c r="K860" s="128"/>
      <c r="L860" s="171"/>
    </row>
    <row r="861" spans="1:12">
      <c r="A861" s="131" t="s">
        <v>63</v>
      </c>
      <c r="B861" s="131" t="s">
        <v>49</v>
      </c>
      <c r="C861" s="131" t="s">
        <v>48</v>
      </c>
      <c r="D861" s="126">
        <v>41640</v>
      </c>
      <c r="E861" s="131">
        <v>1</v>
      </c>
      <c r="F861" s="131" t="s">
        <v>50</v>
      </c>
      <c r="G861" s="131" t="s">
        <v>53</v>
      </c>
      <c r="H861" s="131" t="s">
        <v>54</v>
      </c>
      <c r="I861" s="131" t="s">
        <v>43</v>
      </c>
      <c r="J861" s="130">
        <v>835307.17053299106</v>
      </c>
      <c r="K861" s="128"/>
      <c r="L861" s="171"/>
    </row>
    <row r="862" spans="1:12">
      <c r="A862" s="131" t="s">
        <v>63</v>
      </c>
      <c r="B862" s="131" t="s">
        <v>49</v>
      </c>
      <c r="C862" s="131" t="s">
        <v>48</v>
      </c>
      <c r="D862" s="126">
        <v>41671</v>
      </c>
      <c r="E862" s="131">
        <v>2</v>
      </c>
      <c r="F862" s="131" t="s">
        <v>50</v>
      </c>
      <c r="G862" s="131" t="s">
        <v>53</v>
      </c>
      <c r="H862" s="131" t="s">
        <v>54</v>
      </c>
      <c r="I862" s="131" t="s">
        <v>43</v>
      </c>
      <c r="J862" s="130">
        <v>708560.45670208498</v>
      </c>
      <c r="K862" s="128"/>
      <c r="L862" s="171"/>
    </row>
    <row r="863" spans="1:12">
      <c r="A863" s="131" t="s">
        <v>63</v>
      </c>
      <c r="B863" s="131" t="s">
        <v>49</v>
      </c>
      <c r="C863" s="131" t="s">
        <v>48</v>
      </c>
      <c r="D863" s="126">
        <v>41699</v>
      </c>
      <c r="E863" s="131">
        <v>3</v>
      </c>
      <c r="F863" s="131" t="s">
        <v>50</v>
      </c>
      <c r="G863" s="131" t="s">
        <v>53</v>
      </c>
      <c r="H863" s="131" t="s">
        <v>54</v>
      </c>
      <c r="I863" s="131" t="s">
        <v>43</v>
      </c>
      <c r="J863" s="130">
        <v>961197.10847725498</v>
      </c>
      <c r="K863" s="128"/>
      <c r="L863" s="171"/>
    </row>
    <row r="864" spans="1:12">
      <c r="A864" s="131" t="s">
        <v>63</v>
      </c>
      <c r="B864" s="131" t="s">
        <v>49</v>
      </c>
      <c r="C864" s="131" t="s">
        <v>48</v>
      </c>
      <c r="D864" s="126">
        <v>41730</v>
      </c>
      <c r="E864" s="131">
        <v>4</v>
      </c>
      <c r="F864" s="131" t="s">
        <v>50</v>
      </c>
      <c r="G864" s="131" t="s">
        <v>53</v>
      </c>
      <c r="H864" s="131" t="s">
        <v>54</v>
      </c>
      <c r="I864" s="131" t="s">
        <v>43</v>
      </c>
      <c r="J864" s="130">
        <v>570279.25121684396</v>
      </c>
      <c r="K864" s="128"/>
      <c r="L864" s="171"/>
    </row>
    <row r="865" spans="1:12">
      <c r="A865" s="131" t="s">
        <v>63</v>
      </c>
      <c r="B865" s="131" t="s">
        <v>49</v>
      </c>
      <c r="C865" s="131" t="s">
        <v>48</v>
      </c>
      <c r="D865" s="126">
        <v>41760</v>
      </c>
      <c r="E865" s="131">
        <v>5</v>
      </c>
      <c r="F865" s="131" t="s">
        <v>50</v>
      </c>
      <c r="G865" s="131" t="s">
        <v>53</v>
      </c>
      <c r="H865" s="131" t="s">
        <v>54</v>
      </c>
      <c r="I865" s="131" t="s">
        <v>43</v>
      </c>
      <c r="J865" s="130">
        <v>712090.36311285582</v>
      </c>
      <c r="K865" s="128"/>
      <c r="L865" s="171"/>
    </row>
    <row r="866" spans="1:12">
      <c r="A866" s="131" t="s">
        <v>63</v>
      </c>
      <c r="B866" s="131" t="s">
        <v>49</v>
      </c>
      <c r="C866" s="131" t="s">
        <v>48</v>
      </c>
      <c r="D866" s="126">
        <v>41791</v>
      </c>
      <c r="E866" s="131">
        <v>6</v>
      </c>
      <c r="F866" s="131" t="s">
        <v>50</v>
      </c>
      <c r="G866" s="131" t="s">
        <v>53</v>
      </c>
      <c r="H866" s="131" t="s">
        <v>54</v>
      </c>
      <c r="I866" s="131" t="s">
        <v>43</v>
      </c>
      <c r="J866" s="130">
        <v>1333561.9610866704</v>
      </c>
      <c r="K866" s="128"/>
      <c r="L866" s="171"/>
    </row>
    <row r="867" spans="1:12">
      <c r="A867" s="131" t="s">
        <v>63</v>
      </c>
      <c r="B867" s="131" t="s">
        <v>49</v>
      </c>
      <c r="C867" s="131" t="s">
        <v>48</v>
      </c>
      <c r="D867" s="126">
        <v>41456</v>
      </c>
      <c r="E867" s="131">
        <v>7</v>
      </c>
      <c r="F867" s="131" t="s">
        <v>50</v>
      </c>
      <c r="G867" s="131" t="s">
        <v>53</v>
      </c>
      <c r="H867" s="131" t="s">
        <v>55</v>
      </c>
      <c r="I867" s="131" t="s">
        <v>43</v>
      </c>
      <c r="J867" s="130">
        <v>1205625.4827113249</v>
      </c>
      <c r="K867" s="128"/>
      <c r="L867" s="171"/>
    </row>
    <row r="868" spans="1:12">
      <c r="A868" s="131" t="s">
        <v>63</v>
      </c>
      <c r="B868" s="131" t="s">
        <v>49</v>
      </c>
      <c r="C868" s="131" t="s">
        <v>48</v>
      </c>
      <c r="D868" s="126">
        <v>41487</v>
      </c>
      <c r="E868" s="131">
        <v>8</v>
      </c>
      <c r="F868" s="131" t="s">
        <v>50</v>
      </c>
      <c r="G868" s="131" t="s">
        <v>53</v>
      </c>
      <c r="H868" s="131" t="s">
        <v>55</v>
      </c>
      <c r="I868" s="131" t="s">
        <v>43</v>
      </c>
      <c r="J868" s="130">
        <v>1061002.5545301</v>
      </c>
      <c r="K868" s="128"/>
      <c r="L868" s="171"/>
    </row>
    <row r="869" spans="1:12">
      <c r="A869" s="131" t="s">
        <v>63</v>
      </c>
      <c r="B869" s="131" t="s">
        <v>49</v>
      </c>
      <c r="C869" s="131" t="s">
        <v>48</v>
      </c>
      <c r="D869" s="126">
        <v>41518</v>
      </c>
      <c r="E869" s="131">
        <v>9</v>
      </c>
      <c r="F869" s="131" t="s">
        <v>50</v>
      </c>
      <c r="G869" s="131" t="s">
        <v>53</v>
      </c>
      <c r="H869" s="131" t="s">
        <v>55</v>
      </c>
      <c r="I869" s="131" t="s">
        <v>43</v>
      </c>
      <c r="J869" s="130">
        <v>1277106.2932592249</v>
      </c>
      <c r="K869" s="128"/>
      <c r="L869" s="171"/>
    </row>
    <row r="870" spans="1:12">
      <c r="A870" s="131" t="s">
        <v>63</v>
      </c>
      <c r="B870" s="131" t="s">
        <v>49</v>
      </c>
      <c r="C870" s="131" t="s">
        <v>48</v>
      </c>
      <c r="D870" s="126">
        <v>41548</v>
      </c>
      <c r="E870" s="131">
        <v>10</v>
      </c>
      <c r="F870" s="131" t="s">
        <v>50</v>
      </c>
      <c r="G870" s="131" t="s">
        <v>53</v>
      </c>
      <c r="H870" s="131" t="s">
        <v>55</v>
      </c>
      <c r="I870" s="131" t="s">
        <v>43</v>
      </c>
      <c r="J870" s="130">
        <v>1116349.389116325</v>
      </c>
      <c r="K870" s="128"/>
      <c r="L870" s="171"/>
    </row>
    <row r="871" spans="1:12">
      <c r="A871" s="131" t="s">
        <v>63</v>
      </c>
      <c r="B871" s="131" t="s">
        <v>49</v>
      </c>
      <c r="C871" s="131" t="s">
        <v>48</v>
      </c>
      <c r="D871" s="126">
        <v>41579</v>
      </c>
      <c r="E871" s="131">
        <v>11</v>
      </c>
      <c r="F871" s="131" t="s">
        <v>50</v>
      </c>
      <c r="G871" s="131" t="s">
        <v>53</v>
      </c>
      <c r="H871" s="131" t="s">
        <v>55</v>
      </c>
      <c r="I871" s="131" t="s">
        <v>43</v>
      </c>
      <c r="J871" s="130">
        <v>932858.39093923138</v>
      </c>
      <c r="K871" s="128"/>
      <c r="L871" s="171"/>
    </row>
    <row r="872" spans="1:12">
      <c r="A872" s="131" t="s">
        <v>63</v>
      </c>
      <c r="B872" s="131" t="s">
        <v>49</v>
      </c>
      <c r="C872" s="131" t="s">
        <v>48</v>
      </c>
      <c r="D872" s="126">
        <v>41609</v>
      </c>
      <c r="E872" s="131">
        <v>12</v>
      </c>
      <c r="F872" s="131" t="s">
        <v>50</v>
      </c>
      <c r="G872" s="131" t="s">
        <v>53</v>
      </c>
      <c r="H872" s="131" t="s">
        <v>55</v>
      </c>
      <c r="I872" s="131" t="s">
        <v>43</v>
      </c>
      <c r="J872" s="130">
        <v>739422.19930556254</v>
      </c>
      <c r="K872" s="128"/>
      <c r="L872" s="171"/>
    </row>
    <row r="873" spans="1:12">
      <c r="A873" s="131" t="s">
        <v>63</v>
      </c>
      <c r="B873" s="131" t="s">
        <v>49</v>
      </c>
      <c r="C873" s="131" t="s">
        <v>48</v>
      </c>
      <c r="D873" s="126">
        <v>41640</v>
      </c>
      <c r="E873" s="131">
        <v>1</v>
      </c>
      <c r="F873" s="131" t="s">
        <v>50</v>
      </c>
      <c r="G873" s="131" t="s">
        <v>53</v>
      </c>
      <c r="H873" s="131" t="s">
        <v>55</v>
      </c>
      <c r="I873" s="131" t="s">
        <v>43</v>
      </c>
      <c r="J873" s="130">
        <v>739944.9965933999</v>
      </c>
      <c r="K873" s="128"/>
      <c r="L873" s="171"/>
    </row>
    <row r="874" spans="1:12">
      <c r="A874" s="131" t="s">
        <v>63</v>
      </c>
      <c r="B874" s="131" t="s">
        <v>49</v>
      </c>
      <c r="C874" s="131" t="s">
        <v>48</v>
      </c>
      <c r="D874" s="126">
        <v>41671</v>
      </c>
      <c r="E874" s="131">
        <v>2</v>
      </c>
      <c r="F874" s="131" t="s">
        <v>50</v>
      </c>
      <c r="G874" s="131" t="s">
        <v>53</v>
      </c>
      <c r="H874" s="131" t="s">
        <v>55</v>
      </c>
      <c r="I874" s="131" t="s">
        <v>43</v>
      </c>
      <c r="J874" s="130">
        <v>666405.86063951231</v>
      </c>
      <c r="K874" s="128"/>
      <c r="L874" s="171"/>
    </row>
    <row r="875" spans="1:12">
      <c r="A875" s="131" t="s">
        <v>63</v>
      </c>
      <c r="B875" s="131" t="s">
        <v>49</v>
      </c>
      <c r="C875" s="131" t="s">
        <v>48</v>
      </c>
      <c r="D875" s="126">
        <v>41699</v>
      </c>
      <c r="E875" s="131">
        <v>3</v>
      </c>
      <c r="F875" s="131" t="s">
        <v>50</v>
      </c>
      <c r="G875" s="131" t="s">
        <v>53</v>
      </c>
      <c r="H875" s="131" t="s">
        <v>55</v>
      </c>
      <c r="I875" s="131" t="s">
        <v>43</v>
      </c>
      <c r="J875" s="130">
        <v>964934.72717118752</v>
      </c>
      <c r="K875" s="128"/>
      <c r="L875" s="171"/>
    </row>
    <row r="876" spans="1:12">
      <c r="A876" s="131" t="s">
        <v>63</v>
      </c>
      <c r="B876" s="131" t="s">
        <v>49</v>
      </c>
      <c r="C876" s="131" t="s">
        <v>48</v>
      </c>
      <c r="D876" s="126">
        <v>41730</v>
      </c>
      <c r="E876" s="131">
        <v>4</v>
      </c>
      <c r="F876" s="131" t="s">
        <v>50</v>
      </c>
      <c r="G876" s="131" t="s">
        <v>53</v>
      </c>
      <c r="H876" s="131" t="s">
        <v>55</v>
      </c>
      <c r="I876" s="131" t="s">
        <v>43</v>
      </c>
      <c r="J876" s="130">
        <v>541033.23140099994</v>
      </c>
      <c r="K876" s="128"/>
      <c r="L876" s="171"/>
    </row>
    <row r="877" spans="1:12">
      <c r="A877" s="131" t="s">
        <v>63</v>
      </c>
      <c r="B877" s="131" t="s">
        <v>49</v>
      </c>
      <c r="C877" s="131" t="s">
        <v>48</v>
      </c>
      <c r="D877" s="126">
        <v>41760</v>
      </c>
      <c r="E877" s="131">
        <v>5</v>
      </c>
      <c r="F877" s="131" t="s">
        <v>50</v>
      </c>
      <c r="G877" s="131" t="s">
        <v>53</v>
      </c>
      <c r="H877" s="131" t="s">
        <v>55</v>
      </c>
      <c r="I877" s="131" t="s">
        <v>43</v>
      </c>
      <c r="J877" s="130">
        <v>654984.60439717479</v>
      </c>
      <c r="K877" s="128"/>
      <c r="L877" s="171"/>
    </row>
    <row r="878" spans="1:12">
      <c r="A878" s="131" t="s">
        <v>63</v>
      </c>
      <c r="B878" s="131" t="s">
        <v>49</v>
      </c>
      <c r="C878" s="131" t="s">
        <v>48</v>
      </c>
      <c r="D878" s="126">
        <v>41791</v>
      </c>
      <c r="E878" s="131">
        <v>6</v>
      </c>
      <c r="F878" s="131" t="s">
        <v>50</v>
      </c>
      <c r="G878" s="131" t="s">
        <v>53</v>
      </c>
      <c r="H878" s="131" t="s">
        <v>55</v>
      </c>
      <c r="I878" s="131" t="s">
        <v>43</v>
      </c>
      <c r="J878" s="130">
        <v>1109316.9805072877</v>
      </c>
      <c r="K878" s="128"/>
      <c r="L878" s="171"/>
    </row>
    <row r="879" spans="1:12">
      <c r="A879" s="131" t="s">
        <v>63</v>
      </c>
      <c r="B879" s="131" t="s">
        <v>49</v>
      </c>
      <c r="C879" s="131" t="s">
        <v>48</v>
      </c>
      <c r="D879" s="126">
        <v>41456</v>
      </c>
      <c r="E879" s="131">
        <v>7</v>
      </c>
      <c r="F879" s="131" t="s">
        <v>50</v>
      </c>
      <c r="G879" s="131" t="s">
        <v>56</v>
      </c>
      <c r="H879" s="131" t="s">
        <v>57</v>
      </c>
      <c r="I879" s="131" t="s">
        <v>43</v>
      </c>
      <c r="J879" s="130">
        <v>1134491.3172698508</v>
      </c>
      <c r="K879" s="128"/>
      <c r="L879" s="171"/>
    </row>
    <row r="880" spans="1:12">
      <c r="A880" s="131" t="s">
        <v>63</v>
      </c>
      <c r="B880" s="131" t="s">
        <v>49</v>
      </c>
      <c r="C880" s="131" t="s">
        <v>48</v>
      </c>
      <c r="D880" s="126">
        <v>41487</v>
      </c>
      <c r="E880" s="131">
        <v>8</v>
      </c>
      <c r="F880" s="131" t="s">
        <v>50</v>
      </c>
      <c r="G880" s="131" t="s">
        <v>56</v>
      </c>
      <c r="H880" s="131" t="s">
        <v>57</v>
      </c>
      <c r="I880" s="131" t="s">
        <v>43</v>
      </c>
      <c r="J880" s="130">
        <v>806940.19684530701</v>
      </c>
      <c r="K880" s="128"/>
      <c r="L880" s="171"/>
    </row>
    <row r="881" spans="1:12">
      <c r="A881" s="131" t="s">
        <v>63</v>
      </c>
      <c r="B881" s="131" t="s">
        <v>49</v>
      </c>
      <c r="C881" s="131" t="s">
        <v>48</v>
      </c>
      <c r="D881" s="126">
        <v>41518</v>
      </c>
      <c r="E881" s="131">
        <v>9</v>
      </c>
      <c r="F881" s="131" t="s">
        <v>50</v>
      </c>
      <c r="G881" s="131" t="s">
        <v>56</v>
      </c>
      <c r="H881" s="131" t="s">
        <v>57</v>
      </c>
      <c r="I881" s="131" t="s">
        <v>43</v>
      </c>
      <c r="J881" s="130">
        <v>1151592.8767951606</v>
      </c>
      <c r="K881" s="128"/>
      <c r="L881" s="171"/>
    </row>
    <row r="882" spans="1:12">
      <c r="A882" s="131" t="s">
        <v>63</v>
      </c>
      <c r="B882" s="131" t="s">
        <v>49</v>
      </c>
      <c r="C882" s="131" t="s">
        <v>48</v>
      </c>
      <c r="D882" s="126">
        <v>41548</v>
      </c>
      <c r="E882" s="131">
        <v>10</v>
      </c>
      <c r="F882" s="131" t="s">
        <v>50</v>
      </c>
      <c r="G882" s="131" t="s">
        <v>56</v>
      </c>
      <c r="H882" s="131" t="s">
        <v>57</v>
      </c>
      <c r="I882" s="131" t="s">
        <v>43</v>
      </c>
      <c r="J882" s="130">
        <v>953018.83364781574</v>
      </c>
      <c r="K882" s="128"/>
      <c r="L882" s="171"/>
    </row>
    <row r="883" spans="1:12">
      <c r="A883" s="131" t="s">
        <v>63</v>
      </c>
      <c r="B883" s="131" t="s">
        <v>49</v>
      </c>
      <c r="C883" s="131" t="s">
        <v>48</v>
      </c>
      <c r="D883" s="126">
        <v>41579</v>
      </c>
      <c r="E883" s="131">
        <v>11</v>
      </c>
      <c r="F883" s="131" t="s">
        <v>50</v>
      </c>
      <c r="G883" s="131" t="s">
        <v>56</v>
      </c>
      <c r="H883" s="131" t="s">
        <v>57</v>
      </c>
      <c r="I883" s="131" t="s">
        <v>43</v>
      </c>
      <c r="J883" s="130">
        <v>850734.32784846472</v>
      </c>
      <c r="K883" s="128"/>
      <c r="L883" s="171"/>
    </row>
    <row r="884" spans="1:12">
      <c r="A884" s="131" t="s">
        <v>63</v>
      </c>
      <c r="B884" s="131" t="s">
        <v>49</v>
      </c>
      <c r="C884" s="131" t="s">
        <v>48</v>
      </c>
      <c r="D884" s="126">
        <v>41609</v>
      </c>
      <c r="E884" s="131">
        <v>12</v>
      </c>
      <c r="F884" s="131" t="s">
        <v>50</v>
      </c>
      <c r="G884" s="131" t="s">
        <v>56</v>
      </c>
      <c r="H884" s="131" t="s">
        <v>57</v>
      </c>
      <c r="I884" s="131" t="s">
        <v>43</v>
      </c>
      <c r="J884" s="130">
        <v>590304.384267507</v>
      </c>
      <c r="K884" s="128"/>
      <c r="L884" s="171"/>
    </row>
    <row r="885" spans="1:12">
      <c r="A885" s="131" t="s">
        <v>63</v>
      </c>
      <c r="B885" s="131" t="s">
        <v>49</v>
      </c>
      <c r="C885" s="131" t="s">
        <v>48</v>
      </c>
      <c r="D885" s="126">
        <v>41640</v>
      </c>
      <c r="E885" s="131">
        <v>1</v>
      </c>
      <c r="F885" s="131" t="s">
        <v>50</v>
      </c>
      <c r="G885" s="131" t="s">
        <v>56</v>
      </c>
      <c r="H885" s="131" t="s">
        <v>57</v>
      </c>
      <c r="I885" s="131" t="s">
        <v>43</v>
      </c>
      <c r="J885" s="130">
        <v>639047.64173065918</v>
      </c>
      <c r="K885" s="128"/>
      <c r="L885" s="171"/>
    </row>
    <row r="886" spans="1:12">
      <c r="A886" s="131" t="s">
        <v>63</v>
      </c>
      <c r="B886" s="131" t="s">
        <v>49</v>
      </c>
      <c r="C886" s="131" t="s">
        <v>48</v>
      </c>
      <c r="D886" s="126">
        <v>41671</v>
      </c>
      <c r="E886" s="131">
        <v>2</v>
      </c>
      <c r="F886" s="131" t="s">
        <v>50</v>
      </c>
      <c r="G886" s="131" t="s">
        <v>56</v>
      </c>
      <c r="H886" s="131" t="s">
        <v>57</v>
      </c>
      <c r="I886" s="131" t="s">
        <v>43</v>
      </c>
      <c r="J886" s="130">
        <v>600791.0408000747</v>
      </c>
      <c r="K886" s="128"/>
      <c r="L886" s="171"/>
    </row>
    <row r="887" spans="1:12">
      <c r="A887" s="131" t="s">
        <v>63</v>
      </c>
      <c r="B887" s="131" t="s">
        <v>49</v>
      </c>
      <c r="C887" s="131" t="s">
        <v>48</v>
      </c>
      <c r="D887" s="126">
        <v>41699</v>
      </c>
      <c r="E887" s="131">
        <v>3</v>
      </c>
      <c r="F887" s="131" t="s">
        <v>50</v>
      </c>
      <c r="G887" s="131" t="s">
        <v>56</v>
      </c>
      <c r="H887" s="131" t="s">
        <v>57</v>
      </c>
      <c r="I887" s="131" t="s">
        <v>43</v>
      </c>
      <c r="J887" s="130">
        <v>765760.35752283596</v>
      </c>
      <c r="K887" s="128"/>
      <c r="L887" s="171"/>
    </row>
    <row r="888" spans="1:12">
      <c r="A888" s="131" t="s">
        <v>63</v>
      </c>
      <c r="B888" s="131" t="s">
        <v>49</v>
      </c>
      <c r="C888" s="131" t="s">
        <v>48</v>
      </c>
      <c r="D888" s="126">
        <v>41730</v>
      </c>
      <c r="E888" s="131">
        <v>4</v>
      </c>
      <c r="F888" s="131" t="s">
        <v>50</v>
      </c>
      <c r="G888" s="131" t="s">
        <v>56</v>
      </c>
      <c r="H888" s="131" t="s">
        <v>57</v>
      </c>
      <c r="I888" s="131" t="s">
        <v>43</v>
      </c>
      <c r="J888" s="130">
        <v>429847.5775628736</v>
      </c>
      <c r="K888" s="128"/>
      <c r="L888" s="171"/>
    </row>
    <row r="889" spans="1:12">
      <c r="A889" s="131" t="s">
        <v>63</v>
      </c>
      <c r="B889" s="131" t="s">
        <v>49</v>
      </c>
      <c r="C889" s="131" t="s">
        <v>48</v>
      </c>
      <c r="D889" s="126">
        <v>41760</v>
      </c>
      <c r="E889" s="131">
        <v>5</v>
      </c>
      <c r="F889" s="131" t="s">
        <v>50</v>
      </c>
      <c r="G889" s="131" t="s">
        <v>56</v>
      </c>
      <c r="H889" s="131" t="s">
        <v>57</v>
      </c>
      <c r="I889" s="131" t="s">
        <v>43</v>
      </c>
      <c r="J889" s="130">
        <v>575910.80906214949</v>
      </c>
      <c r="K889" s="128"/>
      <c r="L889" s="171"/>
    </row>
    <row r="890" spans="1:12">
      <c r="A890" s="131" t="s">
        <v>63</v>
      </c>
      <c r="B890" s="131" t="s">
        <v>49</v>
      </c>
      <c r="C890" s="131" t="s">
        <v>48</v>
      </c>
      <c r="D890" s="126">
        <v>41791</v>
      </c>
      <c r="E890" s="131">
        <v>6</v>
      </c>
      <c r="F890" s="131" t="s">
        <v>50</v>
      </c>
      <c r="G890" s="131" t="s">
        <v>56</v>
      </c>
      <c r="H890" s="131" t="s">
        <v>57</v>
      </c>
      <c r="I890" s="131" t="s">
        <v>43</v>
      </c>
      <c r="J890" s="130">
        <v>978906.42835815961</v>
      </c>
      <c r="K890" s="128"/>
      <c r="L890" s="171"/>
    </row>
    <row r="891" spans="1:12">
      <c r="A891" s="131" t="s">
        <v>63</v>
      </c>
      <c r="B891" s="131" t="s">
        <v>49</v>
      </c>
      <c r="C891" s="131" t="s">
        <v>48</v>
      </c>
      <c r="D891" s="126">
        <v>41456</v>
      </c>
      <c r="E891" s="131">
        <v>7</v>
      </c>
      <c r="F891" s="131" t="s">
        <v>50</v>
      </c>
      <c r="G891" s="131" t="s">
        <v>56</v>
      </c>
      <c r="H891" s="131" t="s">
        <v>58</v>
      </c>
      <c r="I891" s="131" t="s">
        <v>43</v>
      </c>
      <c r="J891" s="130">
        <v>255350.32112459998</v>
      </c>
      <c r="K891" s="128"/>
      <c r="L891" s="171"/>
    </row>
    <row r="892" spans="1:12">
      <c r="A892" s="131" t="s">
        <v>63</v>
      </c>
      <c r="B892" s="131" t="s">
        <v>49</v>
      </c>
      <c r="C892" s="131" t="s">
        <v>48</v>
      </c>
      <c r="D892" s="126">
        <v>41487</v>
      </c>
      <c r="E892" s="131">
        <v>8</v>
      </c>
      <c r="F892" s="131" t="s">
        <v>50</v>
      </c>
      <c r="G892" s="131" t="s">
        <v>56</v>
      </c>
      <c r="H892" s="131" t="s">
        <v>58</v>
      </c>
      <c r="I892" s="131" t="s">
        <v>43</v>
      </c>
      <c r="J892" s="130">
        <v>189875.20710716999</v>
      </c>
      <c r="K892" s="128"/>
      <c r="L892" s="171"/>
    </row>
    <row r="893" spans="1:12">
      <c r="A893" s="131" t="s">
        <v>63</v>
      </c>
      <c r="B893" s="131" t="s">
        <v>49</v>
      </c>
      <c r="C893" s="131" t="s">
        <v>48</v>
      </c>
      <c r="D893" s="126">
        <v>41518</v>
      </c>
      <c r="E893" s="131">
        <v>9</v>
      </c>
      <c r="F893" s="131" t="s">
        <v>50</v>
      </c>
      <c r="G893" s="131" t="s">
        <v>56</v>
      </c>
      <c r="H893" s="131" t="s">
        <v>58</v>
      </c>
      <c r="I893" s="131" t="s">
        <v>43</v>
      </c>
      <c r="J893" s="130">
        <v>252931.19233882497</v>
      </c>
      <c r="K893" s="128"/>
      <c r="L893" s="171"/>
    </row>
    <row r="894" spans="1:12">
      <c r="A894" s="131" t="s">
        <v>63</v>
      </c>
      <c r="B894" s="131" t="s">
        <v>49</v>
      </c>
      <c r="C894" s="131" t="s">
        <v>48</v>
      </c>
      <c r="D894" s="126">
        <v>41548</v>
      </c>
      <c r="E894" s="131">
        <v>10</v>
      </c>
      <c r="F894" s="131" t="s">
        <v>50</v>
      </c>
      <c r="G894" s="131" t="s">
        <v>56</v>
      </c>
      <c r="H894" s="131" t="s">
        <v>58</v>
      </c>
      <c r="I894" s="131" t="s">
        <v>43</v>
      </c>
      <c r="J894" s="130">
        <v>214527.58832758496</v>
      </c>
      <c r="K894" s="128"/>
      <c r="L894" s="171"/>
    </row>
    <row r="895" spans="1:12">
      <c r="A895" s="131" t="s">
        <v>63</v>
      </c>
      <c r="B895" s="131" t="s">
        <v>49</v>
      </c>
      <c r="C895" s="131" t="s">
        <v>48</v>
      </c>
      <c r="D895" s="126">
        <v>41579</v>
      </c>
      <c r="E895" s="131">
        <v>11</v>
      </c>
      <c r="F895" s="131" t="s">
        <v>50</v>
      </c>
      <c r="G895" s="131" t="s">
        <v>56</v>
      </c>
      <c r="H895" s="131" t="s">
        <v>58</v>
      </c>
      <c r="I895" s="131" t="s">
        <v>43</v>
      </c>
      <c r="J895" s="130">
        <v>192844.29660985127</v>
      </c>
      <c r="K895" s="128"/>
      <c r="L895" s="171"/>
    </row>
    <row r="896" spans="1:12">
      <c r="A896" s="131" t="s">
        <v>63</v>
      </c>
      <c r="B896" s="131" t="s">
        <v>49</v>
      </c>
      <c r="C896" s="131" t="s">
        <v>48</v>
      </c>
      <c r="D896" s="126">
        <v>41609</v>
      </c>
      <c r="E896" s="131">
        <v>12</v>
      </c>
      <c r="F896" s="131" t="s">
        <v>50</v>
      </c>
      <c r="G896" s="131" t="s">
        <v>56</v>
      </c>
      <c r="H896" s="131" t="s">
        <v>58</v>
      </c>
      <c r="I896" s="131" t="s">
        <v>43</v>
      </c>
      <c r="J896" s="130">
        <v>142400.85841800002</v>
      </c>
      <c r="K896" s="128"/>
      <c r="L896" s="171"/>
    </row>
    <row r="897" spans="1:12">
      <c r="A897" s="131" t="s">
        <v>63</v>
      </c>
      <c r="B897" s="131" t="s">
        <v>49</v>
      </c>
      <c r="C897" s="131" t="s">
        <v>48</v>
      </c>
      <c r="D897" s="126">
        <v>41640</v>
      </c>
      <c r="E897" s="131">
        <v>1</v>
      </c>
      <c r="F897" s="131" t="s">
        <v>50</v>
      </c>
      <c r="G897" s="131" t="s">
        <v>56</v>
      </c>
      <c r="H897" s="131" t="s">
        <v>58</v>
      </c>
      <c r="I897" s="131" t="s">
        <v>43</v>
      </c>
      <c r="J897" s="130">
        <v>142333.66162723501</v>
      </c>
      <c r="K897" s="128"/>
      <c r="L897" s="171"/>
    </row>
    <row r="898" spans="1:12">
      <c r="A898" s="131" t="s">
        <v>63</v>
      </c>
      <c r="B898" s="131" t="s">
        <v>49</v>
      </c>
      <c r="C898" s="131" t="s">
        <v>48</v>
      </c>
      <c r="D898" s="126">
        <v>41671</v>
      </c>
      <c r="E898" s="131">
        <v>2</v>
      </c>
      <c r="F898" s="131" t="s">
        <v>50</v>
      </c>
      <c r="G898" s="131" t="s">
        <v>56</v>
      </c>
      <c r="H898" s="131" t="s">
        <v>58</v>
      </c>
      <c r="I898" s="131" t="s">
        <v>43</v>
      </c>
      <c r="J898" s="130">
        <v>133057.43558932497</v>
      </c>
      <c r="K898" s="128"/>
      <c r="L898" s="171"/>
    </row>
    <row r="899" spans="1:12">
      <c r="A899" s="131" t="s">
        <v>63</v>
      </c>
      <c r="B899" s="131" t="s">
        <v>49</v>
      </c>
      <c r="C899" s="131" t="s">
        <v>48</v>
      </c>
      <c r="D899" s="126">
        <v>41699</v>
      </c>
      <c r="E899" s="131">
        <v>3</v>
      </c>
      <c r="F899" s="131" t="s">
        <v>50</v>
      </c>
      <c r="G899" s="131" t="s">
        <v>56</v>
      </c>
      <c r="H899" s="131" t="s">
        <v>58</v>
      </c>
      <c r="I899" s="131" t="s">
        <v>43</v>
      </c>
      <c r="J899" s="130">
        <v>182458.70267756627</v>
      </c>
      <c r="K899" s="128"/>
      <c r="L899" s="171"/>
    </row>
    <row r="900" spans="1:12">
      <c r="A900" s="131" t="s">
        <v>63</v>
      </c>
      <c r="B900" s="131" t="s">
        <v>49</v>
      </c>
      <c r="C900" s="131" t="s">
        <v>48</v>
      </c>
      <c r="D900" s="126">
        <v>41730</v>
      </c>
      <c r="E900" s="131">
        <v>4</v>
      </c>
      <c r="F900" s="131" t="s">
        <v>50</v>
      </c>
      <c r="G900" s="131" t="s">
        <v>56</v>
      </c>
      <c r="H900" s="131" t="s">
        <v>58</v>
      </c>
      <c r="I900" s="131" t="s">
        <v>43</v>
      </c>
      <c r="J900" s="130">
        <v>104660.20871123999</v>
      </c>
      <c r="K900" s="128"/>
      <c r="L900" s="171"/>
    </row>
    <row r="901" spans="1:12">
      <c r="A901" s="131" t="s">
        <v>63</v>
      </c>
      <c r="B901" s="131" t="s">
        <v>49</v>
      </c>
      <c r="C901" s="131" t="s">
        <v>48</v>
      </c>
      <c r="D901" s="126">
        <v>41760</v>
      </c>
      <c r="E901" s="131">
        <v>5</v>
      </c>
      <c r="F901" s="131" t="s">
        <v>50</v>
      </c>
      <c r="G901" s="131" t="s">
        <v>56</v>
      </c>
      <c r="H901" s="131" t="s">
        <v>58</v>
      </c>
      <c r="I901" s="131" t="s">
        <v>43</v>
      </c>
      <c r="J901" s="130">
        <v>126430.43769056996</v>
      </c>
      <c r="K901" s="128"/>
      <c r="L901" s="171"/>
    </row>
    <row r="902" spans="1:12">
      <c r="A902" s="131" t="s">
        <v>63</v>
      </c>
      <c r="B902" s="131" t="s">
        <v>49</v>
      </c>
      <c r="C902" s="131" t="s">
        <v>48</v>
      </c>
      <c r="D902" s="126">
        <v>41791</v>
      </c>
      <c r="E902" s="131">
        <v>6</v>
      </c>
      <c r="F902" s="131" t="s">
        <v>50</v>
      </c>
      <c r="G902" s="131" t="s">
        <v>56</v>
      </c>
      <c r="H902" s="131" t="s">
        <v>58</v>
      </c>
      <c r="I902" s="131" t="s">
        <v>43</v>
      </c>
      <c r="J902" s="130">
        <v>230359.10681218505</v>
      </c>
      <c r="K902" s="128"/>
      <c r="L902" s="171"/>
    </row>
    <row r="903" spans="1:12">
      <c r="A903" s="131" t="s">
        <v>63</v>
      </c>
      <c r="B903" s="131" t="s">
        <v>49</v>
      </c>
      <c r="C903" s="131" t="s">
        <v>48</v>
      </c>
      <c r="D903" s="126">
        <v>41456</v>
      </c>
      <c r="E903" s="131">
        <v>7</v>
      </c>
      <c r="F903" s="131" t="s">
        <v>50</v>
      </c>
      <c r="G903" s="131" t="s">
        <v>56</v>
      </c>
      <c r="H903" s="131" t="s">
        <v>59</v>
      </c>
      <c r="I903" s="131" t="s">
        <v>43</v>
      </c>
      <c r="J903" s="130">
        <v>660756.15261022374</v>
      </c>
      <c r="K903" s="128"/>
      <c r="L903" s="171"/>
    </row>
    <row r="904" spans="1:12">
      <c r="A904" s="131" t="s">
        <v>63</v>
      </c>
      <c r="B904" s="131" t="s">
        <v>49</v>
      </c>
      <c r="C904" s="131" t="s">
        <v>48</v>
      </c>
      <c r="D904" s="126">
        <v>41487</v>
      </c>
      <c r="E904" s="131">
        <v>8</v>
      </c>
      <c r="F904" s="131" t="s">
        <v>50</v>
      </c>
      <c r="G904" s="131" t="s">
        <v>56</v>
      </c>
      <c r="H904" s="131" t="s">
        <v>59</v>
      </c>
      <c r="I904" s="131" t="s">
        <v>43</v>
      </c>
      <c r="J904" s="130">
        <v>529683.55044249841</v>
      </c>
      <c r="K904" s="128"/>
      <c r="L904" s="171"/>
    </row>
    <row r="905" spans="1:12">
      <c r="A905" s="131" t="s">
        <v>63</v>
      </c>
      <c r="B905" s="131" t="s">
        <v>49</v>
      </c>
      <c r="C905" s="131" t="s">
        <v>48</v>
      </c>
      <c r="D905" s="126">
        <v>41518</v>
      </c>
      <c r="E905" s="131">
        <v>9</v>
      </c>
      <c r="F905" s="131" t="s">
        <v>50</v>
      </c>
      <c r="G905" s="131" t="s">
        <v>56</v>
      </c>
      <c r="H905" s="131" t="s">
        <v>59</v>
      </c>
      <c r="I905" s="131" t="s">
        <v>43</v>
      </c>
      <c r="J905" s="130">
        <v>672443.49046857841</v>
      </c>
      <c r="K905" s="128"/>
      <c r="L905" s="171"/>
    </row>
    <row r="906" spans="1:12">
      <c r="A906" s="131" t="s">
        <v>63</v>
      </c>
      <c r="B906" s="131" t="s">
        <v>49</v>
      </c>
      <c r="C906" s="131" t="s">
        <v>48</v>
      </c>
      <c r="D906" s="126">
        <v>41548</v>
      </c>
      <c r="E906" s="131">
        <v>10</v>
      </c>
      <c r="F906" s="131" t="s">
        <v>50</v>
      </c>
      <c r="G906" s="131" t="s">
        <v>56</v>
      </c>
      <c r="H906" s="131" t="s">
        <v>59</v>
      </c>
      <c r="I906" s="131" t="s">
        <v>43</v>
      </c>
      <c r="J906" s="130">
        <v>585948.31082732871</v>
      </c>
      <c r="K906" s="128"/>
      <c r="L906" s="171"/>
    </row>
    <row r="907" spans="1:12">
      <c r="A907" s="131" t="s">
        <v>63</v>
      </c>
      <c r="B907" s="131" t="s">
        <v>49</v>
      </c>
      <c r="C907" s="131" t="s">
        <v>48</v>
      </c>
      <c r="D907" s="126">
        <v>41579</v>
      </c>
      <c r="E907" s="131">
        <v>11</v>
      </c>
      <c r="F907" s="131" t="s">
        <v>50</v>
      </c>
      <c r="G907" s="131" t="s">
        <v>56</v>
      </c>
      <c r="H907" s="131" t="s">
        <v>59</v>
      </c>
      <c r="I907" s="131" t="s">
        <v>43</v>
      </c>
      <c r="J907" s="130">
        <v>504468.75421239575</v>
      </c>
      <c r="K907" s="128"/>
      <c r="L907" s="171"/>
    </row>
    <row r="908" spans="1:12">
      <c r="A908" s="131" t="s">
        <v>63</v>
      </c>
      <c r="B908" s="131" t="s">
        <v>49</v>
      </c>
      <c r="C908" s="131" t="s">
        <v>48</v>
      </c>
      <c r="D908" s="126">
        <v>41609</v>
      </c>
      <c r="E908" s="131">
        <v>12</v>
      </c>
      <c r="F908" s="131" t="s">
        <v>50</v>
      </c>
      <c r="G908" s="131" t="s">
        <v>56</v>
      </c>
      <c r="H908" s="131" t="s">
        <v>59</v>
      </c>
      <c r="I908" s="131" t="s">
        <v>43</v>
      </c>
      <c r="J908" s="130">
        <v>378359.08081662602</v>
      </c>
      <c r="K908" s="128"/>
      <c r="L908" s="171"/>
    </row>
    <row r="909" spans="1:12">
      <c r="A909" s="131" t="s">
        <v>63</v>
      </c>
      <c r="B909" s="131" t="s">
        <v>49</v>
      </c>
      <c r="C909" s="131" t="s">
        <v>48</v>
      </c>
      <c r="D909" s="126">
        <v>41640</v>
      </c>
      <c r="E909" s="131">
        <v>1</v>
      </c>
      <c r="F909" s="131" t="s">
        <v>50</v>
      </c>
      <c r="G909" s="131" t="s">
        <v>56</v>
      </c>
      <c r="H909" s="131" t="s">
        <v>59</v>
      </c>
      <c r="I909" s="131" t="s">
        <v>43</v>
      </c>
      <c r="J909" s="130">
        <v>395823.36873278162</v>
      </c>
      <c r="K909" s="128"/>
      <c r="L909" s="171"/>
    </row>
    <row r="910" spans="1:12">
      <c r="A910" s="131" t="s">
        <v>63</v>
      </c>
      <c r="B910" s="131" t="s">
        <v>49</v>
      </c>
      <c r="C910" s="131" t="s">
        <v>48</v>
      </c>
      <c r="D910" s="126">
        <v>41671</v>
      </c>
      <c r="E910" s="131">
        <v>2</v>
      </c>
      <c r="F910" s="131" t="s">
        <v>50</v>
      </c>
      <c r="G910" s="131" t="s">
        <v>56</v>
      </c>
      <c r="H910" s="131" t="s">
        <v>59</v>
      </c>
      <c r="I910" s="131" t="s">
        <v>43</v>
      </c>
      <c r="J910" s="130">
        <v>329884.52262346615</v>
      </c>
      <c r="K910" s="128"/>
      <c r="L910" s="171"/>
    </row>
    <row r="911" spans="1:12">
      <c r="A911" s="131" t="s">
        <v>63</v>
      </c>
      <c r="B911" s="131" t="s">
        <v>49</v>
      </c>
      <c r="C911" s="131" t="s">
        <v>48</v>
      </c>
      <c r="D911" s="126">
        <v>41699</v>
      </c>
      <c r="E911" s="131">
        <v>3</v>
      </c>
      <c r="F911" s="131" t="s">
        <v>50</v>
      </c>
      <c r="G911" s="131" t="s">
        <v>56</v>
      </c>
      <c r="H911" s="131" t="s">
        <v>59</v>
      </c>
      <c r="I911" s="131" t="s">
        <v>43</v>
      </c>
      <c r="J911" s="130">
        <v>446578.08277619159</v>
      </c>
      <c r="K911" s="128"/>
      <c r="L911" s="171"/>
    </row>
    <row r="912" spans="1:12">
      <c r="A912" s="131" t="s">
        <v>63</v>
      </c>
      <c r="B912" s="131" t="s">
        <v>49</v>
      </c>
      <c r="C912" s="131" t="s">
        <v>48</v>
      </c>
      <c r="D912" s="126">
        <v>41730</v>
      </c>
      <c r="E912" s="131">
        <v>4</v>
      </c>
      <c r="F912" s="131" t="s">
        <v>50</v>
      </c>
      <c r="G912" s="131" t="s">
        <v>56</v>
      </c>
      <c r="H912" s="131" t="s">
        <v>59</v>
      </c>
      <c r="I912" s="131" t="s">
        <v>43</v>
      </c>
      <c r="J912" s="130">
        <v>255084.77622429357</v>
      </c>
      <c r="K912" s="128"/>
      <c r="L912" s="171"/>
    </row>
    <row r="913" spans="1:12">
      <c r="A913" s="131" t="s">
        <v>63</v>
      </c>
      <c r="B913" s="131" t="s">
        <v>49</v>
      </c>
      <c r="C913" s="131" t="s">
        <v>48</v>
      </c>
      <c r="D913" s="126">
        <v>41760</v>
      </c>
      <c r="E913" s="131">
        <v>5</v>
      </c>
      <c r="F913" s="131" t="s">
        <v>50</v>
      </c>
      <c r="G913" s="131" t="s">
        <v>56</v>
      </c>
      <c r="H913" s="131" t="s">
        <v>59</v>
      </c>
      <c r="I913" s="131" t="s">
        <v>43</v>
      </c>
      <c r="J913" s="130">
        <v>307417.20946522552</v>
      </c>
      <c r="K913" s="128"/>
      <c r="L913" s="171"/>
    </row>
    <row r="914" spans="1:12">
      <c r="A914" s="131" t="s">
        <v>63</v>
      </c>
      <c r="B914" s="131" t="s">
        <v>49</v>
      </c>
      <c r="C914" s="131" t="s">
        <v>48</v>
      </c>
      <c r="D914" s="126">
        <v>41791</v>
      </c>
      <c r="E914" s="131">
        <v>6</v>
      </c>
      <c r="F914" s="131" t="s">
        <v>50</v>
      </c>
      <c r="G914" s="131" t="s">
        <v>56</v>
      </c>
      <c r="H914" s="131" t="s">
        <v>59</v>
      </c>
      <c r="I914" s="131" t="s">
        <v>43</v>
      </c>
      <c r="J914" s="130">
        <v>612277.97873185331</v>
      </c>
      <c r="K914" s="128"/>
      <c r="L914" s="171"/>
    </row>
    <row r="915" spans="1:12">
      <c r="A915" s="131" t="s">
        <v>63</v>
      </c>
      <c r="B915" s="131" t="s">
        <v>49</v>
      </c>
      <c r="C915" s="131" t="s">
        <v>48</v>
      </c>
      <c r="D915" s="126">
        <v>41456</v>
      </c>
      <c r="E915" s="131">
        <v>7</v>
      </c>
      <c r="F915" s="131" t="s">
        <v>50</v>
      </c>
      <c r="G915" s="131" t="s">
        <v>56</v>
      </c>
      <c r="H915" s="131" t="s">
        <v>60</v>
      </c>
      <c r="I915" s="131" t="s">
        <v>43</v>
      </c>
      <c r="J915" s="130">
        <v>204001.78430538269</v>
      </c>
      <c r="K915" s="128"/>
      <c r="L915" s="171"/>
    </row>
    <row r="916" spans="1:12">
      <c r="A916" s="131" t="s">
        <v>63</v>
      </c>
      <c r="B916" s="131" t="s">
        <v>49</v>
      </c>
      <c r="C916" s="131" t="s">
        <v>48</v>
      </c>
      <c r="D916" s="126">
        <v>41487</v>
      </c>
      <c r="E916" s="131">
        <v>8</v>
      </c>
      <c r="F916" s="131" t="s">
        <v>50</v>
      </c>
      <c r="G916" s="131" t="s">
        <v>56</v>
      </c>
      <c r="H916" s="131" t="s">
        <v>60</v>
      </c>
      <c r="I916" s="131" t="s">
        <v>43</v>
      </c>
      <c r="J916" s="130">
        <v>156736.8476459604</v>
      </c>
      <c r="K916" s="128"/>
      <c r="L916" s="171"/>
    </row>
    <row r="917" spans="1:12">
      <c r="A917" s="131" t="s">
        <v>63</v>
      </c>
      <c r="B917" s="131" t="s">
        <v>49</v>
      </c>
      <c r="C917" s="131" t="s">
        <v>48</v>
      </c>
      <c r="D917" s="126">
        <v>41518</v>
      </c>
      <c r="E917" s="131">
        <v>9</v>
      </c>
      <c r="F917" s="131" t="s">
        <v>50</v>
      </c>
      <c r="G917" s="131" t="s">
        <v>56</v>
      </c>
      <c r="H917" s="131" t="s">
        <v>60</v>
      </c>
      <c r="I917" s="131" t="s">
        <v>43</v>
      </c>
      <c r="J917" s="130">
        <v>244769.18801975637</v>
      </c>
      <c r="K917" s="128"/>
      <c r="L917" s="171"/>
    </row>
    <row r="918" spans="1:12">
      <c r="A918" s="131" t="s">
        <v>63</v>
      </c>
      <c r="B918" s="131" t="s">
        <v>49</v>
      </c>
      <c r="C918" s="131" t="s">
        <v>48</v>
      </c>
      <c r="D918" s="126">
        <v>41548</v>
      </c>
      <c r="E918" s="131">
        <v>10</v>
      </c>
      <c r="F918" s="131" t="s">
        <v>50</v>
      </c>
      <c r="G918" s="131" t="s">
        <v>56</v>
      </c>
      <c r="H918" s="131" t="s">
        <v>60</v>
      </c>
      <c r="I918" s="131" t="s">
        <v>43</v>
      </c>
      <c r="J918" s="130">
        <v>198504.61086128399</v>
      </c>
      <c r="K918" s="128"/>
      <c r="L918" s="171"/>
    </row>
    <row r="919" spans="1:12">
      <c r="A919" s="131" t="s">
        <v>63</v>
      </c>
      <c r="B919" s="131" t="s">
        <v>49</v>
      </c>
      <c r="C919" s="131" t="s">
        <v>48</v>
      </c>
      <c r="D919" s="126">
        <v>41579</v>
      </c>
      <c r="E919" s="131">
        <v>11</v>
      </c>
      <c r="F919" s="131" t="s">
        <v>50</v>
      </c>
      <c r="G919" s="131" t="s">
        <v>56</v>
      </c>
      <c r="H919" s="131" t="s">
        <v>60</v>
      </c>
      <c r="I919" s="131" t="s">
        <v>43</v>
      </c>
      <c r="J919" s="130">
        <v>174673.83751677407</v>
      </c>
      <c r="K919" s="128"/>
      <c r="L919" s="171"/>
    </row>
    <row r="920" spans="1:12">
      <c r="A920" s="131" t="s">
        <v>63</v>
      </c>
      <c r="B920" s="131" t="s">
        <v>49</v>
      </c>
      <c r="C920" s="131" t="s">
        <v>48</v>
      </c>
      <c r="D920" s="126">
        <v>41609</v>
      </c>
      <c r="E920" s="131">
        <v>12</v>
      </c>
      <c r="F920" s="131" t="s">
        <v>50</v>
      </c>
      <c r="G920" s="131" t="s">
        <v>56</v>
      </c>
      <c r="H920" s="131" t="s">
        <v>60</v>
      </c>
      <c r="I920" s="131" t="s">
        <v>43</v>
      </c>
      <c r="J920" s="130">
        <v>117398.02382544601</v>
      </c>
      <c r="K920" s="128"/>
      <c r="L920" s="171"/>
    </row>
    <row r="921" spans="1:12">
      <c r="A921" s="131" t="s">
        <v>63</v>
      </c>
      <c r="B921" s="131" t="s">
        <v>49</v>
      </c>
      <c r="C921" s="131" t="s">
        <v>48</v>
      </c>
      <c r="D921" s="126">
        <v>41640</v>
      </c>
      <c r="E921" s="131">
        <v>1</v>
      </c>
      <c r="F921" s="131" t="s">
        <v>50</v>
      </c>
      <c r="G921" s="131" t="s">
        <v>56</v>
      </c>
      <c r="H921" s="131" t="s">
        <v>60</v>
      </c>
      <c r="I921" s="131" t="s">
        <v>43</v>
      </c>
      <c r="J921" s="130">
        <v>122856.00426868859</v>
      </c>
      <c r="K921" s="128"/>
      <c r="L921" s="171"/>
    </row>
    <row r="922" spans="1:12">
      <c r="A922" s="131" t="s">
        <v>63</v>
      </c>
      <c r="B922" s="131" t="s">
        <v>49</v>
      </c>
      <c r="C922" s="131" t="s">
        <v>48</v>
      </c>
      <c r="D922" s="126">
        <v>41671</v>
      </c>
      <c r="E922" s="131">
        <v>2</v>
      </c>
      <c r="F922" s="131" t="s">
        <v>50</v>
      </c>
      <c r="G922" s="131" t="s">
        <v>56</v>
      </c>
      <c r="H922" s="131" t="s">
        <v>60</v>
      </c>
      <c r="I922" s="131" t="s">
        <v>43</v>
      </c>
      <c r="J922" s="130">
        <v>115969.228431147</v>
      </c>
      <c r="K922" s="128"/>
      <c r="L922" s="171"/>
    </row>
    <row r="923" spans="1:12">
      <c r="A923" s="131" t="s">
        <v>63</v>
      </c>
      <c r="B923" s="131" t="s">
        <v>49</v>
      </c>
      <c r="C923" s="131" t="s">
        <v>48</v>
      </c>
      <c r="D923" s="126">
        <v>41699</v>
      </c>
      <c r="E923" s="131">
        <v>3</v>
      </c>
      <c r="F923" s="131" t="s">
        <v>50</v>
      </c>
      <c r="G923" s="131" t="s">
        <v>56</v>
      </c>
      <c r="H923" s="131" t="s">
        <v>60</v>
      </c>
      <c r="I923" s="131" t="s">
        <v>43</v>
      </c>
      <c r="J923" s="130">
        <v>156435.99509763226</v>
      </c>
      <c r="K923" s="128"/>
      <c r="L923" s="171"/>
    </row>
    <row r="924" spans="1:12">
      <c r="A924" s="131" t="s">
        <v>63</v>
      </c>
      <c r="B924" s="131" t="s">
        <v>49</v>
      </c>
      <c r="C924" s="131" t="s">
        <v>48</v>
      </c>
      <c r="D924" s="126">
        <v>41730</v>
      </c>
      <c r="E924" s="131">
        <v>4</v>
      </c>
      <c r="F924" s="131" t="s">
        <v>50</v>
      </c>
      <c r="G924" s="131" t="s">
        <v>56</v>
      </c>
      <c r="H924" s="131" t="s">
        <v>60</v>
      </c>
      <c r="I924" s="131" t="s">
        <v>43</v>
      </c>
      <c r="J924" s="130">
        <v>85299.480614602799</v>
      </c>
      <c r="K924" s="128"/>
      <c r="L924" s="171"/>
    </row>
    <row r="925" spans="1:12">
      <c r="A925" s="131" t="s">
        <v>63</v>
      </c>
      <c r="B925" s="131" t="s">
        <v>49</v>
      </c>
      <c r="C925" s="131" t="s">
        <v>48</v>
      </c>
      <c r="D925" s="126">
        <v>41760</v>
      </c>
      <c r="E925" s="131">
        <v>5</v>
      </c>
      <c r="F925" s="131" t="s">
        <v>50</v>
      </c>
      <c r="G925" s="131" t="s">
        <v>56</v>
      </c>
      <c r="H925" s="131" t="s">
        <v>60</v>
      </c>
      <c r="I925" s="131" t="s">
        <v>43</v>
      </c>
      <c r="J925" s="130">
        <v>115184.65971776398</v>
      </c>
      <c r="K925" s="128"/>
      <c r="L925" s="171"/>
    </row>
    <row r="926" spans="1:12">
      <c r="A926" s="131" t="s">
        <v>63</v>
      </c>
      <c r="B926" s="131" t="s">
        <v>49</v>
      </c>
      <c r="C926" s="131" t="s">
        <v>48</v>
      </c>
      <c r="D926" s="126">
        <v>41791</v>
      </c>
      <c r="E926" s="131">
        <v>6</v>
      </c>
      <c r="F926" s="131" t="s">
        <v>50</v>
      </c>
      <c r="G926" s="131" t="s">
        <v>56</v>
      </c>
      <c r="H926" s="131" t="s">
        <v>60</v>
      </c>
      <c r="I926" s="131" t="s">
        <v>43</v>
      </c>
      <c r="J926" s="130">
        <v>191142.34907568261</v>
      </c>
      <c r="K926" s="128"/>
      <c r="L926" s="171"/>
    </row>
    <row r="927" spans="1:12">
      <c r="A927" s="131" t="s">
        <v>63</v>
      </c>
      <c r="B927" s="131" t="s">
        <v>49</v>
      </c>
      <c r="C927" s="131" t="s">
        <v>48</v>
      </c>
      <c r="D927" s="126">
        <v>41456</v>
      </c>
      <c r="E927" s="131">
        <v>7</v>
      </c>
      <c r="F927" s="131" t="s">
        <v>50</v>
      </c>
      <c r="G927" s="131" t="s">
        <v>61</v>
      </c>
      <c r="H927" s="131" t="s">
        <v>62</v>
      </c>
      <c r="I927" s="131" t="s">
        <v>43</v>
      </c>
      <c r="J927" s="130">
        <v>3067822.9919048399</v>
      </c>
      <c r="K927" s="128"/>
      <c r="L927" s="171"/>
    </row>
    <row r="928" spans="1:12">
      <c r="A928" s="131" t="s">
        <v>63</v>
      </c>
      <c r="B928" s="131" t="s">
        <v>49</v>
      </c>
      <c r="C928" s="131" t="s">
        <v>48</v>
      </c>
      <c r="D928" s="126">
        <v>41487</v>
      </c>
      <c r="E928" s="131">
        <v>8</v>
      </c>
      <c r="F928" s="131" t="s">
        <v>50</v>
      </c>
      <c r="G928" s="131" t="s">
        <v>61</v>
      </c>
      <c r="H928" s="131" t="s">
        <v>62</v>
      </c>
      <c r="I928" s="131" t="s">
        <v>43</v>
      </c>
      <c r="J928" s="130">
        <v>2455342.9186057192</v>
      </c>
      <c r="K928" s="128"/>
      <c r="L928" s="171"/>
    </row>
    <row r="929" spans="1:12">
      <c r="A929" s="131" t="s">
        <v>63</v>
      </c>
      <c r="B929" s="131" t="s">
        <v>49</v>
      </c>
      <c r="C929" s="131" t="s">
        <v>48</v>
      </c>
      <c r="D929" s="126">
        <v>41518</v>
      </c>
      <c r="E929" s="131">
        <v>9</v>
      </c>
      <c r="F929" s="131" t="s">
        <v>50</v>
      </c>
      <c r="G929" s="131" t="s">
        <v>61</v>
      </c>
      <c r="H929" s="131" t="s">
        <v>62</v>
      </c>
      <c r="I929" s="131" t="s">
        <v>43</v>
      </c>
      <c r="J929" s="130">
        <v>3390820.7358167996</v>
      </c>
      <c r="K929" s="128"/>
      <c r="L929" s="171"/>
    </row>
    <row r="930" spans="1:12">
      <c r="A930" s="131" t="s">
        <v>63</v>
      </c>
      <c r="B930" s="131" t="s">
        <v>49</v>
      </c>
      <c r="C930" s="131" t="s">
        <v>48</v>
      </c>
      <c r="D930" s="126">
        <v>41548</v>
      </c>
      <c r="E930" s="131">
        <v>10</v>
      </c>
      <c r="F930" s="131" t="s">
        <v>50</v>
      </c>
      <c r="G930" s="131" t="s">
        <v>61</v>
      </c>
      <c r="H930" s="131" t="s">
        <v>62</v>
      </c>
      <c r="I930" s="131" t="s">
        <v>43</v>
      </c>
      <c r="J930" s="130">
        <v>2725135.5537314997</v>
      </c>
      <c r="K930" s="128"/>
      <c r="L930" s="171"/>
    </row>
    <row r="931" spans="1:12">
      <c r="A931" s="131" t="s">
        <v>63</v>
      </c>
      <c r="B931" s="131" t="s">
        <v>49</v>
      </c>
      <c r="C931" s="131" t="s">
        <v>48</v>
      </c>
      <c r="D931" s="126">
        <v>41579</v>
      </c>
      <c r="E931" s="131">
        <v>11</v>
      </c>
      <c r="F931" s="131" t="s">
        <v>50</v>
      </c>
      <c r="G931" s="131" t="s">
        <v>61</v>
      </c>
      <c r="H931" s="131" t="s">
        <v>62</v>
      </c>
      <c r="I931" s="131" t="s">
        <v>43</v>
      </c>
      <c r="J931" s="130">
        <v>2517178.5408305251</v>
      </c>
      <c r="K931" s="128"/>
      <c r="L931" s="171"/>
    </row>
    <row r="932" spans="1:12">
      <c r="A932" s="131" t="s">
        <v>63</v>
      </c>
      <c r="B932" s="131" t="s">
        <v>49</v>
      </c>
      <c r="C932" s="131" t="s">
        <v>48</v>
      </c>
      <c r="D932" s="126">
        <v>41609</v>
      </c>
      <c r="E932" s="131">
        <v>12</v>
      </c>
      <c r="F932" s="131" t="s">
        <v>50</v>
      </c>
      <c r="G932" s="131" t="s">
        <v>61</v>
      </c>
      <c r="H932" s="131" t="s">
        <v>62</v>
      </c>
      <c r="I932" s="131" t="s">
        <v>43</v>
      </c>
      <c r="J932" s="130">
        <v>1767206.136907575</v>
      </c>
      <c r="K932" s="128"/>
      <c r="L932" s="171"/>
    </row>
    <row r="933" spans="1:12">
      <c r="A933" s="131" t="s">
        <v>63</v>
      </c>
      <c r="B933" s="131" t="s">
        <v>49</v>
      </c>
      <c r="C933" s="131" t="s">
        <v>48</v>
      </c>
      <c r="D933" s="126">
        <v>41640</v>
      </c>
      <c r="E933" s="131">
        <v>1</v>
      </c>
      <c r="F933" s="131" t="s">
        <v>50</v>
      </c>
      <c r="G933" s="131" t="s">
        <v>61</v>
      </c>
      <c r="H933" s="131" t="s">
        <v>62</v>
      </c>
      <c r="I933" s="131" t="s">
        <v>43</v>
      </c>
      <c r="J933" s="130">
        <v>1961436.6334718997</v>
      </c>
      <c r="K933" s="128"/>
      <c r="L933" s="171"/>
    </row>
    <row r="934" spans="1:12">
      <c r="A934" s="131" t="s">
        <v>63</v>
      </c>
      <c r="B934" s="131" t="s">
        <v>49</v>
      </c>
      <c r="C934" s="131" t="s">
        <v>48</v>
      </c>
      <c r="D934" s="126">
        <v>41671</v>
      </c>
      <c r="E934" s="131">
        <v>2</v>
      </c>
      <c r="F934" s="131" t="s">
        <v>50</v>
      </c>
      <c r="G934" s="131" t="s">
        <v>61</v>
      </c>
      <c r="H934" s="131" t="s">
        <v>62</v>
      </c>
      <c r="I934" s="131" t="s">
        <v>43</v>
      </c>
      <c r="J934" s="130">
        <v>1593530.5935860998</v>
      </c>
      <c r="K934" s="128"/>
      <c r="L934" s="171"/>
    </row>
    <row r="935" spans="1:12">
      <c r="A935" s="131" t="s">
        <v>63</v>
      </c>
      <c r="B935" s="131" t="s">
        <v>49</v>
      </c>
      <c r="C935" s="131" t="s">
        <v>48</v>
      </c>
      <c r="D935" s="126">
        <v>41699</v>
      </c>
      <c r="E935" s="131">
        <v>3</v>
      </c>
      <c r="F935" s="131" t="s">
        <v>50</v>
      </c>
      <c r="G935" s="131" t="s">
        <v>61</v>
      </c>
      <c r="H935" s="131" t="s">
        <v>62</v>
      </c>
      <c r="I935" s="131" t="s">
        <v>43</v>
      </c>
      <c r="J935" s="130">
        <v>2258113.7891461495</v>
      </c>
      <c r="K935" s="128"/>
      <c r="L935" s="171"/>
    </row>
    <row r="936" spans="1:12">
      <c r="A936" s="131" t="s">
        <v>63</v>
      </c>
      <c r="B936" s="131" t="s">
        <v>49</v>
      </c>
      <c r="C936" s="131" t="s">
        <v>48</v>
      </c>
      <c r="D936" s="126">
        <v>41730</v>
      </c>
      <c r="E936" s="131">
        <v>4</v>
      </c>
      <c r="F936" s="131" t="s">
        <v>50</v>
      </c>
      <c r="G936" s="131" t="s">
        <v>61</v>
      </c>
      <c r="H936" s="131" t="s">
        <v>62</v>
      </c>
      <c r="I936" s="131" t="s">
        <v>43</v>
      </c>
      <c r="J936" s="130">
        <v>1190031.30652068</v>
      </c>
      <c r="K936" s="128"/>
      <c r="L936" s="171"/>
    </row>
    <row r="937" spans="1:12">
      <c r="A937" s="131" t="s">
        <v>63</v>
      </c>
      <c r="B937" s="131" t="s">
        <v>49</v>
      </c>
      <c r="C937" s="131" t="s">
        <v>48</v>
      </c>
      <c r="D937" s="126">
        <v>41760</v>
      </c>
      <c r="E937" s="131">
        <v>5</v>
      </c>
      <c r="F937" s="131" t="s">
        <v>50</v>
      </c>
      <c r="G937" s="131" t="s">
        <v>61</v>
      </c>
      <c r="H937" s="131" t="s">
        <v>62</v>
      </c>
      <c r="I937" s="131" t="s">
        <v>43</v>
      </c>
      <c r="J937" s="130">
        <v>1572119.1696365993</v>
      </c>
      <c r="K937" s="128"/>
      <c r="L937" s="171"/>
    </row>
    <row r="938" spans="1:12">
      <c r="A938" s="131" t="s">
        <v>63</v>
      </c>
      <c r="B938" s="131" t="s">
        <v>49</v>
      </c>
      <c r="C938" s="131" t="s">
        <v>48</v>
      </c>
      <c r="D938" s="126">
        <v>41791</v>
      </c>
      <c r="E938" s="131">
        <v>6</v>
      </c>
      <c r="F938" s="131" t="s">
        <v>50</v>
      </c>
      <c r="G938" s="131" t="s">
        <v>61</v>
      </c>
      <c r="H938" s="131" t="s">
        <v>62</v>
      </c>
      <c r="I938" s="131" t="s">
        <v>43</v>
      </c>
      <c r="J938" s="130">
        <v>2829210.9406183348</v>
      </c>
      <c r="K938" s="128"/>
      <c r="L938" s="171"/>
    </row>
    <row r="939" spans="1:12" hidden="1">
      <c r="A939" s="131" t="s">
        <v>64</v>
      </c>
      <c r="B939" s="131" t="s">
        <v>65</v>
      </c>
      <c r="C939" s="131" t="s">
        <v>39</v>
      </c>
      <c r="D939" s="126">
        <v>41456</v>
      </c>
      <c r="E939" s="131" t="str">
        <f>TEXT(Table1[[#This Row],[Month]],"m")</f>
        <v>7</v>
      </c>
      <c r="F939" s="131" t="s">
        <v>65</v>
      </c>
      <c r="G939" s="131" t="s">
        <v>65</v>
      </c>
      <c r="H939" s="131" t="s">
        <v>65</v>
      </c>
      <c r="I939" s="131" t="s">
        <v>66</v>
      </c>
      <c r="J939" s="8">
        <v>181.933291</v>
      </c>
      <c r="K939" s="171"/>
      <c r="L939" s="171"/>
    </row>
    <row r="940" spans="1:12" hidden="1">
      <c r="A940" s="131" t="s">
        <v>64</v>
      </c>
      <c r="B940" s="131" t="s">
        <v>65</v>
      </c>
      <c r="C940" s="131" t="s">
        <v>39</v>
      </c>
      <c r="D940" s="126">
        <v>41487</v>
      </c>
      <c r="E940" s="131" t="str">
        <f>TEXT(Table1[[#This Row],[Month]],"m")</f>
        <v>8</v>
      </c>
      <c r="F940" s="131" t="s">
        <v>65</v>
      </c>
      <c r="G940" s="131" t="s">
        <v>65</v>
      </c>
      <c r="H940" s="131" t="s">
        <v>65</v>
      </c>
      <c r="I940" s="131" t="s">
        <v>66</v>
      </c>
      <c r="J940" s="9">
        <v>187.44394299999999</v>
      </c>
      <c r="K940" s="171"/>
      <c r="L940" s="171"/>
    </row>
    <row r="941" spans="1:12" hidden="1">
      <c r="A941" s="131" t="s">
        <v>64</v>
      </c>
      <c r="B941" s="131" t="s">
        <v>65</v>
      </c>
      <c r="C941" s="131" t="s">
        <v>39</v>
      </c>
      <c r="D941" s="126">
        <v>41518</v>
      </c>
      <c r="E941" s="131" t="str">
        <f>TEXT(Table1[[#This Row],[Month]],"m")</f>
        <v>9</v>
      </c>
      <c r="F941" s="131" t="s">
        <v>65</v>
      </c>
      <c r="G941" s="131" t="s">
        <v>65</v>
      </c>
      <c r="H941" s="131" t="s">
        <v>65</v>
      </c>
      <c r="I941" s="131" t="s">
        <v>66</v>
      </c>
      <c r="J941" s="9">
        <v>184.77365699999999</v>
      </c>
      <c r="K941" s="171"/>
      <c r="L941" s="171"/>
    </row>
    <row r="942" spans="1:12" hidden="1">
      <c r="A942" s="131" t="s">
        <v>64</v>
      </c>
      <c r="B942" s="131" t="s">
        <v>65</v>
      </c>
      <c r="C942" s="131" t="s">
        <v>39</v>
      </c>
      <c r="D942" s="126">
        <v>41548</v>
      </c>
      <c r="E942" s="131" t="str">
        <f>TEXT(Table1[[#This Row],[Month]],"m")</f>
        <v>10</v>
      </c>
      <c r="F942" s="131" t="s">
        <v>65</v>
      </c>
      <c r="G942" s="131" t="s">
        <v>65</v>
      </c>
      <c r="H942" s="131" t="s">
        <v>65</v>
      </c>
      <c r="I942" s="131" t="s">
        <v>66</v>
      </c>
      <c r="J942" s="9">
        <v>191.54109299999999</v>
      </c>
      <c r="K942" s="171"/>
      <c r="L942" s="171"/>
    </row>
    <row r="943" spans="1:12" hidden="1">
      <c r="A943" s="131" t="s">
        <v>64</v>
      </c>
      <c r="B943" s="131" t="s">
        <v>65</v>
      </c>
      <c r="C943" s="131" t="s">
        <v>39</v>
      </c>
      <c r="D943" s="126">
        <v>41579</v>
      </c>
      <c r="E943" s="131" t="str">
        <f>TEXT(Table1[[#This Row],[Month]],"m")</f>
        <v>11</v>
      </c>
      <c r="F943" s="131" t="s">
        <v>65</v>
      </c>
      <c r="G943" s="131" t="s">
        <v>65</v>
      </c>
      <c r="H943" s="131" t="s">
        <v>65</v>
      </c>
      <c r="I943" s="131" t="s">
        <v>66</v>
      </c>
      <c r="J943" s="9">
        <v>98.096062000000003</v>
      </c>
      <c r="K943" s="171"/>
      <c r="L943" s="171"/>
    </row>
    <row r="944" spans="1:12" hidden="1">
      <c r="A944" s="131" t="s">
        <v>64</v>
      </c>
      <c r="B944" s="131" t="s">
        <v>65</v>
      </c>
      <c r="C944" s="131" t="s">
        <v>39</v>
      </c>
      <c r="D944" s="126">
        <v>41609</v>
      </c>
      <c r="E944" s="131" t="str">
        <f>TEXT(Table1[[#This Row],[Month]],"m")</f>
        <v>12</v>
      </c>
      <c r="F944" s="131" t="s">
        <v>65</v>
      </c>
      <c r="G944" s="131" t="s">
        <v>65</v>
      </c>
      <c r="H944" s="131" t="s">
        <v>65</v>
      </c>
      <c r="I944" s="131" t="s">
        <v>66</v>
      </c>
      <c r="J944" s="9">
        <v>185.30685299999999</v>
      </c>
      <c r="K944" s="171"/>
      <c r="L944" s="171"/>
    </row>
    <row r="945" spans="1:10" hidden="1">
      <c r="A945" s="131" t="s">
        <v>64</v>
      </c>
      <c r="B945" s="131" t="s">
        <v>65</v>
      </c>
      <c r="C945" s="131" t="s">
        <v>39</v>
      </c>
      <c r="D945" s="126">
        <v>41640</v>
      </c>
      <c r="E945" s="131" t="str">
        <f>TEXT(Table1[[#This Row],[Month]],"m")</f>
        <v>1</v>
      </c>
      <c r="F945" s="131" t="s">
        <v>65</v>
      </c>
      <c r="G945" s="131" t="s">
        <v>65</v>
      </c>
      <c r="H945" s="131" t="s">
        <v>65</v>
      </c>
      <c r="I945" s="131" t="s">
        <v>66</v>
      </c>
      <c r="J945" s="9">
        <v>186.90143900000001</v>
      </c>
    </row>
    <row r="946" spans="1:10" hidden="1">
      <c r="A946" s="131" t="s">
        <v>64</v>
      </c>
      <c r="B946" s="131" t="s">
        <v>65</v>
      </c>
      <c r="C946" s="131" t="s">
        <v>39</v>
      </c>
      <c r="D946" s="126">
        <v>41671</v>
      </c>
      <c r="E946" s="131" t="str">
        <f>TEXT(Table1[[#This Row],[Month]],"m")</f>
        <v>2</v>
      </c>
      <c r="F946" s="131" t="s">
        <v>65</v>
      </c>
      <c r="G946" s="131" t="s">
        <v>65</v>
      </c>
      <c r="H946" s="131" t="s">
        <v>65</v>
      </c>
      <c r="I946" s="131" t="s">
        <v>66</v>
      </c>
      <c r="J946" s="9">
        <v>158.58676500000001</v>
      </c>
    </row>
    <row r="947" spans="1:10" hidden="1">
      <c r="A947" s="131" t="s">
        <v>64</v>
      </c>
      <c r="B947" s="131" t="s">
        <v>65</v>
      </c>
      <c r="C947" s="131" t="s">
        <v>39</v>
      </c>
      <c r="D947" s="126">
        <v>41699</v>
      </c>
      <c r="E947" s="131" t="str">
        <f>TEXT(Table1[[#This Row],[Month]],"m")</f>
        <v>3</v>
      </c>
      <c r="F947" s="131" t="s">
        <v>65</v>
      </c>
      <c r="G947" s="131" t="s">
        <v>65</v>
      </c>
      <c r="H947" s="131" t="s">
        <v>65</v>
      </c>
      <c r="I947" s="131" t="s">
        <v>66</v>
      </c>
      <c r="J947" s="9">
        <v>191.40367599999999</v>
      </c>
    </row>
    <row r="948" spans="1:10" hidden="1">
      <c r="A948" s="131" t="s">
        <v>64</v>
      </c>
      <c r="B948" s="131" t="s">
        <v>65</v>
      </c>
      <c r="C948" s="131" t="s">
        <v>39</v>
      </c>
      <c r="D948" s="126">
        <v>41730</v>
      </c>
      <c r="E948" s="131" t="str">
        <f>TEXT(Table1[[#This Row],[Month]],"m")</f>
        <v>4</v>
      </c>
      <c r="F948" s="131" t="s">
        <v>65</v>
      </c>
      <c r="G948" s="131" t="s">
        <v>65</v>
      </c>
      <c r="H948" s="131" t="s">
        <v>65</v>
      </c>
      <c r="I948" s="131" t="s">
        <v>66</v>
      </c>
      <c r="J948" s="9">
        <v>171.057864</v>
      </c>
    </row>
    <row r="949" spans="1:10" hidden="1">
      <c r="A949" s="131" t="s">
        <v>64</v>
      </c>
      <c r="B949" s="131" t="s">
        <v>65</v>
      </c>
      <c r="C949" s="131" t="s">
        <v>39</v>
      </c>
      <c r="D949" s="126">
        <v>41760</v>
      </c>
      <c r="E949" s="131" t="str">
        <f>TEXT(Table1[[#This Row],[Month]],"m")</f>
        <v>5</v>
      </c>
      <c r="F949" s="131" t="s">
        <v>65</v>
      </c>
      <c r="G949" s="131" t="s">
        <v>65</v>
      </c>
      <c r="H949" s="131" t="s">
        <v>65</v>
      </c>
      <c r="I949" s="131" t="s">
        <v>66</v>
      </c>
      <c r="J949" s="9">
        <v>169.28699900000001</v>
      </c>
    </row>
    <row r="950" spans="1:10" hidden="1">
      <c r="A950" s="131" t="s">
        <v>64</v>
      </c>
      <c r="B950" s="131" t="s">
        <v>65</v>
      </c>
      <c r="C950" s="131" t="s">
        <v>39</v>
      </c>
      <c r="D950" s="126">
        <v>41791</v>
      </c>
      <c r="E950" s="131" t="str">
        <f>TEXT(Table1[[#This Row],[Month]],"m")</f>
        <v>6</v>
      </c>
      <c r="F950" s="131" t="s">
        <v>65</v>
      </c>
      <c r="G950" s="131" t="s">
        <v>65</v>
      </c>
      <c r="H950" s="131" t="s">
        <v>65</v>
      </c>
      <c r="I950" s="131" t="s">
        <v>66</v>
      </c>
      <c r="J950" s="9">
        <v>142.50871699999999</v>
      </c>
    </row>
    <row r="951" spans="1:10" hidden="1">
      <c r="A951" s="131" t="s">
        <v>64</v>
      </c>
      <c r="B951" s="131" t="s">
        <v>65</v>
      </c>
      <c r="C951" s="131" t="s">
        <v>47</v>
      </c>
      <c r="D951" s="126">
        <v>41456</v>
      </c>
      <c r="E951" s="131" t="str">
        <f>TEXT(Table1[[#This Row],[Month]],"m")</f>
        <v>7</v>
      </c>
      <c r="F951" s="131" t="s">
        <v>65</v>
      </c>
      <c r="G951" s="131" t="s">
        <v>65</v>
      </c>
      <c r="H951" s="131" t="s">
        <v>65</v>
      </c>
      <c r="I951" s="131" t="s">
        <v>66</v>
      </c>
      <c r="J951" s="8">
        <v>214.968999</v>
      </c>
    </row>
    <row r="952" spans="1:10" hidden="1">
      <c r="A952" s="131" t="s">
        <v>64</v>
      </c>
      <c r="B952" s="131" t="s">
        <v>65</v>
      </c>
      <c r="C952" s="131" t="s">
        <v>47</v>
      </c>
      <c r="D952" s="126">
        <v>41487</v>
      </c>
      <c r="E952" s="131" t="str">
        <f>TEXT(Table1[[#This Row],[Month]],"m")</f>
        <v>8</v>
      </c>
      <c r="F952" s="131" t="s">
        <v>65</v>
      </c>
      <c r="G952" s="131" t="s">
        <v>65</v>
      </c>
      <c r="H952" s="131" t="s">
        <v>65</v>
      </c>
      <c r="I952" s="131" t="s">
        <v>66</v>
      </c>
      <c r="J952" s="8">
        <v>228.199051</v>
      </c>
    </row>
    <row r="953" spans="1:10" hidden="1">
      <c r="A953" s="131" t="s">
        <v>64</v>
      </c>
      <c r="B953" s="131" t="s">
        <v>65</v>
      </c>
      <c r="C953" s="131" t="s">
        <v>47</v>
      </c>
      <c r="D953" s="126">
        <v>41518</v>
      </c>
      <c r="E953" s="131" t="str">
        <f>TEXT(Table1[[#This Row],[Month]],"m")</f>
        <v>9</v>
      </c>
      <c r="F953" s="131" t="s">
        <v>65</v>
      </c>
      <c r="G953" s="131" t="s">
        <v>65</v>
      </c>
      <c r="H953" s="131" t="s">
        <v>65</v>
      </c>
      <c r="I953" s="131" t="s">
        <v>66</v>
      </c>
      <c r="J953" s="8">
        <v>216.53646700000002</v>
      </c>
    </row>
    <row r="954" spans="1:10" hidden="1">
      <c r="A954" s="131" t="s">
        <v>64</v>
      </c>
      <c r="B954" s="131" t="s">
        <v>65</v>
      </c>
      <c r="C954" s="131" t="s">
        <v>47</v>
      </c>
      <c r="D954" s="126">
        <v>41548</v>
      </c>
      <c r="E954" s="131" t="str">
        <f>TEXT(Table1[[#This Row],[Month]],"m")</f>
        <v>10</v>
      </c>
      <c r="F954" s="131" t="s">
        <v>65</v>
      </c>
      <c r="G954" s="131" t="s">
        <v>65</v>
      </c>
      <c r="H954" s="131" t="s">
        <v>65</v>
      </c>
      <c r="I954" s="131" t="s">
        <v>66</v>
      </c>
      <c r="J954" s="8">
        <v>236.760276</v>
      </c>
    </row>
    <row r="955" spans="1:10" hidden="1">
      <c r="A955" s="131" t="s">
        <v>64</v>
      </c>
      <c r="B955" s="131" t="s">
        <v>65</v>
      </c>
      <c r="C955" s="131" t="s">
        <v>47</v>
      </c>
      <c r="D955" s="126">
        <v>41579</v>
      </c>
      <c r="E955" s="131" t="str">
        <f>TEXT(Table1[[#This Row],[Month]],"m")</f>
        <v>11</v>
      </c>
      <c r="F955" s="131" t="s">
        <v>65</v>
      </c>
      <c r="G955" s="131" t="s">
        <v>65</v>
      </c>
      <c r="H955" s="131" t="s">
        <v>65</v>
      </c>
      <c r="I955" s="131" t="s">
        <v>66</v>
      </c>
      <c r="J955" s="8">
        <v>232.052864</v>
      </c>
    </row>
    <row r="956" spans="1:10" hidden="1">
      <c r="A956" s="131" t="s">
        <v>64</v>
      </c>
      <c r="B956" s="131" t="s">
        <v>65</v>
      </c>
      <c r="C956" s="131" t="s">
        <v>47</v>
      </c>
      <c r="D956" s="126">
        <v>41609</v>
      </c>
      <c r="E956" s="131" t="str">
        <f>TEXT(Table1[[#This Row],[Month]],"m")</f>
        <v>12</v>
      </c>
      <c r="F956" s="131" t="s">
        <v>65</v>
      </c>
      <c r="G956" s="131" t="s">
        <v>65</v>
      </c>
      <c r="H956" s="131" t="s">
        <v>65</v>
      </c>
      <c r="I956" s="131" t="s">
        <v>66</v>
      </c>
      <c r="J956" s="8">
        <v>240.21016</v>
      </c>
    </row>
    <row r="957" spans="1:10" hidden="1">
      <c r="A957" s="131" t="s">
        <v>64</v>
      </c>
      <c r="B957" s="131" t="s">
        <v>65</v>
      </c>
      <c r="C957" s="131" t="s">
        <v>47</v>
      </c>
      <c r="D957" s="126">
        <v>41640</v>
      </c>
      <c r="E957" s="131" t="str">
        <f>TEXT(Table1[[#This Row],[Month]],"m")</f>
        <v>1</v>
      </c>
      <c r="F957" s="131" t="s">
        <v>65</v>
      </c>
      <c r="G957" s="131" t="s">
        <v>65</v>
      </c>
      <c r="H957" s="131" t="s">
        <v>65</v>
      </c>
      <c r="I957" s="131" t="s">
        <v>66</v>
      </c>
      <c r="J957" s="8">
        <v>288.160549</v>
      </c>
    </row>
    <row r="958" spans="1:10" hidden="1">
      <c r="A958" s="131" t="s">
        <v>64</v>
      </c>
      <c r="B958" s="131" t="s">
        <v>65</v>
      </c>
      <c r="C958" s="131" t="s">
        <v>47</v>
      </c>
      <c r="D958" s="126">
        <v>41671</v>
      </c>
      <c r="E958" s="131" t="str">
        <f>TEXT(Table1[[#This Row],[Month]],"m")</f>
        <v>2</v>
      </c>
      <c r="F958" s="131" t="s">
        <v>65</v>
      </c>
      <c r="G958" s="131" t="s">
        <v>65</v>
      </c>
      <c r="H958" s="131" t="s">
        <v>65</v>
      </c>
      <c r="I958" s="131" t="s">
        <v>66</v>
      </c>
      <c r="J958" s="8">
        <v>306.884524</v>
      </c>
    </row>
    <row r="959" spans="1:10" hidden="1">
      <c r="A959" s="131" t="s">
        <v>64</v>
      </c>
      <c r="B959" s="131" t="s">
        <v>65</v>
      </c>
      <c r="C959" s="131" t="s">
        <v>47</v>
      </c>
      <c r="D959" s="126">
        <v>41699</v>
      </c>
      <c r="E959" s="131" t="str">
        <f>TEXT(Table1[[#This Row],[Month]],"m")</f>
        <v>3</v>
      </c>
      <c r="F959" s="131" t="s">
        <v>65</v>
      </c>
      <c r="G959" s="131" t="s">
        <v>65</v>
      </c>
      <c r="H959" s="131" t="s">
        <v>65</v>
      </c>
      <c r="I959" s="131" t="s">
        <v>66</v>
      </c>
      <c r="J959" s="8">
        <v>367.65100600000005</v>
      </c>
    </row>
    <row r="960" spans="1:10" hidden="1">
      <c r="A960" s="131" t="s">
        <v>64</v>
      </c>
      <c r="B960" s="131" t="s">
        <v>65</v>
      </c>
      <c r="C960" s="131" t="s">
        <v>47</v>
      </c>
      <c r="D960" s="126">
        <v>41730</v>
      </c>
      <c r="E960" s="131" t="str">
        <f>TEXT(Table1[[#This Row],[Month]],"m")</f>
        <v>4</v>
      </c>
      <c r="F960" s="131" t="s">
        <v>65</v>
      </c>
      <c r="G960" s="131" t="s">
        <v>65</v>
      </c>
      <c r="H960" s="131" t="s">
        <v>65</v>
      </c>
      <c r="I960" s="131" t="s">
        <v>66</v>
      </c>
      <c r="J960" s="8">
        <v>351.99016599999999</v>
      </c>
    </row>
    <row r="961" spans="1:10" hidden="1">
      <c r="A961" s="131" t="s">
        <v>64</v>
      </c>
      <c r="B961" s="131" t="s">
        <v>65</v>
      </c>
      <c r="C961" s="131" t="s">
        <v>47</v>
      </c>
      <c r="D961" s="126">
        <v>41760</v>
      </c>
      <c r="E961" s="131" t="str">
        <f>TEXT(Table1[[#This Row],[Month]],"m")</f>
        <v>5</v>
      </c>
      <c r="F961" s="131" t="s">
        <v>65</v>
      </c>
      <c r="G961" s="131" t="s">
        <v>65</v>
      </c>
      <c r="H961" s="131" t="s">
        <v>65</v>
      </c>
      <c r="I961" s="131" t="s">
        <v>66</v>
      </c>
      <c r="J961" s="8">
        <v>362.822</v>
      </c>
    </row>
    <row r="962" spans="1:10" hidden="1">
      <c r="A962" s="131" t="s">
        <v>64</v>
      </c>
      <c r="B962" s="131" t="s">
        <v>65</v>
      </c>
      <c r="C962" s="131" t="s">
        <v>47</v>
      </c>
      <c r="D962" s="126">
        <v>41791</v>
      </c>
      <c r="E962" s="131" t="str">
        <f>TEXT(Table1[[#This Row],[Month]],"m")</f>
        <v>6</v>
      </c>
      <c r="F962" s="131" t="s">
        <v>65</v>
      </c>
      <c r="G962" s="131" t="s">
        <v>65</v>
      </c>
      <c r="H962" s="131" t="s">
        <v>65</v>
      </c>
      <c r="I962" s="131" t="s">
        <v>66</v>
      </c>
      <c r="J962" s="8">
        <v>260.31229999999999</v>
      </c>
    </row>
    <row r="963" spans="1:10" hidden="1">
      <c r="A963" s="131" t="s">
        <v>64</v>
      </c>
      <c r="B963" s="131" t="s">
        <v>65</v>
      </c>
      <c r="C963" s="131" t="s">
        <v>48</v>
      </c>
      <c r="D963" s="126">
        <v>41456</v>
      </c>
      <c r="E963" s="131" t="str">
        <f>TEXT(Table1[[#This Row],[Month]],"m")</f>
        <v>7</v>
      </c>
      <c r="F963" s="131" t="s">
        <v>65</v>
      </c>
      <c r="G963" s="131" t="s">
        <v>65</v>
      </c>
      <c r="H963" s="131" t="s">
        <v>65</v>
      </c>
      <c r="I963" s="131" t="s">
        <v>66</v>
      </c>
      <c r="J963" s="10">
        <v>250.24199099999998</v>
      </c>
    </row>
    <row r="964" spans="1:10" hidden="1">
      <c r="A964" s="131" t="s">
        <v>64</v>
      </c>
      <c r="B964" s="131" t="s">
        <v>65</v>
      </c>
      <c r="C964" s="131" t="s">
        <v>48</v>
      </c>
      <c r="D964" s="126">
        <v>41487</v>
      </c>
      <c r="E964" s="131" t="str">
        <f>TEXT(Table1[[#This Row],[Month]],"m")</f>
        <v>8</v>
      </c>
      <c r="F964" s="131" t="s">
        <v>65</v>
      </c>
      <c r="G964" s="131" t="s">
        <v>65</v>
      </c>
      <c r="H964" s="131" t="s">
        <v>65</v>
      </c>
      <c r="I964" s="131" t="s">
        <v>66</v>
      </c>
      <c r="J964" s="11">
        <v>206.740703</v>
      </c>
    </row>
    <row r="965" spans="1:10" hidden="1">
      <c r="A965" s="131" t="s">
        <v>64</v>
      </c>
      <c r="B965" s="131" t="s">
        <v>65</v>
      </c>
      <c r="C965" s="131" t="s">
        <v>48</v>
      </c>
      <c r="D965" s="126">
        <v>41518</v>
      </c>
      <c r="E965" s="131" t="str">
        <f>TEXT(Table1[[#This Row],[Month]],"m")</f>
        <v>9</v>
      </c>
      <c r="F965" s="131" t="s">
        <v>65</v>
      </c>
      <c r="G965" s="131" t="s">
        <v>65</v>
      </c>
      <c r="H965" s="131" t="s">
        <v>65</v>
      </c>
      <c r="I965" s="131" t="s">
        <v>66</v>
      </c>
      <c r="J965" s="11">
        <v>201.23546099999996</v>
      </c>
    </row>
    <row r="966" spans="1:10" hidden="1">
      <c r="A966" s="131" t="s">
        <v>64</v>
      </c>
      <c r="B966" s="131" t="s">
        <v>65</v>
      </c>
      <c r="C966" s="131" t="s">
        <v>48</v>
      </c>
      <c r="D966" s="126">
        <v>41548</v>
      </c>
      <c r="E966" s="131" t="str">
        <f>TEXT(Table1[[#This Row],[Month]],"m")</f>
        <v>10</v>
      </c>
      <c r="F966" s="131" t="s">
        <v>65</v>
      </c>
      <c r="G966" s="131" t="s">
        <v>65</v>
      </c>
      <c r="H966" s="131" t="s">
        <v>65</v>
      </c>
      <c r="I966" s="131" t="s">
        <v>66</v>
      </c>
      <c r="J966" s="11">
        <v>174.36956599999999</v>
      </c>
    </row>
    <row r="967" spans="1:10" hidden="1">
      <c r="A967" s="131" t="s">
        <v>64</v>
      </c>
      <c r="B967" s="131" t="s">
        <v>65</v>
      </c>
      <c r="C967" s="131" t="s">
        <v>48</v>
      </c>
      <c r="D967" s="126">
        <v>41579</v>
      </c>
      <c r="E967" s="131" t="str">
        <f>TEXT(Table1[[#This Row],[Month]],"m")</f>
        <v>11</v>
      </c>
      <c r="F967" s="131" t="s">
        <v>65</v>
      </c>
      <c r="G967" s="131" t="s">
        <v>65</v>
      </c>
      <c r="H967" s="131" t="s">
        <v>65</v>
      </c>
      <c r="I967" s="131" t="s">
        <v>66</v>
      </c>
      <c r="J967" s="11">
        <v>204.09105</v>
      </c>
    </row>
    <row r="968" spans="1:10" hidden="1">
      <c r="A968" s="131" t="s">
        <v>64</v>
      </c>
      <c r="B968" s="131" t="s">
        <v>65</v>
      </c>
      <c r="C968" s="131" t="s">
        <v>48</v>
      </c>
      <c r="D968" s="126">
        <v>41609</v>
      </c>
      <c r="E968" s="131" t="str">
        <f>TEXT(Table1[[#This Row],[Month]],"m")</f>
        <v>12</v>
      </c>
      <c r="F968" s="131" t="s">
        <v>65</v>
      </c>
      <c r="G968" s="131" t="s">
        <v>65</v>
      </c>
      <c r="H968" s="131" t="s">
        <v>65</v>
      </c>
      <c r="I968" s="131" t="s">
        <v>66</v>
      </c>
      <c r="J968" s="11">
        <v>146.35666599999999</v>
      </c>
    </row>
    <row r="969" spans="1:10" hidden="1">
      <c r="A969" s="131" t="s">
        <v>64</v>
      </c>
      <c r="B969" s="131" t="s">
        <v>65</v>
      </c>
      <c r="C969" s="131" t="s">
        <v>48</v>
      </c>
      <c r="D969" s="126">
        <v>41640</v>
      </c>
      <c r="E969" s="131" t="str">
        <f>TEXT(Table1[[#This Row],[Month]],"m")</f>
        <v>1</v>
      </c>
      <c r="F969" s="131" t="s">
        <v>65</v>
      </c>
      <c r="G969" s="131" t="s">
        <v>65</v>
      </c>
      <c r="H969" s="131" t="s">
        <v>65</v>
      </c>
      <c r="I969" s="131" t="s">
        <v>66</v>
      </c>
      <c r="J969" s="11">
        <v>204.20249700000002</v>
      </c>
    </row>
    <row r="970" spans="1:10" hidden="1">
      <c r="A970" s="131" t="s">
        <v>64</v>
      </c>
      <c r="B970" s="131" t="s">
        <v>65</v>
      </c>
      <c r="C970" s="131" t="s">
        <v>48</v>
      </c>
      <c r="D970" s="126">
        <v>41671</v>
      </c>
      <c r="E970" s="131" t="str">
        <f>TEXT(Table1[[#This Row],[Month]],"m")</f>
        <v>2</v>
      </c>
      <c r="F970" s="131" t="s">
        <v>65</v>
      </c>
      <c r="G970" s="131" t="s">
        <v>65</v>
      </c>
      <c r="H970" s="131" t="s">
        <v>65</v>
      </c>
      <c r="I970" s="131" t="s">
        <v>66</v>
      </c>
      <c r="J970" s="11">
        <v>217.43019900000002</v>
      </c>
    </row>
    <row r="971" spans="1:10" hidden="1">
      <c r="A971" s="131" t="s">
        <v>64</v>
      </c>
      <c r="B971" s="131" t="s">
        <v>65</v>
      </c>
      <c r="C971" s="131" t="s">
        <v>48</v>
      </c>
      <c r="D971" s="126">
        <v>41699</v>
      </c>
      <c r="E971" s="131" t="str">
        <f>TEXT(Table1[[#This Row],[Month]],"m")</f>
        <v>3</v>
      </c>
      <c r="F971" s="131" t="s">
        <v>65</v>
      </c>
      <c r="G971" s="131" t="s">
        <v>65</v>
      </c>
      <c r="H971" s="131" t="s">
        <v>65</v>
      </c>
      <c r="I971" s="131" t="s">
        <v>66</v>
      </c>
      <c r="J971" s="11">
        <v>230.98220000000001</v>
      </c>
    </row>
    <row r="972" spans="1:10" hidden="1">
      <c r="A972" s="131" t="s">
        <v>64</v>
      </c>
      <c r="B972" s="131" t="s">
        <v>65</v>
      </c>
      <c r="C972" s="131" t="s">
        <v>48</v>
      </c>
      <c r="D972" s="126">
        <v>41730</v>
      </c>
      <c r="E972" s="131" t="str">
        <f>TEXT(Table1[[#This Row],[Month]],"m")</f>
        <v>4</v>
      </c>
      <c r="F972" s="131" t="s">
        <v>65</v>
      </c>
      <c r="G972" s="131" t="s">
        <v>65</v>
      </c>
      <c r="H972" s="131" t="s">
        <v>65</v>
      </c>
      <c r="I972" s="131" t="s">
        <v>66</v>
      </c>
      <c r="J972" s="11">
        <v>236.441136</v>
      </c>
    </row>
    <row r="973" spans="1:10" hidden="1">
      <c r="A973" s="131" t="s">
        <v>64</v>
      </c>
      <c r="B973" s="131" t="s">
        <v>65</v>
      </c>
      <c r="C973" s="131" t="s">
        <v>48</v>
      </c>
      <c r="D973" s="126">
        <v>41760</v>
      </c>
      <c r="E973" s="131" t="str">
        <f>TEXT(Table1[[#This Row],[Month]],"m")</f>
        <v>5</v>
      </c>
      <c r="F973" s="131" t="s">
        <v>65</v>
      </c>
      <c r="G973" s="131" t="s">
        <v>65</v>
      </c>
      <c r="H973" s="131" t="s">
        <v>65</v>
      </c>
      <c r="I973" s="131" t="s">
        <v>66</v>
      </c>
      <c r="J973" s="11">
        <v>241.40736899999999</v>
      </c>
    </row>
    <row r="974" spans="1:10" hidden="1">
      <c r="A974" s="131" t="s">
        <v>64</v>
      </c>
      <c r="B974" s="131" t="s">
        <v>65</v>
      </c>
      <c r="C974" s="131" t="s">
        <v>48</v>
      </c>
      <c r="D974" s="126">
        <v>41791</v>
      </c>
      <c r="E974" s="131" t="str">
        <f>TEXT(Table1[[#This Row],[Month]],"m")</f>
        <v>6</v>
      </c>
      <c r="F974" s="131" t="s">
        <v>65</v>
      </c>
      <c r="G974" s="131" t="s">
        <v>65</v>
      </c>
      <c r="H974" s="131" t="s">
        <v>65</v>
      </c>
      <c r="I974" s="131" t="s">
        <v>66</v>
      </c>
      <c r="J974" s="11">
        <v>220.380334</v>
      </c>
    </row>
    <row r="975" spans="1:10" hidden="1">
      <c r="A975" s="171" t="s">
        <v>67</v>
      </c>
      <c r="B975" s="171" t="s">
        <v>65</v>
      </c>
      <c r="C975" s="171" t="s">
        <v>39</v>
      </c>
      <c r="D975" s="133">
        <v>41456</v>
      </c>
      <c r="E975" s="171">
        <v>6</v>
      </c>
      <c r="F975" s="171" t="s">
        <v>65</v>
      </c>
      <c r="G975" s="171" t="s">
        <v>65</v>
      </c>
      <c r="H975" s="171" t="s">
        <v>65</v>
      </c>
      <c r="I975" s="131" t="s">
        <v>66</v>
      </c>
      <c r="J975" s="8">
        <v>171.933291</v>
      </c>
    </row>
    <row r="976" spans="1:10" hidden="1">
      <c r="A976" s="171" t="s">
        <v>67</v>
      </c>
      <c r="B976" s="171" t="s">
        <v>65</v>
      </c>
      <c r="C976" s="171" t="s">
        <v>39</v>
      </c>
      <c r="D976" s="133">
        <v>41487</v>
      </c>
      <c r="E976" s="171">
        <v>6</v>
      </c>
      <c r="F976" s="171" t="s">
        <v>65</v>
      </c>
      <c r="G976" s="171" t="s">
        <v>65</v>
      </c>
      <c r="H976" s="171" t="s">
        <v>65</v>
      </c>
      <c r="I976" s="131" t="s">
        <v>66</v>
      </c>
      <c r="J976" s="9">
        <v>185.44394299999999</v>
      </c>
    </row>
    <row r="977" spans="1:10" hidden="1">
      <c r="A977" s="171" t="s">
        <v>67</v>
      </c>
      <c r="B977" s="171" t="s">
        <v>65</v>
      </c>
      <c r="C977" s="171" t="s">
        <v>39</v>
      </c>
      <c r="D977" s="133">
        <v>41518</v>
      </c>
      <c r="E977" s="171">
        <v>6</v>
      </c>
      <c r="F977" s="171" t="s">
        <v>65</v>
      </c>
      <c r="G977" s="171" t="s">
        <v>65</v>
      </c>
      <c r="H977" s="171" t="s">
        <v>65</v>
      </c>
      <c r="I977" s="131" t="s">
        <v>66</v>
      </c>
      <c r="J977" s="9">
        <v>186.77365699999999</v>
      </c>
    </row>
    <row r="978" spans="1:10" hidden="1">
      <c r="A978" s="171" t="s">
        <v>67</v>
      </c>
      <c r="B978" s="171" t="s">
        <v>65</v>
      </c>
      <c r="C978" s="171" t="s">
        <v>39</v>
      </c>
      <c r="D978" s="133">
        <v>41548</v>
      </c>
      <c r="E978" s="171">
        <v>6</v>
      </c>
      <c r="F978" s="171" t="s">
        <v>65</v>
      </c>
      <c r="G978" s="171" t="s">
        <v>65</v>
      </c>
      <c r="H978" s="171" t="s">
        <v>65</v>
      </c>
      <c r="I978" s="131" t="s">
        <v>66</v>
      </c>
      <c r="J978" s="9">
        <v>190.54109299999999</v>
      </c>
    </row>
    <row r="979" spans="1:10" hidden="1">
      <c r="A979" s="171" t="s">
        <v>67</v>
      </c>
      <c r="B979" s="171" t="s">
        <v>65</v>
      </c>
      <c r="C979" s="171" t="s">
        <v>39</v>
      </c>
      <c r="D979" s="133">
        <v>41579</v>
      </c>
      <c r="E979" s="171">
        <v>6</v>
      </c>
      <c r="F979" s="171" t="s">
        <v>65</v>
      </c>
      <c r="G979" s="171" t="s">
        <v>65</v>
      </c>
      <c r="H979" s="171" t="s">
        <v>65</v>
      </c>
      <c r="I979" s="131" t="s">
        <v>66</v>
      </c>
      <c r="J979" s="9">
        <v>95.096062000000003</v>
      </c>
    </row>
    <row r="980" spans="1:10" hidden="1">
      <c r="A980" s="171" t="s">
        <v>67</v>
      </c>
      <c r="B980" s="171" t="s">
        <v>65</v>
      </c>
      <c r="C980" s="171" t="s">
        <v>39</v>
      </c>
      <c r="D980" s="133">
        <v>41609</v>
      </c>
      <c r="E980" s="171">
        <v>6</v>
      </c>
      <c r="F980" s="171" t="s">
        <v>65</v>
      </c>
      <c r="G980" s="171" t="s">
        <v>65</v>
      </c>
      <c r="H980" s="171" t="s">
        <v>65</v>
      </c>
      <c r="I980" s="131" t="s">
        <v>66</v>
      </c>
      <c r="J980" s="9">
        <v>184.30685299999999</v>
      </c>
    </row>
    <row r="981" spans="1:10" hidden="1">
      <c r="A981" s="171" t="s">
        <v>67</v>
      </c>
      <c r="B981" s="171" t="s">
        <v>65</v>
      </c>
      <c r="C981" s="171" t="s">
        <v>39</v>
      </c>
      <c r="D981" s="133">
        <v>41640</v>
      </c>
      <c r="E981" s="171">
        <v>6</v>
      </c>
      <c r="F981" s="171" t="s">
        <v>65</v>
      </c>
      <c r="G981" s="171" t="s">
        <v>65</v>
      </c>
      <c r="H981" s="171" t="s">
        <v>65</v>
      </c>
      <c r="I981" s="131" t="s">
        <v>66</v>
      </c>
      <c r="J981" s="9">
        <v>181.90143900000001</v>
      </c>
    </row>
    <row r="982" spans="1:10" hidden="1">
      <c r="A982" s="171" t="s">
        <v>67</v>
      </c>
      <c r="B982" s="171" t="s">
        <v>65</v>
      </c>
      <c r="C982" s="171" t="s">
        <v>39</v>
      </c>
      <c r="D982" s="133">
        <v>41671</v>
      </c>
      <c r="E982" s="171">
        <v>6</v>
      </c>
      <c r="F982" s="171" t="s">
        <v>65</v>
      </c>
      <c r="G982" s="171" t="s">
        <v>65</v>
      </c>
      <c r="H982" s="171" t="s">
        <v>65</v>
      </c>
      <c r="I982" s="131" t="s">
        <v>66</v>
      </c>
      <c r="J982" s="9">
        <v>149.58676500000001</v>
      </c>
    </row>
    <row r="983" spans="1:10" hidden="1">
      <c r="A983" s="171" t="s">
        <v>67</v>
      </c>
      <c r="B983" s="171" t="s">
        <v>65</v>
      </c>
      <c r="C983" s="171" t="s">
        <v>39</v>
      </c>
      <c r="D983" s="133">
        <v>41699</v>
      </c>
      <c r="E983" s="171">
        <v>6</v>
      </c>
      <c r="F983" s="171" t="s">
        <v>65</v>
      </c>
      <c r="G983" s="171" t="s">
        <v>65</v>
      </c>
      <c r="H983" s="171" t="s">
        <v>65</v>
      </c>
      <c r="I983" s="131" t="s">
        <v>66</v>
      </c>
      <c r="J983" s="9">
        <v>181.40367599999999</v>
      </c>
    </row>
    <row r="984" spans="1:10" hidden="1">
      <c r="A984" s="171" t="s">
        <v>67</v>
      </c>
      <c r="B984" s="171" t="s">
        <v>65</v>
      </c>
      <c r="C984" s="171" t="s">
        <v>39</v>
      </c>
      <c r="D984" s="133">
        <v>41730</v>
      </c>
      <c r="E984" s="171">
        <v>6</v>
      </c>
      <c r="F984" s="171" t="s">
        <v>65</v>
      </c>
      <c r="G984" s="171" t="s">
        <v>65</v>
      </c>
      <c r="H984" s="171" t="s">
        <v>65</v>
      </c>
      <c r="I984" s="131" t="s">
        <v>66</v>
      </c>
      <c r="J984" s="9">
        <v>171.057864</v>
      </c>
    </row>
    <row r="985" spans="1:10" hidden="1">
      <c r="A985" s="171" t="s">
        <v>67</v>
      </c>
      <c r="B985" s="171" t="s">
        <v>65</v>
      </c>
      <c r="C985" s="171" t="s">
        <v>39</v>
      </c>
      <c r="D985" s="133">
        <v>41760</v>
      </c>
      <c r="E985" s="171">
        <v>6</v>
      </c>
      <c r="F985" s="171" t="s">
        <v>65</v>
      </c>
      <c r="G985" s="171" t="s">
        <v>65</v>
      </c>
      <c r="H985" s="171" t="s">
        <v>65</v>
      </c>
      <c r="I985" s="131" t="s">
        <v>66</v>
      </c>
      <c r="J985" s="9">
        <v>165.28699900000001</v>
      </c>
    </row>
    <row r="986" spans="1:10" hidden="1">
      <c r="A986" s="171" t="s">
        <v>67</v>
      </c>
      <c r="B986" s="171" t="s">
        <v>65</v>
      </c>
      <c r="C986" s="171" t="s">
        <v>39</v>
      </c>
      <c r="D986" s="133">
        <v>41791</v>
      </c>
      <c r="E986" s="171">
        <v>6</v>
      </c>
      <c r="F986" s="171" t="s">
        <v>65</v>
      </c>
      <c r="G986" s="171" t="s">
        <v>65</v>
      </c>
      <c r="H986" s="171" t="s">
        <v>65</v>
      </c>
      <c r="I986" s="131" t="s">
        <v>66</v>
      </c>
      <c r="J986" s="9">
        <v>149.50871699999999</v>
      </c>
    </row>
    <row r="987" spans="1:10" hidden="1">
      <c r="A987" s="171" t="s">
        <v>67</v>
      </c>
      <c r="B987" s="171" t="s">
        <v>65</v>
      </c>
      <c r="C987" s="171" t="s">
        <v>47</v>
      </c>
      <c r="D987" s="133">
        <v>41456</v>
      </c>
      <c r="E987" s="171">
        <v>6</v>
      </c>
      <c r="F987" s="171" t="s">
        <v>65</v>
      </c>
      <c r="G987" s="171" t="s">
        <v>65</v>
      </c>
      <c r="H987" s="171" t="s">
        <v>65</v>
      </c>
      <c r="I987" s="131" t="s">
        <v>66</v>
      </c>
      <c r="J987" s="8">
        <v>211.968999</v>
      </c>
    </row>
    <row r="988" spans="1:10" hidden="1">
      <c r="A988" s="171" t="s">
        <v>67</v>
      </c>
      <c r="B988" s="171" t="s">
        <v>65</v>
      </c>
      <c r="C988" s="171" t="s">
        <v>47</v>
      </c>
      <c r="D988" s="133">
        <v>41487</v>
      </c>
      <c r="E988" s="171">
        <v>6</v>
      </c>
      <c r="F988" s="171" t="s">
        <v>65</v>
      </c>
      <c r="G988" s="171" t="s">
        <v>65</v>
      </c>
      <c r="H988" s="171" t="s">
        <v>65</v>
      </c>
      <c r="I988" s="131" t="s">
        <v>66</v>
      </c>
      <c r="J988" s="8">
        <v>224.199051</v>
      </c>
    </row>
    <row r="989" spans="1:10" hidden="1">
      <c r="A989" s="171" t="s">
        <v>67</v>
      </c>
      <c r="B989" s="171" t="s">
        <v>65</v>
      </c>
      <c r="C989" s="171" t="s">
        <v>47</v>
      </c>
      <c r="D989" s="133">
        <v>41518</v>
      </c>
      <c r="E989" s="171">
        <v>6</v>
      </c>
      <c r="F989" s="171" t="s">
        <v>65</v>
      </c>
      <c r="G989" s="171" t="s">
        <v>65</v>
      </c>
      <c r="H989" s="171" t="s">
        <v>65</v>
      </c>
      <c r="I989" s="131" t="s">
        <v>66</v>
      </c>
      <c r="J989" s="8">
        <v>220.53646699999999</v>
      </c>
    </row>
    <row r="990" spans="1:10" hidden="1">
      <c r="A990" s="171" t="s">
        <v>67</v>
      </c>
      <c r="B990" s="171" t="s">
        <v>65</v>
      </c>
      <c r="C990" s="171" t="s">
        <v>47</v>
      </c>
      <c r="D990" s="133">
        <v>41548</v>
      </c>
      <c r="E990" s="171">
        <v>6</v>
      </c>
      <c r="F990" s="171" t="s">
        <v>65</v>
      </c>
      <c r="G990" s="171" t="s">
        <v>65</v>
      </c>
      <c r="H990" s="171" t="s">
        <v>65</v>
      </c>
      <c r="I990" s="131" t="s">
        <v>66</v>
      </c>
      <c r="J990" s="8">
        <v>306.76027599999998</v>
      </c>
    </row>
    <row r="991" spans="1:10" hidden="1">
      <c r="A991" s="171" t="s">
        <v>67</v>
      </c>
      <c r="B991" s="171" t="s">
        <v>65</v>
      </c>
      <c r="C991" s="171" t="s">
        <v>47</v>
      </c>
      <c r="D991" s="133">
        <v>41579</v>
      </c>
      <c r="E991" s="171">
        <v>6</v>
      </c>
      <c r="F991" s="171" t="s">
        <v>65</v>
      </c>
      <c r="G991" s="171" t="s">
        <v>65</v>
      </c>
      <c r="H991" s="171" t="s">
        <v>65</v>
      </c>
      <c r="I991" s="131" t="s">
        <v>66</v>
      </c>
      <c r="J991" s="8">
        <v>260.052864</v>
      </c>
    </row>
    <row r="992" spans="1:10" hidden="1">
      <c r="A992" s="171" t="s">
        <v>67</v>
      </c>
      <c r="B992" s="171" t="s">
        <v>65</v>
      </c>
      <c r="C992" s="171" t="s">
        <v>47</v>
      </c>
      <c r="D992" s="133">
        <v>41609</v>
      </c>
      <c r="E992" s="171">
        <v>6</v>
      </c>
      <c r="F992" s="171" t="s">
        <v>65</v>
      </c>
      <c r="G992" s="171" t="s">
        <v>65</v>
      </c>
      <c r="H992" s="171" t="s">
        <v>65</v>
      </c>
      <c r="I992" s="131" t="s">
        <v>66</v>
      </c>
      <c r="J992" s="8">
        <v>240.21016</v>
      </c>
    </row>
    <row r="993" spans="1:10" hidden="1">
      <c r="A993" s="171" t="s">
        <v>67</v>
      </c>
      <c r="B993" s="171" t="s">
        <v>65</v>
      </c>
      <c r="C993" s="171" t="s">
        <v>47</v>
      </c>
      <c r="D993" s="133">
        <v>41640</v>
      </c>
      <c r="E993" s="171">
        <v>6</v>
      </c>
      <c r="F993" s="171" t="s">
        <v>65</v>
      </c>
      <c r="G993" s="171" t="s">
        <v>65</v>
      </c>
      <c r="H993" s="171" t="s">
        <v>65</v>
      </c>
      <c r="I993" s="131" t="s">
        <v>66</v>
      </c>
      <c r="J993" s="8">
        <v>258.160549</v>
      </c>
    </row>
    <row r="994" spans="1:10" hidden="1">
      <c r="A994" s="171" t="s">
        <v>67</v>
      </c>
      <c r="B994" s="171" t="s">
        <v>65</v>
      </c>
      <c r="C994" s="171" t="s">
        <v>47</v>
      </c>
      <c r="D994" s="133">
        <v>41671</v>
      </c>
      <c r="E994" s="171">
        <v>6</v>
      </c>
      <c r="F994" s="171" t="s">
        <v>65</v>
      </c>
      <c r="G994" s="171" t="s">
        <v>65</v>
      </c>
      <c r="H994" s="171" t="s">
        <v>65</v>
      </c>
      <c r="I994" s="131" t="s">
        <v>66</v>
      </c>
      <c r="J994" s="8">
        <v>310.884524</v>
      </c>
    </row>
    <row r="995" spans="1:10" hidden="1">
      <c r="A995" s="171" t="s">
        <v>67</v>
      </c>
      <c r="B995" s="171" t="s">
        <v>65</v>
      </c>
      <c r="C995" s="171" t="s">
        <v>47</v>
      </c>
      <c r="D995" s="133">
        <v>41699</v>
      </c>
      <c r="E995" s="171">
        <v>6</v>
      </c>
      <c r="F995" s="171" t="s">
        <v>65</v>
      </c>
      <c r="G995" s="171" t="s">
        <v>65</v>
      </c>
      <c r="H995" s="171" t="s">
        <v>65</v>
      </c>
      <c r="I995" s="131" t="s">
        <v>66</v>
      </c>
      <c r="J995" s="8">
        <v>347.651006</v>
      </c>
    </row>
    <row r="996" spans="1:10" hidden="1">
      <c r="A996" s="171" t="s">
        <v>67</v>
      </c>
      <c r="B996" s="171" t="s">
        <v>65</v>
      </c>
      <c r="C996" s="171" t="s">
        <v>47</v>
      </c>
      <c r="D996" s="133">
        <v>41730</v>
      </c>
      <c r="E996" s="171">
        <v>6</v>
      </c>
      <c r="F996" s="171" t="s">
        <v>65</v>
      </c>
      <c r="G996" s="171" t="s">
        <v>65</v>
      </c>
      <c r="H996" s="171" t="s">
        <v>65</v>
      </c>
      <c r="I996" s="131" t="s">
        <v>66</v>
      </c>
      <c r="J996" s="8">
        <v>341.99016599999999</v>
      </c>
    </row>
    <row r="997" spans="1:10" hidden="1">
      <c r="A997" s="171" t="s">
        <v>67</v>
      </c>
      <c r="B997" s="171" t="s">
        <v>65</v>
      </c>
      <c r="C997" s="171" t="s">
        <v>47</v>
      </c>
      <c r="D997" s="133">
        <v>41760</v>
      </c>
      <c r="E997" s="171">
        <v>6</v>
      </c>
      <c r="F997" s="171" t="s">
        <v>65</v>
      </c>
      <c r="G997" s="171" t="s">
        <v>65</v>
      </c>
      <c r="H997" s="171" t="s">
        <v>65</v>
      </c>
      <c r="I997" s="131" t="s">
        <v>66</v>
      </c>
      <c r="J997" s="8">
        <v>301.18512999999996</v>
      </c>
    </row>
    <row r="998" spans="1:10" hidden="1">
      <c r="A998" s="171" t="s">
        <v>67</v>
      </c>
      <c r="B998" s="171" t="s">
        <v>65</v>
      </c>
      <c r="C998" s="171" t="s">
        <v>47</v>
      </c>
      <c r="D998" s="133">
        <v>41791</v>
      </c>
      <c r="E998" s="171">
        <v>6</v>
      </c>
      <c r="F998" s="171" t="s">
        <v>65</v>
      </c>
      <c r="G998" s="171" t="s">
        <v>65</v>
      </c>
      <c r="H998" s="171" t="s">
        <v>65</v>
      </c>
      <c r="I998" s="131" t="s">
        <v>66</v>
      </c>
      <c r="J998" s="8">
        <v>260.92</v>
      </c>
    </row>
    <row r="999" spans="1:10" hidden="1">
      <c r="A999" s="171" t="s">
        <v>67</v>
      </c>
      <c r="B999" s="171" t="s">
        <v>65</v>
      </c>
      <c r="C999" s="171" t="s">
        <v>48</v>
      </c>
      <c r="D999" s="133">
        <v>41456</v>
      </c>
      <c r="E999" s="171">
        <v>6</v>
      </c>
      <c r="F999" s="171" t="s">
        <v>65</v>
      </c>
      <c r="G999" s="171" t="s">
        <v>65</v>
      </c>
      <c r="H999" s="171" t="s">
        <v>65</v>
      </c>
      <c r="I999" s="131" t="s">
        <v>66</v>
      </c>
      <c r="J999" s="10">
        <v>234.24199100000001</v>
      </c>
    </row>
    <row r="1000" spans="1:10" hidden="1">
      <c r="A1000" s="171" t="s">
        <v>67</v>
      </c>
      <c r="B1000" s="171" t="s">
        <v>65</v>
      </c>
      <c r="C1000" s="171" t="s">
        <v>48</v>
      </c>
      <c r="D1000" s="133">
        <v>41487</v>
      </c>
      <c r="E1000" s="171">
        <v>6</v>
      </c>
      <c r="F1000" s="171" t="s">
        <v>65</v>
      </c>
      <c r="G1000" s="171" t="s">
        <v>65</v>
      </c>
      <c r="H1000" s="171" t="s">
        <v>65</v>
      </c>
      <c r="I1000" s="131" t="s">
        <v>66</v>
      </c>
      <c r="J1000" s="11">
        <v>203.740703</v>
      </c>
    </row>
    <row r="1001" spans="1:10" hidden="1">
      <c r="A1001" s="171" t="s">
        <v>67</v>
      </c>
      <c r="B1001" s="171" t="s">
        <v>65</v>
      </c>
      <c r="C1001" s="171" t="s">
        <v>48</v>
      </c>
      <c r="D1001" s="133">
        <v>41518</v>
      </c>
      <c r="E1001" s="171">
        <v>6</v>
      </c>
      <c r="F1001" s="171" t="s">
        <v>65</v>
      </c>
      <c r="G1001" s="171" t="s">
        <v>65</v>
      </c>
      <c r="H1001" s="171" t="s">
        <v>65</v>
      </c>
      <c r="I1001" s="131" t="s">
        <v>66</v>
      </c>
      <c r="J1001" s="11">
        <v>192.23546099999999</v>
      </c>
    </row>
    <row r="1002" spans="1:10" hidden="1">
      <c r="A1002" s="171" t="s">
        <v>67</v>
      </c>
      <c r="B1002" s="171" t="s">
        <v>65</v>
      </c>
      <c r="C1002" s="171" t="s">
        <v>48</v>
      </c>
      <c r="D1002" s="133">
        <v>41548</v>
      </c>
      <c r="E1002" s="171">
        <v>6</v>
      </c>
      <c r="F1002" s="171" t="s">
        <v>65</v>
      </c>
      <c r="G1002" s="171" t="s">
        <v>65</v>
      </c>
      <c r="H1002" s="171" t="s">
        <v>65</v>
      </c>
      <c r="I1002" s="131" t="s">
        <v>66</v>
      </c>
      <c r="J1002" s="11">
        <v>176.36956599999999</v>
      </c>
    </row>
    <row r="1003" spans="1:10" hidden="1">
      <c r="A1003" s="171" t="s">
        <v>67</v>
      </c>
      <c r="B1003" s="171" t="s">
        <v>65</v>
      </c>
      <c r="C1003" s="171" t="s">
        <v>48</v>
      </c>
      <c r="D1003" s="133">
        <v>41579</v>
      </c>
      <c r="E1003" s="171">
        <v>6</v>
      </c>
      <c r="F1003" s="171" t="s">
        <v>65</v>
      </c>
      <c r="G1003" s="171" t="s">
        <v>65</v>
      </c>
      <c r="H1003" s="171" t="s">
        <v>65</v>
      </c>
      <c r="I1003" s="131" t="s">
        <v>66</v>
      </c>
      <c r="J1003" s="11">
        <v>206.09105</v>
      </c>
    </row>
    <row r="1004" spans="1:10" hidden="1">
      <c r="A1004" s="171" t="s">
        <v>67</v>
      </c>
      <c r="B1004" s="171" t="s">
        <v>65</v>
      </c>
      <c r="C1004" s="171" t="s">
        <v>48</v>
      </c>
      <c r="D1004" s="133">
        <v>41609</v>
      </c>
      <c r="E1004" s="171">
        <v>6</v>
      </c>
      <c r="F1004" s="171" t="s">
        <v>65</v>
      </c>
      <c r="G1004" s="171" t="s">
        <v>65</v>
      </c>
      <c r="H1004" s="171" t="s">
        <v>65</v>
      </c>
      <c r="I1004" s="131" t="s">
        <v>66</v>
      </c>
      <c r="J1004" s="11">
        <v>141.32156660000001</v>
      </c>
    </row>
    <row r="1005" spans="1:10" hidden="1">
      <c r="A1005" s="171" t="s">
        <v>67</v>
      </c>
      <c r="B1005" s="171" t="s">
        <v>65</v>
      </c>
      <c r="C1005" s="171" t="s">
        <v>48</v>
      </c>
      <c r="D1005" s="133">
        <v>41640</v>
      </c>
      <c r="E1005" s="171">
        <v>6</v>
      </c>
      <c r="F1005" s="171" t="s">
        <v>65</v>
      </c>
      <c r="G1005" s="171" t="s">
        <v>65</v>
      </c>
      <c r="H1005" s="171" t="s">
        <v>65</v>
      </c>
      <c r="I1005" s="131" t="s">
        <v>66</v>
      </c>
      <c r="J1005" s="11">
        <v>214.20249699999999</v>
      </c>
    </row>
    <row r="1006" spans="1:10" hidden="1">
      <c r="A1006" s="171" t="s">
        <v>67</v>
      </c>
      <c r="B1006" s="171" t="s">
        <v>65</v>
      </c>
      <c r="C1006" s="171" t="s">
        <v>48</v>
      </c>
      <c r="D1006" s="133">
        <v>41671</v>
      </c>
      <c r="E1006" s="171">
        <v>6</v>
      </c>
      <c r="F1006" s="171" t="s">
        <v>65</v>
      </c>
      <c r="G1006" s="171" t="s">
        <v>65</v>
      </c>
      <c r="H1006" s="171" t="s">
        <v>65</v>
      </c>
      <c r="I1006" s="131" t="s">
        <v>66</v>
      </c>
      <c r="J1006" s="11">
        <v>211.43019899999999</v>
      </c>
    </row>
    <row r="1007" spans="1:10" hidden="1">
      <c r="A1007" s="171" t="s">
        <v>67</v>
      </c>
      <c r="B1007" s="171" t="s">
        <v>65</v>
      </c>
      <c r="C1007" s="171" t="s">
        <v>48</v>
      </c>
      <c r="D1007" s="133">
        <v>41699</v>
      </c>
      <c r="E1007" s="171">
        <v>6</v>
      </c>
      <c r="F1007" s="171" t="s">
        <v>65</v>
      </c>
      <c r="G1007" s="171" t="s">
        <v>65</v>
      </c>
      <c r="H1007" s="171" t="s">
        <v>65</v>
      </c>
      <c r="I1007" s="131" t="s">
        <v>66</v>
      </c>
      <c r="J1007" s="11">
        <v>141.81421700000001</v>
      </c>
    </row>
    <row r="1008" spans="1:10" hidden="1">
      <c r="A1008" s="171" t="s">
        <v>67</v>
      </c>
      <c r="B1008" s="171" t="s">
        <v>65</v>
      </c>
      <c r="C1008" s="171" t="s">
        <v>48</v>
      </c>
      <c r="D1008" s="133">
        <v>41730</v>
      </c>
      <c r="E1008" s="171">
        <v>6</v>
      </c>
      <c r="F1008" s="171" t="s">
        <v>65</v>
      </c>
      <c r="G1008" s="171" t="s">
        <v>65</v>
      </c>
      <c r="H1008" s="171" t="s">
        <v>65</v>
      </c>
      <c r="I1008" s="131" t="s">
        <v>66</v>
      </c>
      <c r="J1008" s="11">
        <v>118.441136</v>
      </c>
    </row>
    <row r="1009" spans="1:10" hidden="1">
      <c r="A1009" s="171" t="s">
        <v>67</v>
      </c>
      <c r="B1009" s="171" t="s">
        <v>65</v>
      </c>
      <c r="C1009" s="171" t="s">
        <v>48</v>
      </c>
      <c r="D1009" s="133">
        <v>41760</v>
      </c>
      <c r="E1009" s="171">
        <v>6</v>
      </c>
      <c r="F1009" s="171" t="s">
        <v>65</v>
      </c>
      <c r="G1009" s="171" t="s">
        <v>65</v>
      </c>
      <c r="H1009" s="171" t="s">
        <v>65</v>
      </c>
      <c r="I1009" s="131" t="s">
        <v>66</v>
      </c>
      <c r="J1009" s="11">
        <v>116.407369</v>
      </c>
    </row>
    <row r="1010" spans="1:10" hidden="1">
      <c r="A1010" s="171" t="s">
        <v>67</v>
      </c>
      <c r="B1010" s="171" t="s">
        <v>65</v>
      </c>
      <c r="C1010" s="171" t="s">
        <v>48</v>
      </c>
      <c r="D1010" s="133">
        <v>41791</v>
      </c>
      <c r="E1010" s="171">
        <v>6</v>
      </c>
      <c r="F1010" s="171" t="s">
        <v>65</v>
      </c>
      <c r="G1010" s="171" t="s">
        <v>65</v>
      </c>
      <c r="H1010" s="171" t="s">
        <v>65</v>
      </c>
      <c r="I1010" s="131" t="s">
        <v>66</v>
      </c>
      <c r="J1010" s="11">
        <v>140.38033399999998</v>
      </c>
    </row>
    <row r="1011" spans="1:10">
      <c r="A1011" s="171" t="s">
        <v>68</v>
      </c>
      <c r="B1011" s="171"/>
      <c r="C1011" s="171"/>
      <c r="D1011" s="171"/>
      <c r="E1011" s="171"/>
      <c r="F1011" s="171"/>
      <c r="G1011" s="171"/>
      <c r="H1011" s="171"/>
      <c r="I1011" s="131"/>
      <c r="J1011" s="166">
        <f>SUBTOTAL(109,Table1[Row Data])</f>
        <v>656435694.53493762</v>
      </c>
    </row>
  </sheetData>
  <phoneticPr fontId="28"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5"/>
  <sheetViews>
    <sheetView showGridLines="0" topLeftCell="A31" zoomScale="70" zoomScaleNormal="70" workbookViewId="0">
      <selection activeCell="E35" sqref="E35"/>
    </sheetView>
  </sheetViews>
  <sheetFormatPr defaultColWidth="8.7109375" defaultRowHeight="27.95" customHeight="1"/>
  <cols>
    <col min="1" max="1" width="15.42578125" style="92" customWidth="1"/>
    <col min="2" max="2" width="32.28515625" style="92" customWidth="1"/>
    <col min="3" max="3" width="25.42578125" style="92" bestFit="1" customWidth="1"/>
    <col min="4" max="4" width="22.140625" style="92" customWidth="1"/>
    <col min="5" max="5" width="16.42578125" style="92" bestFit="1" customWidth="1"/>
    <col min="6" max="10" width="14.5703125" style="92" bestFit="1" customWidth="1"/>
    <col min="11" max="11" width="15.28515625" style="92" bestFit="1" customWidth="1"/>
    <col min="12" max="12" width="14.5703125" style="92" bestFit="1" customWidth="1"/>
    <col min="13" max="13" width="15.28515625" style="92" bestFit="1" customWidth="1"/>
    <col min="14" max="16" width="14.5703125" style="92" bestFit="1" customWidth="1"/>
    <col min="17" max="17" width="18.42578125" style="92" customWidth="1"/>
    <col min="18" max="16384" width="8.7109375" style="92"/>
  </cols>
  <sheetData>
    <row r="1" spans="1:22" s="95" customFormat="1" ht="27.95" customHeight="1">
      <c r="A1" s="94" t="s">
        <v>69</v>
      </c>
    </row>
    <row r="2" spans="1:22" s="21" customFormat="1" ht="27.95" customHeight="1">
      <c r="A2" s="131" t="s">
        <v>70</v>
      </c>
      <c r="B2" s="131"/>
      <c r="C2" s="131"/>
      <c r="D2" s="131"/>
      <c r="E2" s="131"/>
      <c r="F2" s="131"/>
      <c r="G2" s="131"/>
      <c r="H2" s="131"/>
      <c r="I2" s="131"/>
      <c r="J2" s="131"/>
      <c r="K2" s="131"/>
      <c r="L2" s="131"/>
      <c r="M2" s="131"/>
      <c r="N2" s="131"/>
      <c r="O2" s="131"/>
      <c r="P2" s="131"/>
      <c r="Q2" s="131"/>
      <c r="R2" s="131"/>
      <c r="S2" s="131"/>
      <c r="T2" s="131"/>
      <c r="U2" s="131"/>
      <c r="V2" s="131"/>
    </row>
    <row r="3" spans="1:22" s="21" customFormat="1" ht="27.95" customHeight="1">
      <c r="A3" s="131" t="s">
        <v>71</v>
      </c>
      <c r="B3" s="131"/>
      <c r="C3" s="131"/>
      <c r="D3" s="131"/>
      <c r="E3" s="131"/>
      <c r="F3" s="131"/>
      <c r="G3" s="131"/>
      <c r="H3" s="131"/>
      <c r="I3" s="131"/>
      <c r="J3" s="131"/>
      <c r="K3" s="131"/>
      <c r="L3" s="131"/>
      <c r="M3" s="131"/>
      <c r="N3" s="131"/>
      <c r="O3" s="131"/>
      <c r="P3" s="131"/>
      <c r="Q3" s="131"/>
      <c r="R3" s="131"/>
      <c r="S3" s="131"/>
      <c r="T3" s="131"/>
      <c r="U3" s="131"/>
      <c r="V3" s="131"/>
    </row>
    <row r="4" spans="1:22" s="21" customFormat="1" ht="27.95" customHeight="1">
      <c r="A4" s="131" t="s">
        <v>72</v>
      </c>
      <c r="B4" s="131"/>
      <c r="C4" s="131"/>
      <c r="D4" s="131"/>
      <c r="E4" s="131"/>
      <c r="F4" s="131"/>
      <c r="G4" s="131"/>
      <c r="H4" s="131"/>
      <c r="I4" s="131"/>
      <c r="J4" s="131"/>
      <c r="K4" s="131"/>
      <c r="L4" s="131"/>
      <c r="M4" s="131"/>
      <c r="N4" s="131"/>
      <c r="O4" s="131"/>
      <c r="P4" s="131"/>
      <c r="Q4" s="131"/>
      <c r="R4" s="131"/>
      <c r="S4" s="131"/>
      <c r="T4" s="131"/>
      <c r="U4" s="131"/>
      <c r="V4" s="131"/>
    </row>
    <row r="5" spans="1:22" s="21" customFormat="1" ht="27.95" customHeight="1">
      <c r="A5" s="22" t="s">
        <v>73</v>
      </c>
      <c r="B5" s="131"/>
      <c r="C5" s="131"/>
      <c r="D5" s="131"/>
      <c r="E5" s="131"/>
      <c r="F5" s="131"/>
      <c r="G5" s="131"/>
      <c r="H5" s="131"/>
      <c r="I5" s="131"/>
      <c r="J5" s="131"/>
      <c r="K5" s="131"/>
      <c r="L5" s="131"/>
      <c r="M5" s="131"/>
      <c r="N5" s="131"/>
      <c r="O5" s="131"/>
      <c r="P5" s="131"/>
      <c r="Q5" s="131"/>
      <c r="R5" s="131"/>
      <c r="S5" s="131"/>
      <c r="T5" s="131"/>
      <c r="U5" s="131"/>
      <c r="V5" s="131"/>
    </row>
    <row r="6" spans="1:22" s="21" customFormat="1" ht="27.95" customHeight="1">
      <c r="A6" s="131" t="s">
        <v>74</v>
      </c>
      <c r="B6" s="131"/>
      <c r="C6" s="131"/>
      <c r="D6" s="131"/>
      <c r="E6" s="131"/>
      <c r="F6" s="131"/>
      <c r="G6" s="131"/>
      <c r="H6" s="131"/>
      <c r="I6" s="131"/>
      <c r="J6" s="131"/>
      <c r="K6" s="131"/>
      <c r="L6" s="131"/>
      <c r="M6" s="131"/>
      <c r="N6" s="131"/>
      <c r="O6" s="131"/>
      <c r="P6" s="131"/>
      <c r="Q6" s="131"/>
      <c r="R6" s="131"/>
      <c r="S6" s="131"/>
      <c r="T6" s="131"/>
      <c r="U6" s="131"/>
      <c r="V6" s="131"/>
    </row>
    <row r="7" spans="1:22" s="21" customFormat="1" ht="27.95" customHeight="1">
      <c r="A7" s="131" t="s">
        <v>75</v>
      </c>
      <c r="B7" s="131"/>
      <c r="C7" s="131"/>
      <c r="D7" s="131"/>
      <c r="E7" s="131"/>
      <c r="F7" s="131"/>
      <c r="G7" s="131"/>
      <c r="H7" s="131"/>
      <c r="I7" s="131"/>
      <c r="J7" s="131"/>
      <c r="K7" s="131"/>
      <c r="L7" s="131"/>
      <c r="M7" s="131"/>
      <c r="N7" s="131"/>
      <c r="O7" s="131"/>
      <c r="P7" s="131"/>
      <c r="Q7" s="131"/>
      <c r="R7" s="131"/>
      <c r="S7" s="131"/>
      <c r="T7" s="131"/>
      <c r="U7" s="131"/>
      <c r="V7" s="131"/>
    </row>
    <row r="8" spans="1:22" s="96" customFormat="1" ht="40.5" customHeight="1">
      <c r="A8" s="185" t="s">
        <v>76</v>
      </c>
      <c r="B8" s="186"/>
      <c r="C8" s="186"/>
      <c r="D8" s="186"/>
      <c r="E8" s="186"/>
      <c r="F8" s="186"/>
      <c r="G8" s="186"/>
      <c r="H8" s="186"/>
      <c r="I8" s="186"/>
      <c r="J8" s="186"/>
      <c r="K8" s="186"/>
      <c r="L8" s="186"/>
      <c r="M8" s="186"/>
      <c r="N8" s="186"/>
      <c r="O8" s="186"/>
      <c r="P8" s="186"/>
      <c r="Q8" s="186"/>
      <c r="R8" s="186"/>
      <c r="S8" s="186"/>
      <c r="T8" s="186"/>
      <c r="U8" s="186"/>
    </row>
    <row r="9" spans="1:22" s="96" customFormat="1" ht="47.1" customHeight="1">
      <c r="A9" s="185" t="s">
        <v>77</v>
      </c>
      <c r="B9" s="180"/>
      <c r="C9" s="180"/>
      <c r="D9" s="180"/>
      <c r="E9" s="180"/>
      <c r="F9" s="180"/>
      <c r="G9" s="180"/>
      <c r="H9" s="180"/>
      <c r="I9" s="180"/>
      <c r="J9" s="180"/>
      <c r="K9" s="180"/>
      <c r="L9" s="180"/>
      <c r="M9" s="180"/>
      <c r="N9" s="180"/>
      <c r="O9" s="180"/>
      <c r="P9" s="180"/>
      <c r="Q9" s="180"/>
      <c r="R9" s="180"/>
      <c r="S9" s="180"/>
      <c r="T9" s="180"/>
      <c r="U9" s="180"/>
      <c r="V9" s="180"/>
    </row>
    <row r="10" spans="1:22" s="100" customFormat="1" ht="27.95" customHeight="1">
      <c r="A10" s="98" t="s">
        <v>20</v>
      </c>
      <c r="B10" s="98" t="s">
        <v>78</v>
      </c>
      <c r="C10" s="98" t="s">
        <v>40</v>
      </c>
      <c r="D10" s="98" t="s">
        <v>79</v>
      </c>
      <c r="E10" s="99">
        <v>41456</v>
      </c>
      <c r="F10" s="99">
        <v>41487</v>
      </c>
      <c r="G10" s="99">
        <v>41518</v>
      </c>
      <c r="H10" s="99">
        <v>41548</v>
      </c>
      <c r="I10" s="99">
        <v>41579</v>
      </c>
      <c r="J10" s="99">
        <v>41609</v>
      </c>
      <c r="K10" s="99">
        <v>41640</v>
      </c>
      <c r="L10" s="99">
        <v>41671</v>
      </c>
      <c r="M10" s="99">
        <v>41699</v>
      </c>
      <c r="N10" s="99">
        <v>41730</v>
      </c>
      <c r="O10" s="99">
        <v>41760</v>
      </c>
      <c r="P10" s="99">
        <v>41791</v>
      </c>
    </row>
    <row r="11" spans="1:22" s="100" customFormat="1" ht="27.95" customHeight="1">
      <c r="A11" s="98"/>
      <c r="B11" s="98"/>
      <c r="C11" s="98"/>
      <c r="D11" s="98"/>
      <c r="E11" s="102"/>
      <c r="F11" s="102"/>
      <c r="G11" s="102"/>
      <c r="H11" s="102"/>
      <c r="I11" s="102"/>
      <c r="J11" s="102"/>
      <c r="K11" s="102"/>
      <c r="L11" s="102"/>
      <c r="M11" s="102"/>
      <c r="N11" s="102"/>
      <c r="O11" s="102"/>
      <c r="P11" s="102"/>
      <c r="Q11" s="98" t="s">
        <v>68</v>
      </c>
    </row>
    <row r="12" spans="1:22" ht="27.95" customHeight="1">
      <c r="A12" s="93" t="s">
        <v>39</v>
      </c>
      <c r="B12" s="93" t="s">
        <v>80</v>
      </c>
      <c r="C12" s="93" t="s">
        <v>41</v>
      </c>
      <c r="D12" s="93" t="s">
        <v>42</v>
      </c>
      <c r="E12" s="101">
        <f>SUMIFS(Table1[Row Data],Table1[Account Type],"=Financial Actual",Table1[Value Drivers],"=Revenues",Table1[Unit],$A12,Table1[Cost Centre / Profit Centre],$C12,Table1[Cost Centre / Profit Centre Elements],$D12,Table1[Month (Number)],TEXT(E$10,"m"))</f>
        <v>1473589.0469999998</v>
      </c>
      <c r="F12" s="101">
        <f>SUMIFS(Table1[Row Data],Table1[Account Type],"=Financial Actual",Table1[Unit],$A12,Table1[Value Drivers],"=Revenues",Table1[Cost Centre / Profit Centre],$C12,Table1[Cost Centre / Profit Centre Elements],$D12,Table1[Month (Number)],TEXT(F$10,"m"))</f>
        <v>1419296.1002499999</v>
      </c>
      <c r="G12" s="101">
        <f>SUMIFS(Table1[Row Data],Table1[Account Type],"=Financial Actual",Table1[Unit],$A12,Table1[Value Drivers],"=Revenues",Table1[Cost Centre / Profit Centre],$C12,Table1[Cost Centre / Profit Centre Elements],$D12,Table1[Month (Number)],TEXT(G$10,"m"))</f>
        <v>1310673.21</v>
      </c>
      <c r="H12" s="101">
        <f>SUMIFS(Table1[Row Data],Table1[Account Type],"=Financial Actual",Table1[Unit],$A12,Table1[Value Drivers],"=Revenues",Table1[Cost Centre / Profit Centre],$C12,Table1[Cost Centre / Profit Centre Elements],$D12,Table1[Month (Number)],TEXT(H$10,"m"))</f>
        <v>1301024.7319999998</v>
      </c>
      <c r="I12" s="101">
        <f>SUMIFS(Table1[Row Data],Table1[Account Type],"=Financial Actual",Table1[Unit],$A12,Table1[Value Drivers],"=Revenues",Table1[Cost Centre / Profit Centre],$C12,Table1[Cost Centre / Profit Centre Elements],$D12,Table1[Month (Number)],TEXT(I$10,"m"))</f>
        <v>1373822.8629999999</v>
      </c>
      <c r="J12" s="101">
        <f>SUMIFS(Table1[Row Data],Table1[Account Type],"=Financial Actual",Table1[Unit],$A12,Table1[Value Drivers],"=Revenues",Table1[Cost Centre / Profit Centre],$C12,Table1[Cost Centre / Profit Centre Elements],$D12,Table1[Month (Number)],TEXT(J$10,"m"))</f>
        <v>1340623.0372500001</v>
      </c>
      <c r="K12" s="101">
        <f>SUMIFS(Table1[Row Data],Table1[Account Type],"=Financial Actual",Table1[Unit],$A12,Table1[Value Drivers],"=Revenues",Table1[Cost Centre / Profit Centre],$C12,Table1[Cost Centre / Profit Centre Elements],$D12,Table1[Month (Number)],TEXT(K$10,"m"))</f>
        <v>1948962.5522499997</v>
      </c>
      <c r="L12" s="101">
        <f>SUMIFS(Table1[Row Data],Table1[Account Type],"=Financial Actual",Table1[Unit],$A12,Table1[Value Drivers],"=Revenues",Table1[Cost Centre / Profit Centre],$C12,Table1[Cost Centre / Profit Centre Elements],$D12,Table1[Month (Number)],TEXT(L$10,"m"))</f>
        <v>1725161.6969999999</v>
      </c>
      <c r="M12" s="101">
        <f>SUMIFS(Table1[Row Data],Table1[Account Type],"=Financial Actual",Table1[Unit],$A12,Table1[Value Drivers],"=Revenues",Table1[Cost Centre / Profit Centre],$C12,Table1[Cost Centre / Profit Centre Elements],$D12,Table1[Month (Number)],TEXT(M$10,"m"))</f>
        <v>1818208.6194999998</v>
      </c>
      <c r="N12" s="101">
        <f>SUMIFS(Table1[Row Data],Table1[Account Type],"=Financial Actual",Table1[Value Drivers],"=Revenues",Table1[Unit],$A12,Table1[Cost Centre / Profit Centre],$C12,Table1[Cost Centre / Profit Centre Elements],$D12,Table1[Month (Number)],TEXT(N$10,"m"))</f>
        <v>1328501.68325</v>
      </c>
      <c r="O12" s="101">
        <f>SUMIFS(Table1[Row Data],Table1[Account Type],"=Financial Actual",Table1[Unit],$A12,Table1[Value Drivers],"=Revenues",Table1[Cost Centre / Profit Centre],$C12,Table1[Cost Centre / Profit Centre Elements],$D12,Table1[Month (Number)],TEXT(O$10,"m"))</f>
        <v>1344117.2814999998</v>
      </c>
      <c r="P12" s="101">
        <f>SUMIFS(Table1[Row Data],Table1[Account Type],"=Financial Actual",Table1[Unit],$A12,Table1[Value Drivers],"=Revenues",Table1[Cost Centre / Profit Centre],$C12,Table1[Cost Centre / Profit Centre Elements],$D12,Table1[Month (Number)],TEXT(P$10,"m"))</f>
        <v>1291609.1335</v>
      </c>
      <c r="Q12" s="101">
        <f>SUM(E12:P12)</f>
        <v>17675589.956500001</v>
      </c>
      <c r="R12" s="173"/>
      <c r="S12" s="173"/>
      <c r="T12" s="173"/>
      <c r="U12" s="173"/>
      <c r="V12" s="173"/>
    </row>
    <row r="13" spans="1:22" ht="27.95" customHeight="1">
      <c r="A13" s="93" t="s">
        <v>39</v>
      </c>
      <c r="B13" s="93" t="s">
        <v>80</v>
      </c>
      <c r="C13" s="93" t="s">
        <v>41</v>
      </c>
      <c r="D13" s="93" t="s">
        <v>44</v>
      </c>
      <c r="E13" s="101">
        <f>SUMIFS(Table1[Row Data],Table1[Account Type],"=Financial Actual",Table1[Unit],$A13,Table1[Value Drivers],"=Revenues",Table1[Cost Centre / Profit Centre],$C13,Table1[Cost Centre / Profit Centre Elements],$D13,Table1[Month (Number)],TEXT(E$10,"m"))</f>
        <v>1620947.9516999999</v>
      </c>
      <c r="F13" s="101">
        <f>SUMIFS(Table1[Row Data],Table1[Account Type],"=Financial Actual",Table1[Unit],$A13,Table1[Value Drivers],"=Revenues",Table1[Cost Centre / Profit Centre],$C13,Table1[Cost Centre / Profit Centre Elements],$D13,Table1[Month (Number)],TEXT(F$10,"m"))</f>
        <v>1561225.710275</v>
      </c>
      <c r="G13" s="101">
        <f>SUMIFS(Table1[Row Data],Table1[Account Type],"=Financial Actual",Table1[Unit],$A13,Table1[Value Drivers],"=Revenues",Table1[Cost Centre / Profit Centre],$C13,Table1[Cost Centre / Profit Centre Elements],$D13,Table1[Month (Number)],TEXT(G$10,"m"))</f>
        <v>1441740.531</v>
      </c>
      <c r="H13" s="101">
        <f>SUMIFS(Table1[Row Data],Table1[Account Type],"=Financial Actual",Table1[Unit],$A13,Table1[Value Drivers],"=Revenues",Table1[Cost Centre / Profit Centre],$C13,Table1[Cost Centre / Profit Centre Elements],$D13,Table1[Month (Number)],TEXT(H$10,"m"))</f>
        <v>1431127.2052</v>
      </c>
      <c r="I13" s="101">
        <f>SUMIFS(Table1[Row Data],Table1[Account Type],"=Financial Actual",Table1[Unit],$A13,Table1[Value Drivers],"=Revenues",Table1[Cost Centre / Profit Centre],$C13,Table1[Cost Centre / Profit Centre Elements],$D13,Table1[Month (Number)],TEXT(I$10,"m"))</f>
        <v>1511205.1492999999</v>
      </c>
      <c r="J13" s="101">
        <f>SUMIFS(Table1[Row Data],Table1[Account Type],"=Financial Actual",Table1[Unit],$A13,Table1[Value Drivers],"=Revenues",Table1[Cost Centre / Profit Centre],$C13,Table1[Cost Centre / Profit Centre Elements],$D13,Table1[Month (Number)],TEXT(J$10,"m"))</f>
        <v>1474685.3409750003</v>
      </c>
      <c r="K13" s="101">
        <f>SUMIFS(Table1[Row Data],Table1[Account Type],"=Financial Actual",Table1[Unit],$A13,Table1[Value Drivers],"=Revenues",Table1[Cost Centre / Profit Centre],$C13,Table1[Cost Centre / Profit Centre Elements],$D13,Table1[Month (Number)],TEXT(K$10,"m"))</f>
        <v>2143858.8074749997</v>
      </c>
      <c r="L13" s="101">
        <f>SUMIFS(Table1[Row Data],Table1[Account Type],"=Financial Actual",Table1[Unit],$A13,Table1[Value Drivers],"=Revenues",Table1[Cost Centre / Profit Centre],$C13,Table1[Cost Centre / Profit Centre Elements],$D13,Table1[Month (Number)],TEXT(L$10,"m"))</f>
        <v>1897677.8667000001</v>
      </c>
      <c r="M13" s="101">
        <f>SUMIFS(Table1[Row Data],Table1[Account Type],"=Financial Actual",Table1[Unit],$A13,Table1[Value Drivers],"=Revenues",Table1[Cost Centre / Profit Centre],$C13,Table1[Cost Centre / Profit Centre Elements],$D13,Table1[Month (Number)],TEXT(M$10,"m"))</f>
        <v>2000029.4814499998</v>
      </c>
      <c r="N13" s="101">
        <f>SUMIFS(Table1[Row Data],Table1[Account Type],"=Financial Actual",Table1[Unit],$A13,Table1[Value Drivers],"=Revenues",Table1[Cost Centre / Profit Centre],$C13,Table1[Cost Centre / Profit Centre Elements],$D13,Table1[Month (Number)],TEXT(N$10,"m"))</f>
        <v>1461351.8515750002</v>
      </c>
      <c r="O13" s="101">
        <f>SUMIFS(Table1[Row Data],Table1[Account Type],"=Financial Actual",Table1[Unit],$A13,Table1[Value Drivers],"=Revenues",Table1[Cost Centre / Profit Centre],$C13,Table1[Cost Centre / Profit Centre Elements],$D13,Table1[Month (Number)],TEXT(O$10,"m"))</f>
        <v>1478529.0096499999</v>
      </c>
      <c r="P13" s="101">
        <f>SUMIFS(Table1[Row Data],Table1[Account Type],"=Financial Actual",Table1[Unit],$A13,Table1[Value Drivers],"=Revenues",Table1[Cost Centre / Profit Centre],$C13,Table1[Cost Centre / Profit Centre Elements],$D13,Table1[Month (Number)],TEXT(P$10,"m"))</f>
        <v>1420770.04685</v>
      </c>
      <c r="Q13" s="101">
        <f t="shared" ref="Q13:Q15" si="0">SUM(E13:P13)</f>
        <v>19443148.952149998</v>
      </c>
      <c r="R13" s="173"/>
      <c r="S13" s="173"/>
      <c r="T13" s="173"/>
      <c r="U13" s="173"/>
      <c r="V13" s="173"/>
    </row>
    <row r="14" spans="1:22" ht="27.95" customHeight="1">
      <c r="A14" s="93" t="s">
        <v>39</v>
      </c>
      <c r="B14" s="93" t="s">
        <v>80</v>
      </c>
      <c r="C14" s="93" t="s">
        <v>45</v>
      </c>
      <c r="D14" s="93" t="s">
        <v>42</v>
      </c>
      <c r="E14" s="101">
        <f>SUMIFS(Table1[Row Data],Table1[Account Type],"=Financial Actual",Table1[Unit],$A14,Table1[Value Drivers],"=Revenues",Table1[Cost Centre / Profit Centre],$C14,Table1[Cost Centre / Profit Centre Elements],$D14,Table1[Month (Number)],TEXT(E$10,"m"))</f>
        <v>567331.78309499996</v>
      </c>
      <c r="F14" s="101">
        <f>SUMIFS(Table1[Row Data],Table1[Account Type],"=Financial Actual",Table1[Unit],$A14,Table1[Value Drivers],"=Revenues",Table1[Cost Centre / Profit Centre],$C14,Table1[Cost Centre / Profit Centre Elements],$D14,Table1[Month (Number)],TEXT(F$10,"m"))</f>
        <v>546428.99859624996</v>
      </c>
      <c r="G14" s="101">
        <f>SUMIFS(Table1[Row Data],Table1[Account Type],"=Financial Actual",Table1[Unit],$A14,Table1[Value Drivers],"=Revenues",Table1[Cost Centre / Profit Centre],$C14,Table1[Cost Centre / Profit Centre Elements],$D14,Table1[Month (Number)],TEXT(G$10,"m"))</f>
        <v>504609.18584999995</v>
      </c>
      <c r="H14" s="101">
        <f>SUMIFS(Table1[Row Data],Table1[Account Type],"=Financial Actual",Table1[Unit],$A14,Table1[Value Drivers],"=Revenues",Table1[Cost Centre / Profit Centre],$C14,Table1[Cost Centre / Profit Centre Elements],$D14,Table1[Month (Number)],TEXT(H$10,"m"))</f>
        <v>500894.52181999997</v>
      </c>
      <c r="I14" s="101">
        <f>SUMIFS(Table1[Row Data],Table1[Account Type],"=Financial Actual",Table1[Unit],$A14,Table1[Value Drivers],"=Revenues",Table1[Cost Centre / Profit Centre],$C14,Table1[Cost Centre / Profit Centre Elements],$D14,Table1[Month (Number)],TEXT(I$10,"m"))</f>
        <v>528921.80225499999</v>
      </c>
      <c r="J14" s="101">
        <f>SUMIFS(Table1[Row Data],Table1[Account Type],"=Financial Actual",Table1[Unit],$A14,Table1[Value Drivers],"=Revenues",Table1[Cost Centre / Profit Centre],$C14,Table1[Cost Centre / Profit Centre Elements],$D14,Table1[Month (Number)],TEXT(J$10,"m"))</f>
        <v>516139.86934125004</v>
      </c>
      <c r="K14" s="101">
        <f>SUMIFS(Table1[Row Data],Table1[Account Type],"=Financial Actual",Table1[Unit],$A14,Table1[Value Drivers],"=Revenues",Table1[Cost Centre / Profit Centre],$C14,Table1[Cost Centre / Profit Centre Elements],$D14,Table1[Month (Number)],TEXT(K$10,"m"))</f>
        <v>750350.5826162498</v>
      </c>
      <c r="L14" s="101">
        <f>SUMIFS(Table1[Row Data],Table1[Account Type],"=Financial Actual",Table1[Unit],$A14,Table1[Value Drivers],"=Revenues",Table1[Cost Centre / Profit Centre],$C14,Table1[Cost Centre / Profit Centre Elements],$D14,Table1[Month (Number)],TEXT(L$10,"m"))</f>
        <v>664187.25334499998</v>
      </c>
      <c r="M14" s="101">
        <f>SUMIFS(Table1[Row Data],Table1[Account Type],"=Financial Actual",Table1[Unit],$A14,Table1[Value Drivers],"=Revenues",Table1[Cost Centre / Profit Centre],$C14,Table1[Cost Centre / Profit Centre Elements],$D14,Table1[Month (Number)],TEXT(M$10,"m"))</f>
        <v>700010.31850749988</v>
      </c>
      <c r="N14" s="101">
        <f>SUMIFS(Table1[Row Data],Table1[Account Type],"=Financial Actual",Table1[Unit],$A14,Table1[Value Drivers],"=Revenues",Table1[Cost Centre / Profit Centre],$C14,Table1[Cost Centre / Profit Centre Elements],$D14,Table1[Month (Number)],TEXT(N$10,"m"))</f>
        <v>511473.14805125003</v>
      </c>
      <c r="O14" s="101">
        <f>SUMIFS(Table1[Row Data],Table1[Account Type],"=Financial Actual",Table1[Unit],$A14,Table1[Value Drivers],"=Revenues",Table1[Cost Centre / Profit Centre],$C14,Table1[Cost Centre / Profit Centre Elements],$D14,Table1[Month (Number)],TEXT(O$10,"m"))</f>
        <v>517485.15337749996</v>
      </c>
      <c r="P14" s="101">
        <f>SUMIFS(Table1[Row Data],Table1[Account Type],"=Financial Actual",Table1[Unit],$A14,Table1[Value Drivers],"=Revenues",Table1[Cost Centre / Profit Centre],$C14,Table1[Cost Centre / Profit Centre Elements],$D14,Table1[Month (Number)],TEXT(P$10,"m"))</f>
        <v>497269.5163975</v>
      </c>
      <c r="Q14" s="101">
        <f t="shared" si="0"/>
        <v>6805102.1332524996</v>
      </c>
      <c r="R14" s="173"/>
      <c r="S14" s="173"/>
      <c r="T14" s="173"/>
      <c r="U14" s="173"/>
      <c r="V14" s="173"/>
    </row>
    <row r="15" spans="1:22" ht="27.95" customHeight="1">
      <c r="A15" s="93" t="s">
        <v>39</v>
      </c>
      <c r="B15" s="93" t="s">
        <v>80</v>
      </c>
      <c r="C15" s="93" t="s">
        <v>45</v>
      </c>
      <c r="D15" s="93" t="s">
        <v>44</v>
      </c>
      <c r="E15" s="101">
        <f>SUMIFS(Table1[Row Data],Table1[Account Type],"=Financial Actual",Table1[Unit],$A15,Table1[Value Drivers],"=Revenues",Table1[Cost Centre / Profit Centre],$C15,Table1[Cost Centre / Profit Centre Elements],$D15,Table1[Month (Number)],TEXT(E$10,"m"))</f>
        <v>955954.05451507494</v>
      </c>
      <c r="F15" s="101">
        <f>SUMIFS(Table1[Row Data],Table1[Account Type],"=Financial Actual",Table1[Unit],$A15,Table1[Value Drivers],"=Revenues",Table1[Cost Centre / Profit Centre],$C15,Table1[Cost Centre / Profit Centre Elements],$D15,Table1[Month (Number)],TEXT(F$10,"m"))</f>
        <v>920732.86263468117</v>
      </c>
      <c r="G15" s="101">
        <f>SUMIFS(Table1[Row Data],Table1[Account Type],"=Financial Actual",Table1[Unit],$A15,Table1[Value Drivers],"=Revenues",Table1[Cost Centre / Profit Centre],$C15,Table1[Cost Centre / Profit Centre Elements],$D15,Table1[Month (Number)],TEXT(G$10,"m"))</f>
        <v>850266.47815724998</v>
      </c>
      <c r="H15" s="101">
        <f>SUMIFS(Table1[Row Data],Table1[Account Type],"=Financial Actual",Table1[Unit],$A15,Table1[Value Drivers],"=Revenues",Table1[Cost Centre / Profit Centre],$C15,Table1[Cost Centre / Profit Centre Elements],$D15,Table1[Month (Number)],TEXT(H$10,"m"))</f>
        <v>844007.26926670002</v>
      </c>
      <c r="I15" s="101">
        <f>SUMIFS(Table1[Row Data],Table1[Account Type],"=Financial Actual",Table1[Unit],$A15,Table1[Value Drivers],"=Revenues",Table1[Cost Centre / Profit Centre],$C15,Table1[Cost Centre / Profit Centre Elements],$D15,Table1[Month (Number)],TEXT(I$10,"m"))</f>
        <v>891233.23679967504</v>
      </c>
      <c r="J15" s="101">
        <f>SUMIFS(Table1[Row Data],Table1[Account Type],"=Financial Actual",Table1[Unit],$A15,Table1[Value Drivers],"=Revenues",Table1[Cost Centre / Profit Centre],$C15,Table1[Cost Centre / Profit Centre Elements],$D15,Table1[Month (Number)],TEXT(J$10,"m"))</f>
        <v>869695.6798400064</v>
      </c>
      <c r="K15" s="101">
        <f>SUMIFS(Table1[Row Data],Table1[Account Type],"=Financial Actual",Table1[Unit],$A15,Table1[Value Drivers],"=Revenues",Table1[Cost Centre / Profit Centre],$C15,Table1[Cost Centre / Profit Centre Elements],$D15,Table1[Month (Number)],TEXT(K$10,"m"))</f>
        <v>1264340.7317083809</v>
      </c>
      <c r="L15" s="101">
        <f>SUMIFS(Table1[Row Data],Table1[Account Type],"=Financial Actual",Table1[Unit],$A15,Table1[Value Drivers],"=Revenues",Table1[Cost Centre / Profit Centre],$C15,Table1[Cost Centre / Profit Centre Elements],$D15,Table1[Month (Number)],TEXT(L$10,"m"))</f>
        <v>1119155.521886325</v>
      </c>
      <c r="M15" s="101">
        <f>SUMIFS(Table1[Row Data],Table1[Account Type],"=Financial Actual",Table1[Unit],$A15,Table1[Value Drivers],"=Revenues",Table1[Cost Centre / Profit Centre],$C15,Table1[Cost Centre / Profit Centre Elements],$D15,Table1[Month (Number)],TEXT(M$10,"m"))</f>
        <v>1179517.3866851374</v>
      </c>
      <c r="N15" s="101">
        <f>SUMIFS(Table1[Row Data],Table1[Account Type],"=Financial Actual",Table1[Unit],$A15,Table1[Value Drivers],"=Revenues",Table1[Cost Centre / Profit Centre],$C15,Table1[Cost Centre / Profit Centre Elements],$D15,Table1[Month (Number)],TEXT(N$10,"m"))</f>
        <v>861832.25446635636</v>
      </c>
      <c r="O15" s="101">
        <f>SUMIFS(Table1[Row Data],Table1[Account Type],"=Financial Actual",Table1[Unit],$A15,Table1[Value Drivers],"=Revenues",Table1[Cost Centre / Profit Centre],$C15,Table1[Cost Centre / Profit Centre Elements],$D15,Table1[Month (Number)],TEXT(O$10,"m"))</f>
        <v>871962.48344108742</v>
      </c>
      <c r="P15" s="101">
        <f>SUMIFS(Table1[Row Data],Table1[Account Type],"=Financial Actual",Table1[Unit],$A15,Table1[Value Drivers],"=Revenues",Table1[Cost Centre / Profit Centre],$C15,Table1[Cost Centre / Profit Centre Elements],$D15,Table1[Month (Number)],TEXT(P$10,"m"))</f>
        <v>837899.13512978749</v>
      </c>
      <c r="Q15" s="101">
        <f t="shared" si="0"/>
        <v>11466597.094530459</v>
      </c>
      <c r="R15" s="173"/>
      <c r="S15" s="173"/>
      <c r="T15" s="173"/>
      <c r="U15" s="173"/>
      <c r="V15" s="173"/>
    </row>
    <row r="16" spans="1:22" ht="27.95" customHeight="1">
      <c r="A16" s="93" t="s">
        <v>39</v>
      </c>
      <c r="B16" s="93" t="s">
        <v>80</v>
      </c>
      <c r="C16" s="93" t="s">
        <v>46</v>
      </c>
      <c r="D16" s="93" t="s">
        <v>42</v>
      </c>
      <c r="E16" s="101">
        <f>SUMIFS(Table1[Row Data],Table1[Account Type],"=Financial Actual",Table1[Unit],$A16,Table1[Value Drivers],"=Revenues",Table1[Cost Centre / Profit Centre],$C16,Table1[Cost Centre / Profit Centre Elements],$D16,Table1[Month (Number)],TEXT(E$10,"m"))</f>
        <v>1296758.36136</v>
      </c>
      <c r="F16" s="101">
        <f>SUMIFS(Table1[Row Data],Table1[Account Type],"=Financial Actual",Table1[Unit],$A16,Table1[Value Drivers],"=Revenues",Table1[Cost Centre / Profit Centre],$C16,Table1[Cost Centre / Profit Centre Elements],$D16,Table1[Month (Number)],TEXT(F$10,"m"))</f>
        <v>1248980.56822</v>
      </c>
      <c r="G16" s="101">
        <f>SUMIFS(Table1[Row Data],Table1[Account Type],"=Financial Actual",Table1[Unit],$A16,Table1[Value Drivers],"=Revenues",Table1[Cost Centre / Profit Centre],$C16,Table1[Cost Centre / Profit Centre Elements],$D16,Table1[Month (Number)],TEXT(G$10,"m"))</f>
        <v>1153392.4247999999</v>
      </c>
      <c r="H16" s="101">
        <f>SUMIFS(Table1[Row Data],Table1[Account Type],"=Financial Actual",Table1[Unit],$A16,Table1[Value Drivers],"=Revenues",Table1[Cost Centre / Profit Centre],$C16,Table1[Cost Centre / Profit Centre Elements],$D16,Table1[Month (Number)],TEXT(H$10,"m"))</f>
        <v>1144901.76416</v>
      </c>
      <c r="I16" s="101">
        <f>SUMIFS(Table1[Row Data],Table1[Account Type],"=Financial Actual",Table1[Unit],$A16,Table1[Value Drivers],"=Revenues",Table1[Cost Centre / Profit Centre],$C16,Table1[Cost Centre / Profit Centre Elements],$D16,Table1[Month (Number)],TEXT(I$10,"m"))</f>
        <v>1208964.11944</v>
      </c>
      <c r="J16" s="101">
        <f>SUMIFS(Table1[Row Data],Table1[Account Type],"=Financial Actual",Table1[Unit],$A16,Table1[Value Drivers],"=Revenues",Table1[Cost Centre / Profit Centre],$C16,Table1[Cost Centre / Profit Centre Elements],$D16,Table1[Month (Number)],TEXT(J$10,"m"))</f>
        <v>1179748.2727800002</v>
      </c>
      <c r="K16" s="101">
        <f>SUMIFS(Table1[Row Data],Table1[Account Type],"=Financial Actual",Table1[Unit],$A16,Table1[Value Drivers],"=Revenues",Table1[Cost Centre / Profit Centre],$C16,Table1[Cost Centre / Profit Centre Elements],$D16,Table1[Month (Number)],TEXT(K$10,"m"))</f>
        <v>1715087.0459799999</v>
      </c>
      <c r="L16" s="101">
        <f>SUMIFS(Table1[Row Data],Table1[Account Type],"=Financial Actual",Table1[Unit],$A16,Table1[Value Drivers],"=Revenues",Table1[Cost Centre / Profit Centre],$C16,Table1[Cost Centre / Profit Centre Elements],$D16,Table1[Month (Number)],TEXT(L$10,"m"))</f>
        <v>1518142.2933600002</v>
      </c>
      <c r="M16" s="101">
        <f>SUMIFS(Table1[Row Data],Table1[Account Type],"=Financial Actual",Table1[Unit],$A16,Table1[Value Drivers],"=Revenues",Table1[Cost Centre / Profit Centre],$C16,Table1[Cost Centre / Profit Centre Elements],$D16,Table1[Month (Number)],TEXT(M$10,"m"))</f>
        <v>1600023.58516</v>
      </c>
      <c r="N16" s="101">
        <f>SUMIFS(Table1[Row Data],Table1[Account Type],"=Financial Actual",Table1[Unit],$A16,Table1[Value Drivers],"=Revenues",Table1[Cost Centre / Profit Centre],$C16,Table1[Cost Centre / Profit Centre Elements],$D16,Table1[Month (Number)],TEXT(N$10,"m"))</f>
        <v>1169081.4812600003</v>
      </c>
      <c r="O16" s="101">
        <f>SUMIFS(Table1[Row Data],Table1[Account Type],"=Financial Actual",Table1[Unit],$A16,Table1[Value Drivers],"=Revenues",Table1[Cost Centre / Profit Centre],$C16,Table1[Cost Centre / Profit Centre Elements],$D16,Table1[Month (Number)],TEXT(O$10,"m"))</f>
        <v>1182823.2077200001</v>
      </c>
      <c r="P16" s="101">
        <f>SUMIFS(Table1[Row Data],Table1[Account Type],"=Financial Actual",Table1[Unit],$A16,Table1[Value Drivers],"=Revenues",Table1[Cost Centre / Profit Centre],$C16,Table1[Cost Centre / Profit Centre Elements],$D16,Table1[Month (Number)],TEXT(P$10,"m"))</f>
        <v>1136616.0374800002</v>
      </c>
      <c r="Q16" s="101">
        <f>SUM(E16:P16)</f>
        <v>15554519.161720002</v>
      </c>
      <c r="R16" s="173"/>
      <c r="S16" s="173"/>
      <c r="T16" s="173"/>
      <c r="U16" s="173"/>
      <c r="V16" s="173"/>
    </row>
    <row r="17" spans="1:22" s="97" customFormat="1" ht="27.95" customHeight="1">
      <c r="A17" s="100"/>
      <c r="B17" s="100"/>
      <c r="C17" s="100"/>
      <c r="D17" s="100"/>
    </row>
    <row r="18" spans="1:22" ht="27.95" customHeight="1">
      <c r="A18" s="93" t="s">
        <v>47</v>
      </c>
      <c r="B18" s="93" t="s">
        <v>80</v>
      </c>
      <c r="C18" s="93" t="s">
        <v>41</v>
      </c>
      <c r="D18" s="93" t="s">
        <v>42</v>
      </c>
      <c r="E18" s="101">
        <f>SUMIFS(Table1[Row Data],Table1[Account Type],"=Financial Actual",Table1[Unit],$A18,Table1[Value Drivers],"=Revenues",Table1[Cost Centre / Profit Centre],$C18,Table1[Cost Centre / Profit Centre Elements],$D18,Table1[Month (Number)],TEXT(E$10,"m"))</f>
        <v>2406673.7462499999</v>
      </c>
      <c r="F18" s="101">
        <f>SUMIFS(Table1[Row Data],Table1[Account Type],"=Financial Actual",Table1[Unit],$A18,Table1[Value Drivers],"=Revenues",Table1[Cost Centre / Profit Centre],$C18,Table1[Cost Centre / Profit Centre Elements],$D18,Table1[Month (Number)],TEXT(F$10,"m"))</f>
        <v>2028377.0049999999</v>
      </c>
      <c r="G18" s="101">
        <f>SUMIFS(Table1[Row Data],Table1[Account Type],"=Financial Actual",Table1[Unit],$A18,Table1[Value Drivers],"=Revenues",Table1[Cost Centre / Profit Centre],$C18,Table1[Cost Centre / Profit Centre Elements],$D18,Table1[Month (Number)],TEXT(G$10,"m"))</f>
        <v>2241097.23875</v>
      </c>
      <c r="H18" s="101">
        <f>SUMIFS(Table1[Row Data],Table1[Account Type],"=Financial Actual",Table1[Unit],$A18,Table1[Value Drivers],"=Revenues",Table1[Cost Centre / Profit Centre],$C18,Table1[Cost Centre / Profit Centre Elements],$D18,Table1[Month (Number)],TEXT(H$10,"m"))</f>
        <v>2104393.5099999998</v>
      </c>
      <c r="I18" s="101">
        <f>SUMIFS(Table1[Row Data],Table1[Account Type],"=Financial Actual",Table1[Unit],$A18,Table1[Value Drivers],"=Revenues",Table1[Cost Centre / Profit Centre],$C18,Table1[Cost Centre / Profit Centre Elements],$D18,Table1[Month (Number)],TEXT(I$10,"m"))</f>
        <v>1921236.2224999999</v>
      </c>
      <c r="J18" s="101">
        <f>SUMIFS(Table1[Row Data],Table1[Account Type],"=Financial Actual",Table1[Unit],$A18,Table1[Value Drivers],"=Revenues",Table1[Cost Centre / Profit Centre],$C18,Table1[Cost Centre / Profit Centre Elements],$D18,Table1[Month (Number)],TEXT(J$10,"m"))</f>
        <v>2161522.17</v>
      </c>
      <c r="K18" s="101">
        <f>SUMIFS(Table1[Row Data],Table1[Account Type],"=Financial Actual",Table1[Unit],$A18,Table1[Value Drivers],"=Revenues",Table1[Cost Centre / Profit Centre],$C18,Table1[Cost Centre / Profit Centre Elements],$D18,Table1[Month (Number)],TEXT(K$10,"m"))</f>
        <v>3104730.2250000001</v>
      </c>
      <c r="L18" s="101">
        <f>SUMIFS(Table1[Row Data],Table1[Account Type],"=Financial Actual",Table1[Unit],$A18,Table1[Value Drivers],"=Revenues",Table1[Cost Centre / Profit Centre],$C18,Table1[Cost Centre / Profit Centre Elements],$D18,Table1[Month (Number)],TEXT(L$10,"m"))</f>
        <v>2116798.7124999999</v>
      </c>
      <c r="M18" s="101">
        <f>SUMIFS(Table1[Row Data],Table1[Account Type],"=Financial Actual",Table1[Unit],$A18,Table1[Value Drivers],"=Revenues",Table1[Cost Centre / Profit Centre],$C18,Table1[Cost Centre / Profit Centre Elements],$D18,Table1[Month (Number)],TEXT(M$10,"m"))</f>
        <v>2728427.88625</v>
      </c>
      <c r="N18" s="101">
        <f>SUMIFS(Table1[Row Data],Table1[Account Type],"=Financial Actual",Table1[Unit],$A18,Table1[Value Drivers],"=Revenues",Table1[Cost Centre / Profit Centre],$C18,Table1[Cost Centre / Profit Centre Elements],$D18,Table1[Month (Number)],TEXT(N$10,"m"))</f>
        <v>2259504.8675000002</v>
      </c>
      <c r="O18" s="101">
        <f>SUMIFS(Table1[Row Data],Table1[Account Type],"=Financial Actual",Table1[Unit],$A18,Table1[Value Drivers],"=Revenues",Table1[Cost Centre / Profit Centre],$C18,Table1[Cost Centre / Profit Centre Elements],$D18,Table1[Month (Number)],TEXT(O$10,"m"))</f>
        <v>2031569.2350000001</v>
      </c>
      <c r="P18" s="101">
        <f>SUMIFS(Table1[Row Data],Table1[Account Type],"=Financial Actual",Table1[Unit],$A18,Table1[Value Drivers],"=Revenues",Table1[Cost Centre / Profit Centre],$C18,Table1[Cost Centre / Profit Centre Elements],$D18,Table1[Month (Number)],TEXT(P$10,"m"))</f>
        <v>2245023.2324999999</v>
      </c>
      <c r="Q18" s="101">
        <f>SUM(E18:P18)</f>
        <v>27349354.051249996</v>
      </c>
      <c r="R18" s="173"/>
      <c r="S18" s="173"/>
      <c r="T18" s="173"/>
      <c r="U18" s="173"/>
      <c r="V18" s="173"/>
    </row>
    <row r="19" spans="1:22" ht="27.95" customHeight="1">
      <c r="A19" s="93" t="s">
        <v>47</v>
      </c>
      <c r="B19" s="93" t="s">
        <v>80</v>
      </c>
      <c r="C19" s="93" t="s">
        <v>41</v>
      </c>
      <c r="D19" s="93" t="s">
        <v>44</v>
      </c>
      <c r="E19" s="101">
        <f>SUMIFS(Table1[Row Data],Table1[Account Type],"=Financial Actual",Table1[Unit],$A19,Table1[Value Drivers],"=Revenues",Table1[Cost Centre / Profit Centre],$C19,Table1[Cost Centre / Profit Centre Elements],$D19,Table1[Month (Number)],TEXT(E$10,"m"))</f>
        <v>4813347.4924999997</v>
      </c>
      <c r="F19" s="101">
        <f>SUMIFS(Table1[Row Data],Table1[Account Type],"=Financial Actual",Table1[Unit],$A19,Table1[Value Drivers],"=Revenues",Table1[Cost Centre / Profit Centre],$C19,Table1[Cost Centre / Profit Centre Elements],$D19,Table1[Month (Number)],TEXT(F$10,"m"))</f>
        <v>4056754.01</v>
      </c>
      <c r="G19" s="101">
        <f>SUMIFS(Table1[Row Data],Table1[Account Type],"=Financial Actual",Table1[Unit],$A19,Table1[Value Drivers],"=Revenues",Table1[Cost Centre / Profit Centre],$C19,Table1[Cost Centre / Profit Centre Elements],$D19,Table1[Month (Number)],TEXT(G$10,"m"))</f>
        <v>4482194.4775</v>
      </c>
      <c r="H19" s="101">
        <f>SUMIFS(Table1[Row Data],Table1[Account Type],"=Financial Actual",Table1[Unit],$A19,Table1[Value Drivers],"=Revenues",Table1[Cost Centre / Profit Centre],$C19,Table1[Cost Centre / Profit Centre Elements],$D19,Table1[Month (Number)],TEXT(H$10,"m"))</f>
        <v>4208787.0199999996</v>
      </c>
      <c r="I19" s="101">
        <f>SUMIFS(Table1[Row Data],Table1[Account Type],"=Financial Actual",Table1[Unit],$A19,Table1[Value Drivers],"=Revenues",Table1[Cost Centre / Profit Centre],$C19,Table1[Cost Centre / Profit Centre Elements],$D19,Table1[Month (Number)],TEXT(I$10,"m"))</f>
        <v>3842472.4449999998</v>
      </c>
      <c r="J19" s="101">
        <f>SUMIFS(Table1[Row Data],Table1[Account Type],"=Financial Actual",Table1[Unit],$A19,Table1[Value Drivers],"=Revenues",Table1[Cost Centre / Profit Centre],$C19,Table1[Cost Centre / Profit Centre Elements],$D19,Table1[Month (Number)],TEXT(J$10,"m"))</f>
        <v>4323044.34</v>
      </c>
      <c r="K19" s="101">
        <f>SUMIFS(Table1[Row Data],Table1[Account Type],"=Financial Actual",Table1[Unit],$A19,Table1[Value Drivers],"=Revenues",Table1[Cost Centre / Profit Centre],$C19,Table1[Cost Centre / Profit Centre Elements],$D19,Table1[Month (Number)],TEXT(K$10,"m"))</f>
        <v>6209460.4500000002</v>
      </c>
      <c r="L19" s="101">
        <f>SUMIFS(Table1[Row Data],Table1[Account Type],"=Financial Actual",Table1[Unit],$A19,Table1[Value Drivers],"=Revenues",Table1[Cost Centre / Profit Centre],$C19,Table1[Cost Centre / Profit Centre Elements],$D19,Table1[Month (Number)],TEXT(L$10,"m"))</f>
        <v>4633597.4249999998</v>
      </c>
      <c r="M19" s="101">
        <f>SUMIFS(Table1[Row Data],Table1[Account Type],"=Financial Actual",Table1[Unit],$A19,Table1[Value Drivers],"=Revenues",Table1[Cost Centre / Profit Centre],$C19,Table1[Cost Centre / Profit Centre Elements],$D19,Table1[Month (Number)],TEXT(M$10,"m"))</f>
        <v>5456855.7725</v>
      </c>
      <c r="N19" s="101">
        <f>SUMIFS(Table1[Row Data],Table1[Account Type],"=Financial Actual",Table1[Unit],$A19,Table1[Value Drivers],"=Revenues",Table1[Cost Centre / Profit Centre],$C19,Table1[Cost Centre / Profit Centre Elements],$D19,Table1[Month (Number)],TEXT(N$10,"m"))</f>
        <v>4519009.7350000003</v>
      </c>
      <c r="O19" s="101">
        <f>SUMIFS(Table1[Row Data],Table1[Account Type],"=Financial Actual",Table1[Unit],$A19,Table1[Value Drivers],"=Revenues",Table1[Cost Centre / Profit Centre],$C19,Table1[Cost Centre / Profit Centre Elements],$D19,Table1[Month (Number)],TEXT(O$10,"m"))</f>
        <v>4063138.47</v>
      </c>
      <c r="P19" s="101">
        <f>SUMIFS(Table1[Row Data],Table1[Account Type],"=Financial Actual",Table1[Unit],$A19,Table1[Value Drivers],"=Revenues",Table1[Cost Centre / Profit Centre],$C19,Table1[Cost Centre / Profit Centre Elements],$D19,Table1[Month (Number)],TEXT(P$10,"m"))</f>
        <v>4490046.4649999999</v>
      </c>
      <c r="Q19" s="101">
        <f t="shared" ref="Q19:Q22" si="1">SUM(E19:P19)</f>
        <v>55098708.102499992</v>
      </c>
      <c r="R19" s="173"/>
      <c r="S19" s="173"/>
      <c r="T19" s="173"/>
      <c r="U19" s="173"/>
      <c r="V19" s="173"/>
    </row>
    <row r="20" spans="1:22" ht="27.95" customHeight="1">
      <c r="A20" s="93" t="s">
        <v>47</v>
      </c>
      <c r="B20" s="93" t="s">
        <v>80</v>
      </c>
      <c r="C20" s="93" t="s">
        <v>45</v>
      </c>
      <c r="D20" s="93" t="s">
        <v>42</v>
      </c>
      <c r="E20" s="101">
        <f>SUMIFS(Table1[Row Data],Table1[Account Type],"=Financial Actual",Table1[Unit],$A20,Table1[Value Drivers],"=Revenues",Table1[Cost Centre / Profit Centre],$C20,Table1[Cost Centre / Profit Centre Elements],$D20,Table1[Month (Number)],TEXT(E$10,"m"))</f>
        <v>2117872.8966999999</v>
      </c>
      <c r="F20" s="101">
        <f>SUMIFS(Table1[Row Data],Table1[Account Type],"=Financial Actual",Table1[Unit],$A20,Table1[Value Drivers],"=Revenues",Table1[Cost Centre / Profit Centre],$C20,Table1[Cost Centre / Profit Centre Elements],$D20,Table1[Month (Number)],TEXT(F$10,"m"))</f>
        <v>1784971.7644</v>
      </c>
      <c r="G20" s="101">
        <f>SUMIFS(Table1[Row Data],Table1[Account Type],"=Financial Actual",Table1[Unit],$A20,Table1[Value Drivers],"=Revenues",Table1[Cost Centre / Profit Centre],$C20,Table1[Cost Centre / Profit Centre Elements],$D20,Table1[Month (Number)],TEXT(G$10,"m"))</f>
        <v>1972165.5701000001</v>
      </c>
      <c r="H20" s="101">
        <f>SUMIFS(Table1[Row Data],Table1[Account Type],"=Financial Actual",Table1[Unit],$A20,Table1[Value Drivers],"=Revenues",Table1[Cost Centre / Profit Centre],$C20,Table1[Cost Centre / Profit Centre Elements],$D20,Table1[Month (Number)],TEXT(H$10,"m"))</f>
        <v>1851866.2887999997</v>
      </c>
      <c r="I20" s="101">
        <f>SUMIFS(Table1[Row Data],Table1[Account Type],"=Financial Actual",Table1[Unit],$A20,Table1[Value Drivers],"=Revenues",Table1[Cost Centre / Profit Centre],$C20,Table1[Cost Centre / Profit Centre Elements],$D20,Table1[Month (Number)],TEXT(I$10,"m"))</f>
        <v>1690687.8758</v>
      </c>
      <c r="J20" s="101">
        <f>SUMIFS(Table1[Row Data],Table1[Account Type],"=Financial Actual",Table1[Unit],$A20,Table1[Value Drivers],"=Revenues",Table1[Cost Centre / Profit Centre],$C20,Table1[Cost Centre / Profit Centre Elements],$D20,Table1[Month (Number)],TEXT(J$10,"m"))</f>
        <v>1902139.5096</v>
      </c>
      <c r="K20" s="101">
        <f>SUMIFS(Table1[Row Data],Table1[Account Type],"=Financial Actual",Table1[Unit],$A20,Table1[Value Drivers],"=Revenues",Table1[Cost Centre / Profit Centre],$C20,Table1[Cost Centre / Profit Centre Elements],$D20,Table1[Month (Number)],TEXT(K$10,"m"))</f>
        <v>2732162.5980000002</v>
      </c>
      <c r="L20" s="101">
        <f>SUMIFS(Table1[Row Data],Table1[Account Type],"=Financial Actual",Table1[Unit],$A20,Table1[Value Drivers],"=Revenues",Table1[Cost Centre / Profit Centre],$C20,Table1[Cost Centre / Profit Centre Elements],$D20,Table1[Month (Number)],TEXT(L$10,"m"))</f>
        <v>2478782.8670000001</v>
      </c>
      <c r="M20" s="101">
        <f>SUMIFS(Table1[Row Data],Table1[Account Type],"=Financial Actual",Table1[Unit],$A20,Table1[Value Drivers],"=Revenues",Table1[Cost Centre / Profit Centre],$C20,Table1[Cost Centre / Profit Centre Elements],$D20,Table1[Month (Number)],TEXT(M$10,"m"))</f>
        <v>2401016.5399000002</v>
      </c>
      <c r="N20" s="101">
        <f>SUMIFS(Table1[Row Data],Table1[Account Type],"=Financial Actual",Table1[Unit],$A20,Table1[Value Drivers],"=Revenues",Table1[Cost Centre / Profit Centre],$C20,Table1[Cost Centre / Profit Centre Elements],$D20,Table1[Month (Number)],TEXT(N$10,"m"))</f>
        <v>1988364.2834000001</v>
      </c>
      <c r="O20" s="101">
        <f>SUMIFS(Table1[Row Data],Table1[Account Type],"=Financial Actual",Table1[Unit],$A20,Table1[Value Drivers],"=Revenues",Table1[Cost Centre / Profit Centre],$C20,Table1[Cost Centre / Profit Centre Elements],$D20,Table1[Month (Number)],TEXT(O$10,"m"))</f>
        <v>1787780.9268</v>
      </c>
      <c r="P20" s="101">
        <f>SUMIFS(Table1[Row Data],Table1[Account Type],"=Financial Actual",Table1[Unit],$A20,Table1[Value Drivers],"=Revenues",Table1[Cost Centre / Profit Centre],$C20,Table1[Cost Centre / Profit Centre Elements],$D20,Table1[Month (Number)],TEXT(P$10,"m"))</f>
        <v>1975620.4446</v>
      </c>
      <c r="Q20" s="101">
        <f t="shared" si="1"/>
        <v>24683431.565100003</v>
      </c>
      <c r="R20" s="173"/>
      <c r="S20" s="173"/>
      <c r="T20" s="173"/>
      <c r="U20" s="173"/>
      <c r="V20" s="173"/>
    </row>
    <row r="21" spans="1:22" ht="27.95" customHeight="1">
      <c r="A21" s="93" t="s">
        <v>47</v>
      </c>
      <c r="B21" s="93" t="s">
        <v>80</v>
      </c>
      <c r="C21" s="93" t="s">
        <v>45</v>
      </c>
      <c r="D21" s="93" t="s">
        <v>44</v>
      </c>
      <c r="E21" s="101">
        <f>SUMIFS(Table1[Row Data],Table1[Account Type],"=Financial Actual",Table1[Unit],$A21,Table1[Value Drivers],"=Revenues",Table1[Cost Centre / Profit Centre],$C21,Table1[Cost Centre / Profit Centre Elements],$D21,Table1[Month (Number)],TEXT(E$10,"m"))</f>
        <v>3850677.9939999999</v>
      </c>
      <c r="F21" s="101">
        <f>SUMIFS(Table1[Row Data],Table1[Account Type],"=Financial Actual",Table1[Unit],$A21,Table1[Value Drivers],"=Revenues",Table1[Cost Centre / Profit Centre],$C21,Table1[Cost Centre / Profit Centre Elements],$D21,Table1[Month (Number)],TEXT(F$10,"m"))</f>
        <v>3245403.2080000001</v>
      </c>
      <c r="G21" s="101">
        <f>SUMIFS(Table1[Row Data],Table1[Account Type],"=Financial Actual",Table1[Unit],$A21,Table1[Value Drivers],"=Revenues",Table1[Cost Centre / Profit Centre],$C21,Table1[Cost Centre / Profit Centre Elements],$D21,Table1[Month (Number)],TEXT(G$10,"m"))</f>
        <v>3585755.5820000004</v>
      </c>
      <c r="H21" s="101">
        <f>SUMIFS(Table1[Row Data],Table1[Account Type],"=Financial Actual",Table1[Unit],$A21,Table1[Value Drivers],"=Revenues",Table1[Cost Centre / Profit Centre],$C21,Table1[Cost Centre / Profit Centre Elements],$D21,Table1[Month (Number)],TEXT(H$10,"m"))</f>
        <v>3367029.6159999999</v>
      </c>
      <c r="I21" s="101">
        <f>SUMIFS(Table1[Row Data],Table1[Account Type],"=Financial Actual",Table1[Unit],$A21,Table1[Value Drivers],"=Revenues",Table1[Cost Centre / Profit Centre],$C21,Table1[Cost Centre / Profit Centre Elements],$D21,Table1[Month (Number)],TEXT(I$10,"m"))</f>
        <v>3073977.9560000002</v>
      </c>
      <c r="J21" s="101">
        <f>SUMIFS(Table1[Row Data],Table1[Account Type],"=Financial Actual",Table1[Unit],$A21,Table1[Value Drivers],"=Revenues",Table1[Cost Centre / Profit Centre],$C21,Table1[Cost Centre / Profit Centre Elements],$D21,Table1[Month (Number)],TEXT(J$10,"m"))</f>
        <v>3458435.4720000001</v>
      </c>
      <c r="K21" s="101">
        <f>SUMIFS(Table1[Row Data],Table1[Account Type],"=Financial Actual",Table1[Unit],$A21,Table1[Value Drivers],"=Revenues",Table1[Cost Centre / Profit Centre],$C21,Table1[Cost Centre / Profit Centre Elements],$D21,Table1[Month (Number)],TEXT(K$10,"m"))</f>
        <v>4967568.3600000003</v>
      </c>
      <c r="L21" s="101">
        <f>SUMIFS(Table1[Row Data],Table1[Account Type],"=Financial Actual",Table1[Unit],$A21,Table1[Value Drivers],"=Revenues",Table1[Cost Centre / Profit Centre],$C21,Table1[Cost Centre / Profit Centre Elements],$D21,Table1[Month (Number)],TEXT(L$10,"m"))</f>
        <v>4506877.9400000004</v>
      </c>
      <c r="M21" s="101">
        <f>SUMIFS(Table1[Row Data],Table1[Account Type],"=Financial Actual",Table1[Unit],$A21,Table1[Value Drivers],"=Revenues",Table1[Cost Centre / Profit Centre],$C21,Table1[Cost Centre / Profit Centre Elements],$D21,Table1[Month (Number)],TEXT(M$10,"m"))</f>
        <v>4365484.6179999998</v>
      </c>
      <c r="N21" s="101">
        <f>SUMIFS(Table1[Row Data],Table1[Account Type],"=Financial Actual",Table1[Unit],$A21,Table1[Value Drivers],"=Revenues",Table1[Cost Centre / Profit Centre],$C21,Table1[Cost Centre / Profit Centre Elements],$D21,Table1[Month (Number)],TEXT(N$10,"m"))</f>
        <v>4615207.7879999997</v>
      </c>
      <c r="O21" s="101">
        <f>SUMIFS(Table1[Row Data],Table1[Account Type],"=Financial Actual",Table1[Unit],$A21,Table1[Value Drivers],"=Revenues",Table1[Cost Centre / Profit Centre],$C21,Table1[Cost Centre / Profit Centre Elements],$D21,Table1[Month (Number)],TEXT(O$10,"m"))</f>
        <v>3250510.7760000005</v>
      </c>
      <c r="P21" s="101">
        <f>SUMIFS(Table1[Row Data],Table1[Account Type],"=Financial Actual",Table1[Unit],$A21,Table1[Value Drivers],"=Revenues",Table1[Cost Centre / Profit Centre],$C21,Table1[Cost Centre / Profit Centre Elements],$D21,Table1[Month (Number)],TEXT(P$10,"m"))</f>
        <v>3592037.1720000003</v>
      </c>
      <c r="Q21" s="101">
        <f t="shared" si="1"/>
        <v>45878966.482000001</v>
      </c>
      <c r="R21" s="173"/>
      <c r="S21" s="173"/>
      <c r="T21" s="173"/>
      <c r="U21" s="173"/>
      <c r="V21" s="173"/>
    </row>
    <row r="22" spans="1:22" ht="27.95" customHeight="1">
      <c r="A22" s="93" t="s">
        <v>47</v>
      </c>
      <c r="B22" s="93" t="s">
        <v>80</v>
      </c>
      <c r="C22" s="93" t="s">
        <v>46</v>
      </c>
      <c r="D22" s="93" t="s">
        <v>42</v>
      </c>
      <c r="E22" s="101">
        <f>SUMIFS(Table1[Row Data],Table1[Account Type],"=Financial Actual",Table1[Unit],$A22,Table1[Value Drivers],"=Revenues",Table1[Cost Centre / Profit Centre],$C22,Table1[Cost Centre / Profit Centre Elements],$D22,Table1[Month (Number)],TEXT(E$10,"m"))</f>
        <v>4139478.8435499985</v>
      </c>
      <c r="F22" s="101">
        <f>SUMIFS(Table1[Row Data],Table1[Account Type],"=Financial Actual",Table1[Unit],$A22,Table1[Value Drivers],"=Revenues",Table1[Cost Centre / Profit Centre],$C22,Table1[Cost Centre / Profit Centre Elements],$D22,Table1[Month (Number)],TEXT(F$10,"m"))</f>
        <v>3488808.4485999988</v>
      </c>
      <c r="G22" s="101">
        <f>SUMIFS(Table1[Row Data],Table1[Account Type],"=Financial Actual",Table1[Unit],$A22,Table1[Value Drivers],"=Revenues",Table1[Cost Centre / Profit Centre],$C22,Table1[Cost Centre / Profit Centre Elements],$D22,Table1[Month (Number)],TEXT(G$10,"m"))</f>
        <v>3854687.2506499989</v>
      </c>
      <c r="H22" s="101">
        <f>SUMIFS(Table1[Row Data],Table1[Account Type],"=Financial Actual",Table1[Unit],$A22,Table1[Value Drivers],"=Revenues",Table1[Cost Centre / Profit Centre],$C22,Table1[Cost Centre / Profit Centre Elements],$D22,Table1[Month (Number)],TEXT(H$10,"m"))</f>
        <v>3619556.8371999986</v>
      </c>
      <c r="I22" s="101">
        <f>SUMIFS(Table1[Row Data],Table1[Account Type],"=Financial Actual",Table1[Unit],$A22,Table1[Value Drivers],"=Revenues",Table1[Cost Centre / Profit Centre],$C22,Table1[Cost Centre / Profit Centre Elements],$D22,Table1[Month (Number)],TEXT(I$10,"m"))</f>
        <v>3304526.302699999</v>
      </c>
      <c r="J22" s="101">
        <f>SUMIFS(Table1[Row Data],Table1[Account Type],"=Financial Actual",Table1[Unit],$A22,Table1[Value Drivers],"=Revenues",Table1[Cost Centre / Profit Centre],$C22,Table1[Cost Centre / Profit Centre Elements],$D22,Table1[Month (Number)],TEXT(J$10,"m"))</f>
        <v>3717818.1323999991</v>
      </c>
      <c r="K22" s="101">
        <f>SUMIFS(Table1[Row Data],Table1[Account Type],"=Financial Actual",Table1[Unit],$A22,Table1[Value Drivers],"=Revenues",Table1[Cost Centre / Profit Centre],$C22,Table1[Cost Centre / Profit Centre Elements],$D22,Table1[Month (Number)],TEXT(K$10,"m"))</f>
        <v>5340135.9869999988</v>
      </c>
      <c r="L22" s="101">
        <f>SUMIFS(Table1[Row Data],Table1[Account Type],"=Financial Actual",Table1[Unit],$A22,Table1[Value Drivers],"=Revenues",Table1[Cost Centre / Profit Centre],$C22,Table1[Cost Centre / Profit Centre Elements],$D22,Table1[Month (Number)],TEXT(L$10,"m"))</f>
        <v>4844893.7854999984</v>
      </c>
      <c r="M22" s="101">
        <f>SUMIFS(Table1[Row Data],Table1[Account Type],"=Financial Actual",Table1[Unit],$A22,Table1[Value Drivers],"=Revenues",Table1[Cost Centre / Profit Centre],$C22,Table1[Cost Centre / Profit Centre Elements],$D22,Table1[Month (Number)],TEXT(M$10,"m"))</f>
        <v>4692895.9643499991</v>
      </c>
      <c r="N22" s="101">
        <f>SUMIFS(Table1[Row Data],Table1[Account Type],"=Financial Actual",Table1[Unit],$A22,Table1[Value Drivers],"=Revenues",Table1[Cost Centre / Profit Centre],$C22,Table1[Cost Centre / Profit Centre Elements],$D22,Table1[Month (Number)],TEXT(N$10,"m"))</f>
        <v>4886348.3721000003</v>
      </c>
      <c r="O22" s="101">
        <f>SUMIFS(Table1[Row Data],Table1[Account Type],"=Financial Actual",Table1[Unit],$A22,Table1[Value Drivers],"=Revenues",Table1[Cost Centre / Profit Centre],$C22,Table1[Cost Centre / Profit Centre Elements],$D22,Table1[Month (Number)],TEXT(O$10,"m"))</f>
        <v>3494299.084199999</v>
      </c>
      <c r="P22" s="101">
        <f>SUMIFS(Table1[Row Data],Table1[Account Type],"=Financial Actual",Table1[Unit],$A22,Table1[Value Drivers],"=Revenues",Table1[Cost Centre / Profit Centre],$C22,Table1[Cost Centre / Profit Centre Elements],$D22,Table1[Month (Number)],TEXT(P$10,"m"))</f>
        <v>3861439.9598999987</v>
      </c>
      <c r="Q22" s="101">
        <f t="shared" si="1"/>
        <v>49244888.96814999</v>
      </c>
      <c r="R22" s="173"/>
      <c r="S22" s="173"/>
      <c r="T22" s="173"/>
      <c r="U22" s="173"/>
      <c r="V22" s="173"/>
    </row>
    <row r="23" spans="1:22" s="97" customFormat="1" ht="27.95" customHeight="1">
      <c r="A23" s="100"/>
      <c r="B23" s="100"/>
      <c r="C23" s="100"/>
      <c r="D23" s="100"/>
    </row>
    <row r="24" spans="1:22" ht="27.95" customHeight="1">
      <c r="A24" s="93" t="s">
        <v>48</v>
      </c>
      <c r="B24" s="93" t="s">
        <v>80</v>
      </c>
      <c r="C24" s="93" t="s">
        <v>41</v>
      </c>
      <c r="D24" s="93" t="s">
        <v>42</v>
      </c>
      <c r="E24" s="101">
        <f>SUMIFS(Table1[Row Data],Table1[Account Type],"=Financial Actual",Table1[Unit],$A24,Table1[Value Drivers],"=Revenues",Table1[Cost Centre / Profit Centre],$C24,Table1[Cost Centre / Profit Centre Elements],$D24,Table1[Month (Number)],TEXT(E$10,"m"))</f>
        <v>1766228.7212499999</v>
      </c>
      <c r="F24" s="101">
        <f>SUMIFS(Table1[Row Data],Table1[Account Type],"=Financial Actual",Table1[Unit],$A24,Table1[Value Drivers],"=Revenues",Table1[Cost Centre / Profit Centre],$C24,Table1[Cost Centre / Profit Centre Elements],$D24,Table1[Month (Number)],TEXT(F$10,"m"))</f>
        <v>1951422.76125</v>
      </c>
      <c r="G24" s="101">
        <f>SUMIFS(Table1[Row Data],Table1[Account Type],"=Financial Actual",Table1[Unit],$A24,Table1[Value Drivers],"=Revenues",Table1[Cost Centre / Profit Centre],$C24,Table1[Cost Centre / Profit Centre Elements],$D24,Table1[Month (Number)],TEXT(G$10,"m"))</f>
        <v>1699371.23875</v>
      </c>
      <c r="H24" s="101">
        <f>SUMIFS(Table1[Row Data],Table1[Account Type],"=Financial Actual",Table1[Unit],$A24,Table1[Value Drivers],"=Revenues",Table1[Cost Centre / Profit Centre],$C24,Table1[Cost Centre / Profit Centre Elements],$D24,Table1[Month (Number)],TEXT(H$10,"m"))</f>
        <v>1502189.2037500001</v>
      </c>
      <c r="I24" s="101">
        <f>SUMIFS(Table1[Row Data],Table1[Account Type],"=Financial Actual",Table1[Unit],$A24,Table1[Value Drivers],"=Revenues",Table1[Cost Centre / Profit Centre],$C24,Table1[Cost Centre / Profit Centre Elements],$D24,Table1[Month (Number)],TEXT(I$10,"m"))</f>
        <v>1650239.5062500001</v>
      </c>
      <c r="J24" s="101">
        <f>SUMIFS(Table1[Row Data],Table1[Account Type],"=Financial Actual",Table1[Unit],$A24,Table1[Value Drivers],"=Revenues",Table1[Cost Centre / Profit Centre],$C24,Table1[Cost Centre / Profit Centre Elements],$D24,Table1[Month (Number)],TEXT(J$10,"m"))</f>
        <v>1406546.085</v>
      </c>
      <c r="K24" s="101">
        <f>SUMIFS(Table1[Row Data],Table1[Account Type],"=Financial Actual",Table1[Unit],$A24,Table1[Value Drivers],"=Revenues",Table1[Cost Centre / Profit Centre],$C24,Table1[Cost Centre / Profit Centre Elements],$D24,Table1[Month (Number)],TEXT(K$10,"m"))</f>
        <v>2151540.1949999998</v>
      </c>
      <c r="L24" s="101">
        <f>SUMIFS(Table1[Row Data],Table1[Account Type],"=Financial Actual",Table1[Unit],$A24,Table1[Value Drivers],"=Revenues",Table1[Cost Centre / Profit Centre],$C24,Table1[Cost Centre / Profit Centre Elements],$D24,Table1[Month (Number)],TEXT(L$10,"m"))</f>
        <v>2191228.2262499998</v>
      </c>
      <c r="M24" s="101">
        <f>SUMIFS(Table1[Row Data],Table1[Account Type],"=Financial Actual",Table1[Unit],$A24,Table1[Value Drivers],"=Revenues",Table1[Cost Centre / Profit Centre],$C24,Table1[Cost Centre / Profit Centre Elements],$D24,Table1[Month (Number)],TEXT(M$10,"m"))</f>
        <v>1965526.61625</v>
      </c>
      <c r="N24" s="101">
        <f>SUMIFS(Table1[Row Data],Table1[Account Type],"=Financial Actual",Table1[Unit],$A24,Table1[Value Drivers],"=Revenues",Table1[Cost Centre / Profit Centre],$C24,Table1[Cost Centre / Profit Centre Elements],$D24,Table1[Month (Number)],TEXT(N$10,"m"))</f>
        <v>2084911.36</v>
      </c>
      <c r="O24" s="101">
        <f>SUMIFS(Table1[Row Data],Table1[Account Type],"=Financial Actual",Table1[Unit],$A24,Table1[Value Drivers],"=Revenues",Table1[Cost Centre / Profit Centre],$C24,Table1[Cost Centre / Profit Centre Elements],$D24,Table1[Month (Number)],TEXT(O$10,"m"))</f>
        <v>2053699.35375</v>
      </c>
      <c r="P24" s="101">
        <f>SUMIFS(Table1[Row Data],Table1[Account Type],"=Financial Actual",Table1[Unit],$A24,Table1[Value Drivers],"=Revenues",Table1[Cost Centre / Profit Centre],$C24,Table1[Cost Centre / Profit Centre Elements],$D24,Table1[Month (Number)],TEXT(P$10,"m"))</f>
        <v>2197266.9237500001</v>
      </c>
      <c r="Q24" s="101">
        <f>SUM(E24:P24)</f>
        <v>22620170.191250004</v>
      </c>
      <c r="R24" s="173"/>
      <c r="S24" s="173"/>
      <c r="T24" s="173"/>
      <c r="U24" s="173"/>
      <c r="V24" s="173"/>
    </row>
    <row r="25" spans="1:22" ht="27.95" customHeight="1">
      <c r="A25" s="93" t="s">
        <v>48</v>
      </c>
      <c r="B25" s="93" t="s">
        <v>80</v>
      </c>
      <c r="C25" s="93" t="s">
        <v>41</v>
      </c>
      <c r="D25" s="93" t="s">
        <v>44</v>
      </c>
      <c r="E25" s="101">
        <f>SUMIFS(Table1[Row Data],Table1[Account Type],"=Financial Actual",Table1[Unit],$A25,Table1[Value Drivers],"=Revenues",Table1[Cost Centre / Profit Centre],$C25,Table1[Cost Centre / Profit Centre Elements],$D25,Table1[Month (Number)],TEXT(E$10,"m"))</f>
        <v>3532457.4424999999</v>
      </c>
      <c r="F25" s="101">
        <f>SUMIFS(Table1[Row Data],Table1[Account Type],"=Financial Actual",Table1[Unit],$A25,Table1[Value Drivers],"=Revenues",Table1[Cost Centre / Profit Centre],$C25,Table1[Cost Centre / Profit Centre Elements],$D25,Table1[Month (Number)],TEXT(F$10,"m"))</f>
        <v>3902845.5225</v>
      </c>
      <c r="G25" s="101">
        <f>SUMIFS(Table1[Row Data],Table1[Account Type],"=Financial Actual",Table1[Unit],$A25,Table1[Value Drivers],"=Revenues",Table1[Cost Centre / Profit Centre],$C25,Table1[Cost Centre / Profit Centre Elements],$D25,Table1[Month (Number)],TEXT(G$10,"m"))</f>
        <v>3398742.4775</v>
      </c>
      <c r="H25" s="101">
        <f>SUMIFS(Table1[Row Data],Table1[Account Type],"=Financial Actual",Table1[Unit],$A25,Table1[Value Drivers],"=Revenues",Table1[Cost Centre / Profit Centre],$C25,Table1[Cost Centre / Profit Centre Elements],$D25,Table1[Month (Number)],TEXT(H$10,"m"))</f>
        <v>3004378.4075000002</v>
      </c>
      <c r="I25" s="101">
        <f>SUMIFS(Table1[Row Data],Table1[Account Type],"=Financial Actual",Table1[Unit],$A25,Table1[Value Drivers],"=Revenues",Table1[Cost Centre / Profit Centre],$C25,Table1[Cost Centre / Profit Centre Elements],$D25,Table1[Month (Number)],TEXT(I$10,"m"))</f>
        <v>3300479.0125000002</v>
      </c>
      <c r="J25" s="101">
        <f>SUMIFS(Table1[Row Data],Table1[Account Type],"=Financial Actual",Table1[Unit],$A25,Table1[Value Drivers],"=Revenues",Table1[Cost Centre / Profit Centre],$C25,Table1[Cost Centre / Profit Centre Elements],$D25,Table1[Month (Number)],TEXT(J$10,"m"))</f>
        <v>2813092.17</v>
      </c>
      <c r="K25" s="101">
        <f>SUMIFS(Table1[Row Data],Table1[Account Type],"=Financial Actual",Table1[Unit],$A25,Table1[Value Drivers],"=Revenues",Table1[Cost Centre / Profit Centre],$C25,Table1[Cost Centre / Profit Centre Elements],$D25,Table1[Month (Number)],TEXT(K$10,"m"))</f>
        <v>4303080.3899999997</v>
      </c>
      <c r="L25" s="101">
        <f>SUMIFS(Table1[Row Data],Table1[Account Type],"=Financial Actual",Table1[Unit],$A25,Table1[Value Drivers],"=Revenues",Table1[Cost Centre / Profit Centre],$C25,Table1[Cost Centre / Profit Centre Elements],$D25,Table1[Month (Number)],TEXT(L$10,"m"))</f>
        <v>4382456.4524999997</v>
      </c>
      <c r="M25" s="101">
        <f>SUMIFS(Table1[Row Data],Table1[Account Type],"=Financial Actual",Table1[Unit],$A25,Table1[Value Drivers],"=Revenues",Table1[Cost Centre / Profit Centre],$C25,Table1[Cost Centre / Profit Centre Elements],$D25,Table1[Month (Number)],TEXT(M$10,"m"))</f>
        <v>3931053.2324999999</v>
      </c>
      <c r="N25" s="101">
        <f>SUMIFS(Table1[Row Data],Table1[Account Type],"=Financial Actual",Table1[Unit],$A25,Table1[Value Drivers],"=Revenues",Table1[Cost Centre / Profit Centre],$C25,Table1[Cost Centre / Profit Centre Elements],$D25,Table1[Month (Number)],TEXT(N$10,"m"))</f>
        <v>4169822.72</v>
      </c>
      <c r="O25" s="101">
        <f>SUMIFS(Table1[Row Data],Table1[Account Type],"=Financial Actual",Table1[Unit],$A25,Table1[Value Drivers],"=Revenues",Table1[Cost Centre / Profit Centre],$C25,Table1[Cost Centre / Profit Centre Elements],$D25,Table1[Month (Number)],TEXT(O$10,"m"))</f>
        <v>4107398.7075</v>
      </c>
      <c r="P25" s="101">
        <f>SUMIFS(Table1[Row Data],Table1[Account Type],"=Financial Actual",Table1[Unit],$A25,Table1[Value Drivers],"=Revenues",Table1[Cost Centre / Profit Centre],$C25,Table1[Cost Centre / Profit Centre Elements],$D25,Table1[Month (Number)],TEXT(P$10,"m"))</f>
        <v>4394533.8475000001</v>
      </c>
      <c r="Q25" s="101">
        <f t="shared" ref="Q25:Q28" si="2">SUM(E25:P25)</f>
        <v>45240340.382500008</v>
      </c>
      <c r="R25" s="173"/>
      <c r="S25" s="173"/>
      <c r="T25" s="173"/>
      <c r="U25" s="173"/>
      <c r="V25" s="173"/>
    </row>
    <row r="26" spans="1:22" ht="27.95" customHeight="1">
      <c r="A26" s="93" t="s">
        <v>48</v>
      </c>
      <c r="B26" s="93" t="s">
        <v>80</v>
      </c>
      <c r="C26" s="93" t="s">
        <v>45</v>
      </c>
      <c r="D26" s="93" t="s">
        <v>42</v>
      </c>
      <c r="E26" s="101">
        <f>SUMIFS(Table1[Row Data],Table1[Account Type],"=Financial Actual",Table1[Unit],$A26,Table1[Value Drivers],"=Revenues",Table1[Cost Centre / Profit Centre],$C26,Table1[Cost Centre / Profit Centre Elements],$D26,Table1[Month (Number)],TEXT(E$10,"m"))</f>
        <v>1554281.2747</v>
      </c>
      <c r="F26" s="101">
        <f>SUMIFS(Table1[Row Data],Table1[Account Type],"=Financial Actual",Table1[Unit],$A26,Table1[Value Drivers],"=Revenues",Table1[Cost Centre / Profit Centre],$C26,Table1[Cost Centre / Profit Centre Elements],$D26,Table1[Month (Number)],TEXT(F$10,"m"))</f>
        <v>1717252.0299</v>
      </c>
      <c r="G26" s="101">
        <f>SUMIFS(Table1[Row Data],Table1[Account Type],"=Financial Actual",Table1[Unit],$A26,Table1[Value Drivers],"=Revenues",Table1[Cost Centre / Profit Centre],$C26,Table1[Cost Centre / Profit Centre Elements],$D26,Table1[Month (Number)],TEXT(G$10,"m"))</f>
        <v>1495446.6901</v>
      </c>
      <c r="H26" s="101">
        <f>SUMIFS(Table1[Row Data],Table1[Account Type],"=Financial Actual",Table1[Unit],$A26,Table1[Value Drivers],"=Revenues",Table1[Cost Centre / Profit Centre],$C26,Table1[Cost Centre / Profit Centre Elements],$D26,Table1[Month (Number)],TEXT(H$10,"m"))</f>
        <v>1321926.4993</v>
      </c>
      <c r="I26" s="101">
        <f>SUMIFS(Table1[Row Data],Table1[Account Type],"=Financial Actual",Table1[Unit],$A26,Table1[Value Drivers],"=Revenues",Table1[Cost Centre / Profit Centre],$C26,Table1[Cost Centre / Profit Centre Elements],$D26,Table1[Month (Number)],TEXT(I$10,"m"))</f>
        <v>1452210.7655</v>
      </c>
      <c r="J26" s="101">
        <f>SUMIFS(Table1[Row Data],Table1[Account Type],"=Financial Actual",Table1[Unit],$A26,Table1[Value Drivers],"=Revenues",Table1[Cost Centre / Profit Centre],$C26,Table1[Cost Centre / Profit Centre Elements],$D26,Table1[Month (Number)],TEXT(J$10,"m"))</f>
        <v>1237760.5548</v>
      </c>
      <c r="K26" s="101">
        <f>SUMIFS(Table1[Row Data],Table1[Account Type],"=Financial Actual",Table1[Unit],$A26,Table1[Value Drivers],"=Revenues",Table1[Cost Centre / Profit Centre],$C26,Table1[Cost Centre / Profit Centre Elements],$D26,Table1[Month (Number)],TEXT(K$10,"m"))</f>
        <v>1893355.3716</v>
      </c>
      <c r="L26" s="101">
        <f>SUMIFS(Table1[Row Data],Table1[Account Type],"=Financial Actual",Table1[Unit],$A26,Table1[Value Drivers],"=Revenues",Table1[Cost Centre / Profit Centre],$C26,Table1[Cost Centre / Profit Centre Elements],$D26,Table1[Month (Number)],TEXT(L$10,"m"))</f>
        <v>1928280.8390999998</v>
      </c>
      <c r="M26" s="101">
        <f>SUMIFS(Table1[Row Data],Table1[Account Type],"=Financial Actual",Table1[Unit],$A26,Table1[Value Drivers],"=Revenues",Table1[Cost Centre / Profit Centre],$C26,Table1[Cost Centre / Profit Centre Elements],$D26,Table1[Month (Number)],TEXT(M$10,"m"))</f>
        <v>1729663.4223</v>
      </c>
      <c r="N26" s="101">
        <f>SUMIFS(Table1[Row Data],Table1[Account Type],"=Financial Actual",Table1[Unit],$A26,Table1[Value Drivers],"=Revenues",Table1[Cost Centre / Profit Centre],$C26,Table1[Cost Centre / Profit Centre Elements],$D26,Table1[Month (Number)],TEXT(N$10,"m"))</f>
        <v>1834721.9968000001</v>
      </c>
      <c r="O26" s="101">
        <f>SUMIFS(Table1[Row Data],Table1[Account Type],"=Financial Actual",Table1[Unit],$A26,Table1[Value Drivers],"=Revenues",Table1[Cost Centre / Profit Centre],$C26,Table1[Cost Centre / Profit Centre Elements],$D26,Table1[Month (Number)],TEXT(O$10,"m"))</f>
        <v>1807255.4313000001</v>
      </c>
      <c r="P26" s="101">
        <f>SUMIFS(Table1[Row Data],Table1[Account Type],"=Financial Actual",Table1[Unit],$A26,Table1[Value Drivers],"=Revenues",Table1[Cost Centre / Profit Centre],$C26,Table1[Cost Centre / Profit Centre Elements],$D26,Table1[Month (Number)],TEXT(P$10,"m"))</f>
        <v>1933594.8929000001</v>
      </c>
      <c r="Q26" s="101">
        <f t="shared" si="2"/>
        <v>19905749.768300001</v>
      </c>
      <c r="R26" s="173"/>
      <c r="S26" s="173"/>
      <c r="T26" s="173"/>
      <c r="U26" s="173"/>
      <c r="V26" s="173"/>
    </row>
    <row r="27" spans="1:22" ht="27.95" customHeight="1">
      <c r="A27" s="93" t="s">
        <v>48</v>
      </c>
      <c r="B27" s="93" t="s">
        <v>80</v>
      </c>
      <c r="C27" s="93" t="s">
        <v>45</v>
      </c>
      <c r="D27" s="93" t="s">
        <v>44</v>
      </c>
      <c r="E27" s="101">
        <f>SUMIFS(Table1[Row Data],Table1[Account Type],"=Financial Actual",Table1[Unit],$A27,Table1[Value Drivers],"=Revenues",Table1[Cost Centre / Profit Centre],$C27,Table1[Cost Centre / Profit Centre Elements],$D27,Table1[Month (Number)],TEXT(E$10,"m"))</f>
        <v>2825965.9539999999</v>
      </c>
      <c r="F27" s="101">
        <f>SUMIFS(Table1[Row Data],Table1[Account Type],"=Financial Actual",Table1[Unit],$A27,Table1[Value Drivers],"=Revenues",Table1[Cost Centre / Profit Centre],$C27,Table1[Cost Centre / Profit Centre Elements],$D27,Table1[Month (Number)],TEXT(F$10,"m"))</f>
        <v>2122276.4180000001</v>
      </c>
      <c r="G27" s="101">
        <f>SUMIFS(Table1[Row Data],Table1[Account Type],"=Financial Actual",Table1[Unit],$A27,Table1[Value Drivers],"=Revenues",Table1[Cost Centre / Profit Centre],$C27,Table1[Cost Centre / Profit Centre Elements],$D27,Table1[Month (Number)],TEXT(G$10,"m"))</f>
        <v>3718993.9819999998</v>
      </c>
      <c r="H27" s="101">
        <f>SUMIFS(Table1[Row Data],Table1[Account Type],"=Financial Actual",Table1[Unit],$A27,Table1[Value Drivers],"=Revenues",Table1[Cost Centre / Profit Centre],$C27,Table1[Cost Centre / Profit Centre Elements],$D27,Table1[Month (Number)],TEXT(H$10,"m"))</f>
        <v>3403502.7259999998</v>
      </c>
      <c r="I27" s="101">
        <f>SUMIFS(Table1[Row Data],Table1[Account Type],"=Financial Actual",Table1[Unit],$A27,Table1[Value Drivers],"=Revenues",Table1[Cost Centre / Profit Centre],$C27,Table1[Cost Centre / Profit Centre Elements],$D27,Table1[Month (Number)],TEXT(I$10,"m"))</f>
        <v>2640383.2100000004</v>
      </c>
      <c r="J27" s="101">
        <f>SUMIFS(Table1[Row Data],Table1[Account Type],"=Financial Actual",Table1[Unit],$A27,Table1[Value Drivers],"=Revenues",Table1[Cost Centre / Profit Centre],$C27,Table1[Cost Centre / Profit Centre Elements],$D27,Table1[Month (Number)],TEXT(J$10,"m"))</f>
        <v>3250473.736</v>
      </c>
      <c r="K27" s="101">
        <f>SUMIFS(Table1[Row Data],Table1[Account Type],"=Financial Actual",Table1[Unit],$A27,Table1[Value Drivers],"=Revenues",Table1[Cost Centre / Profit Centre],$C27,Table1[Cost Centre / Profit Centre Elements],$D27,Table1[Month (Number)],TEXT(K$10,"m"))</f>
        <v>3442464.3119999999</v>
      </c>
      <c r="L27" s="101">
        <f>SUMIFS(Table1[Row Data],Table1[Account Type],"=Financial Actual",Table1[Unit],$A27,Table1[Value Drivers],"=Revenues",Table1[Cost Centre / Profit Centre],$C27,Table1[Cost Centre / Profit Centre Elements],$D27,Table1[Month (Number)],TEXT(L$10,"m"))</f>
        <v>3505965.162</v>
      </c>
      <c r="M27" s="101">
        <f>SUMIFS(Table1[Row Data],Table1[Account Type],"=Financial Actual",Table1[Unit],$A27,Table1[Value Drivers],"=Revenues",Table1[Cost Centre / Profit Centre],$C27,Table1[Cost Centre / Profit Centre Elements],$D27,Table1[Month (Number)],TEXT(M$10,"m"))</f>
        <v>3144842.5860000001</v>
      </c>
      <c r="N27" s="101">
        <f>SUMIFS(Table1[Row Data],Table1[Account Type],"=Financial Actual",Table1[Unit],$A27,Table1[Value Drivers],"=Revenues",Table1[Cost Centre / Profit Centre],$C27,Table1[Cost Centre / Profit Centre Elements],$D27,Table1[Month (Number)],TEXT(N$10,"m"))</f>
        <v>3335858.1760000004</v>
      </c>
      <c r="O27" s="101">
        <f>SUMIFS(Table1[Row Data],Table1[Account Type],"=Financial Actual",Table1[Unit],$A27,Table1[Value Drivers],"=Revenues",Table1[Cost Centre / Profit Centre],$C27,Table1[Cost Centre / Profit Centre Elements],$D27,Table1[Month (Number)],TEXT(O$10,"m"))</f>
        <v>3285918.966</v>
      </c>
      <c r="P27" s="101">
        <f>SUMIFS(Table1[Row Data],Table1[Account Type],"=Financial Actual",Table1[Unit],$A27,Table1[Value Drivers],"=Revenues",Table1[Cost Centre / Profit Centre],$C27,Table1[Cost Centre / Profit Centre Elements],$D27,Table1[Month (Number)],TEXT(P$10,"m"))</f>
        <v>3515627.0780000002</v>
      </c>
      <c r="Q27" s="101">
        <f t="shared" si="2"/>
        <v>38192272.306000002</v>
      </c>
      <c r="R27" s="173"/>
      <c r="S27" s="173"/>
      <c r="T27" s="173"/>
      <c r="U27" s="173"/>
      <c r="V27" s="173"/>
    </row>
    <row r="28" spans="1:22" ht="27.95" customHeight="1">
      <c r="A28" s="93" t="s">
        <v>48</v>
      </c>
      <c r="B28" s="93" t="s">
        <v>80</v>
      </c>
      <c r="C28" s="93" t="s">
        <v>46</v>
      </c>
      <c r="D28" s="93" t="s">
        <v>42</v>
      </c>
      <c r="E28" s="101">
        <f>SUMIFS(Table1[Row Data],Table1[Account Type],"=Financial Actual",Table1[Unit],$A28,Table1[Value Drivers],"=Revenues",Table1[Cost Centre / Profit Centre],$C28,Table1[Cost Centre / Profit Centre Elements],$D28,Table1[Month (Number)],TEXT(E$10,"m"))</f>
        <v>3037913.400549999</v>
      </c>
      <c r="F28" s="101">
        <f>SUMIFS(Table1[Row Data],Table1[Account Type],"=Financial Actual",Table1[Unit],$A28,Table1[Value Drivers],"=Revenues",Table1[Cost Centre / Profit Centre],$C28,Table1[Cost Centre / Profit Centre Elements],$D28,Table1[Month (Number)],TEXT(F$10,"m"))</f>
        <v>3356447.1493499991</v>
      </c>
      <c r="G28" s="101">
        <f>SUMIFS(Table1[Row Data],Table1[Account Type],"=Financial Actual",Table1[Unit],$A28,Table1[Value Drivers],"=Revenues",Table1[Cost Centre / Profit Centre],$C28,Table1[Cost Centre / Profit Centre Elements],$D28,Table1[Month (Number)],TEXT(G$10,"m"))</f>
        <v>2922918.5306499992</v>
      </c>
      <c r="H28" s="101">
        <f>SUMIFS(Table1[Row Data],Table1[Account Type],"=Financial Actual",Table1[Unit],$A28,Table1[Value Drivers],"=Revenues",Table1[Cost Centre / Profit Centre],$C28,Table1[Cost Centre / Profit Centre Elements],$D28,Table1[Month (Number)],TEXT(H$10,"m"))</f>
        <v>2583765.4304499994</v>
      </c>
      <c r="I28" s="101">
        <f>SUMIFS(Table1[Row Data],Table1[Account Type],"=Financial Actual",Table1[Unit],$A28,Table1[Value Drivers],"=Revenues",Table1[Cost Centre / Profit Centre],$C28,Table1[Cost Centre / Profit Centre Elements],$D28,Table1[Month (Number)],TEXT(I$10,"m"))</f>
        <v>2838411.9507499994</v>
      </c>
      <c r="J28" s="101">
        <f>SUMIFS(Table1[Row Data],Table1[Account Type],"=Financial Actual",Table1[Unit],$A28,Table1[Value Drivers],"=Revenues",Table1[Cost Centre / Profit Centre],$C28,Table1[Cost Centre / Profit Centre Elements],$D28,Table1[Month (Number)],TEXT(J$10,"m"))</f>
        <v>2419259.2661999995</v>
      </c>
      <c r="K28" s="101">
        <f>SUMIFS(Table1[Row Data],Table1[Account Type],"=Financial Actual",Table1[Unit],$A28,Table1[Value Drivers],"=Revenues",Table1[Cost Centre / Profit Centre],$C28,Table1[Cost Centre / Profit Centre Elements],$D28,Table1[Month (Number)],TEXT(K$10,"m"))</f>
        <v>3700649.1353999986</v>
      </c>
      <c r="L28" s="101">
        <f>SUMIFS(Table1[Row Data],Table1[Account Type],"=Financial Actual",Table1[Unit],$A28,Table1[Value Drivers],"=Revenues",Table1[Cost Centre / Profit Centre],$C28,Table1[Cost Centre / Profit Centre Elements],$D28,Table1[Month (Number)],TEXT(L$10,"m"))</f>
        <v>3768912.5491499985</v>
      </c>
      <c r="M28" s="101">
        <f>SUMIFS(Table1[Row Data],Table1[Account Type],"=Financial Actual",Table1[Unit],$A28,Table1[Value Drivers],"=Revenues",Table1[Cost Centre / Profit Centre],$C28,Table1[Cost Centre / Profit Centre Elements],$D28,Table1[Month (Number)],TEXT(M$10,"m"))</f>
        <v>3380705.7799499989</v>
      </c>
      <c r="N28" s="101">
        <f>SUMIFS(Table1[Row Data],Table1[Account Type],"=Financial Actual",Table1[Unit],$A28,Table1[Value Drivers],"=Revenues",Table1[Cost Centre / Profit Centre],$C28,Table1[Cost Centre / Profit Centre Elements],$D28,Table1[Month (Number)],TEXT(N$10,"m"))</f>
        <v>3586047.5391999991</v>
      </c>
      <c r="O28" s="101">
        <f>SUMIFS(Table1[Row Data],Table1[Account Type],"=Financial Actual",Table1[Unit],$A28,Table1[Value Drivers],"=Revenues",Table1[Cost Centre / Profit Centre],$C28,Table1[Cost Centre / Profit Centre Elements],$D28,Table1[Month (Number)],TEXT(O$10,"m"))</f>
        <v>3032362.88845</v>
      </c>
      <c r="P28" s="101">
        <f>SUMIFS(Table1[Row Data],Table1[Account Type],"=Financial Actual",Table1[Unit],$A28,Table1[Value Drivers],"=Revenues",Table1[Cost Centre / Profit Centre],$C28,Table1[Cost Centre / Profit Centre Elements],$D28,Table1[Month (Number)],TEXT(P$10,"m"))</f>
        <v>3079299.10885</v>
      </c>
      <c r="Q28" s="101">
        <f t="shared" si="2"/>
        <v>37706692.728949994</v>
      </c>
      <c r="R28" s="173"/>
      <c r="S28" s="173"/>
      <c r="T28" s="173"/>
      <c r="U28" s="173"/>
      <c r="V28" s="173"/>
    </row>
    <row r="30" spans="1:22" s="105" customFormat="1" ht="40.5" customHeight="1">
      <c r="A30" s="185" t="s">
        <v>81</v>
      </c>
      <c r="B30" s="186"/>
      <c r="C30" s="186"/>
      <c r="D30" s="186"/>
      <c r="E30" s="186"/>
      <c r="F30" s="186"/>
      <c r="G30" s="186"/>
      <c r="H30" s="186"/>
      <c r="I30" s="186"/>
      <c r="J30" s="186"/>
      <c r="K30" s="186"/>
      <c r="L30" s="186"/>
      <c r="M30" s="186"/>
      <c r="N30" s="186"/>
      <c r="O30" s="186"/>
      <c r="P30" s="186"/>
      <c r="Q30" s="186"/>
      <c r="R30" s="186"/>
      <c r="S30" s="186"/>
      <c r="T30" s="186"/>
      <c r="U30" s="186"/>
      <c r="V30" s="96"/>
    </row>
    <row r="31" spans="1:22" s="105" customFormat="1" ht="27.95" customHeight="1">
      <c r="A31" s="185" t="s">
        <v>82</v>
      </c>
      <c r="B31" s="187"/>
      <c r="C31" s="187"/>
      <c r="D31" s="187"/>
      <c r="E31" s="187"/>
      <c r="F31" s="187"/>
      <c r="G31" s="187"/>
      <c r="H31" s="187"/>
      <c r="I31" s="187"/>
      <c r="J31" s="187"/>
      <c r="K31" s="187"/>
      <c r="L31" s="187"/>
      <c r="M31" s="187"/>
      <c r="N31" s="187"/>
      <c r="O31" s="187"/>
      <c r="P31" s="187"/>
      <c r="Q31" s="187"/>
      <c r="R31" s="187"/>
      <c r="S31" s="187"/>
      <c r="T31" s="187"/>
      <c r="U31" s="187"/>
      <c r="V31" s="187"/>
    </row>
    <row r="32" spans="1:22" s="97" customFormat="1" ht="27.95" customHeight="1">
      <c r="A32" s="98" t="s">
        <v>20</v>
      </c>
      <c r="B32" s="98" t="s">
        <v>78</v>
      </c>
      <c r="C32" s="98" t="s">
        <v>40</v>
      </c>
      <c r="E32" s="99">
        <v>41456</v>
      </c>
      <c r="F32" s="99">
        <v>41487</v>
      </c>
      <c r="G32" s="99">
        <v>41518</v>
      </c>
      <c r="H32" s="99">
        <v>41548</v>
      </c>
      <c r="I32" s="99">
        <v>41579</v>
      </c>
      <c r="J32" s="99">
        <v>41609</v>
      </c>
      <c r="K32" s="99">
        <v>41640</v>
      </c>
      <c r="L32" s="99">
        <v>41671</v>
      </c>
      <c r="M32" s="99">
        <v>41699</v>
      </c>
      <c r="N32" s="99">
        <v>41730</v>
      </c>
      <c r="O32" s="99">
        <v>41760</v>
      </c>
      <c r="P32" s="99">
        <v>41791</v>
      </c>
    </row>
    <row r="33" spans="1:17" s="97" customFormat="1" ht="27.95" customHeight="1">
      <c r="A33" s="98"/>
      <c r="B33" s="98"/>
      <c r="C33" s="98"/>
      <c r="Q33" s="109" t="s">
        <v>68</v>
      </c>
    </row>
    <row r="34" spans="1:17" ht="27.95" customHeight="1">
      <c r="A34" s="93" t="s">
        <v>39</v>
      </c>
      <c r="B34" s="93" t="s">
        <v>80</v>
      </c>
      <c r="C34" s="93" t="s">
        <v>41</v>
      </c>
      <c r="D34" s="173"/>
      <c r="E34" s="101">
        <f>SUMIFS(Table1[Row Data],Table1[Account Type],"=Financial Actual",Table1[Unit],$A34,Table1[Value Drivers],"=Revenues",Table1[Cost Centre / Profit Centre],$C34,Table1[Month (Number)],TEXT(E$10,"m"))</f>
        <v>3094536.9986999994</v>
      </c>
      <c r="F34" s="101">
        <f>SUMIFS(Table1[Row Data],Table1[Account Type],"=Financial Actual",Table1[Unit],$A34,Table1[Value Drivers],"=Revenues",Table1[Cost Centre / Profit Centre],$C34,Table1[Month (Number)],TEXT(F$10,"m"))</f>
        <v>2980521.8105250001</v>
      </c>
      <c r="G34" s="101">
        <f>SUMIFS(Table1[Row Data],Table1[Account Type],"=Financial Actual",Table1[Unit],$A34,Table1[Value Drivers],"=Revenues",Table1[Cost Centre / Profit Centre],$C34,Table1[Month (Number)],TEXT(G$10,"m"))</f>
        <v>2752413.7409999999</v>
      </c>
      <c r="H34" s="101">
        <f>SUMIFS(Table1[Row Data],Table1[Account Type],"=Financial Actual",Table1[Unit],$A34,Table1[Value Drivers],"=Revenues",Table1[Cost Centre / Profit Centre],$C34,Table1[Month (Number)],TEXT(H$10,"m"))</f>
        <v>2732151.9371999996</v>
      </c>
      <c r="I34" s="101">
        <f>SUMIFS(Table1[Row Data],Table1[Account Type],"=Financial Actual",Table1[Unit],$A34,Table1[Value Drivers],"=Revenues",Table1[Cost Centre / Profit Centre],$C34,Table1[Month (Number)],TEXT(I$10,"m"))</f>
        <v>2885028.0122999996</v>
      </c>
      <c r="J34" s="101">
        <f>SUMIFS(Table1[Row Data],Table1[Account Type],"=Financial Actual",Table1[Unit],$A34,Table1[Value Drivers],"=Revenues",Table1[Cost Centre / Profit Centre],$C34,Table1[Month (Number)],TEXT(J$10,"m"))</f>
        <v>2815308.3782250006</v>
      </c>
      <c r="K34" s="101">
        <f>SUMIFS(Table1[Row Data],Table1[Account Type],"=Financial Actual",Table1[Unit],$A34,Table1[Value Drivers],"=Revenues",Table1[Cost Centre / Profit Centre],$C34,Table1[Month (Number)],TEXT(K$10,"m"))</f>
        <v>4092821.3597249994</v>
      </c>
      <c r="L34" s="101">
        <f>SUMIFS(Table1[Row Data],Table1[Account Type],"=Financial Actual",Table1[Unit],$A34,Table1[Value Drivers],"=Revenues",Table1[Cost Centre / Profit Centre],$C34,Table1[Month (Number)],TEXT(L$10,"m"))</f>
        <v>3622839.5636999998</v>
      </c>
      <c r="M34" s="101">
        <f>SUMIFS(Table1[Row Data],Table1[Account Type],"=Financial Actual",Table1[Unit],$A34,Table1[Value Drivers],"=Revenues",Table1[Cost Centre / Profit Centre],$C34,Table1[Month (Number)],TEXT(M$10,"m"))</f>
        <v>3818238.1009499999</v>
      </c>
      <c r="N34" s="101">
        <f>SUMIFS(Table1[Row Data],Table1[Account Type],"=Financial Actual",Table1[Unit],$A34,Table1[Value Drivers],"=Revenues",Table1[Cost Centre / Profit Centre],$C34,Table1[Month (Number)],TEXT(N$10,"m"))</f>
        <v>2789853.534825</v>
      </c>
      <c r="O34" s="101">
        <f>SUMIFS(Table1[Row Data],Table1[Account Type],"=Financial Actual",Table1[Unit],$A34,Table1[Value Drivers],"=Revenues",Table1[Cost Centre / Profit Centre],$C34,Table1[Month (Number)],TEXT(O$10,"m"))</f>
        <v>2822646.2911499999</v>
      </c>
      <c r="P34" s="101">
        <f>SUMIFS(Table1[Row Data],Table1[Account Type],"=Financial Actual",Table1[Unit],$A34,Table1[Value Drivers],"=Revenues",Table1[Cost Centre / Profit Centre],$C34,Table1[Month (Number)],TEXT(P$10,"m"))</f>
        <v>2712379.18035</v>
      </c>
      <c r="Q34" s="101">
        <f>SUM(E34:P34)</f>
        <v>37118738.908649988</v>
      </c>
    </row>
    <row r="35" spans="1:17" ht="27.95" customHeight="1">
      <c r="A35" s="93" t="s">
        <v>39</v>
      </c>
      <c r="B35" s="93" t="s">
        <v>80</v>
      </c>
      <c r="C35" s="93" t="s">
        <v>45</v>
      </c>
      <c r="D35" s="173"/>
      <c r="E35" s="101">
        <f>SUMIFS(Table1[Row Data],Table1[Account Type],"=Financial Actual",Table1[Unit],$A35,Table1[Value Drivers],"=Revenues",Table1[Cost Centre / Profit Centre],$C35,Table1[Month (Number)],TEXT(E$10,"m"))</f>
        <v>1523285.8376100748</v>
      </c>
      <c r="F35" s="101">
        <f>SUMIFS(Table1[Row Data],Table1[Account Type],"=Financial Actual",Table1[Unit],$A35,Table1[Value Drivers],"=Revenues",Table1[Cost Centre / Profit Centre],$C35,Table1[Month (Number)],TEXT(F$10,"m"))</f>
        <v>1467161.8612309312</v>
      </c>
      <c r="G35" s="101">
        <f>SUMIFS(Table1[Row Data],Table1[Account Type],"=Financial Actual",Table1[Unit],$A35,Table1[Value Drivers],"=Revenues",Table1[Cost Centre / Profit Centre],$C35,Table1[Month (Number)],TEXT(G$10,"m"))</f>
        <v>1354875.66400725</v>
      </c>
      <c r="H35" s="101">
        <f>SUMIFS(Table1[Row Data],Table1[Account Type],"=Financial Actual",Table1[Unit],$A35,Table1[Value Drivers],"=Revenues",Table1[Cost Centre / Profit Centre],$C35,Table1[Month (Number)],TEXT(H$10,"m"))</f>
        <v>1344901.7910867</v>
      </c>
      <c r="I35" s="101">
        <f>SUMIFS(Table1[Row Data],Table1[Account Type],"=Financial Actual",Table1[Unit],$A35,Table1[Value Drivers],"=Revenues",Table1[Cost Centre / Profit Centre],$C35,Table1[Month (Number)],TEXT(I$10,"m"))</f>
        <v>1420155.039054675</v>
      </c>
      <c r="J35" s="101">
        <f>SUMIFS(Table1[Row Data],Table1[Account Type],"=Financial Actual",Table1[Unit],$A35,Table1[Value Drivers],"=Revenues",Table1[Cost Centre / Profit Centre],$C35,Table1[Month (Number)],TEXT(J$10,"m"))</f>
        <v>1385835.5491812564</v>
      </c>
      <c r="K35" s="101">
        <f>SUMIFS(Table1[Row Data],Table1[Account Type],"=Financial Actual",Table1[Unit],$A35,Table1[Value Drivers],"=Revenues",Table1[Cost Centre / Profit Centre],$C35,Table1[Month (Number)],TEXT(K$10,"m"))</f>
        <v>2014691.3143246307</v>
      </c>
      <c r="L35" s="101">
        <f>SUMIFS(Table1[Row Data],Table1[Account Type],"=Financial Actual",Table1[Unit],$A35,Table1[Value Drivers],"=Revenues",Table1[Cost Centre / Profit Centre],$C35,Table1[Month (Number)],TEXT(L$10,"m"))</f>
        <v>1783342.7752313251</v>
      </c>
      <c r="M35" s="101">
        <f>SUMIFS(Table1[Row Data],Table1[Account Type],"=Financial Actual",Table1[Unit],$A35,Table1[Value Drivers],"=Revenues",Table1[Cost Centre / Profit Centre],$C35,Table1[Month (Number)],TEXT(M$10,"m"))</f>
        <v>1879527.7051926372</v>
      </c>
      <c r="N35" s="101">
        <f>SUMIFS(Table1[Row Data],Table1[Account Type],"=Financial Actual",Table1[Unit],$A35,Table1[Value Drivers],"=Revenues",Table1[Cost Centre / Profit Centre],$C35,Table1[Month (Number)],TEXT(N$10,"m"))</f>
        <v>1373305.4025176065</v>
      </c>
      <c r="O35" s="101">
        <f>SUMIFS(Table1[Row Data],Table1[Account Type],"=Financial Actual",Table1[Unit],$A35,Table1[Value Drivers],"=Revenues",Table1[Cost Centre / Profit Centre],$C35,Table1[Month (Number)],TEXT(O$10,"m"))</f>
        <v>1389447.6368185873</v>
      </c>
      <c r="P35" s="101">
        <f>SUMIFS(Table1[Row Data],Table1[Account Type],"=Financial Actual",Table1[Unit],$A35,Table1[Value Drivers],"=Revenues",Table1[Cost Centre / Profit Centre],$C35,Table1[Month (Number)],TEXT(P$10,"m"))</f>
        <v>1335168.6515272874</v>
      </c>
      <c r="Q35" s="101">
        <f t="shared" ref="Q35:Q42" si="3">SUM(E35:P35)</f>
        <v>18271699.227782957</v>
      </c>
    </row>
    <row r="36" spans="1:17" ht="27.95" customHeight="1">
      <c r="A36" s="93" t="s">
        <v>39</v>
      </c>
      <c r="B36" s="93" t="s">
        <v>80</v>
      </c>
      <c r="C36" s="93" t="s">
        <v>46</v>
      </c>
      <c r="D36" s="173"/>
      <c r="E36" s="101">
        <f>SUMIFS(Table1[Row Data],Table1[Account Type],"=Financial Actual",Table1[Unit],$A36,Table1[Value Drivers],"=Revenues",Table1[Cost Centre / Profit Centre],$C36,Table1[Month (Number)],TEXT(E$10,"m"))</f>
        <v>1296758.36136</v>
      </c>
      <c r="F36" s="101">
        <f>SUMIFS(Table1[Row Data],Table1[Account Type],"=Financial Actual",Table1[Unit],$A36,Table1[Value Drivers],"=Revenues",Table1[Cost Centre / Profit Centre],$C36,Table1[Month (Number)],TEXT(F$10,"m"))</f>
        <v>1248980.56822</v>
      </c>
      <c r="G36" s="101">
        <f>SUMIFS(Table1[Row Data],Table1[Account Type],"=Financial Actual",Table1[Unit],$A36,Table1[Value Drivers],"=Revenues",Table1[Cost Centre / Profit Centre],$C36,Table1[Month (Number)],TEXT(G$10,"m"))</f>
        <v>1153392.4247999999</v>
      </c>
      <c r="H36" s="101">
        <f>SUMIFS(Table1[Row Data],Table1[Account Type],"=Financial Actual",Table1[Unit],$A36,Table1[Value Drivers],"=Revenues",Table1[Cost Centre / Profit Centre],$C36,Table1[Month (Number)],TEXT(H$10,"m"))</f>
        <v>1144901.76416</v>
      </c>
      <c r="I36" s="101">
        <f>SUMIFS(Table1[Row Data],Table1[Account Type],"=Financial Actual",Table1[Unit],$A36,Table1[Value Drivers],"=Revenues",Table1[Cost Centre / Profit Centre],$C36,Table1[Month (Number)],TEXT(I$10,"m"))</f>
        <v>1208964.11944</v>
      </c>
      <c r="J36" s="101">
        <f>SUMIFS(Table1[Row Data],Table1[Account Type],"=Financial Actual",Table1[Unit],$A36,Table1[Value Drivers],"=Revenues",Table1[Cost Centre / Profit Centre],$C36,Table1[Month (Number)],TEXT(J$10,"m"))</f>
        <v>1179748.2727800002</v>
      </c>
      <c r="K36" s="101">
        <f>SUMIFS(Table1[Row Data],Table1[Account Type],"=Financial Actual",Table1[Unit],$A36,Table1[Value Drivers],"=Revenues",Table1[Cost Centre / Profit Centre],$C36,Table1[Month (Number)],TEXT(K$10,"m"))</f>
        <v>1715087.0459799999</v>
      </c>
      <c r="L36" s="101">
        <f>SUMIFS(Table1[Row Data],Table1[Account Type],"=Financial Actual",Table1[Unit],$A36,Table1[Value Drivers],"=Revenues",Table1[Cost Centre / Profit Centre],$C36,Table1[Month (Number)],TEXT(L$10,"m"))</f>
        <v>1518142.2933600002</v>
      </c>
      <c r="M36" s="101">
        <f>SUMIFS(Table1[Row Data],Table1[Account Type],"=Financial Actual",Table1[Unit],$A36,Table1[Value Drivers],"=Revenues",Table1[Cost Centre / Profit Centre],$C36,Table1[Month (Number)],TEXT(M$10,"m"))</f>
        <v>1600023.58516</v>
      </c>
      <c r="N36" s="101">
        <f>SUMIFS(Table1[Row Data],Table1[Account Type],"=Financial Actual",Table1[Unit],$A36,Table1[Value Drivers],"=Revenues",Table1[Cost Centre / Profit Centre],$C36,Table1[Month (Number)],TEXT(N$10,"m"))</f>
        <v>1169081.4812600003</v>
      </c>
      <c r="O36" s="101">
        <f>SUMIFS(Table1[Row Data],Table1[Account Type],"=Financial Actual",Table1[Unit],$A36,Table1[Value Drivers],"=Revenues",Table1[Cost Centre / Profit Centre],$C36,Table1[Month (Number)],TEXT(O$10,"m"))</f>
        <v>1182823.2077200001</v>
      </c>
      <c r="P36" s="101">
        <f>SUMIFS(Table1[Row Data],Table1[Account Type],"=Financial Actual",Table1[Unit],$A36,Table1[Value Drivers],"=Revenues",Table1[Cost Centre / Profit Centre],$C36,Table1[Month (Number)],TEXT(P$10,"m"))</f>
        <v>1136616.0374800002</v>
      </c>
      <c r="Q36" s="101">
        <f t="shared" si="3"/>
        <v>15554519.161720002</v>
      </c>
    </row>
    <row r="37" spans="1:17" ht="27.95" customHeight="1">
      <c r="A37" s="93" t="s">
        <v>47</v>
      </c>
      <c r="B37" s="93" t="s">
        <v>80</v>
      </c>
      <c r="C37" s="93" t="s">
        <v>41</v>
      </c>
      <c r="D37" s="173"/>
      <c r="E37" s="101">
        <f>SUMIFS(Table1[Row Data],Table1[Account Type],"=Financial Actual",Table1[Unit],$A37,Table1[Value Drivers],"=Revenues",Table1[Cost Centre / Profit Centre],$C37,Table1[Month (Number)],TEXT(E$10,"m"))</f>
        <v>7220021.2387499996</v>
      </c>
      <c r="F37" s="101">
        <f>SUMIFS(Table1[Row Data],Table1[Account Type],"=Financial Actual",Table1[Unit],$A37,Table1[Value Drivers],"=Revenues",Table1[Cost Centre / Profit Centre],$C37,Table1[Month (Number)],TEXT(F$10,"m"))</f>
        <v>6085131.0149999997</v>
      </c>
      <c r="G37" s="101">
        <f>SUMIFS(Table1[Row Data],Table1[Account Type],"=Financial Actual",Table1[Unit],$A37,Table1[Value Drivers],"=Revenues",Table1[Cost Centre / Profit Centre],$C37,Table1[Month (Number)],TEXT(G$10,"m"))</f>
        <v>6723291.7162500005</v>
      </c>
      <c r="H37" s="101">
        <f>SUMIFS(Table1[Row Data],Table1[Account Type],"=Financial Actual",Table1[Unit],$A37,Table1[Value Drivers],"=Revenues",Table1[Cost Centre / Profit Centre],$C37,Table1[Month (Number)],TEXT(H$10,"m"))</f>
        <v>6313180.5299999993</v>
      </c>
      <c r="I37" s="101">
        <f>SUMIFS(Table1[Row Data],Table1[Account Type],"=Financial Actual",Table1[Unit],$A37,Table1[Value Drivers],"=Revenues",Table1[Cost Centre / Profit Centre],$C37,Table1[Month (Number)],TEXT(I$10,"m"))</f>
        <v>5763708.6674999995</v>
      </c>
      <c r="J37" s="101">
        <f>SUMIFS(Table1[Row Data],Table1[Account Type],"=Financial Actual",Table1[Unit],$A37,Table1[Value Drivers],"=Revenues",Table1[Cost Centre / Profit Centre],$C37,Table1[Month (Number)],TEXT(J$10,"m"))</f>
        <v>6484566.5099999998</v>
      </c>
      <c r="K37" s="101">
        <f>SUMIFS(Table1[Row Data],Table1[Account Type],"=Financial Actual",Table1[Unit],$A37,Table1[Value Drivers],"=Revenues",Table1[Cost Centre / Profit Centre],$C37,Table1[Month (Number)],TEXT(K$10,"m"))</f>
        <v>9314190.6750000007</v>
      </c>
      <c r="L37" s="101">
        <f>SUMIFS(Table1[Row Data],Table1[Account Type],"=Financial Actual",Table1[Unit],$A37,Table1[Value Drivers],"=Revenues",Table1[Cost Centre / Profit Centre],$C37,Table1[Month (Number)],TEXT(L$10,"m"))</f>
        <v>6750396.1374999993</v>
      </c>
      <c r="M37" s="101">
        <f>SUMIFS(Table1[Row Data],Table1[Account Type],"=Financial Actual",Table1[Unit],$A37,Table1[Value Drivers],"=Revenues",Table1[Cost Centre / Profit Centre],$C37,Table1[Month (Number)],TEXT(M$10,"m"))</f>
        <v>8185283.6587499995</v>
      </c>
      <c r="N37" s="101">
        <f>SUMIFS(Table1[Row Data],Table1[Account Type],"=Financial Actual",Table1[Unit],$A37,Table1[Value Drivers],"=Revenues",Table1[Cost Centre / Profit Centre],$C37,Table1[Month (Number)],TEXT(N$10,"m"))</f>
        <v>6778514.602500001</v>
      </c>
      <c r="O37" s="101">
        <f>SUMIFS(Table1[Row Data],Table1[Account Type],"=Financial Actual",Table1[Unit],$A37,Table1[Value Drivers],"=Revenues",Table1[Cost Centre / Profit Centre],$C37,Table1[Month (Number)],TEXT(O$10,"m"))</f>
        <v>6094707.7050000001</v>
      </c>
      <c r="P37" s="101">
        <f>SUMIFS(Table1[Row Data],Table1[Account Type],"=Financial Actual",Table1[Unit],$A37,Table1[Value Drivers],"=Revenues",Table1[Cost Centre / Profit Centre],$C37,Table1[Month (Number)],TEXT(P$10,"m"))</f>
        <v>6735069.6974999998</v>
      </c>
      <c r="Q37" s="101">
        <f t="shared" si="3"/>
        <v>82448062.153750017</v>
      </c>
    </row>
    <row r="38" spans="1:17" ht="27.95" customHeight="1">
      <c r="A38" s="93" t="s">
        <v>47</v>
      </c>
      <c r="B38" s="93" t="s">
        <v>80</v>
      </c>
      <c r="C38" s="93" t="s">
        <v>45</v>
      </c>
      <c r="D38" s="173"/>
      <c r="E38" s="101">
        <f>SUMIFS(Table1[Row Data],Table1[Account Type],"=Financial Actual",Table1[Unit],$A38,Table1[Value Drivers],"=Revenues",Table1[Cost Centre / Profit Centre],$C38,Table1[Month (Number)],TEXT(E$10,"m"))</f>
        <v>5968550.8906999994</v>
      </c>
      <c r="F38" s="101">
        <f>SUMIFS(Table1[Row Data],Table1[Account Type],"=Financial Actual",Table1[Unit],$A38,Table1[Value Drivers],"=Revenues",Table1[Cost Centre / Profit Centre],$C38,Table1[Month (Number)],TEXT(F$10,"m"))</f>
        <v>5030374.9724000003</v>
      </c>
      <c r="G38" s="101">
        <f>SUMIFS(Table1[Row Data],Table1[Account Type],"=Financial Actual",Table1[Unit],$A38,Table1[Value Drivers],"=Revenues",Table1[Cost Centre / Profit Centre],$C38,Table1[Month (Number)],TEXT(G$10,"m"))</f>
        <v>5557921.1521000005</v>
      </c>
      <c r="H38" s="101">
        <f>SUMIFS(Table1[Row Data],Table1[Account Type],"=Financial Actual",Table1[Unit],$A38,Table1[Value Drivers],"=Revenues",Table1[Cost Centre / Profit Centre],$C38,Table1[Month (Number)],TEXT(H$10,"m"))</f>
        <v>5218895.9047999997</v>
      </c>
      <c r="I38" s="101">
        <f>SUMIFS(Table1[Row Data],Table1[Account Type],"=Financial Actual",Table1[Unit],$A38,Table1[Value Drivers],"=Revenues",Table1[Cost Centre / Profit Centre],$C38,Table1[Month (Number)],TEXT(I$10,"m"))</f>
        <v>4764665.8318000007</v>
      </c>
      <c r="J38" s="101">
        <f>SUMIFS(Table1[Row Data],Table1[Account Type],"=Financial Actual",Table1[Unit],$A38,Table1[Value Drivers],"=Revenues",Table1[Cost Centre / Profit Centre],$C38,Table1[Month (Number)],TEXT(J$10,"m"))</f>
        <v>5360574.9815999996</v>
      </c>
      <c r="K38" s="101">
        <f>SUMIFS(Table1[Row Data],Table1[Account Type],"=Financial Actual",Table1[Unit],$A38,Table1[Value Drivers],"=Revenues",Table1[Cost Centre / Profit Centre],$C38,Table1[Month (Number)],TEXT(K$10,"m"))</f>
        <v>7699730.9580000006</v>
      </c>
      <c r="L38" s="101">
        <f>SUMIFS(Table1[Row Data],Table1[Account Type],"=Financial Actual",Table1[Unit],$A38,Table1[Value Drivers],"=Revenues",Table1[Cost Centre / Profit Centre],$C38,Table1[Month (Number)],TEXT(L$10,"m"))</f>
        <v>6985660.807</v>
      </c>
      <c r="M38" s="101">
        <f>SUMIFS(Table1[Row Data],Table1[Account Type],"=Financial Actual",Table1[Unit],$A38,Table1[Value Drivers],"=Revenues",Table1[Cost Centre / Profit Centre],$C38,Table1[Month (Number)],TEXT(M$10,"m"))</f>
        <v>6766501.1579</v>
      </c>
      <c r="N38" s="101">
        <f>SUMIFS(Table1[Row Data],Table1[Account Type],"=Financial Actual",Table1[Unit],$A38,Table1[Value Drivers],"=Revenues",Table1[Cost Centre / Profit Centre],$C38,Table1[Month (Number)],TEXT(N$10,"m"))</f>
        <v>6603572.0713999998</v>
      </c>
      <c r="O38" s="101">
        <f>SUMIFS(Table1[Row Data],Table1[Account Type],"=Financial Actual",Table1[Unit],$A38,Table1[Value Drivers],"=Revenues",Table1[Cost Centre / Profit Centre],$C38,Table1[Month (Number)],TEXT(O$10,"m"))</f>
        <v>5038291.7028000001</v>
      </c>
      <c r="P38" s="101">
        <f>SUMIFS(Table1[Row Data],Table1[Account Type],"=Financial Actual",Table1[Unit],$A38,Table1[Value Drivers],"=Revenues",Table1[Cost Centre / Profit Centre],$C38,Table1[Month (Number)],TEXT(P$10,"m"))</f>
        <v>5567657.6166000003</v>
      </c>
      <c r="Q38" s="101">
        <f t="shared" si="3"/>
        <v>70562398.047100008</v>
      </c>
    </row>
    <row r="39" spans="1:17" ht="27.95" customHeight="1">
      <c r="A39" s="93" t="s">
        <v>47</v>
      </c>
      <c r="B39" s="93" t="s">
        <v>80</v>
      </c>
      <c r="C39" s="93" t="s">
        <v>46</v>
      </c>
      <c r="D39" s="173"/>
      <c r="E39" s="101">
        <f>SUMIFS(Table1[Row Data],Table1[Account Type],"=Financial Actual",Table1[Unit],$A39,Table1[Value Drivers],"=Revenues",Table1[Cost Centre / Profit Centre],$C39,Table1[Month (Number)],TEXT(E$10,"m"))</f>
        <v>4139478.8435499985</v>
      </c>
      <c r="F39" s="101">
        <f>SUMIFS(Table1[Row Data],Table1[Account Type],"=Financial Actual",Table1[Unit],$A39,Table1[Value Drivers],"=Revenues",Table1[Cost Centre / Profit Centre],$C39,Table1[Month (Number)],TEXT(F$10,"m"))</f>
        <v>3488808.4485999988</v>
      </c>
      <c r="G39" s="101">
        <f>SUMIFS(Table1[Row Data],Table1[Account Type],"=Financial Actual",Table1[Unit],$A39,Table1[Value Drivers],"=Revenues",Table1[Cost Centre / Profit Centre],$C39,Table1[Month (Number)],TEXT(G$10,"m"))</f>
        <v>3854687.2506499989</v>
      </c>
      <c r="H39" s="101">
        <f>SUMIFS(Table1[Row Data],Table1[Account Type],"=Financial Actual",Table1[Unit],$A39,Table1[Value Drivers],"=Revenues",Table1[Cost Centre / Profit Centre],$C39,Table1[Month (Number)],TEXT(H$10,"m"))</f>
        <v>3619556.8371999986</v>
      </c>
      <c r="I39" s="101">
        <f>SUMIFS(Table1[Row Data],Table1[Account Type],"=Financial Actual",Table1[Unit],$A39,Table1[Value Drivers],"=Revenues",Table1[Cost Centre / Profit Centre],$C39,Table1[Month (Number)],TEXT(I$10,"m"))</f>
        <v>3304526.302699999</v>
      </c>
      <c r="J39" s="101">
        <f>SUMIFS(Table1[Row Data],Table1[Account Type],"=Financial Actual",Table1[Unit],$A39,Table1[Value Drivers],"=Revenues",Table1[Cost Centre / Profit Centre],$C39,Table1[Month (Number)],TEXT(J$10,"m"))</f>
        <v>3717818.1323999991</v>
      </c>
      <c r="K39" s="101">
        <f>SUMIFS(Table1[Row Data],Table1[Account Type],"=Financial Actual",Table1[Unit],$A39,Table1[Value Drivers],"=Revenues",Table1[Cost Centre / Profit Centre],$C39,Table1[Month (Number)],TEXT(K$10,"m"))</f>
        <v>5340135.9869999988</v>
      </c>
      <c r="L39" s="101">
        <f>SUMIFS(Table1[Row Data],Table1[Account Type],"=Financial Actual",Table1[Unit],$A39,Table1[Value Drivers],"=Revenues",Table1[Cost Centre / Profit Centre],$C39,Table1[Month (Number)],TEXT(L$10,"m"))</f>
        <v>4844893.7854999984</v>
      </c>
      <c r="M39" s="101">
        <f>SUMIFS(Table1[Row Data],Table1[Account Type],"=Financial Actual",Table1[Unit],$A39,Table1[Value Drivers],"=Revenues",Table1[Cost Centre / Profit Centre],$C39,Table1[Month (Number)],TEXT(M$10,"m"))</f>
        <v>4692895.9643499991</v>
      </c>
      <c r="N39" s="101">
        <f>SUMIFS(Table1[Row Data],Table1[Account Type],"=Financial Actual",Table1[Unit],$A39,Table1[Value Drivers],"=Revenues",Table1[Cost Centre / Profit Centre],$C39,Table1[Month (Number)],TEXT(N$10,"m"))</f>
        <v>4886348.3721000003</v>
      </c>
      <c r="O39" s="101">
        <f>SUMIFS(Table1[Row Data],Table1[Account Type],"=Financial Actual",Table1[Unit],$A39,Table1[Value Drivers],"=Revenues",Table1[Cost Centre / Profit Centre],$C39,Table1[Month (Number)],TEXT(O$10,"m"))</f>
        <v>3494299.084199999</v>
      </c>
      <c r="P39" s="101">
        <f>SUMIFS(Table1[Row Data],Table1[Account Type],"=Financial Actual",Table1[Unit],$A39,Table1[Value Drivers],"=Revenues",Table1[Cost Centre / Profit Centre],$C39,Table1[Month (Number)],TEXT(P$10,"m"))</f>
        <v>3861439.9598999987</v>
      </c>
      <c r="Q39" s="101">
        <f t="shared" si="3"/>
        <v>49244888.96814999</v>
      </c>
    </row>
    <row r="40" spans="1:17" ht="27.95" customHeight="1">
      <c r="A40" s="93" t="s">
        <v>48</v>
      </c>
      <c r="B40" s="93" t="s">
        <v>80</v>
      </c>
      <c r="C40" s="93" t="s">
        <v>41</v>
      </c>
      <c r="D40" s="173"/>
      <c r="E40" s="101">
        <f>SUMIFS(Table1[Row Data],Table1[Account Type],"=Financial Actual",Table1[Unit],$A40,Table1[Value Drivers],"=Revenues",Table1[Cost Centre / Profit Centre],$C40,Table1[Month (Number)],TEXT(E$10,"m"))</f>
        <v>5298686.1637500003</v>
      </c>
      <c r="F40" s="101">
        <f>SUMIFS(Table1[Row Data],Table1[Account Type],"=Financial Actual",Table1[Unit],$A40,Table1[Value Drivers],"=Revenues",Table1[Cost Centre / Profit Centre],$C40,Table1[Month (Number)],TEXT(F$10,"m"))</f>
        <v>5854268.2837499995</v>
      </c>
      <c r="G40" s="101">
        <f>SUMIFS(Table1[Row Data],Table1[Account Type],"=Financial Actual",Table1[Unit],$A40,Table1[Value Drivers],"=Revenues",Table1[Cost Centre / Profit Centre],$C40,Table1[Month (Number)],TEXT(G$10,"m"))</f>
        <v>5098113.7162500005</v>
      </c>
      <c r="H40" s="101">
        <f>SUMIFS(Table1[Row Data],Table1[Account Type],"=Financial Actual",Table1[Unit],$A40,Table1[Value Drivers],"=Revenues",Table1[Cost Centre / Profit Centre],$C40,Table1[Month (Number)],TEXT(H$10,"m"))</f>
        <v>4506567.6112500001</v>
      </c>
      <c r="I40" s="101">
        <f>SUMIFS(Table1[Row Data],Table1[Account Type],"=Financial Actual",Table1[Unit],$A40,Table1[Value Drivers],"=Revenues",Table1[Cost Centre / Profit Centre],$C40,Table1[Month (Number)],TEXT(I$10,"m"))</f>
        <v>4950718.5187500007</v>
      </c>
      <c r="J40" s="101">
        <f>SUMIFS(Table1[Row Data],Table1[Account Type],"=Financial Actual",Table1[Unit],$A40,Table1[Value Drivers],"=Revenues",Table1[Cost Centre / Profit Centre],$C40,Table1[Month (Number)],TEXT(J$10,"m"))</f>
        <v>4219638.2549999999</v>
      </c>
      <c r="K40" s="101">
        <f>SUMIFS(Table1[Row Data],Table1[Account Type],"=Financial Actual",Table1[Unit],$A40,Table1[Value Drivers],"=Revenues",Table1[Cost Centre / Profit Centre],$C40,Table1[Month (Number)],TEXT(K$10,"m"))</f>
        <v>6454620.584999999</v>
      </c>
      <c r="L40" s="101">
        <f>SUMIFS(Table1[Row Data],Table1[Account Type],"=Financial Actual",Table1[Unit],$A40,Table1[Value Drivers],"=Revenues",Table1[Cost Centre / Profit Centre],$C40,Table1[Month (Number)],TEXT(L$10,"m"))</f>
        <v>6573684.678749999</v>
      </c>
      <c r="M40" s="101">
        <f>SUMIFS(Table1[Row Data],Table1[Account Type],"=Financial Actual",Table1[Unit],$A40,Table1[Value Drivers],"=Revenues",Table1[Cost Centre / Profit Centre],$C40,Table1[Month (Number)],TEXT(M$10,"m"))</f>
        <v>5896579.8487499999</v>
      </c>
      <c r="N40" s="101">
        <f>SUMIFS(Table1[Row Data],Table1[Account Type],"=Financial Actual",Table1[Unit],$A40,Table1[Value Drivers],"=Revenues",Table1[Cost Centre / Profit Centre],$C40,Table1[Month (Number)],TEXT(N$10,"m"))</f>
        <v>6254734.0800000001</v>
      </c>
      <c r="O40" s="101">
        <f>SUMIFS(Table1[Row Data],Table1[Account Type],"=Financial Actual",Table1[Unit],$A40,Table1[Value Drivers],"=Revenues",Table1[Cost Centre / Profit Centre],$C40,Table1[Month (Number)],TEXT(O$10,"m"))</f>
        <v>6161098.0612500003</v>
      </c>
      <c r="P40" s="101">
        <f>SUMIFS(Table1[Row Data],Table1[Account Type],"=Financial Actual",Table1[Unit],$A40,Table1[Value Drivers],"=Revenues",Table1[Cost Centre / Profit Centre],$C40,Table1[Month (Number)],TEXT(P$10,"m"))</f>
        <v>6591800.7712500002</v>
      </c>
      <c r="Q40" s="101">
        <f t="shared" si="3"/>
        <v>67860510.573750004</v>
      </c>
    </row>
    <row r="41" spans="1:17" ht="27.95" customHeight="1">
      <c r="A41" s="93" t="s">
        <v>48</v>
      </c>
      <c r="B41" s="93" t="s">
        <v>80</v>
      </c>
      <c r="C41" s="93" t="s">
        <v>45</v>
      </c>
      <c r="D41" s="173"/>
      <c r="E41" s="101">
        <f>SUMIFS(Table1[Row Data],Table1[Account Type],"=Financial Actual",Table1[Unit],$A41,Table1[Value Drivers],"=Revenues",Table1[Cost Centre / Profit Centre],$C41,Table1[Month (Number)],TEXT(E$10,"m"))</f>
        <v>4380247.2286999999</v>
      </c>
      <c r="F41" s="101">
        <f>SUMIFS(Table1[Row Data],Table1[Account Type],"=Financial Actual",Table1[Unit],$A41,Table1[Value Drivers],"=Revenues",Table1[Cost Centre / Profit Centre],$C41,Table1[Month (Number)],TEXT(F$10,"m"))</f>
        <v>3839528.4479</v>
      </c>
      <c r="G41" s="101">
        <f>SUMIFS(Table1[Row Data],Table1[Account Type],"=Financial Actual",Table1[Unit],$A41,Table1[Value Drivers],"=Revenues",Table1[Cost Centre / Profit Centre],$C41,Table1[Month (Number)],TEXT(G$10,"m"))</f>
        <v>5214440.6721000001</v>
      </c>
      <c r="H41" s="101">
        <f>SUMIFS(Table1[Row Data],Table1[Account Type],"=Financial Actual",Table1[Unit],$A41,Table1[Value Drivers],"=Revenues",Table1[Cost Centre / Profit Centre],$C41,Table1[Month (Number)],TEXT(H$10,"m"))</f>
        <v>4725429.2253</v>
      </c>
      <c r="I41" s="101">
        <f>SUMIFS(Table1[Row Data],Table1[Account Type],"=Financial Actual",Table1[Unit],$A41,Table1[Value Drivers],"=Revenues",Table1[Cost Centre / Profit Centre],$C41,Table1[Month (Number)],TEXT(I$10,"m"))</f>
        <v>4092593.9755000006</v>
      </c>
      <c r="J41" s="101">
        <f>SUMIFS(Table1[Row Data],Table1[Account Type],"=Financial Actual",Table1[Unit],$A41,Table1[Value Drivers],"=Revenues",Table1[Cost Centre / Profit Centre],$C41,Table1[Month (Number)],TEXT(J$10,"m"))</f>
        <v>4488234.2907999996</v>
      </c>
      <c r="K41" s="101">
        <f>SUMIFS(Table1[Row Data],Table1[Account Type],"=Financial Actual",Table1[Unit],$A41,Table1[Value Drivers],"=Revenues",Table1[Cost Centre / Profit Centre],$C41,Table1[Month (Number)],TEXT(K$10,"m"))</f>
        <v>5335819.6836000001</v>
      </c>
      <c r="L41" s="101">
        <f>SUMIFS(Table1[Row Data],Table1[Account Type],"=Financial Actual",Table1[Unit],$A41,Table1[Value Drivers],"=Revenues",Table1[Cost Centre / Profit Centre],$C41,Table1[Month (Number)],TEXT(L$10,"m"))</f>
        <v>5434246.0011</v>
      </c>
      <c r="M41" s="101">
        <f>SUMIFS(Table1[Row Data],Table1[Account Type],"=Financial Actual",Table1[Unit],$A41,Table1[Value Drivers],"=Revenues",Table1[Cost Centre / Profit Centre],$C41,Table1[Month (Number)],TEXT(M$10,"m"))</f>
        <v>4874506.0082999999</v>
      </c>
      <c r="N41" s="101">
        <f>SUMIFS(Table1[Row Data],Table1[Account Type],"=Financial Actual",Table1[Unit],$A41,Table1[Value Drivers],"=Revenues",Table1[Cost Centre / Profit Centre],$C41,Table1[Month (Number)],TEXT(N$10,"m"))</f>
        <v>5170580.1728000008</v>
      </c>
      <c r="O41" s="101">
        <f>SUMIFS(Table1[Row Data],Table1[Account Type],"=Financial Actual",Table1[Unit],$A41,Table1[Value Drivers],"=Revenues",Table1[Cost Centre / Profit Centre],$C41,Table1[Month (Number)],TEXT(O$10,"m"))</f>
        <v>5093174.3973000003</v>
      </c>
      <c r="P41" s="101">
        <f>SUMIFS(Table1[Row Data],Table1[Account Type],"=Financial Actual",Table1[Unit],$A41,Table1[Value Drivers],"=Revenues",Table1[Cost Centre / Profit Centre],$C41,Table1[Month (Number)],TEXT(P$10,"m"))</f>
        <v>5449221.9709000001</v>
      </c>
      <c r="Q41" s="101">
        <f t="shared" si="3"/>
        <v>58098022.074299999</v>
      </c>
    </row>
    <row r="42" spans="1:17" ht="27.95" customHeight="1">
      <c r="A42" s="93" t="s">
        <v>48</v>
      </c>
      <c r="B42" s="93" t="s">
        <v>80</v>
      </c>
      <c r="C42" s="93" t="s">
        <v>46</v>
      </c>
      <c r="D42" s="173"/>
      <c r="E42" s="101">
        <f>SUMIFS(Table1[Row Data],Table1[Account Type],"=Financial Actual",Table1[Unit],$A42,Table1[Value Drivers],"=Revenues",Table1[Cost Centre / Profit Centre],$C42,Table1[Month (Number)],TEXT(E$10,"m"))</f>
        <v>3037913.400549999</v>
      </c>
      <c r="F42" s="101">
        <f>SUMIFS(Table1[Row Data],Table1[Account Type],"=Financial Actual",Table1[Unit],$A42,Table1[Value Drivers],"=Revenues",Table1[Cost Centre / Profit Centre],$C42,Table1[Month (Number)],TEXT(F$10,"m"))</f>
        <v>3356447.1493499991</v>
      </c>
      <c r="G42" s="101">
        <f>SUMIFS(Table1[Row Data],Table1[Account Type],"=Financial Actual",Table1[Unit],$A42,Table1[Value Drivers],"=Revenues",Table1[Cost Centre / Profit Centre],$C42,Table1[Month (Number)],TEXT(G$10,"m"))</f>
        <v>2922918.5306499992</v>
      </c>
      <c r="H42" s="101">
        <f>SUMIFS(Table1[Row Data],Table1[Account Type],"=Financial Actual",Table1[Unit],$A42,Table1[Value Drivers],"=Revenues",Table1[Cost Centre / Profit Centre],$C42,Table1[Month (Number)],TEXT(H$10,"m"))</f>
        <v>2583765.4304499994</v>
      </c>
      <c r="I42" s="101">
        <f>SUMIFS(Table1[Row Data],Table1[Account Type],"=Financial Actual",Table1[Unit],$A42,Table1[Value Drivers],"=Revenues",Table1[Cost Centre / Profit Centre],$C42,Table1[Month (Number)],TEXT(I$10,"m"))</f>
        <v>2838411.9507499994</v>
      </c>
      <c r="J42" s="101">
        <f>SUMIFS(Table1[Row Data],Table1[Account Type],"=Financial Actual",Table1[Unit],$A42,Table1[Value Drivers],"=Revenues",Table1[Cost Centre / Profit Centre],$C42,Table1[Month (Number)],TEXT(J$10,"m"))</f>
        <v>2419259.2661999995</v>
      </c>
      <c r="K42" s="101">
        <f>SUMIFS(Table1[Row Data],Table1[Account Type],"=Financial Actual",Table1[Unit],$A42,Table1[Value Drivers],"=Revenues",Table1[Cost Centre / Profit Centre],$C42,Table1[Month (Number)],TEXT(K$10,"m"))</f>
        <v>3700649.1353999986</v>
      </c>
      <c r="L42" s="101">
        <f>SUMIFS(Table1[Row Data],Table1[Account Type],"=Financial Actual",Table1[Unit],$A42,Table1[Value Drivers],"=Revenues",Table1[Cost Centre / Profit Centre],$C42,Table1[Month (Number)],TEXT(L$10,"m"))</f>
        <v>3768912.5491499985</v>
      </c>
      <c r="M42" s="101">
        <f>SUMIFS(Table1[Row Data],Table1[Account Type],"=Financial Actual",Table1[Unit],$A42,Table1[Value Drivers],"=Revenues",Table1[Cost Centre / Profit Centre],$C42,Table1[Month (Number)],TEXT(M$10,"m"))</f>
        <v>3380705.7799499989</v>
      </c>
      <c r="N42" s="101">
        <f>SUMIFS(Table1[Row Data],Table1[Account Type],"=Financial Actual",Table1[Unit],$A42,Table1[Value Drivers],"=Revenues",Table1[Cost Centre / Profit Centre],$C42,Table1[Month (Number)],TEXT(N$10,"m"))</f>
        <v>3586047.5391999991</v>
      </c>
      <c r="O42" s="101">
        <f>SUMIFS(Table1[Row Data],Table1[Account Type],"=Financial Actual",Table1[Unit],$A42,Table1[Value Drivers],"=Revenues",Table1[Cost Centre / Profit Centre],$C42,Table1[Month (Number)],TEXT(O$10,"m"))</f>
        <v>3032362.88845</v>
      </c>
      <c r="P42" s="101">
        <f>SUMIFS(Table1[Row Data],Table1[Account Type],"=Financial Actual",Table1[Unit],$A42,Table1[Value Drivers],"=Revenues",Table1[Cost Centre / Profit Centre],$C42,Table1[Month (Number)],TEXT(P$10,"m"))</f>
        <v>3079299.10885</v>
      </c>
      <c r="Q42" s="101">
        <f t="shared" si="3"/>
        <v>37706692.728949994</v>
      </c>
    </row>
    <row r="44" spans="1:17" ht="27.95" customHeight="1">
      <c r="A44" s="188" t="s">
        <v>83</v>
      </c>
      <c r="B44" s="169"/>
      <c r="C44" s="173"/>
      <c r="D44" s="173"/>
      <c r="E44" s="173"/>
      <c r="F44" s="173"/>
      <c r="G44" s="173"/>
      <c r="H44" s="173"/>
      <c r="I44" s="173"/>
      <c r="J44" s="173"/>
      <c r="K44" s="173"/>
      <c r="L44" s="173"/>
      <c r="M44" s="173"/>
      <c r="N44" s="173"/>
      <c r="O44" s="173"/>
      <c r="P44" s="173"/>
      <c r="Q44" s="173"/>
    </row>
    <row r="45" spans="1:17" ht="27.95" customHeight="1">
      <c r="A45" s="188"/>
      <c r="B45" s="169"/>
      <c r="C45" s="173"/>
      <c r="D45" s="173"/>
      <c r="E45" s="173"/>
      <c r="F45" s="173"/>
      <c r="G45" s="173"/>
      <c r="H45" s="173"/>
      <c r="I45" s="173"/>
      <c r="J45" s="173"/>
      <c r="K45" s="173"/>
      <c r="L45" s="173"/>
      <c r="M45" s="173"/>
      <c r="N45" s="173"/>
      <c r="O45" s="173"/>
      <c r="P45" s="173"/>
      <c r="Q45" s="173"/>
    </row>
    <row r="46" spans="1:17" ht="27.95" customHeight="1">
      <c r="A46" s="188"/>
      <c r="B46" s="169"/>
      <c r="C46" s="173"/>
      <c r="D46" s="173"/>
      <c r="E46" s="173"/>
      <c r="F46" s="173"/>
      <c r="G46" s="173"/>
      <c r="H46" s="173"/>
      <c r="I46" s="173"/>
      <c r="J46" s="173"/>
      <c r="K46" s="173"/>
      <c r="L46" s="173"/>
      <c r="M46" s="173"/>
      <c r="N46" s="173"/>
      <c r="O46" s="173"/>
      <c r="P46" s="173"/>
      <c r="Q46" s="173"/>
    </row>
    <row r="47" spans="1:17" ht="27.95" customHeight="1">
      <c r="A47" s="169"/>
      <c r="B47" s="169"/>
      <c r="C47" s="173"/>
      <c r="D47" s="173"/>
      <c r="E47" s="173"/>
      <c r="F47" s="173"/>
      <c r="G47" s="173"/>
      <c r="H47" s="173"/>
      <c r="I47" s="173"/>
      <c r="J47" s="173"/>
      <c r="K47" s="173"/>
      <c r="L47" s="173"/>
      <c r="M47" s="173"/>
      <c r="N47" s="173"/>
      <c r="O47" s="173"/>
      <c r="P47" s="173"/>
      <c r="Q47" s="173"/>
    </row>
    <row r="48" spans="1:17" ht="27.95" customHeight="1">
      <c r="A48" s="169"/>
      <c r="B48" s="169"/>
      <c r="C48" s="173"/>
      <c r="D48" s="173"/>
      <c r="E48" s="173"/>
      <c r="F48" s="173"/>
      <c r="G48" s="173"/>
      <c r="H48" s="173"/>
      <c r="I48" s="173"/>
      <c r="J48" s="173"/>
      <c r="K48" s="173"/>
      <c r="L48" s="173"/>
      <c r="M48" s="173"/>
      <c r="N48" s="173"/>
      <c r="O48" s="173"/>
      <c r="P48" s="173"/>
      <c r="Q48" s="173"/>
    </row>
    <row r="49" spans="1:21" ht="27.95" customHeight="1">
      <c r="A49" s="169"/>
      <c r="B49" s="169"/>
      <c r="C49" s="173"/>
      <c r="D49" s="173"/>
      <c r="E49" s="173"/>
      <c r="F49" s="173"/>
      <c r="G49" s="173"/>
      <c r="H49" s="173"/>
      <c r="I49" s="173"/>
      <c r="J49" s="173"/>
      <c r="K49" s="173"/>
      <c r="L49" s="173"/>
      <c r="M49" s="173"/>
      <c r="N49" s="173"/>
      <c r="O49" s="173"/>
      <c r="P49" s="173"/>
      <c r="Q49" s="173"/>
      <c r="R49" s="173"/>
      <c r="S49" s="173"/>
      <c r="T49" s="173"/>
      <c r="U49" s="173"/>
    </row>
    <row r="50" spans="1:21" ht="27.95" customHeight="1">
      <c r="A50" s="169"/>
      <c r="B50" s="169"/>
      <c r="C50" s="173"/>
      <c r="D50" s="173"/>
      <c r="E50" s="173"/>
      <c r="F50" s="173"/>
      <c r="G50" s="173"/>
      <c r="H50" s="173"/>
      <c r="I50" s="173"/>
      <c r="J50" s="173"/>
      <c r="K50" s="173"/>
      <c r="L50" s="173"/>
      <c r="M50" s="173"/>
      <c r="N50" s="173"/>
      <c r="O50" s="173"/>
      <c r="P50" s="173"/>
      <c r="Q50" s="173"/>
      <c r="R50" s="173"/>
      <c r="S50" s="173"/>
      <c r="T50" s="173"/>
      <c r="U50" s="173"/>
    </row>
    <row r="51" spans="1:21" ht="27.95" customHeight="1">
      <c r="A51" s="169"/>
      <c r="B51" s="169"/>
      <c r="C51" s="173"/>
      <c r="D51" s="173"/>
      <c r="E51" s="173"/>
      <c r="F51" s="173"/>
      <c r="G51" s="173"/>
      <c r="H51" s="173"/>
      <c r="I51" s="173"/>
      <c r="J51" s="173"/>
      <c r="K51" s="173"/>
      <c r="L51" s="173"/>
      <c r="M51" s="173"/>
      <c r="N51" s="173"/>
      <c r="O51" s="173"/>
      <c r="P51" s="173"/>
      <c r="Q51" s="173"/>
      <c r="R51" s="173"/>
      <c r="S51" s="173"/>
      <c r="T51" s="173"/>
      <c r="U51" s="173"/>
    </row>
    <row r="52" spans="1:21" ht="27.95" customHeight="1">
      <c r="A52" s="169"/>
      <c r="B52" s="169"/>
      <c r="C52" s="173"/>
      <c r="D52" s="173"/>
      <c r="E52" s="173"/>
      <c r="F52" s="173"/>
      <c r="G52" s="173"/>
      <c r="H52" s="173"/>
      <c r="I52" s="173"/>
      <c r="J52" s="173"/>
      <c r="K52" s="173"/>
      <c r="L52" s="173"/>
      <c r="M52" s="173"/>
      <c r="N52" s="173"/>
      <c r="O52" s="173"/>
      <c r="P52" s="173"/>
      <c r="Q52" s="173"/>
      <c r="R52" s="173"/>
      <c r="S52" s="173"/>
      <c r="T52" s="173"/>
      <c r="U52" s="173"/>
    </row>
    <row r="53" spans="1:21" ht="27.95" customHeight="1">
      <c r="A53" s="169"/>
      <c r="B53" s="169"/>
      <c r="C53" s="173"/>
      <c r="D53" s="173"/>
      <c r="E53" s="173"/>
      <c r="F53" s="173"/>
      <c r="G53" s="173"/>
      <c r="H53" s="173"/>
      <c r="I53" s="173"/>
      <c r="J53" s="173"/>
      <c r="K53" s="173"/>
      <c r="L53" s="173"/>
      <c r="M53" s="173"/>
      <c r="N53" s="173"/>
      <c r="O53" s="173"/>
      <c r="P53" s="173"/>
      <c r="Q53" s="173"/>
      <c r="R53" s="173"/>
      <c r="S53" s="173"/>
      <c r="T53" s="173"/>
      <c r="U53" s="173"/>
    </row>
    <row r="55" spans="1:21" ht="132.6" customHeight="1">
      <c r="A55" s="185" t="s">
        <v>84</v>
      </c>
      <c r="B55" s="185"/>
      <c r="C55" s="185"/>
      <c r="D55" s="185"/>
      <c r="E55" s="185"/>
      <c r="F55" s="185"/>
      <c r="G55" s="185"/>
      <c r="H55" s="185"/>
      <c r="I55" s="185"/>
      <c r="J55" s="185"/>
      <c r="K55" s="185"/>
      <c r="L55" s="185"/>
      <c r="M55" s="185"/>
      <c r="N55" s="185"/>
      <c r="O55" s="185"/>
      <c r="P55" s="185"/>
      <c r="Q55" s="185"/>
      <c r="R55" s="185"/>
      <c r="S55" s="185"/>
      <c r="T55" s="185"/>
      <c r="U55" s="185"/>
    </row>
    <row r="56" spans="1:21" ht="27.95" customHeight="1">
      <c r="A56" s="131"/>
      <c r="B56" s="111" t="s">
        <v>41</v>
      </c>
      <c r="C56" s="111" t="s">
        <v>45</v>
      </c>
      <c r="D56" s="111" t="s">
        <v>46</v>
      </c>
      <c r="E56" s="111" t="s">
        <v>68</v>
      </c>
      <c r="F56" s="173"/>
      <c r="G56" s="173"/>
      <c r="H56" s="173"/>
      <c r="I56" s="173"/>
      <c r="J56" s="173"/>
      <c r="K56" s="173"/>
      <c r="L56" s="173"/>
      <c r="M56" s="173"/>
      <c r="N56" s="173"/>
      <c r="O56" s="173"/>
      <c r="P56" s="173"/>
      <c r="Q56" s="173"/>
      <c r="R56" s="173"/>
      <c r="S56" s="173"/>
      <c r="T56" s="173"/>
      <c r="U56" s="173"/>
    </row>
    <row r="57" spans="1:21" ht="27.95" customHeight="1">
      <c r="A57" s="22" t="s">
        <v>39</v>
      </c>
      <c r="B57" s="110">
        <f>Q34</f>
        <v>37118738.908649988</v>
      </c>
      <c r="C57" s="110">
        <f>Q35</f>
        <v>18271699.227782957</v>
      </c>
      <c r="D57" s="110">
        <f>Q36</f>
        <v>15554519.161720002</v>
      </c>
      <c r="E57" s="101">
        <f>SUM(B57:D57)</f>
        <v>70944957.298152953</v>
      </c>
      <c r="F57" s="173"/>
      <c r="G57" s="173"/>
      <c r="H57" s="173"/>
      <c r="I57" s="173"/>
      <c r="J57" s="173"/>
      <c r="K57" s="173"/>
      <c r="L57" s="173"/>
      <c r="M57" s="173"/>
      <c r="N57" s="173"/>
      <c r="O57" s="173"/>
      <c r="P57" s="173"/>
      <c r="Q57" s="173"/>
      <c r="R57" s="173"/>
      <c r="S57" s="173"/>
      <c r="T57" s="173"/>
      <c r="U57" s="173"/>
    </row>
    <row r="58" spans="1:21" ht="27.95" customHeight="1">
      <c r="A58" s="22" t="s">
        <v>47</v>
      </c>
      <c r="B58" s="110">
        <f>Q37</f>
        <v>82448062.153750017</v>
      </c>
      <c r="C58" s="110">
        <f>Q38</f>
        <v>70562398.047100008</v>
      </c>
      <c r="D58" s="110">
        <f>Q39</f>
        <v>49244888.96814999</v>
      </c>
      <c r="E58" s="101">
        <f t="shared" ref="E58:E59" si="4">SUM(B58:D58)</f>
        <v>202255349.169</v>
      </c>
      <c r="F58" s="173"/>
      <c r="G58" s="173"/>
      <c r="H58" s="173"/>
      <c r="I58" s="173"/>
      <c r="J58" s="173"/>
      <c r="K58" s="173"/>
      <c r="L58" s="173"/>
      <c r="M58" s="173"/>
      <c r="N58" s="173"/>
      <c r="O58" s="173"/>
      <c r="P58" s="173"/>
      <c r="Q58" s="173"/>
      <c r="R58" s="173"/>
      <c r="S58" s="173"/>
      <c r="T58" s="173"/>
      <c r="U58" s="173"/>
    </row>
    <row r="59" spans="1:21" ht="27.95" customHeight="1">
      <c r="A59" s="22" t="s">
        <v>48</v>
      </c>
      <c r="B59" s="110">
        <f>Q40</f>
        <v>67860510.573750004</v>
      </c>
      <c r="C59" s="110">
        <f>Q41</f>
        <v>58098022.074299999</v>
      </c>
      <c r="D59" s="110">
        <f>Q42</f>
        <v>37706692.728949994</v>
      </c>
      <c r="E59" s="101">
        <f t="shared" si="4"/>
        <v>163665225.377</v>
      </c>
      <c r="F59" s="173"/>
      <c r="G59" s="173"/>
      <c r="H59" s="173"/>
      <c r="I59" s="173"/>
      <c r="J59" s="173"/>
      <c r="K59" s="173"/>
      <c r="L59" s="173"/>
      <c r="M59" s="173"/>
      <c r="N59" s="173"/>
      <c r="O59" s="173"/>
      <c r="P59" s="173"/>
      <c r="Q59" s="173"/>
      <c r="R59" s="173"/>
      <c r="S59" s="173"/>
      <c r="T59" s="173"/>
      <c r="U59" s="173"/>
    </row>
    <row r="60" spans="1:21" ht="27.95" customHeight="1">
      <c r="A60" s="93" t="s">
        <v>68</v>
      </c>
      <c r="B60" s="101">
        <f>SUM(B57:B59)</f>
        <v>187427311.63615</v>
      </c>
      <c r="C60" s="101">
        <f>SUM(C57:C59)</f>
        <v>146932119.34918296</v>
      </c>
      <c r="D60" s="101">
        <f>SUM(D57:D59)</f>
        <v>102506100.85881999</v>
      </c>
      <c r="E60" s="101">
        <f>SUM(E57:E59)</f>
        <v>436865531.84415293</v>
      </c>
      <c r="F60" s="173"/>
      <c r="G60" s="173"/>
      <c r="H60" s="173"/>
      <c r="I60" s="173"/>
      <c r="J60" s="173"/>
      <c r="K60" s="173"/>
      <c r="L60" s="173"/>
      <c r="M60" s="173"/>
      <c r="N60" s="173"/>
      <c r="O60" s="173"/>
      <c r="P60" s="173"/>
      <c r="Q60" s="173"/>
      <c r="R60" s="173"/>
      <c r="S60" s="173"/>
      <c r="T60" s="173"/>
      <c r="U60" s="173"/>
    </row>
    <row r="61" spans="1:21" ht="27.95" customHeight="1">
      <c r="A61" s="131"/>
      <c r="B61" s="111" t="s">
        <v>41</v>
      </c>
      <c r="C61" s="111" t="s">
        <v>45</v>
      </c>
      <c r="D61" s="111" t="s">
        <v>46</v>
      </c>
      <c r="E61" s="111" t="s">
        <v>68</v>
      </c>
      <c r="F61" s="173"/>
      <c r="G61" s="173"/>
      <c r="H61" s="173"/>
      <c r="I61" s="173"/>
      <c r="J61" s="173"/>
      <c r="K61" s="173"/>
      <c r="L61" s="173"/>
      <c r="M61" s="173"/>
      <c r="N61" s="173"/>
      <c r="O61" s="173"/>
      <c r="P61" s="173"/>
      <c r="Q61" s="173"/>
      <c r="R61" s="173"/>
      <c r="S61" s="173"/>
      <c r="T61" s="173"/>
      <c r="U61" s="173"/>
    </row>
    <row r="62" spans="1:21" ht="27.95" customHeight="1">
      <c r="A62" s="22" t="s">
        <v>39</v>
      </c>
      <c r="B62" s="113">
        <f t="shared" ref="B62:D64" si="5">B57/SUM($E$57:$E$59)</f>
        <v>8.4966050656273107E-2</v>
      </c>
      <c r="C62" s="113">
        <f t="shared" si="5"/>
        <v>4.1824538435550437E-2</v>
      </c>
      <c r="D62" s="113">
        <f t="shared" si="5"/>
        <v>3.560482122739065E-2</v>
      </c>
      <c r="E62" s="112">
        <f>SUM(B62:D62)</f>
        <v>0.1623954103192142</v>
      </c>
      <c r="F62" s="173"/>
      <c r="G62" s="173"/>
      <c r="H62" s="173"/>
      <c r="I62" s="173"/>
      <c r="J62" s="173"/>
      <c r="K62" s="173"/>
      <c r="L62" s="173"/>
      <c r="M62" s="173"/>
      <c r="N62" s="173"/>
      <c r="O62" s="173"/>
      <c r="P62" s="173"/>
      <c r="Q62" s="173"/>
      <c r="R62" s="173"/>
      <c r="S62" s="173"/>
      <c r="T62" s="173"/>
      <c r="U62" s="173"/>
    </row>
    <row r="63" spans="1:21" ht="27.95" customHeight="1">
      <c r="A63" s="22" t="s">
        <v>47</v>
      </c>
      <c r="B63" s="113">
        <f t="shared" si="5"/>
        <v>0.18872640696946189</v>
      </c>
      <c r="C63" s="113">
        <f t="shared" si="5"/>
        <v>0.16151971923541997</v>
      </c>
      <c r="D63" s="113">
        <f t="shared" si="5"/>
        <v>0.11272321888218358</v>
      </c>
      <c r="E63" s="112">
        <f t="shared" ref="E63:E64" si="6">SUM(B63:D63)</f>
        <v>0.46296934508706539</v>
      </c>
      <c r="F63" s="173"/>
      <c r="G63" s="173"/>
      <c r="H63" s="173"/>
      <c r="I63" s="173"/>
      <c r="J63" s="173"/>
      <c r="K63" s="173"/>
      <c r="L63" s="173"/>
      <c r="M63" s="173"/>
      <c r="N63" s="173"/>
      <c r="O63" s="173"/>
      <c r="P63" s="173"/>
      <c r="Q63" s="173"/>
      <c r="R63" s="173"/>
      <c r="S63" s="173"/>
      <c r="T63" s="173"/>
      <c r="U63" s="173"/>
    </row>
    <row r="64" spans="1:21" ht="27.95" customHeight="1">
      <c r="A64" s="22" t="s">
        <v>48</v>
      </c>
      <c r="B64" s="113">
        <f t="shared" si="5"/>
        <v>0.15533500728997432</v>
      </c>
      <c r="C64" s="113">
        <f t="shared" si="5"/>
        <v>0.13298834043750066</v>
      </c>
      <c r="D64" s="113">
        <f t="shared" si="5"/>
        <v>8.6311896866245449E-2</v>
      </c>
      <c r="E64" s="112">
        <f t="shared" si="6"/>
        <v>0.37463524459372044</v>
      </c>
      <c r="F64" s="173"/>
      <c r="G64" s="173"/>
      <c r="H64" s="173"/>
      <c r="I64" s="173"/>
      <c r="J64" s="173"/>
      <c r="K64" s="173"/>
      <c r="L64" s="173"/>
      <c r="M64" s="173"/>
      <c r="N64" s="173"/>
      <c r="O64" s="173"/>
      <c r="P64" s="173"/>
      <c r="Q64" s="173"/>
      <c r="R64" s="173"/>
      <c r="S64" s="173"/>
      <c r="T64" s="173"/>
      <c r="U64" s="173"/>
    </row>
    <row r="65" spans="5:5" ht="27.95" customHeight="1">
      <c r="E65" s="112"/>
    </row>
  </sheetData>
  <mergeCells count="6">
    <mergeCell ref="A55:U55"/>
    <mergeCell ref="A8:U8"/>
    <mergeCell ref="A9:V9"/>
    <mergeCell ref="A30:U30"/>
    <mergeCell ref="A31:V31"/>
    <mergeCell ref="A44:A46"/>
  </mergeCells>
  <conditionalFormatting sqref="E12:P16">
    <cfRule type="colorScale" priority="11">
      <colorScale>
        <cfvo type="min"/>
        <cfvo type="percentile" val="50"/>
        <cfvo type="max"/>
        <color rgb="FFF8696B"/>
        <color rgb="FFFCFCFF"/>
        <color rgb="FF5A8AC6"/>
      </colorScale>
    </cfRule>
  </conditionalFormatting>
  <conditionalFormatting sqref="E18:P22">
    <cfRule type="colorScale" priority="7">
      <colorScale>
        <cfvo type="min"/>
        <cfvo type="percentile" val="50"/>
        <cfvo type="max"/>
        <color rgb="FFF8696B"/>
        <color rgb="FFFCFCFF"/>
        <color rgb="FF5A8AC6"/>
      </colorScale>
    </cfRule>
  </conditionalFormatting>
  <conditionalFormatting sqref="E24:P28">
    <cfRule type="colorScale" priority="6">
      <colorScale>
        <cfvo type="min"/>
        <cfvo type="percentile" val="50"/>
        <cfvo type="max"/>
        <color rgb="FFF8696B"/>
        <color rgb="FFFCFCFF"/>
        <color rgb="FF5A8AC6"/>
      </colorScale>
    </cfRule>
  </conditionalFormatting>
  <conditionalFormatting sqref="E34:P38">
    <cfRule type="colorScale" priority="5">
      <colorScale>
        <cfvo type="min"/>
        <cfvo type="percentile" val="50"/>
        <cfvo type="max"/>
        <color rgb="FFF8696B"/>
        <color rgb="FFFCFCFF"/>
        <color rgb="FF5A8AC6"/>
      </colorScale>
    </cfRule>
  </conditionalFormatting>
  <conditionalFormatting sqref="E39:P39">
    <cfRule type="colorScale" priority="4">
      <colorScale>
        <cfvo type="min"/>
        <cfvo type="percentile" val="50"/>
        <cfvo type="max"/>
        <color rgb="FFF8696B"/>
        <color rgb="FFFCFCFF"/>
        <color rgb="FF5A8AC6"/>
      </colorScale>
    </cfRule>
  </conditionalFormatting>
  <conditionalFormatting sqref="E40:P40">
    <cfRule type="colorScale" priority="3">
      <colorScale>
        <cfvo type="min"/>
        <cfvo type="percentile" val="50"/>
        <cfvo type="max"/>
        <color rgb="FFF8696B"/>
        <color rgb="FFFCFCFF"/>
        <color rgb="FF5A8AC6"/>
      </colorScale>
    </cfRule>
  </conditionalFormatting>
  <conditionalFormatting sqref="E41:P41">
    <cfRule type="colorScale" priority="2">
      <colorScale>
        <cfvo type="min"/>
        <cfvo type="percentile" val="50"/>
        <cfvo type="max"/>
        <color rgb="FFF8696B"/>
        <color rgb="FFFCFCFF"/>
        <color rgb="FF5A8AC6"/>
      </colorScale>
    </cfRule>
  </conditionalFormatting>
  <conditionalFormatting sqref="E42: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9"/>
  <sheetViews>
    <sheetView showGridLines="0" zoomScaleNormal="100" workbookViewId="0">
      <selection activeCell="W36" sqref="W36"/>
    </sheetView>
  </sheetViews>
  <sheetFormatPr defaultRowHeight="14.45"/>
  <cols>
    <col min="1" max="1" width="13.5703125" customWidth="1"/>
    <col min="2" max="2" width="12.85546875" customWidth="1"/>
    <col min="3" max="3" width="33.140625" bestFit="1" customWidth="1"/>
    <col min="4" max="4" width="21.42578125" bestFit="1" customWidth="1"/>
    <col min="5" max="5" width="21.42578125" style="107" customWidth="1"/>
    <col min="6" max="17" width="14.140625" style="106" bestFit="1" customWidth="1"/>
    <col min="18" max="18" width="14.5703125" style="106" bestFit="1" customWidth="1"/>
    <col min="20" max="20" width="16.42578125" bestFit="1" customWidth="1"/>
  </cols>
  <sheetData>
    <row r="1" spans="1:23" ht="18">
      <c r="A1" s="94" t="s">
        <v>85</v>
      </c>
      <c r="B1" s="95"/>
      <c r="C1" s="171"/>
      <c r="D1" s="171"/>
      <c r="E1" s="171"/>
      <c r="F1" s="131"/>
      <c r="G1" s="131"/>
      <c r="H1" s="131"/>
      <c r="I1" s="131"/>
      <c r="J1" s="131"/>
      <c r="K1" s="131"/>
      <c r="L1" s="131"/>
      <c r="M1" s="131"/>
      <c r="N1" s="131"/>
      <c r="O1" s="131"/>
      <c r="P1" s="131"/>
      <c r="Q1" s="131"/>
      <c r="R1" s="131"/>
      <c r="S1" s="171"/>
      <c r="T1" s="171"/>
      <c r="U1" s="171"/>
      <c r="V1" s="171"/>
      <c r="W1" s="171"/>
    </row>
    <row r="2" spans="1:23">
      <c r="A2" s="131" t="s">
        <v>86</v>
      </c>
      <c r="B2" s="131"/>
      <c r="C2" s="171"/>
      <c r="D2" s="171"/>
      <c r="E2" s="171"/>
      <c r="F2" s="131"/>
      <c r="G2" s="131"/>
      <c r="H2" s="131"/>
      <c r="I2" s="131"/>
      <c r="J2" s="131"/>
      <c r="K2" s="131"/>
      <c r="L2" s="131"/>
      <c r="M2" s="131"/>
      <c r="N2" s="131"/>
      <c r="O2" s="131"/>
      <c r="P2" s="131"/>
      <c r="Q2" s="131"/>
      <c r="R2" s="131"/>
      <c r="S2" s="171"/>
      <c r="T2" s="171"/>
      <c r="U2" s="171"/>
      <c r="V2" s="171"/>
      <c r="W2" s="171"/>
    </row>
    <row r="3" spans="1:23">
      <c r="A3" s="131" t="s">
        <v>87</v>
      </c>
      <c r="B3" s="131"/>
      <c r="C3" s="171"/>
      <c r="D3" s="171"/>
      <c r="E3" s="171"/>
      <c r="F3" s="131"/>
      <c r="G3" s="131"/>
      <c r="H3" s="131"/>
      <c r="I3" s="131"/>
      <c r="J3" s="131"/>
      <c r="K3" s="131"/>
      <c r="L3" s="131"/>
      <c r="M3" s="131"/>
      <c r="N3" s="131"/>
      <c r="O3" s="131"/>
      <c r="P3" s="131"/>
      <c r="Q3" s="131"/>
      <c r="R3" s="131"/>
      <c r="S3" s="171"/>
      <c r="T3" s="171"/>
      <c r="U3" s="171"/>
      <c r="V3" s="171"/>
      <c r="W3" s="171"/>
    </row>
    <row r="4" spans="1:23" ht="57" customHeight="1">
      <c r="A4" s="192" t="s">
        <v>88</v>
      </c>
      <c r="B4" s="180"/>
      <c r="C4" s="180"/>
      <c r="D4" s="180"/>
      <c r="E4" s="180"/>
      <c r="F4" s="180"/>
      <c r="G4" s="180"/>
      <c r="H4" s="180"/>
      <c r="I4" s="180"/>
      <c r="J4" s="180"/>
      <c r="K4" s="180"/>
      <c r="L4" s="180"/>
      <c r="M4" s="180"/>
      <c r="N4" s="180"/>
      <c r="O4" s="180"/>
      <c r="P4" s="180"/>
      <c r="Q4" s="180"/>
      <c r="R4" s="180"/>
      <c r="S4" s="180"/>
      <c r="T4" s="180"/>
      <c r="U4" s="171"/>
      <c r="V4" s="171"/>
      <c r="W4" s="171"/>
    </row>
    <row r="5" spans="1:23">
      <c r="A5" s="22"/>
      <c r="B5" s="131"/>
      <c r="C5" s="171"/>
      <c r="D5" s="171"/>
      <c r="E5" s="171"/>
      <c r="F5" s="131"/>
      <c r="G5" s="131"/>
      <c r="H5" s="131"/>
      <c r="I5" s="131"/>
      <c r="J5" s="131"/>
      <c r="K5" s="131"/>
      <c r="L5" s="131"/>
      <c r="M5" s="131"/>
      <c r="N5" s="131"/>
      <c r="O5" s="131"/>
      <c r="P5" s="131"/>
      <c r="Q5" s="131"/>
      <c r="R5" s="131"/>
      <c r="S5" s="171"/>
      <c r="T5" s="171"/>
      <c r="U5" s="171"/>
      <c r="V5" s="171"/>
      <c r="W5" s="171"/>
    </row>
    <row r="6" spans="1:23">
      <c r="A6" s="131" t="s">
        <v>89</v>
      </c>
      <c r="B6" s="131"/>
      <c r="C6" s="171"/>
      <c r="D6" s="171"/>
      <c r="E6" s="171"/>
      <c r="F6" s="131"/>
      <c r="G6" s="131"/>
      <c r="H6" s="131"/>
      <c r="I6" s="131"/>
      <c r="J6" s="131"/>
      <c r="K6" s="131"/>
      <c r="L6" s="131"/>
      <c r="M6" s="131"/>
      <c r="N6" s="131"/>
      <c r="O6" s="131"/>
      <c r="P6" s="131"/>
      <c r="Q6" s="131"/>
      <c r="R6" s="131"/>
      <c r="S6" s="171"/>
      <c r="T6" s="171"/>
      <c r="U6" s="171"/>
      <c r="V6" s="171"/>
      <c r="W6" s="171"/>
    </row>
    <row r="7" spans="1:23">
      <c r="A7" s="131" t="s">
        <v>90</v>
      </c>
      <c r="B7" s="131"/>
      <c r="C7" s="171"/>
      <c r="D7" s="171"/>
      <c r="E7" s="171"/>
      <c r="F7" s="131"/>
      <c r="G7" s="131"/>
      <c r="H7" s="131"/>
      <c r="I7" s="131"/>
      <c r="J7" s="131"/>
      <c r="K7" s="131"/>
      <c r="L7" s="131"/>
      <c r="M7" s="131"/>
      <c r="N7" s="131"/>
      <c r="O7" s="131"/>
      <c r="P7" s="131"/>
      <c r="Q7" s="131"/>
      <c r="R7" s="131"/>
      <c r="S7" s="171"/>
      <c r="T7" s="171"/>
      <c r="U7" s="171"/>
      <c r="V7" s="171"/>
      <c r="W7" s="171"/>
    </row>
    <row r="8" spans="1:23">
      <c r="A8" s="131" t="s">
        <v>75</v>
      </c>
      <c r="B8" s="171"/>
      <c r="C8" s="171"/>
      <c r="D8" s="171"/>
      <c r="E8" s="171"/>
      <c r="F8" s="131"/>
      <c r="G8" s="131"/>
      <c r="H8" s="131"/>
      <c r="I8" s="131"/>
      <c r="J8" s="131"/>
      <c r="K8" s="131"/>
      <c r="L8" s="131"/>
      <c r="M8" s="131"/>
      <c r="N8" s="131"/>
      <c r="O8" s="131"/>
      <c r="P8" s="131"/>
      <c r="Q8" s="131"/>
      <c r="R8" s="131"/>
      <c r="S8" s="171"/>
      <c r="T8" s="171"/>
      <c r="U8" s="171"/>
      <c r="V8" s="171"/>
      <c r="W8" s="171"/>
    </row>
    <row r="10" spans="1:23" ht="60" customHeight="1">
      <c r="A10" s="193" t="s">
        <v>91</v>
      </c>
      <c r="B10" s="194"/>
      <c r="C10" s="194"/>
      <c r="D10" s="194"/>
      <c r="E10" s="194"/>
      <c r="F10" s="194"/>
      <c r="G10" s="194"/>
      <c r="H10" s="194"/>
      <c r="I10" s="194"/>
      <c r="J10" s="194"/>
      <c r="K10" s="194"/>
      <c r="L10" s="194"/>
      <c r="M10" s="194"/>
      <c r="N10" s="194"/>
      <c r="O10" s="194"/>
      <c r="P10" s="194"/>
      <c r="Q10" s="194"/>
      <c r="R10" s="194"/>
      <c r="S10" s="194"/>
      <c r="T10" s="194"/>
      <c r="U10" s="194"/>
      <c r="V10" s="194"/>
      <c r="W10" s="119"/>
    </row>
    <row r="11" spans="1:23">
      <c r="A11" s="193" t="s">
        <v>92</v>
      </c>
      <c r="B11" s="191"/>
      <c r="C11" s="191"/>
      <c r="D11" s="191"/>
      <c r="E11" s="191"/>
      <c r="F11" s="191"/>
      <c r="G11" s="191"/>
      <c r="H11" s="191"/>
      <c r="I11" s="191"/>
      <c r="J11" s="191"/>
      <c r="K11" s="191"/>
      <c r="L11" s="191"/>
      <c r="M11" s="191"/>
      <c r="N11" s="191"/>
      <c r="O11" s="191"/>
      <c r="P11" s="191"/>
      <c r="Q11" s="191"/>
      <c r="R11" s="191"/>
      <c r="S11" s="191"/>
      <c r="T11" s="191"/>
      <c r="U11" s="191"/>
      <c r="V11" s="191"/>
      <c r="W11" s="191"/>
    </row>
    <row r="12" spans="1:23">
      <c r="A12" s="98" t="s">
        <v>20</v>
      </c>
      <c r="B12" s="98" t="s">
        <v>78</v>
      </c>
      <c r="C12" s="98" t="s">
        <v>50</v>
      </c>
      <c r="D12" s="98" t="s">
        <v>93</v>
      </c>
      <c r="E12" s="98"/>
      <c r="F12" s="115">
        <v>41456</v>
      </c>
      <c r="G12" s="115">
        <v>41487</v>
      </c>
      <c r="H12" s="115">
        <v>41518</v>
      </c>
      <c r="I12" s="115">
        <v>41548</v>
      </c>
      <c r="J12" s="115">
        <v>41579</v>
      </c>
      <c r="K12" s="115">
        <v>41609</v>
      </c>
      <c r="L12" s="115">
        <v>41640</v>
      </c>
      <c r="M12" s="115">
        <v>41671</v>
      </c>
      <c r="N12" s="115">
        <v>41699</v>
      </c>
      <c r="O12" s="115">
        <v>41730</v>
      </c>
      <c r="P12" s="115">
        <v>41760</v>
      </c>
      <c r="Q12" s="115">
        <v>41791</v>
      </c>
      <c r="R12" s="118" t="s">
        <v>68</v>
      </c>
      <c r="S12" s="100"/>
      <c r="T12" s="100"/>
      <c r="U12" s="100"/>
      <c r="V12" s="100"/>
      <c r="W12" s="100"/>
    </row>
    <row r="13" spans="1:23">
      <c r="A13" s="98"/>
      <c r="B13" s="98"/>
      <c r="C13" s="98"/>
      <c r="D13" s="98"/>
      <c r="E13" s="98"/>
      <c r="F13" s="117"/>
      <c r="G13" s="117"/>
      <c r="H13" s="117"/>
      <c r="I13" s="117"/>
      <c r="J13" s="117"/>
      <c r="K13" s="117"/>
      <c r="L13" s="117"/>
      <c r="M13" s="117"/>
      <c r="N13" s="117"/>
      <c r="O13" s="117"/>
      <c r="P13" s="117"/>
      <c r="Q13" s="117"/>
      <c r="R13" s="118"/>
      <c r="S13" s="100"/>
      <c r="T13" s="100"/>
      <c r="U13" s="100"/>
      <c r="V13" s="100"/>
      <c r="W13" s="100"/>
    </row>
    <row r="14" spans="1:23" s="107" customFormat="1">
      <c r="A14" s="98"/>
      <c r="B14" s="98"/>
      <c r="C14" s="98"/>
      <c r="D14" s="98"/>
      <c r="E14" s="98"/>
      <c r="F14" s="117"/>
      <c r="G14" s="117"/>
      <c r="H14" s="117"/>
      <c r="I14" s="117"/>
      <c r="J14" s="117"/>
      <c r="K14" s="117"/>
      <c r="L14" s="117"/>
      <c r="M14" s="117"/>
      <c r="N14" s="117"/>
      <c r="O14" s="117"/>
      <c r="P14" s="117"/>
      <c r="Q14" s="117"/>
      <c r="R14" s="134"/>
      <c r="S14" s="100"/>
      <c r="T14" s="100"/>
      <c r="U14" s="100"/>
      <c r="V14" s="100"/>
      <c r="W14" s="100"/>
    </row>
    <row r="15" spans="1:23">
      <c r="A15" s="93" t="s">
        <v>39</v>
      </c>
      <c r="B15" s="93" t="s">
        <v>49</v>
      </c>
      <c r="C15" s="93" t="s">
        <v>51</v>
      </c>
      <c r="D15" s="93" t="s">
        <v>52</v>
      </c>
      <c r="E15" s="120"/>
      <c r="F15" s="101">
        <f>SUMIFS(Table1[Row Data],Table1[Account Type],"=Financial Actual",Table1[Unit],$A15,Table1[Value Drivers],$B15,Table1[Cost Centre / Profit Centre],$C15,Table1[Cost Centre / Profit Centre Elements],$D15,Table1[Month (Number)],TEXT(F$12,"m"))</f>
        <v>593751.84077137313</v>
      </c>
      <c r="G15" s="101">
        <f>SUMIFS(Table1[Row Data],Table1[Account Type],"=Financial Actual",Table1[Unit],$A15,Table1[Value Drivers],$B15,Table1[Cost Centre / Profit Centre],$C15,Table1[Cost Centre / Profit Centre Elements],$D15,Table1[Month (Number)],TEXT(G$12,"m"))</f>
        <v>820393.03401412489</v>
      </c>
      <c r="H15" s="101">
        <f>SUMIFS(Table1[Row Data],Table1[Account Type],"=Financial Actual",Table1[Unit],$A15,Table1[Value Drivers],$B15,Table1[Cost Centre / Profit Centre],$C15,Table1[Cost Centre / Profit Centre Elements],$D15,Table1[Month (Number)],TEXT(H$12,"m"))</f>
        <v>642291.58212862327</v>
      </c>
      <c r="I15" s="101">
        <f>SUMIFS(Table1[Row Data],Table1[Account Type],"=Financial Actual",Table1[Unit],$A15,Table1[Value Drivers],$B15,Table1[Cost Centre / Profit Centre],$C15,Table1[Cost Centre / Profit Centre Elements],$D15,Table1[Month (Number)],TEXT(I$12,"m"))</f>
        <v>609639.97288837493</v>
      </c>
      <c r="J15" s="101">
        <f>SUMIFS(Table1[Row Data],Table1[Account Type],"=Financial Actual",Table1[Unit],$A15,Table1[Value Drivers],$B15,Table1[Cost Centre / Profit Centre],$C15,Table1[Cost Centre / Profit Centre Elements],$D15,Table1[Month (Number)],TEXT(J$12,"m"))</f>
        <v>626073.16897124995</v>
      </c>
      <c r="K15" s="101">
        <f>SUMIFS(Table1[Row Data],Table1[Account Type],"=Financial Actual",Table1[Unit],$A15,Table1[Value Drivers],$B15,Table1[Cost Centre / Profit Centre],$C15,Table1[Cost Centre / Profit Centre Elements],$D15,Table1[Month (Number)],TEXT(K$12,"m"))</f>
        <v>602153.37789750006</v>
      </c>
      <c r="L15" s="101">
        <f>SUMIFS(Table1[Row Data],Table1[Account Type],"=Financial Actual",Table1[Unit],$A15,Table1[Value Drivers],$B15,Table1[Cost Centre / Profit Centre],$C15,Table1[Cost Centre / Profit Centre Elements],$D15,Table1[Month (Number)],TEXT(L$12,"m"))</f>
        <v>1146143.9846999997</v>
      </c>
      <c r="M15" s="101">
        <f>SUMIFS(Table1[Row Data],Table1[Account Type],"=Financial Actual",Table1[Unit],$A15,Table1[Value Drivers],$B15,Table1[Cost Centre / Profit Centre],$C15,Table1[Cost Centre / Profit Centre Elements],$D15,Table1[Month (Number)],TEXT(M$12,"m"))</f>
        <v>964931.83751249989</v>
      </c>
      <c r="N15" s="101">
        <f>SUMIFS(Table1[Row Data],Table1[Account Type],"=Financial Actual",Table1[Unit],$A15,Table1[Value Drivers],$B15,Table1[Cost Centre / Profit Centre],$C15,Table1[Cost Centre / Profit Centre Elements],$D15,Table1[Month (Number)],TEXT(N$12,"m"))</f>
        <v>962733.95790000004</v>
      </c>
      <c r="O15" s="101">
        <f>SUMIFS(Table1[Row Data],Table1[Account Type],"=Financial Actual",Table1[Unit],$A15,Table1[Value Drivers],$B15,Table1[Cost Centre / Profit Centre],$C15,Table1[Cost Centre / Profit Centre Elements],$D15,Table1[Month (Number)],TEXT(O$12,"m"))</f>
        <v>964825.21760624985</v>
      </c>
      <c r="P15" s="101">
        <f>SUMIFS(Table1[Row Data],Table1[Account Type],"=Financial Actual",Table1[Unit],$A15,Table1[Value Drivers],$B15,Table1[Cost Centre / Profit Centre],$C15,Table1[Cost Centre / Profit Centre Elements],$D15,Table1[Month (Number)],TEXT(P$12,"m"))</f>
        <v>1024534.78359375</v>
      </c>
      <c r="Q15" s="101">
        <f>SUMIFS(Table1[Row Data],Table1[Account Type],"=Financial Actual",Table1[Unit],$A15,Table1[Value Drivers],$B15,Table1[Cost Centre / Profit Centre],$C15,Table1[Cost Centre / Profit Centre Elements],$D15,Table1[Month (Number)],TEXT(Q$12,"m"))</f>
        <v>1168045.22566875</v>
      </c>
      <c r="R15" s="110">
        <f>SUM(F15:Q15)</f>
        <v>10125517.983652497</v>
      </c>
      <c r="S15" s="173"/>
      <c r="T15" s="173"/>
      <c r="U15" s="173"/>
      <c r="V15" s="173"/>
      <c r="W15" s="173"/>
    </row>
    <row r="16" spans="1:23">
      <c r="A16" s="93" t="s">
        <v>39</v>
      </c>
      <c r="B16" s="93" t="s">
        <v>49</v>
      </c>
      <c r="C16" s="93" t="s">
        <v>53</v>
      </c>
      <c r="D16" s="93" t="s">
        <v>54</v>
      </c>
      <c r="E16" s="120"/>
      <c r="F16" s="101">
        <f>SUMIFS(Table1[Row Data],Table1[Account Type],"=Financial Actual",Table1[Unit],$A16,Table1[Value Drivers],$B16,Table1[Cost Centre / Profit Centre],$C16,Table1[Cost Centre / Profit Centre Elements],$D16,Table1[Month (Number)],TEXT(F$12,"m"))</f>
        <v>276807.38497499918</v>
      </c>
      <c r="G16" s="101">
        <f>SUMIFS(Table1[Row Data],Table1[Account Type],"=Financial Actual",Table1[Unit],$A16,Table1[Value Drivers],$B16,Table1[Cost Centre / Profit Centre],$C16,Table1[Cost Centre / Profit Centre Elements],$D16,Table1[Month (Number)],TEXT(G$12,"m"))</f>
        <v>382467.614925</v>
      </c>
      <c r="H16" s="101">
        <f>SUMIFS(Table1[Row Data],Table1[Account Type],"=Financial Actual",Table1[Unit],$A16,Table1[Value Drivers],$B16,Table1[Cost Centre / Profit Centre],$C16,Table1[Cost Centre / Profit Centre Elements],$D16,Table1[Month (Number)],TEXT(H$12,"m"))</f>
        <v>299436.63502499921</v>
      </c>
      <c r="I16" s="101">
        <f>SUMIFS(Table1[Row Data],Table1[Account Type],"=Financial Actual",Table1[Unit],$A16,Table1[Value Drivers],$B16,Table1[Cost Centre / Profit Centre],$C16,Table1[Cost Centre / Profit Centre Elements],$D16,Table1[Month (Number)],TEXT(I$12,"m"))</f>
        <v>284214.43957499997</v>
      </c>
      <c r="J16" s="101">
        <f>SUMIFS(Table1[Row Data],Table1[Account Type],"=Financial Actual",Table1[Unit],$A16,Table1[Value Drivers],$B16,Table1[Cost Centre / Profit Centre],$C16,Table1[Cost Centre / Profit Centre Elements],$D16,Table1[Month (Number)],TEXT(J$12,"m"))</f>
        <v>291875.60325000004</v>
      </c>
      <c r="K16" s="101">
        <f>SUMIFS(Table1[Row Data],Table1[Account Type],"=Financial Actual",Table1[Unit],$A16,Table1[Value Drivers],$B16,Table1[Cost Centre / Profit Centre],$C16,Table1[Cost Centre / Profit Centre Elements],$D16,Table1[Month (Number)],TEXT(K$12,"m"))</f>
        <v>280724.18550000002</v>
      </c>
      <c r="L16" s="101">
        <f>SUMIFS(Table1[Row Data],Table1[Account Type],"=Financial Actual",Table1[Unit],$A16,Table1[Value Drivers],$B16,Table1[Cost Centre / Profit Centre],$C16,Table1[Cost Centre / Profit Centre Elements],$D16,Table1[Month (Number)],TEXT(L$12,"m"))</f>
        <v>534332.85999999987</v>
      </c>
      <c r="M16" s="101">
        <f>SUMIFS(Table1[Row Data],Table1[Account Type],"=Financial Actual",Table1[Unit],$A16,Table1[Value Drivers],$B16,Table1[Cost Centre / Profit Centre],$C16,Table1[Cost Centre / Profit Centre Elements],$D16,Table1[Month (Number)],TEXT(M$12,"m"))</f>
        <v>449851.67249999999</v>
      </c>
      <c r="N16" s="101">
        <f>SUMIFS(Table1[Row Data],Table1[Account Type],"=Financial Actual",Table1[Unit],$A16,Table1[Value Drivers],$B16,Table1[Cost Centre / Profit Centre],$C16,Table1[Cost Centre / Profit Centre Elements],$D16,Table1[Month (Number)],TEXT(N$12,"m"))</f>
        <v>448827.02</v>
      </c>
      <c r="O16" s="101">
        <f>SUMIFS(Table1[Row Data],Table1[Account Type],"=Financial Actual",Table1[Unit],$A16,Table1[Value Drivers],$B16,Table1[Cost Centre / Profit Centre],$C16,Table1[Cost Centre / Profit Centre Elements],$D16,Table1[Month (Number)],TEXT(O$12,"m"))</f>
        <v>449801.96625</v>
      </c>
      <c r="P16" s="101">
        <f>SUMIFS(Table1[Row Data],Table1[Account Type],"=Financial Actual",Table1[Unit],$A16,Table1[Value Drivers],$B16,Table1[Cost Centre / Profit Centre],$C16,Table1[Cost Centre / Profit Centre Elements],$D16,Table1[Month (Number)],TEXT(P$12,"m"))</f>
        <v>477638.59375</v>
      </c>
      <c r="Q16" s="101">
        <f>SUMIFS(Table1[Row Data],Table1[Account Type],"=Financial Actual",Table1[Unit],$A16,Table1[Value Drivers],$B16,Table1[Cost Centre / Profit Centre],$C16,Table1[Cost Centre / Profit Centre Elements],$D16,Table1[Month (Number)],TEXT(Q$12,"m"))</f>
        <v>544543.22875000001</v>
      </c>
      <c r="R16" s="110">
        <f t="shared" ref="R16:R22" si="0">SUM(F16:Q16)</f>
        <v>4720521.2044999981</v>
      </c>
      <c r="S16" s="173"/>
      <c r="T16" s="173"/>
      <c r="U16" s="173"/>
      <c r="V16" s="173"/>
      <c r="W16" s="173"/>
    </row>
    <row r="17" spans="1:23">
      <c r="A17" s="93" t="s">
        <v>39</v>
      </c>
      <c r="B17" s="93" t="s">
        <v>49</v>
      </c>
      <c r="C17" s="93" t="s">
        <v>53</v>
      </c>
      <c r="D17" s="93" t="s">
        <v>55</v>
      </c>
      <c r="E17" s="120"/>
      <c r="F17" s="101">
        <f>SUMIFS(Table1[Row Data],Table1[Account Type],"=Financial Actual",Table1[Unit],$A17,Table1[Value Drivers],$B17,Table1[Cost Centre / Profit Centre],$C17,Table1[Cost Centre / Profit Centre Elements],$D17,Table1[Month (Number)],TEXT(F$12,"m"))</f>
        <v>415211.07746249868</v>
      </c>
      <c r="G17" s="101">
        <f>SUMIFS(Table1[Row Data],Table1[Account Type],"=Financial Actual",Table1[Unit],$A17,Table1[Value Drivers],$B17,Table1[Cost Centre / Profit Centre],$C17,Table1[Cost Centre / Profit Centre Elements],$D17,Table1[Month (Number)],TEXT(G$12,"m"))</f>
        <v>573701.42238750006</v>
      </c>
      <c r="H17" s="101">
        <f>SUMIFS(Table1[Row Data],Table1[Account Type],"=Financial Actual",Table1[Unit],$A17,Table1[Value Drivers],$B17,Table1[Cost Centre / Profit Centre],$C17,Table1[Cost Centre / Profit Centre Elements],$D17,Table1[Month (Number)],TEXT(H$12,"m"))</f>
        <v>449154.95253749873</v>
      </c>
      <c r="I17" s="101">
        <f>SUMIFS(Table1[Row Data],Table1[Account Type],"=Financial Actual",Table1[Unit],$A17,Table1[Value Drivers],$B17,Table1[Cost Centre / Profit Centre],$C17,Table1[Cost Centre / Profit Centre Elements],$D17,Table1[Month (Number)],TEXT(I$12,"m"))</f>
        <v>426321.65936249989</v>
      </c>
      <c r="J17" s="101">
        <f>SUMIFS(Table1[Row Data],Table1[Account Type],"=Financial Actual",Table1[Unit],$A17,Table1[Value Drivers],$B17,Table1[Cost Centre / Profit Centre],$C17,Table1[Cost Centre / Profit Centre Elements],$D17,Table1[Month (Number)],TEXT(J$12,"m"))</f>
        <v>437813.40487499995</v>
      </c>
      <c r="K17" s="101">
        <f>SUMIFS(Table1[Row Data],Table1[Account Type],"=Financial Actual",Table1[Unit],$A17,Table1[Value Drivers],$B17,Table1[Cost Centre / Profit Centre],$C17,Table1[Cost Centre / Profit Centre Elements],$D17,Table1[Month (Number)],TEXT(K$12,"m"))</f>
        <v>421086.27824999997</v>
      </c>
      <c r="L17" s="101">
        <f>SUMIFS(Table1[Row Data],Table1[Account Type],"=Financial Actual",Table1[Unit],$A17,Table1[Value Drivers],$B17,Table1[Cost Centre / Profit Centre],$C17,Table1[Cost Centre / Profit Centre Elements],$D17,Table1[Month (Number)],TEXT(L$12,"m"))</f>
        <v>801499.2899999998</v>
      </c>
      <c r="M17" s="101">
        <f>SUMIFS(Table1[Row Data],Table1[Account Type],"=Financial Actual",Table1[Unit],$A17,Table1[Value Drivers],$B17,Table1[Cost Centre / Profit Centre],$C17,Table1[Cost Centre / Profit Centre Elements],$D17,Table1[Month (Number)],TEXT(M$12,"m"))</f>
        <v>674777.50874999992</v>
      </c>
      <c r="N17" s="101">
        <f>SUMIFS(Table1[Row Data],Table1[Account Type],"=Financial Actual",Table1[Unit],$A17,Table1[Value Drivers],$B17,Table1[Cost Centre / Profit Centre],$C17,Table1[Cost Centre / Profit Centre Elements],$D17,Table1[Month (Number)],TEXT(N$12,"m"))</f>
        <v>673240.53</v>
      </c>
      <c r="O17" s="101">
        <f>SUMIFS(Table1[Row Data],Table1[Account Type],"=Financial Actual",Table1[Unit],$A17,Table1[Value Drivers],$B17,Table1[Cost Centre / Profit Centre],$C17,Table1[Cost Centre / Profit Centre Elements],$D17,Table1[Month (Number)],TEXT(O$12,"m"))</f>
        <v>674702.94937499997</v>
      </c>
      <c r="P17" s="101">
        <f>SUMIFS(Table1[Row Data],Table1[Account Type],"=Financial Actual",Table1[Unit],$A17,Table1[Value Drivers],$B17,Table1[Cost Centre / Profit Centre],$C17,Table1[Cost Centre / Profit Centre Elements],$D17,Table1[Month (Number)],TEXT(P$12,"m"))</f>
        <v>716457.890625</v>
      </c>
      <c r="Q17" s="101">
        <f>SUMIFS(Table1[Row Data],Table1[Account Type],"=Financial Actual",Table1[Unit],$A17,Table1[Value Drivers],$B17,Table1[Cost Centre / Profit Centre],$C17,Table1[Cost Centre / Profit Centre Elements],$D17,Table1[Month (Number)],TEXT(Q$12,"m"))</f>
        <v>816814.8431249999</v>
      </c>
      <c r="R17" s="110">
        <f t="shared" si="0"/>
        <v>7080781.8067499967</v>
      </c>
      <c r="S17" s="173"/>
      <c r="T17" s="173"/>
      <c r="U17" s="173"/>
      <c r="V17" s="173"/>
      <c r="W17" s="173"/>
    </row>
    <row r="18" spans="1:23">
      <c r="A18" s="93" t="s">
        <v>39</v>
      </c>
      <c r="B18" s="93" t="s">
        <v>49</v>
      </c>
      <c r="C18" s="93" t="s">
        <v>56</v>
      </c>
      <c r="D18" s="93" t="s">
        <v>57</v>
      </c>
      <c r="E18" s="120"/>
      <c r="F18" s="101">
        <f>SUMIFS(Table1[Row Data],Table1[Account Type],"=Financial Actual",Table1[Unit],$A18,Table1[Value Drivers],$B18,Table1[Cost Centre / Profit Centre],$C18,Table1[Cost Centre / Profit Centre Elements],$D18,Table1[Month (Number)],TEXT(F$12,"m"))</f>
        <v>360688.41072499886</v>
      </c>
      <c r="G18" s="101">
        <f>SUMIFS(Table1[Row Data],Table1[Account Type],"=Financial Actual",Table1[Unit],$A18,Table1[Value Drivers],$B18,Table1[Cost Centre / Profit Centre],$C18,Table1[Cost Centre / Profit Centre Elements],$D18,Table1[Month (Number)],TEXT(G$12,"m"))</f>
        <v>498366.89217499993</v>
      </c>
      <c r="H18" s="101">
        <f>SUMIFS(Table1[Row Data],Table1[Account Type],"=Financial Actual",Table1[Unit],$A18,Table1[Value Drivers],$B18,Table1[Cost Centre / Profit Centre],$C18,Table1[Cost Centre / Profit Centre Elements],$D18,Table1[Month (Number)],TEXT(H$12,"m"))</f>
        <v>390175.00927499885</v>
      </c>
      <c r="I18" s="101">
        <f>SUMIFS(Table1[Row Data],Table1[Account Type],"=Financial Actual",Table1[Unit],$A18,Table1[Value Drivers],$B18,Table1[Cost Centre / Profit Centre],$C18,Table1[Cost Centre / Profit Centre Elements],$D18,Table1[Month (Number)],TEXT(I$12,"m"))</f>
        <v>370340.02732499992</v>
      </c>
      <c r="J18" s="101">
        <f>SUMIFS(Table1[Row Data],Table1[Account Type],"=Financial Actual",Table1[Unit],$A18,Table1[Value Drivers],$B18,Table1[Cost Centre / Profit Centre],$C18,Table1[Cost Centre / Profit Centre Elements],$D18,Table1[Month (Number)],TEXT(J$12,"m"))</f>
        <v>380322.75574999995</v>
      </c>
      <c r="K18" s="101">
        <f>SUMIFS(Table1[Row Data],Table1[Account Type],"=Financial Actual",Table1[Unit],$A18,Table1[Value Drivers],$B18,Table1[Cost Centre / Profit Centre],$C18,Table1[Cost Centre / Profit Centre Elements],$D18,Table1[Month (Number)],TEXT(K$12,"m"))</f>
        <v>365792.12049999996</v>
      </c>
      <c r="L18" s="101">
        <f>SUMIFS(Table1[Row Data],Table1[Account Type],"=Financial Actual",Table1[Unit],$A18,Table1[Value Drivers],$B18,Table1[Cost Centre / Profit Centre],$C18,Table1[Cost Centre / Profit Centre Elements],$D18,Table1[Month (Number)],TEXT(L$12,"m"))</f>
        <v>459526.25959999987</v>
      </c>
      <c r="M18" s="101">
        <f>SUMIFS(Table1[Row Data],Table1[Account Type],"=Financial Actual",Table1[Unit],$A18,Table1[Value Drivers],$B18,Table1[Cost Centre / Profit Centre],$C18,Table1[Cost Centre / Profit Centre Elements],$D18,Table1[Month (Number)],TEXT(M$12,"m"))</f>
        <v>386872.43834999995</v>
      </c>
      <c r="N18" s="101">
        <f>SUMIFS(Table1[Row Data],Table1[Account Type],"=Financial Actual",Table1[Unit],$A18,Table1[Value Drivers],$B18,Table1[Cost Centre / Profit Centre],$C18,Table1[Cost Centre / Profit Centre Elements],$D18,Table1[Month (Number)],TEXT(N$12,"m"))</f>
        <v>385991.23719999997</v>
      </c>
      <c r="O18" s="101">
        <f>SUMIFS(Table1[Row Data],Table1[Account Type],"=Financial Actual",Table1[Unit],$A18,Table1[Value Drivers],$B18,Table1[Cost Centre / Profit Centre],$C18,Table1[Cost Centre / Profit Centre Elements],$D18,Table1[Month (Number)],TEXT(O$12,"m"))</f>
        <v>386829.69097499992</v>
      </c>
      <c r="P18" s="101">
        <f>SUMIFS(Table1[Row Data],Table1[Account Type],"=Financial Actual",Table1[Unit],$A18,Table1[Value Drivers],$B18,Table1[Cost Centre / Profit Centre],$C18,Table1[Cost Centre / Profit Centre Elements],$D18,Table1[Month (Number)],TEXT(P$12,"m"))</f>
        <v>410769.19062499999</v>
      </c>
      <c r="Q18" s="101">
        <f>SUMIFS(Table1[Row Data],Table1[Account Type],"=Financial Actual",Table1[Unit],$A18,Table1[Value Drivers],$B18,Table1[Cost Centre / Profit Centre],$C18,Table1[Cost Centre / Profit Centre Elements],$D18,Table1[Month (Number)],TEXT(Q$12,"m"))</f>
        <v>468307.17672499991</v>
      </c>
      <c r="R18" s="110">
        <f t="shared" si="0"/>
        <v>4863981.2092249971</v>
      </c>
      <c r="S18" s="173"/>
      <c r="T18" s="173"/>
      <c r="U18" s="173"/>
      <c r="V18" s="173"/>
      <c r="W18" s="173"/>
    </row>
    <row r="19" spans="1:23">
      <c r="A19" s="93" t="s">
        <v>39</v>
      </c>
      <c r="B19" s="93" t="s">
        <v>49</v>
      </c>
      <c r="C19" s="93" t="s">
        <v>56</v>
      </c>
      <c r="D19" s="93" t="s">
        <v>58</v>
      </c>
      <c r="E19" s="120"/>
      <c r="F19" s="101">
        <f>SUMIFS(Table1[Row Data],Table1[Account Type],"=Financial Actual",Table1[Unit],$A19,Table1[Value Drivers],$B19,Table1[Cost Centre / Profit Centre],$C19,Table1[Cost Centre / Profit Centre Elements],$D19,Table1[Month (Number)],TEXT(F$12,"m"))</f>
        <v>226478.76952499934</v>
      </c>
      <c r="G19" s="101">
        <f>SUMIFS(Table1[Row Data],Table1[Account Type],"=Financial Actual",Table1[Unit],$A19,Table1[Value Drivers],$B19,Table1[Cost Centre / Profit Centre],$C19,Table1[Cost Centre / Profit Centre Elements],$D19,Table1[Month (Number)],TEXT(G$12,"m"))</f>
        <v>312928.04857500002</v>
      </c>
      <c r="H19" s="101">
        <f>SUMIFS(Table1[Row Data],Table1[Account Type],"=Financial Actual",Table1[Unit],$A19,Table1[Value Drivers],$B19,Table1[Cost Centre / Profit Centre],$C19,Table1[Cost Centre / Profit Centre Elements],$D19,Table1[Month (Number)],TEXT(H$12,"m"))</f>
        <v>244993.61047499935</v>
      </c>
      <c r="I19" s="101">
        <f>SUMIFS(Table1[Row Data],Table1[Account Type],"=Financial Actual",Table1[Unit],$A19,Table1[Value Drivers],$B19,Table1[Cost Centre / Profit Centre],$C19,Table1[Cost Centre / Profit Centre Elements],$D19,Table1[Month (Number)],TEXT(I$12,"m"))</f>
        <v>232539.08692499998</v>
      </c>
      <c r="J19" s="101">
        <f>SUMIFS(Table1[Row Data],Table1[Account Type],"=Financial Actual",Table1[Unit],$A19,Table1[Value Drivers],$B19,Table1[Cost Centre / Profit Centre],$C19,Table1[Cost Centre / Profit Centre Elements],$D19,Table1[Month (Number)],TEXT(J$12,"m"))</f>
        <v>238807.31175000002</v>
      </c>
      <c r="K19" s="101">
        <f>SUMIFS(Table1[Row Data],Table1[Account Type],"=Financial Actual",Table1[Unit],$A19,Table1[Value Drivers],$B19,Table1[Cost Centre / Profit Centre],$C19,Table1[Cost Centre / Profit Centre Elements],$D19,Table1[Month (Number)],TEXT(K$12,"m"))</f>
        <v>229683.42450000002</v>
      </c>
      <c r="L19" s="101">
        <f>SUMIFS(Table1[Row Data],Table1[Account Type],"=Financial Actual",Table1[Unit],$A19,Table1[Value Drivers],$B19,Table1[Cost Centre / Profit Centre],$C19,Table1[Cost Centre / Profit Centre Elements],$D19,Table1[Month (Number)],TEXT(L$12,"m"))</f>
        <v>288539.74439999997</v>
      </c>
      <c r="M19" s="101">
        <f>SUMIFS(Table1[Row Data],Table1[Account Type],"=Financial Actual",Table1[Unit],$A19,Table1[Value Drivers],$B19,Table1[Cost Centre / Profit Centre],$C19,Table1[Cost Centre / Profit Centre Elements],$D19,Table1[Month (Number)],TEXT(M$12,"m"))</f>
        <v>242919.90315</v>
      </c>
      <c r="N19" s="101">
        <f>SUMIFS(Table1[Row Data],Table1[Account Type],"=Financial Actual",Table1[Unit],$A19,Table1[Value Drivers],$B19,Table1[Cost Centre / Profit Centre],$C19,Table1[Cost Centre / Profit Centre Elements],$D19,Table1[Month (Number)],TEXT(N$12,"m"))</f>
        <v>242366.59080000003</v>
      </c>
      <c r="O19" s="101">
        <f>SUMIFS(Table1[Row Data],Table1[Account Type],"=Financial Actual",Table1[Unit],$A19,Table1[Value Drivers],$B19,Table1[Cost Centre / Profit Centre],$C19,Table1[Cost Centre / Profit Centre Elements],$D19,Table1[Month (Number)],TEXT(O$12,"m"))</f>
        <v>242893.06177500001</v>
      </c>
      <c r="P19" s="101">
        <f>SUMIFS(Table1[Row Data],Table1[Account Type],"=Financial Actual",Table1[Unit],$A19,Table1[Value Drivers],$B19,Table1[Cost Centre / Profit Centre],$C19,Table1[Cost Centre / Profit Centre Elements],$D19,Table1[Month (Number)],TEXT(P$12,"m"))</f>
        <v>257924.84062500004</v>
      </c>
      <c r="Q19" s="101">
        <f>SUMIFS(Table1[Row Data],Table1[Account Type],"=Financial Actual",Table1[Unit],$A19,Table1[Value Drivers],$B19,Table1[Cost Centre / Profit Centre],$C19,Table1[Cost Centre / Profit Centre Elements],$D19,Table1[Month (Number)],TEXT(Q$12,"m"))</f>
        <v>294053.34352500003</v>
      </c>
      <c r="R19" s="110">
        <f t="shared" si="0"/>
        <v>3054127.7360249986</v>
      </c>
      <c r="S19" s="173"/>
      <c r="T19" s="173"/>
      <c r="U19" s="173"/>
      <c r="V19" s="173"/>
      <c r="W19" s="173"/>
    </row>
    <row r="20" spans="1:23" s="107" customFormat="1">
      <c r="A20" s="93" t="s">
        <v>39</v>
      </c>
      <c r="B20" s="93" t="s">
        <v>49</v>
      </c>
      <c r="C20" s="93" t="s">
        <v>56</v>
      </c>
      <c r="D20" s="93" t="s">
        <v>59</v>
      </c>
      <c r="E20" s="120"/>
      <c r="F20" s="101">
        <f>SUMIFS(Table1[Row Data],Table1[Account Type],"=Financial Actual",Table1[Unit],$A20,Table1[Value Drivers],$B20,Table1[Cost Centre / Profit Centre],$C20,Table1[Cost Centre / Profit Centre Elements],$D20,Table1[Month (Number)],TEXT(F$12,"m"))</f>
        <v>255837.1285374992</v>
      </c>
      <c r="G20" s="101">
        <f>SUMIFS(Table1[Row Data],Table1[Account Type],"=Financial Actual",Table1[Unit],$A20,Table1[Value Drivers],$B20,Table1[Cost Centre / Profit Centre],$C20,Table1[Cost Centre / Profit Centre Elements],$D20,Table1[Month (Number)],TEXT(G$12,"m"))</f>
        <v>353492.79561249999</v>
      </c>
      <c r="H20" s="101">
        <f>SUMIFS(Table1[Row Data],Table1[Account Type],"=Financial Actual",Table1[Unit],$A20,Table1[Value Drivers],$B20,Table1[Cost Centre / Profit Centre],$C20,Table1[Cost Centre / Profit Centre Elements],$D20,Table1[Month (Number)],TEXT(H$12,"m"))</f>
        <v>276752.04146249924</v>
      </c>
      <c r="I20" s="101">
        <f>SUMIFS(Table1[Row Data],Table1[Account Type],"=Financial Actual",Table1[Unit],$A20,Table1[Value Drivers],$B20,Table1[Cost Centre / Profit Centre],$C20,Table1[Cost Centre / Profit Centre Elements],$D20,Table1[Month (Number)],TEXT(I$12,"m"))</f>
        <v>262683.04263749992</v>
      </c>
      <c r="J20" s="101">
        <f>SUMIFS(Table1[Row Data],Table1[Account Type],"=Financial Actual",Table1[Unit],$A20,Table1[Value Drivers],$B20,Table1[Cost Centre / Profit Centre],$C20,Table1[Cost Centre / Profit Centre Elements],$D20,Table1[Month (Number)],TEXT(J$12,"m"))</f>
        <v>269763.81512500002</v>
      </c>
      <c r="K20" s="101">
        <f>SUMIFS(Table1[Row Data],Table1[Account Type],"=Financial Actual",Table1[Unit],$A20,Table1[Value Drivers],$B20,Table1[Cost Centre / Profit Centre],$C20,Table1[Cost Centre / Profit Centre Elements],$D20,Table1[Month (Number)],TEXT(K$12,"m"))</f>
        <v>259457.20175000001</v>
      </c>
      <c r="L20" s="101">
        <f>SUMIFS(Table1[Row Data],Table1[Account Type],"=Financial Actual",Table1[Unit],$A20,Table1[Value Drivers],$B20,Table1[Cost Centre / Profit Centre],$C20,Table1[Cost Centre / Profit Centre Elements],$D20,Table1[Month (Number)],TEXT(L$12,"m"))</f>
        <v>325943.04459999991</v>
      </c>
      <c r="M20" s="101">
        <f>SUMIFS(Table1[Row Data],Table1[Account Type],"=Financial Actual",Table1[Unit],$A20,Table1[Value Drivers],$B20,Table1[Cost Centre / Profit Centre],$C20,Table1[Cost Centre / Profit Centre Elements],$D20,Table1[Month (Number)],TEXT(M$12,"m"))</f>
        <v>274409.52022499999</v>
      </c>
      <c r="N20" s="101">
        <f>SUMIFS(Table1[Row Data],Table1[Account Type],"=Financial Actual",Table1[Unit],$A20,Table1[Value Drivers],$B20,Table1[Cost Centre / Profit Centre],$C20,Table1[Cost Centre / Profit Centre Elements],$D20,Table1[Month (Number)],TEXT(N$12,"m"))</f>
        <v>273784.48220000003</v>
      </c>
      <c r="O20" s="101">
        <f>SUMIFS(Table1[Row Data],Table1[Account Type],"=Financial Actual",Table1[Unit],$A20,Table1[Value Drivers],$B20,Table1[Cost Centre / Profit Centre],$C20,Table1[Cost Centre / Profit Centre Elements],$D20,Table1[Month (Number)],TEXT(O$12,"m"))</f>
        <v>274379.19941249996</v>
      </c>
      <c r="P20" s="101">
        <f>SUMIFS(Table1[Row Data],Table1[Account Type],"=Financial Actual",Table1[Unit],$A20,Table1[Value Drivers],$B20,Table1[Cost Centre / Profit Centre],$C20,Table1[Cost Centre / Profit Centre Elements],$D20,Table1[Month (Number)],TEXT(P$12,"m"))</f>
        <v>291359.54218749999</v>
      </c>
      <c r="Q20" s="101">
        <f>SUMIFS(Table1[Row Data],Table1[Account Type],"=Financial Actual",Table1[Unit],$A20,Table1[Value Drivers],$B20,Table1[Cost Centre / Profit Centre],$C20,Table1[Cost Centre / Profit Centre Elements],$D20,Table1[Month (Number)],TEXT(Q$12,"m"))</f>
        <v>332171.36953749997</v>
      </c>
      <c r="R20" s="110">
        <f t="shared" si="0"/>
        <v>3450033.1832874976</v>
      </c>
      <c r="S20" s="173"/>
      <c r="T20" s="173"/>
      <c r="U20" s="173"/>
      <c r="V20" s="173"/>
      <c r="W20" s="173"/>
    </row>
    <row r="21" spans="1:23" s="107" customFormat="1">
      <c r="A21" s="93" t="s">
        <v>39</v>
      </c>
      <c r="B21" s="93" t="s">
        <v>49</v>
      </c>
      <c r="C21" s="93" t="s">
        <v>56</v>
      </c>
      <c r="D21" s="93" t="s">
        <v>60</v>
      </c>
      <c r="E21" s="120"/>
      <c r="F21" s="101">
        <f>SUMIFS(Table1[Row Data],Table1[Account Type],"=Financial Actual",Table1[Unit],$A21,Table1[Value Drivers],$B21,Table1[Cost Centre / Profit Centre],$C21,Table1[Cost Centre / Profit Centre Elements],$D21,Table1[Month (Number)],TEXT(F$12,"m"))</f>
        <v>176150.15407499947</v>
      </c>
      <c r="G21" s="101">
        <f>SUMIFS(Table1[Row Data],Table1[Account Type],"=Financial Actual",Table1[Unit],$A21,Table1[Value Drivers],$B21,Table1[Cost Centre / Profit Centre],$C21,Table1[Cost Centre / Profit Centre Elements],$D21,Table1[Month (Number)],TEXT(G$12,"m"))</f>
        <v>243388.48222500001</v>
      </c>
      <c r="H21" s="101">
        <f>SUMIFS(Table1[Row Data],Table1[Account Type],"=Financial Actual",Table1[Unit],$A21,Table1[Value Drivers],$B21,Table1[Cost Centre / Profit Centre],$C21,Table1[Cost Centre / Profit Centre Elements],$D21,Table1[Month (Number)],TEXT(H$12,"m"))</f>
        <v>190550.58592499947</v>
      </c>
      <c r="I21" s="101">
        <f>SUMIFS(Table1[Row Data],Table1[Account Type],"=Financial Actual",Table1[Unit],$A21,Table1[Value Drivers],$B21,Table1[Cost Centre / Profit Centre],$C21,Table1[Cost Centre / Profit Centre Elements],$D21,Table1[Month (Number)],TEXT(I$12,"m"))</f>
        <v>180863.73427499997</v>
      </c>
      <c r="J21" s="101">
        <f>SUMIFS(Table1[Row Data],Table1[Account Type],"=Financial Actual",Table1[Unit],$A21,Table1[Value Drivers],$B21,Table1[Cost Centre / Profit Centre],$C21,Table1[Cost Centre / Profit Centre Elements],$D21,Table1[Month (Number)],TEXT(J$12,"m"))</f>
        <v>185739.02025</v>
      </c>
      <c r="K21" s="101">
        <f>SUMIFS(Table1[Row Data],Table1[Account Type],"=Financial Actual",Table1[Unit],$A21,Table1[Value Drivers],$B21,Table1[Cost Centre / Profit Centre],$C21,Table1[Cost Centre / Profit Centre Elements],$D21,Table1[Month (Number)],TEXT(K$12,"m"))</f>
        <v>178642.66350000002</v>
      </c>
      <c r="L21" s="101">
        <f>SUMIFS(Table1[Row Data],Table1[Account Type],"=Financial Actual",Table1[Unit],$A21,Table1[Value Drivers],$B21,Table1[Cost Centre / Profit Centre],$C21,Table1[Cost Centre / Profit Centre Elements],$D21,Table1[Month (Number)],TEXT(L$12,"m"))</f>
        <v>224419.80119999996</v>
      </c>
      <c r="M21" s="101">
        <f>SUMIFS(Table1[Row Data],Table1[Account Type],"=Financial Actual",Table1[Unit],$A21,Table1[Value Drivers],$B21,Table1[Cost Centre / Profit Centre],$C21,Table1[Cost Centre / Profit Centre Elements],$D21,Table1[Month (Number)],TEXT(M$12,"m"))</f>
        <v>188937.70244999998</v>
      </c>
      <c r="N21" s="101">
        <f>SUMIFS(Table1[Row Data],Table1[Account Type],"=Financial Actual",Table1[Unit],$A21,Table1[Value Drivers],$B21,Table1[Cost Centre / Profit Centre],$C21,Table1[Cost Centre / Profit Centre Elements],$D21,Table1[Month (Number)],TEXT(N$12,"m"))</f>
        <v>188507.34840000002</v>
      </c>
      <c r="O21" s="101">
        <f>SUMIFS(Table1[Row Data],Table1[Account Type],"=Financial Actual",Table1[Unit],$A21,Table1[Value Drivers],$B21,Table1[Cost Centre / Profit Centre],$C21,Table1[Cost Centre / Profit Centre Elements],$D21,Table1[Month (Number)],TEXT(O$12,"m"))</f>
        <v>188916.82582500001</v>
      </c>
      <c r="P21" s="101">
        <f>SUMIFS(Table1[Row Data],Table1[Account Type],"=Financial Actual",Table1[Unit],$A21,Table1[Value Drivers],$B21,Table1[Cost Centre / Profit Centre],$C21,Table1[Cost Centre / Profit Centre Elements],$D21,Table1[Month (Number)],TEXT(P$12,"m"))</f>
        <v>200608.20937500001</v>
      </c>
      <c r="Q21" s="101">
        <f>SUMIFS(Table1[Row Data],Table1[Account Type],"=Financial Actual",Table1[Unit],$A21,Table1[Value Drivers],$B21,Table1[Cost Centre / Profit Centre],$C21,Table1[Cost Centre / Profit Centre Elements],$D21,Table1[Month (Number)],TEXT(Q$12,"m"))</f>
        <v>228708.15607500001</v>
      </c>
      <c r="R21" s="110">
        <f t="shared" si="0"/>
        <v>2375432.6835749988</v>
      </c>
      <c r="S21" s="173"/>
      <c r="T21" s="173"/>
      <c r="U21" s="173"/>
      <c r="V21" s="173"/>
      <c r="W21" s="173"/>
    </row>
    <row r="22" spans="1:23" s="107" customFormat="1" ht="15" thickBot="1">
      <c r="A22" s="93" t="s">
        <v>39</v>
      </c>
      <c r="B22" s="93" t="s">
        <v>49</v>
      </c>
      <c r="C22" s="93" t="s">
        <v>61</v>
      </c>
      <c r="D22" s="93" t="s">
        <v>62</v>
      </c>
      <c r="E22" s="121"/>
      <c r="F22" s="101">
        <f>SUMIFS(Table1[Row Data],Table1[Account Type],"=Financial Actual",Table1[Unit],$A22,Table1[Value Drivers],$B22,Table1[Cost Centre / Profit Centre],$C22,Table1[Cost Centre / Profit Centre Elements],$D22,Table1[Month (Number)],TEXT(F$12,"m"))</f>
        <v>1153364.1040624965</v>
      </c>
      <c r="G22" s="101">
        <f>SUMIFS(Table1[Row Data],Table1[Account Type],"=Financial Actual",Table1[Unit],$A22,Table1[Value Drivers],$B22,Table1[Cost Centre / Profit Centre],$C22,Table1[Cost Centre / Profit Centre Elements],$D22,Table1[Month (Number)],TEXT(G$12,"m"))</f>
        <v>1593615.0621875001</v>
      </c>
      <c r="H22" s="101">
        <f>SUMIFS(Table1[Row Data],Table1[Account Type],"=Financial Actual",Table1[Unit],$A22,Table1[Value Drivers],$B22,Table1[Cost Centre / Profit Centre],$C22,Table1[Cost Centre / Profit Centre Elements],$D22,Table1[Month (Number)],TEXT(H$12,"m"))</f>
        <v>1247652.6459374966</v>
      </c>
      <c r="I22" s="101">
        <f>SUMIFS(Table1[Row Data],Table1[Account Type],"=Financial Actual",Table1[Unit],$A22,Table1[Value Drivers],$B22,Table1[Cost Centre / Profit Centre],$C22,Table1[Cost Centre / Profit Centre Elements],$D22,Table1[Month (Number)],TEXT(I$12,"m"))</f>
        <v>1184226.8315625</v>
      </c>
      <c r="J22" s="101">
        <f>SUMIFS(Table1[Row Data],Table1[Account Type],"=Financial Actual",Table1[Unit],$A22,Table1[Value Drivers],$B22,Table1[Cost Centre / Profit Centre],$C22,Table1[Cost Centre / Profit Centre Elements],$D22,Table1[Month (Number)],TEXT(J$12,"m"))</f>
        <v>1216148.346875</v>
      </c>
      <c r="K22" s="101">
        <f>SUMIFS(Table1[Row Data],Table1[Account Type],"=Financial Actual",Table1[Unit],$A22,Table1[Value Drivers],$B22,Table1[Cost Centre / Profit Centre],$C22,Table1[Cost Centre / Profit Centre Elements],$D22,Table1[Month (Number)],TEXT(K$12,"m"))</f>
        <v>1169684.1062500002</v>
      </c>
      <c r="L22" s="101">
        <f>SUMIFS(Table1[Row Data],Table1[Account Type],"=Financial Actual",Table1[Unit],$A22,Table1[Value Drivers],$B22,Table1[Cost Centre / Profit Centre],$C22,Table1[Cost Centre / Profit Centre Elements],$D22,Table1[Month (Number)],TEXT(L$12,"m"))</f>
        <v>1469415.3649999998</v>
      </c>
      <c r="M22" s="101">
        <f>SUMIFS(Table1[Row Data],Table1[Account Type],"=Financial Actual",Table1[Unit],$A22,Table1[Value Drivers],$B22,Table1[Cost Centre / Profit Centre],$C22,Table1[Cost Centre / Profit Centre Elements],$D22,Table1[Month (Number)],TEXT(M$12,"m"))</f>
        <v>1237092.099375</v>
      </c>
      <c r="N22" s="101">
        <f>SUMIFS(Table1[Row Data],Table1[Account Type],"=Financial Actual",Table1[Unit],$A22,Table1[Value Drivers],$B22,Table1[Cost Centre / Profit Centre],$C22,Table1[Cost Centre / Profit Centre Elements],$D22,Table1[Month (Number)],TEXT(N$12,"m"))</f>
        <v>1234274.3050000002</v>
      </c>
      <c r="O22" s="101">
        <f>SUMIFS(Table1[Row Data],Table1[Account Type],"=Financial Actual",Table1[Unit],$A22,Table1[Value Drivers],$B22,Table1[Cost Centre / Profit Centre],$C22,Table1[Cost Centre / Profit Centre Elements],$D22,Table1[Month (Number)],TEXT(O$12,"m"))</f>
        <v>1236955.4071875</v>
      </c>
      <c r="P22" s="101">
        <f>SUMIFS(Table1[Row Data],Table1[Account Type],"=Financial Actual",Table1[Unit],$A22,Table1[Value Drivers],$B22,Table1[Cost Centre / Profit Centre],$C22,Table1[Cost Centre / Profit Centre Elements],$D22,Table1[Month (Number)],TEXT(P$12,"m"))</f>
        <v>1313506.1328125</v>
      </c>
      <c r="Q22" s="101">
        <f>SUMIFS(Table1[Row Data],Table1[Account Type],"=Financial Actual",Table1[Unit],$A22,Table1[Value Drivers],$B22,Table1[Cost Centre / Profit Centre],$C22,Table1[Cost Centre / Profit Centre Elements],$D22,Table1[Month (Number)],TEXT(Q$12,"m"))</f>
        <v>1497493.8790625001</v>
      </c>
      <c r="R22" s="110">
        <f t="shared" si="0"/>
        <v>15553428.285312492</v>
      </c>
      <c r="S22" s="173"/>
      <c r="T22" s="173"/>
      <c r="U22" s="173"/>
      <c r="V22" s="173"/>
      <c r="W22" s="173"/>
    </row>
    <row r="23" spans="1:23" s="158" customFormat="1" ht="15.6" thickTop="1" thickBot="1">
      <c r="A23" s="156" t="s">
        <v>68</v>
      </c>
      <c r="B23" s="156"/>
      <c r="C23" s="156" t="s">
        <v>39</v>
      </c>
      <c r="D23" s="160" t="s">
        <v>68</v>
      </c>
      <c r="E23" s="156"/>
      <c r="F23" s="159">
        <f t="shared" ref="F23:Q23" si="1">SUM(F15:F22)</f>
        <v>3458288.8701338647</v>
      </c>
      <c r="G23" s="159">
        <f t="shared" si="1"/>
        <v>4778353.3521016249</v>
      </c>
      <c r="H23" s="159">
        <f t="shared" si="1"/>
        <v>3741007.0627661142</v>
      </c>
      <c r="I23" s="159">
        <f t="shared" si="1"/>
        <v>3550828.7945508747</v>
      </c>
      <c r="J23" s="159">
        <f t="shared" si="1"/>
        <v>3646543.42684625</v>
      </c>
      <c r="K23" s="159">
        <f t="shared" si="1"/>
        <v>3507223.3581475001</v>
      </c>
      <c r="L23" s="159">
        <f t="shared" si="1"/>
        <v>5249820.3494999986</v>
      </c>
      <c r="M23" s="159">
        <f t="shared" si="1"/>
        <v>4419792.6823125007</v>
      </c>
      <c r="N23" s="159">
        <f t="shared" si="1"/>
        <v>4409725.4715</v>
      </c>
      <c r="O23" s="159">
        <f t="shared" si="1"/>
        <v>4419304.3184062503</v>
      </c>
      <c r="P23" s="159">
        <f t="shared" si="1"/>
        <v>4692799.18359375</v>
      </c>
      <c r="Q23" s="159">
        <f t="shared" si="1"/>
        <v>5350137.2224687496</v>
      </c>
      <c r="R23" s="159">
        <f t="shared" ref="R23" si="2">SUM(R15:R22)</f>
        <v>51223824.092327476</v>
      </c>
      <c r="S23" s="157"/>
      <c r="T23" s="157"/>
      <c r="U23" s="157"/>
      <c r="V23" s="157"/>
      <c r="W23" s="157"/>
    </row>
    <row r="24" spans="1:23" s="107" customFormat="1" ht="15" thickTop="1">
      <c r="A24" s="100"/>
      <c r="B24" s="100"/>
      <c r="C24" s="100"/>
      <c r="D24" s="100"/>
      <c r="E24" s="100"/>
      <c r="F24" s="122"/>
      <c r="G24" s="122"/>
      <c r="H24" s="122"/>
      <c r="I24" s="122"/>
      <c r="J24" s="122"/>
      <c r="K24" s="122"/>
      <c r="L24" s="122"/>
      <c r="M24" s="122"/>
      <c r="N24" s="122"/>
      <c r="O24" s="122"/>
      <c r="P24" s="122"/>
      <c r="Q24" s="122"/>
      <c r="R24" s="118"/>
      <c r="S24" s="97"/>
      <c r="T24" s="97"/>
      <c r="U24" s="97"/>
      <c r="V24" s="97"/>
      <c r="W24" s="97"/>
    </row>
    <row r="25" spans="1:23">
      <c r="A25" s="93" t="s">
        <v>47</v>
      </c>
      <c r="B25" s="93" t="s">
        <v>49</v>
      </c>
      <c r="C25" s="93" t="s">
        <v>51</v>
      </c>
      <c r="D25" s="93" t="s">
        <v>52</v>
      </c>
      <c r="E25" s="120"/>
      <c r="F25" s="101">
        <f>SUMIFS(Table1[Row Data],Table1[Account Type],"=Financial Actual",Table1[Unit],$A25,Table1[Value Drivers],$B25,Table1[Cost Centre / Profit Centre],$C25,Table1[Cost Centre / Profit Centre Elements],$D25,Table1[Month (Number)],TEXT(F$12,"m"))</f>
        <v>2533034.5131168002</v>
      </c>
      <c r="G25" s="101">
        <f>SUMIFS(Table1[Row Data],Table1[Account Type],"=Financial Actual",Table1[Unit],$A25,Table1[Value Drivers],$B25,Table1[Cost Centre / Profit Centre],$C25,Table1[Cost Centre / Profit Centre Elements],$D25,Table1[Month (Number)],TEXT(G$12,"m"))</f>
        <v>3051574.1625600001</v>
      </c>
      <c r="H25" s="101">
        <f>SUMIFS(Table1[Row Data],Table1[Account Type],"=Financial Actual",Table1[Unit],$A25,Table1[Value Drivers],$B25,Table1[Cost Centre / Profit Centre],$C25,Table1[Cost Centre / Profit Centre Elements],$D25,Table1[Month (Number)],TEXT(H$12,"m"))</f>
        <v>3084202.7580672004</v>
      </c>
      <c r="I25" s="101">
        <f>SUMIFS(Table1[Row Data],Table1[Account Type],"=Financial Actual",Table1[Unit],$A25,Table1[Value Drivers],$B25,Table1[Cost Centre / Profit Centre],$C25,Table1[Cost Centre / Profit Centre Elements],$D25,Table1[Month (Number)],TEXT(I$12,"m"))</f>
        <v>4135202.765971201</v>
      </c>
      <c r="J25" s="101">
        <f>SUMIFS(Table1[Row Data],Table1[Account Type],"=Financial Actual",Table1[Unit],$A25,Table1[Value Drivers],$B25,Table1[Cost Centre / Profit Centre],$C25,Table1[Cost Centre / Profit Centre Elements],$D25,Table1[Month (Number)],TEXT(J$12,"m"))</f>
        <v>4473275.8948415993</v>
      </c>
      <c r="K25" s="101">
        <f>SUMIFS(Table1[Row Data],Table1[Account Type],"=Financial Actual",Table1[Unit],$A25,Table1[Value Drivers],$B25,Table1[Cost Centre / Profit Centre],$C25,Table1[Cost Centre / Profit Centre Elements],$D25,Table1[Month (Number)],TEXT(K$12,"m"))</f>
        <v>3464957.9260800011</v>
      </c>
      <c r="L25" s="101">
        <f>SUMIFS(Table1[Row Data],Table1[Account Type],"=Financial Actual",Table1[Unit],$A25,Table1[Value Drivers],$B25,Table1[Cost Centre / Profit Centre],$C25,Table1[Cost Centre / Profit Centre Elements],$D25,Table1[Month (Number)],TEXT(L$12,"m"))</f>
        <v>4049642.8266000003</v>
      </c>
      <c r="M25" s="101">
        <f>SUMIFS(Table1[Row Data],Table1[Account Type],"=Financial Actual",Table1[Unit],$A25,Table1[Value Drivers],$B25,Table1[Cost Centre / Profit Centre],$C25,Table1[Cost Centre / Profit Centre Elements],$D25,Table1[Month (Number)],TEXT(M$12,"m"))</f>
        <v>4767948.2214000002</v>
      </c>
      <c r="N25" s="101">
        <f>SUMIFS(Table1[Row Data],Table1[Account Type],"=Financial Actual",Table1[Unit],$A25,Table1[Value Drivers],$B25,Table1[Cost Centre / Profit Centre],$C25,Table1[Cost Centre / Profit Centre Elements],$D25,Table1[Month (Number)],TEXT(N$12,"m"))</f>
        <v>4346722.8083999995</v>
      </c>
      <c r="O25" s="101">
        <f>SUMIFS(Table1[Row Data],Table1[Account Type],"=Financial Actual",Table1[Unit],$A25,Table1[Value Drivers],$B25,Table1[Cost Centre / Profit Centre],$C25,Table1[Cost Centre / Profit Centre Elements],$D25,Table1[Month (Number)],TEXT(O$12,"m"))</f>
        <v>4671541.1274000006</v>
      </c>
      <c r="P25" s="101">
        <f>SUMIFS(Table1[Row Data],Table1[Account Type],"=Financial Actual",Table1[Unit],$A25,Table1[Value Drivers],$B25,Table1[Cost Centre / Profit Centre],$C25,Table1[Cost Centre / Profit Centre Elements],$D25,Table1[Month (Number)],TEXT(P$12,"m"))</f>
        <v>5478104.6040000012</v>
      </c>
      <c r="Q25" s="101">
        <f>SUMIFS(Table1[Row Data],Table1[Account Type],"=Financial Actual",Table1[Unit],$A25,Table1[Value Drivers],$B25,Table1[Cost Centre / Profit Centre],$C25,Table1[Cost Centre / Profit Centre Elements],$D25,Table1[Month (Number)],TEXT(Q$12,"m"))</f>
        <v>2269805.1667200001</v>
      </c>
      <c r="R25" s="110">
        <f>SUM(F25:Q25)</f>
        <v>46326012.775156811</v>
      </c>
      <c r="S25" s="173"/>
      <c r="T25" s="173"/>
      <c r="U25" s="173"/>
      <c r="V25" s="173"/>
      <c r="W25" s="173"/>
    </row>
    <row r="26" spans="1:23">
      <c r="A26" s="93" t="s">
        <v>47</v>
      </c>
      <c r="B26" s="93" t="s">
        <v>49</v>
      </c>
      <c r="C26" s="93" t="s">
        <v>53</v>
      </c>
      <c r="D26" s="93" t="s">
        <v>54</v>
      </c>
      <c r="E26" s="120"/>
      <c r="F26" s="101">
        <f>SUMIFS(Table1[Row Data],Table1[Account Type],"=Financial Actual",Table1[Unit],$A26,Table1[Value Drivers],$B26,Table1[Cost Centre / Profit Centre],$C26,Table1[Cost Centre / Profit Centre Elements],$D26,Table1[Month (Number)],TEXT(F$12,"m"))</f>
        <v>1266517.2565584001</v>
      </c>
      <c r="G26" s="101">
        <f>SUMIFS(Table1[Row Data],Table1[Account Type],"=Financial Actual",Table1[Unit],$A26,Table1[Value Drivers],$B26,Table1[Cost Centre / Profit Centre],$C26,Table1[Cost Centre / Profit Centre Elements],$D26,Table1[Month (Number)],TEXT(G$12,"m"))</f>
        <v>1525787.08128</v>
      </c>
      <c r="H26" s="101">
        <f>SUMIFS(Table1[Row Data],Table1[Account Type],"=Financial Actual",Table1[Unit],$A26,Table1[Value Drivers],$B26,Table1[Cost Centre / Profit Centre],$C26,Table1[Cost Centre / Profit Centre Elements],$D26,Table1[Month (Number)],TEXT(H$12,"m"))</f>
        <v>1542101.3790336002</v>
      </c>
      <c r="I26" s="101">
        <f>SUMIFS(Table1[Row Data],Table1[Account Type],"=Financial Actual",Table1[Unit],$A26,Table1[Value Drivers],$B26,Table1[Cost Centre / Profit Centre],$C26,Table1[Cost Centre / Profit Centre Elements],$D26,Table1[Month (Number)],TEXT(I$12,"m"))</f>
        <v>2067601.3829856005</v>
      </c>
      <c r="J26" s="101">
        <f>SUMIFS(Table1[Row Data],Table1[Account Type],"=Financial Actual",Table1[Unit],$A26,Table1[Value Drivers],$B26,Table1[Cost Centre / Profit Centre],$C26,Table1[Cost Centre / Profit Centre Elements],$D26,Table1[Month (Number)],TEXT(J$12,"m"))</f>
        <v>2236637.9474207996</v>
      </c>
      <c r="K26" s="101">
        <f>SUMIFS(Table1[Row Data],Table1[Account Type],"=Financial Actual",Table1[Unit],$A26,Table1[Value Drivers],$B26,Table1[Cost Centre / Profit Centre],$C26,Table1[Cost Centre / Profit Centre Elements],$D26,Table1[Month (Number)],TEXT(K$12,"m"))</f>
        <v>1732478.9630400005</v>
      </c>
      <c r="L26" s="101">
        <f>SUMIFS(Table1[Row Data],Table1[Account Type],"=Financial Actual",Table1[Unit],$A26,Table1[Value Drivers],$B26,Table1[Cost Centre / Profit Centre],$C26,Table1[Cost Centre / Profit Centre Elements],$D26,Table1[Month (Number)],TEXT(L$12,"m"))</f>
        <v>2024821.4133000001</v>
      </c>
      <c r="M26" s="101">
        <f>SUMIFS(Table1[Row Data],Table1[Account Type],"=Financial Actual",Table1[Unit],$A26,Table1[Value Drivers],$B26,Table1[Cost Centre / Profit Centre],$C26,Table1[Cost Centre / Profit Centre Elements],$D26,Table1[Month (Number)],TEXT(M$12,"m"))</f>
        <v>2383974.1107000001</v>
      </c>
      <c r="N26" s="101">
        <f>SUMIFS(Table1[Row Data],Table1[Account Type],"=Financial Actual",Table1[Unit],$A26,Table1[Value Drivers],$B26,Table1[Cost Centre / Profit Centre],$C26,Table1[Cost Centre / Profit Centre Elements],$D26,Table1[Month (Number)],TEXT(N$12,"m"))</f>
        <v>2173361.4041999998</v>
      </c>
      <c r="O26" s="101">
        <f>SUMIFS(Table1[Row Data],Table1[Account Type],"=Financial Actual",Table1[Unit],$A26,Table1[Value Drivers],$B26,Table1[Cost Centre / Profit Centre],$C26,Table1[Cost Centre / Profit Centre Elements],$D26,Table1[Month (Number)],TEXT(O$12,"m"))</f>
        <v>2335770.5637000003</v>
      </c>
      <c r="P26" s="101">
        <f>SUMIFS(Table1[Row Data],Table1[Account Type],"=Financial Actual",Table1[Unit],$A26,Table1[Value Drivers],$B26,Table1[Cost Centre / Profit Centre],$C26,Table1[Cost Centre / Profit Centre Elements],$D26,Table1[Month (Number)],TEXT(P$12,"m"))</f>
        <v>2739052.3020000006</v>
      </c>
      <c r="Q26" s="101">
        <f>SUMIFS(Table1[Row Data],Table1[Account Type],"=Financial Actual",Table1[Unit],$A26,Table1[Value Drivers],$B26,Table1[Cost Centre / Profit Centre],$C26,Table1[Cost Centre / Profit Centre Elements],$D26,Table1[Month (Number)],TEXT(Q$12,"m"))</f>
        <v>1134902.58336</v>
      </c>
      <c r="R26" s="110">
        <f t="shared" ref="R26:R32" si="3">SUM(F26:Q26)</f>
        <v>23163006.387578405</v>
      </c>
      <c r="S26" s="173"/>
      <c r="T26" s="173"/>
      <c r="U26" s="173"/>
      <c r="V26" s="173"/>
      <c r="W26" s="173"/>
    </row>
    <row r="27" spans="1:23">
      <c r="A27" s="93" t="s">
        <v>47</v>
      </c>
      <c r="B27" s="93" t="s">
        <v>49</v>
      </c>
      <c r="C27" s="93" t="s">
        <v>53</v>
      </c>
      <c r="D27" s="93" t="s">
        <v>55</v>
      </c>
      <c r="E27" s="120"/>
      <c r="F27" s="101">
        <f>SUMIFS(Table1[Row Data],Table1[Account Type],"=Financial Actual",Table1[Unit],$A27,Table1[Value Drivers],$B27,Table1[Cost Centre / Profit Centre],$C27,Table1[Cost Centre / Profit Centre Elements],$D27,Table1[Month (Number)],TEXT(F$12,"m"))</f>
        <v>1055431.0471320001</v>
      </c>
      <c r="G27" s="101">
        <f>SUMIFS(Table1[Row Data],Table1[Account Type],"=Financial Actual",Table1[Unit],$A27,Table1[Value Drivers],$B27,Table1[Cost Centre / Profit Centre],$C27,Table1[Cost Centre / Profit Centre Elements],$D27,Table1[Month (Number)],TEXT(G$12,"m"))</f>
        <v>1271489.2344000002</v>
      </c>
      <c r="H27" s="101">
        <f>SUMIFS(Table1[Row Data],Table1[Account Type],"=Financial Actual",Table1[Unit],$A27,Table1[Value Drivers],$B27,Table1[Cost Centre / Profit Centre],$C27,Table1[Cost Centre / Profit Centre Elements],$D27,Table1[Month (Number)],TEXT(H$12,"m"))</f>
        <v>1285084.4825280001</v>
      </c>
      <c r="I27" s="101">
        <f>SUMIFS(Table1[Row Data],Table1[Account Type],"=Financial Actual",Table1[Unit],$A27,Table1[Value Drivers],$B27,Table1[Cost Centre / Profit Centre],$C27,Table1[Cost Centre / Profit Centre Elements],$D27,Table1[Month (Number)],TEXT(I$12,"m"))</f>
        <v>1723001.1524880002</v>
      </c>
      <c r="J27" s="101">
        <f>SUMIFS(Table1[Row Data],Table1[Account Type],"=Financial Actual",Table1[Unit],$A27,Table1[Value Drivers],$B27,Table1[Cost Centre / Profit Centre],$C27,Table1[Cost Centre / Profit Centre Elements],$D27,Table1[Month (Number)],TEXT(J$12,"m"))</f>
        <v>1863864.9561839998</v>
      </c>
      <c r="K27" s="101">
        <f>SUMIFS(Table1[Row Data],Table1[Account Type],"=Financial Actual",Table1[Unit],$A27,Table1[Value Drivers],$B27,Table1[Cost Centre / Profit Centre],$C27,Table1[Cost Centre / Profit Centre Elements],$D27,Table1[Month (Number)],TEXT(K$12,"m"))</f>
        <v>1443732.4692000004</v>
      </c>
      <c r="L27" s="101">
        <f>SUMIFS(Table1[Row Data],Table1[Account Type],"=Financial Actual",Table1[Unit],$A27,Table1[Value Drivers],$B27,Table1[Cost Centre / Profit Centre],$C27,Table1[Cost Centre / Profit Centre Elements],$D27,Table1[Month (Number)],TEXT(L$12,"m"))</f>
        <v>1687351.1777500003</v>
      </c>
      <c r="M27" s="101">
        <f>SUMIFS(Table1[Row Data],Table1[Account Type],"=Financial Actual",Table1[Unit],$A27,Table1[Value Drivers],$B27,Table1[Cost Centre / Profit Centre],$C27,Table1[Cost Centre / Profit Centre Elements],$D27,Table1[Month (Number)],TEXT(M$12,"m"))</f>
        <v>1986645.0922500002</v>
      </c>
      <c r="N27" s="101">
        <f>SUMIFS(Table1[Row Data],Table1[Account Type],"=Financial Actual",Table1[Unit],$A27,Table1[Value Drivers],$B27,Table1[Cost Centre / Profit Centre],$C27,Table1[Cost Centre / Profit Centre Elements],$D27,Table1[Month (Number)],TEXT(N$12,"m"))</f>
        <v>1811134.5035000001</v>
      </c>
      <c r="O27" s="101">
        <f>SUMIFS(Table1[Row Data],Table1[Account Type],"=Financial Actual",Table1[Unit],$A27,Table1[Value Drivers],$B27,Table1[Cost Centre / Profit Centre],$C27,Table1[Cost Centre / Profit Centre Elements],$D27,Table1[Month (Number)],TEXT(O$12,"m"))</f>
        <v>1946475.4697500004</v>
      </c>
      <c r="P27" s="101">
        <f>SUMIFS(Table1[Row Data],Table1[Account Type],"=Financial Actual",Table1[Unit],$A27,Table1[Value Drivers],$B27,Table1[Cost Centre / Profit Centre],$C27,Table1[Cost Centre / Profit Centre Elements],$D27,Table1[Month (Number)],TEXT(P$12,"m"))</f>
        <v>2282543.5850000004</v>
      </c>
      <c r="Q27" s="101">
        <f>SUMIFS(Table1[Row Data],Table1[Account Type],"=Financial Actual",Table1[Unit],$A27,Table1[Value Drivers],$B27,Table1[Cost Centre / Profit Centre],$C27,Table1[Cost Centre / Profit Centre Elements],$D27,Table1[Month (Number)],TEXT(Q$12,"m"))</f>
        <v>945752.15280000004</v>
      </c>
      <c r="R27" s="110">
        <f t="shared" si="3"/>
        <v>19302505.322982002</v>
      </c>
      <c r="S27" s="173"/>
      <c r="T27" s="173"/>
      <c r="U27" s="173"/>
      <c r="V27" s="173"/>
      <c r="W27" s="173"/>
    </row>
    <row r="28" spans="1:23">
      <c r="A28" s="93" t="s">
        <v>47</v>
      </c>
      <c r="B28" s="93" t="s">
        <v>49</v>
      </c>
      <c r="C28" s="93" t="s">
        <v>56</v>
      </c>
      <c r="D28" s="93" t="s">
        <v>57</v>
      </c>
      <c r="E28" s="120"/>
      <c r="F28" s="101">
        <f>SUMIFS(Table1[Row Data],Table1[Account Type],"=Financial Actual",Table1[Unit],$A28,Table1[Value Drivers],$B28,Table1[Cost Centre / Profit Centre],$C28,Table1[Cost Centre / Profit Centre Elements],$D28,Table1[Month (Number)],TEXT(F$12,"m"))</f>
        <v>996326.908492608</v>
      </c>
      <c r="G28" s="101">
        <f>SUMIFS(Table1[Row Data],Table1[Account Type],"=Financial Actual",Table1[Unit],$A28,Table1[Value Drivers],$B28,Table1[Cost Centre / Profit Centre],$C28,Table1[Cost Centre / Profit Centre Elements],$D28,Table1[Month (Number)],TEXT(G$12,"m"))</f>
        <v>1200285.8372736</v>
      </c>
      <c r="H28" s="101">
        <f>SUMIFS(Table1[Row Data],Table1[Account Type],"=Financial Actual",Table1[Unit],$A28,Table1[Value Drivers],$B28,Table1[Cost Centre / Profit Centre],$C28,Table1[Cost Centre / Profit Centre Elements],$D28,Table1[Month (Number)],TEXT(H$12,"m"))</f>
        <v>1213119.7515064322</v>
      </c>
      <c r="I28" s="101">
        <f>SUMIFS(Table1[Row Data],Table1[Account Type],"=Financial Actual",Table1[Unit],$A28,Table1[Value Drivers],$B28,Table1[Cost Centre / Profit Centre],$C28,Table1[Cost Centre / Profit Centre Elements],$D28,Table1[Month (Number)],TEXT(I$12,"m"))</f>
        <v>1626513.0879486722</v>
      </c>
      <c r="J28" s="101">
        <f>SUMIFS(Table1[Row Data],Table1[Account Type],"=Financial Actual",Table1[Unit],$A28,Table1[Value Drivers],$B28,Table1[Cost Centre / Profit Centre],$C28,Table1[Cost Centre / Profit Centre Elements],$D28,Table1[Month (Number)],TEXT(J$12,"m"))</f>
        <v>1759488.5186376958</v>
      </c>
      <c r="K28" s="101">
        <f>SUMIFS(Table1[Row Data],Table1[Account Type],"=Financial Actual",Table1[Unit],$A28,Table1[Value Drivers],$B28,Table1[Cost Centre / Profit Centre],$C28,Table1[Cost Centre / Profit Centre Elements],$D28,Table1[Month (Number)],TEXT(K$12,"m"))</f>
        <v>1362883.4509248002</v>
      </c>
      <c r="L28" s="101">
        <f>SUMIFS(Table1[Row Data],Table1[Account Type],"=Financial Actual",Table1[Unit],$A28,Table1[Value Drivers],$B28,Table1[Cost Centre / Profit Centre],$C28,Table1[Cost Centre / Profit Centre Elements],$D28,Table1[Month (Number)],TEXT(L$12,"m"))</f>
        <v>1592859.5117959999</v>
      </c>
      <c r="M28" s="101">
        <f>SUMIFS(Table1[Row Data],Table1[Account Type],"=Financial Actual",Table1[Unit],$A28,Table1[Value Drivers],$B28,Table1[Cost Centre / Profit Centre],$C28,Table1[Cost Centre / Profit Centre Elements],$D28,Table1[Month (Number)],TEXT(M$12,"m"))</f>
        <v>1875392.9670840001</v>
      </c>
      <c r="N28" s="101">
        <f>SUMIFS(Table1[Row Data],Table1[Account Type],"=Financial Actual",Table1[Unit],$A28,Table1[Value Drivers],$B28,Table1[Cost Centre / Profit Centre],$C28,Table1[Cost Centre / Profit Centre Elements],$D28,Table1[Month (Number)],TEXT(N$12,"m"))</f>
        <v>1709710.9713039999</v>
      </c>
      <c r="O28" s="101">
        <f>SUMIFS(Table1[Row Data],Table1[Account Type],"=Financial Actual",Table1[Unit],$A28,Table1[Value Drivers],$B28,Table1[Cost Centre / Profit Centre],$C28,Table1[Cost Centre / Profit Centre Elements],$D28,Table1[Month (Number)],TEXT(O$12,"m"))</f>
        <v>1837472.8434440002</v>
      </c>
      <c r="P28" s="101">
        <f>SUMIFS(Table1[Row Data],Table1[Account Type],"=Financial Actual",Table1[Unit],$A28,Table1[Value Drivers],$B28,Table1[Cost Centre / Profit Centre],$C28,Table1[Cost Centre / Profit Centre Elements],$D28,Table1[Month (Number)],TEXT(P$12,"m"))</f>
        <v>2154721.1442400003</v>
      </c>
      <c r="Q28" s="101">
        <f>SUMIFS(Table1[Row Data],Table1[Account Type],"=Financial Actual",Table1[Unit],$A28,Table1[Value Drivers],$B28,Table1[Cost Centre / Profit Centre],$C28,Table1[Cost Centre / Profit Centre Elements],$D28,Table1[Month (Number)],TEXT(Q$12,"m"))</f>
        <v>892790.0322432</v>
      </c>
      <c r="R28" s="110">
        <f t="shared" si="3"/>
        <v>18221565.024895009</v>
      </c>
      <c r="S28" s="173"/>
      <c r="T28" s="173"/>
      <c r="U28" s="173"/>
      <c r="V28" s="173"/>
      <c r="W28" s="173"/>
    </row>
    <row r="29" spans="1:23">
      <c r="A29" s="93" t="s">
        <v>47</v>
      </c>
      <c r="B29" s="93" t="s">
        <v>49</v>
      </c>
      <c r="C29" s="93" t="s">
        <v>56</v>
      </c>
      <c r="D29" s="93" t="s">
        <v>58</v>
      </c>
      <c r="E29" s="120"/>
      <c r="F29" s="101">
        <f>SUMIFS(Table1[Row Data],Table1[Account Type],"=Financial Actual",Table1[Unit],$A29,Table1[Value Drivers],$B29,Table1[Cost Centre / Profit Centre],$C29,Table1[Cost Centre / Profit Centre Elements],$D29,Table1[Month (Number)],TEXT(F$12,"m"))</f>
        <v>869931.04490880016</v>
      </c>
      <c r="G29" s="101">
        <f>SUMIFS(Table1[Row Data],Table1[Account Type],"=Financial Actual",Table1[Unit],$A29,Table1[Value Drivers],$B29,Table1[Cost Centre / Profit Centre],$C29,Table1[Cost Centre / Profit Centre Elements],$D29,Table1[Month (Number)],TEXT(G$12,"m"))</f>
        <v>1048015.3689600001</v>
      </c>
      <c r="H29" s="101">
        <f>SUMIFS(Table1[Row Data],Table1[Account Type],"=Financial Actual",Table1[Unit],$A29,Table1[Value Drivers],$B29,Table1[Cost Centre / Profit Centre],$C29,Table1[Cost Centre / Profit Centre Elements],$D29,Table1[Month (Number)],TEXT(H$12,"m"))</f>
        <v>1059221.1492352001</v>
      </c>
      <c r="I29" s="101">
        <f>SUMIFS(Table1[Row Data],Table1[Account Type],"=Financial Actual",Table1[Unit],$A29,Table1[Value Drivers],$B29,Table1[Cost Centre / Profit Centre],$C29,Table1[Cost Centre / Profit Centre Elements],$D29,Table1[Month (Number)],TEXT(I$12,"m"))</f>
        <v>1420170.6468992003</v>
      </c>
      <c r="J29" s="101">
        <f>SUMIFS(Table1[Row Data],Table1[Account Type],"=Financial Actual",Table1[Unit],$A29,Table1[Value Drivers],$B29,Table1[Cost Centre / Profit Centre],$C29,Table1[Cost Centre / Profit Centre Elements],$D29,Table1[Month (Number)],TEXT(J$12,"m"))</f>
        <v>1536276.5699455999</v>
      </c>
      <c r="K29" s="101">
        <f>SUMIFS(Table1[Row Data],Table1[Account Type],"=Financial Actual",Table1[Unit],$A29,Table1[Value Drivers],$B29,Table1[Cost Centre / Profit Centre],$C29,Table1[Cost Centre / Profit Centre Elements],$D29,Table1[Month (Number)],TEXT(K$12,"m"))</f>
        <v>785390.46324480022</v>
      </c>
      <c r="L29" s="101">
        <f>SUMIFS(Table1[Row Data],Table1[Account Type],"=Financial Actual",Table1[Unit],$A29,Table1[Value Drivers],$B29,Table1[Cost Centre / Profit Centre],$C29,Table1[Cost Centre / Profit Centre Elements],$D29,Table1[Month (Number)],TEXT(L$12,"m"))</f>
        <v>734335.23255680013</v>
      </c>
      <c r="M29" s="101">
        <f>SUMIFS(Table1[Row Data],Table1[Account Type],"=Financial Actual",Table1[Unit],$A29,Table1[Value Drivers],$B29,Table1[Cost Centre / Profit Centre],$C29,Table1[Cost Centre / Profit Centre Elements],$D29,Table1[Month (Number)],TEXT(M$12,"m"))</f>
        <v>864587.94414720009</v>
      </c>
      <c r="N29" s="101">
        <f>SUMIFS(Table1[Row Data],Table1[Account Type],"=Financial Actual",Table1[Unit],$A29,Table1[Value Drivers],$B29,Table1[Cost Centre / Profit Centre],$C29,Table1[Cost Centre / Profit Centre Elements],$D29,Table1[Month (Number)],TEXT(N$12,"m"))</f>
        <v>788205.73592320003</v>
      </c>
      <c r="O29" s="101">
        <f>SUMIFS(Table1[Row Data],Table1[Account Type],"=Financial Actual",Table1[Unit],$A29,Table1[Value Drivers],$B29,Table1[Cost Centre / Profit Centre],$C29,Table1[Cost Centre / Profit Centre Elements],$D29,Table1[Month (Number)],TEXT(O$12,"m"))</f>
        <v>847106.12443520024</v>
      </c>
      <c r="P29" s="101">
        <f>SUMIFS(Table1[Row Data],Table1[Account Type],"=Financial Actual",Table1[Unit],$A29,Table1[Value Drivers],$B29,Table1[Cost Centre / Profit Centre],$C29,Table1[Cost Centre / Profit Centre Elements],$D29,Table1[Month (Number)],TEXT(P$12,"m"))</f>
        <v>993362.96819200017</v>
      </c>
      <c r="Q29" s="101">
        <f>SUMIFS(Table1[Row Data],Table1[Account Type],"=Financial Actual",Table1[Unit],$A29,Table1[Value Drivers],$B29,Table1[Cost Centre / Profit Centre],$C29,Table1[Cost Centre / Profit Centre Elements],$D29,Table1[Month (Number)],TEXT(Q$12,"m"))</f>
        <v>514489.17112320004</v>
      </c>
      <c r="R29" s="110">
        <f t="shared" si="3"/>
        <v>11461092.4195712</v>
      </c>
      <c r="S29" s="173"/>
      <c r="T29" s="173"/>
      <c r="U29" s="173"/>
      <c r="V29" s="173"/>
      <c r="W29" s="173"/>
    </row>
    <row r="30" spans="1:23" s="107" customFormat="1">
      <c r="A30" s="93" t="s">
        <v>47</v>
      </c>
      <c r="B30" s="93" t="s">
        <v>49</v>
      </c>
      <c r="C30" s="93" t="s">
        <v>56</v>
      </c>
      <c r="D30" s="93" t="s">
        <v>59</v>
      </c>
      <c r="E30" s="120"/>
      <c r="F30" s="101">
        <f>SUMIFS(Table1[Row Data],Table1[Account Type],"=Financial Actual",Table1[Unit],$A30,Table1[Value Drivers],$B30,Table1[Cost Centre / Profit Centre],$C30,Table1[Cost Centre / Profit Centre Elements],$D30,Table1[Month (Number)],TEXT(F$12,"m"))</f>
        <v>921103.45931519999</v>
      </c>
      <c r="G30" s="101">
        <f>SUMIFS(Table1[Row Data],Table1[Account Type],"=Financial Actual",Table1[Unit],$A30,Table1[Value Drivers],$B30,Table1[Cost Centre / Profit Centre],$C30,Table1[Cost Centre / Profit Centre Elements],$D30,Table1[Month (Number)],TEXT(G$12,"m"))</f>
        <v>1109663.3318399999</v>
      </c>
      <c r="H30" s="101">
        <f>SUMIFS(Table1[Row Data],Table1[Account Type],"=Financial Actual",Table1[Unit],$A30,Table1[Value Drivers],$B30,Table1[Cost Centre / Profit Centre],$C30,Table1[Cost Centre / Profit Centre Elements],$D30,Table1[Month (Number)],TEXT(H$12,"m"))</f>
        <v>1121528.2756608</v>
      </c>
      <c r="I30" s="101">
        <f>SUMIFS(Table1[Row Data],Table1[Account Type],"=Financial Actual",Table1[Unit],$A30,Table1[Value Drivers],$B30,Table1[Cost Centre / Profit Centre],$C30,Table1[Cost Centre / Profit Centre Elements],$D30,Table1[Month (Number)],TEXT(I$12,"m"))</f>
        <v>1503710.0967168</v>
      </c>
      <c r="J30" s="101">
        <f>SUMIFS(Table1[Row Data],Table1[Account Type],"=Financial Actual",Table1[Unit],$A30,Table1[Value Drivers],$B30,Table1[Cost Centre / Profit Centre],$C30,Table1[Cost Centre / Profit Centre Elements],$D30,Table1[Month (Number)],TEXT(J$12,"m"))</f>
        <v>1626645.7799423998</v>
      </c>
      <c r="K30" s="101">
        <f>SUMIFS(Table1[Row Data],Table1[Account Type],"=Financial Actual",Table1[Unit],$A30,Table1[Value Drivers],$B30,Table1[Cost Centre / Profit Centre],$C30,Table1[Cost Centre / Profit Centre Elements],$D30,Table1[Month (Number)],TEXT(K$12,"m"))</f>
        <v>831589.90225920011</v>
      </c>
      <c r="L30" s="101">
        <f>SUMIFS(Table1[Row Data],Table1[Account Type],"=Financial Actual",Table1[Unit],$A30,Table1[Value Drivers],$B30,Table1[Cost Centre / Profit Centre],$C30,Table1[Cost Centre / Profit Centre Elements],$D30,Table1[Month (Number)],TEXT(L$12,"m"))</f>
        <v>777531.42270720005</v>
      </c>
      <c r="M30" s="101">
        <f>SUMIFS(Table1[Row Data],Table1[Account Type],"=Financial Actual",Table1[Unit],$A30,Table1[Value Drivers],$B30,Table1[Cost Centre / Profit Centre],$C30,Table1[Cost Centre / Profit Centre Elements],$D30,Table1[Month (Number)],TEXT(M$12,"m"))</f>
        <v>915446.05850879999</v>
      </c>
      <c r="N30" s="101">
        <f>SUMIFS(Table1[Row Data],Table1[Account Type],"=Financial Actual",Table1[Unit],$A30,Table1[Value Drivers],$B30,Table1[Cost Centre / Profit Centre],$C30,Table1[Cost Centre / Profit Centre Elements],$D30,Table1[Month (Number)],TEXT(N$12,"m"))</f>
        <v>834570.77921279997</v>
      </c>
      <c r="O30" s="101">
        <f>SUMIFS(Table1[Row Data],Table1[Account Type],"=Financial Actual",Table1[Unit],$A30,Table1[Value Drivers],$B30,Table1[Cost Centre / Profit Centre],$C30,Table1[Cost Centre / Profit Centre Elements],$D30,Table1[Month (Number)],TEXT(O$12,"m"))</f>
        <v>896935.89646080008</v>
      </c>
      <c r="P30" s="101">
        <f>SUMIFS(Table1[Row Data],Table1[Account Type],"=Financial Actual",Table1[Unit],$A30,Table1[Value Drivers],$B30,Table1[Cost Centre / Profit Centre],$C30,Table1[Cost Centre / Profit Centre Elements],$D30,Table1[Month (Number)],TEXT(P$12,"m"))</f>
        <v>1051796.083968</v>
      </c>
      <c r="Q30" s="101">
        <f>SUMIFS(Table1[Row Data],Table1[Account Type],"=Financial Actual",Table1[Unit],$A30,Table1[Value Drivers],$B30,Table1[Cost Centre / Profit Centre],$C30,Table1[Cost Centre / Profit Centre Elements],$D30,Table1[Month (Number)],TEXT(Q$12,"m"))</f>
        <v>544753.24001279997</v>
      </c>
      <c r="R30" s="110">
        <f t="shared" si="3"/>
        <v>12135274.3266048</v>
      </c>
      <c r="S30" s="173"/>
      <c r="T30" s="173"/>
      <c r="U30" s="173"/>
      <c r="V30" s="173"/>
      <c r="W30" s="173"/>
    </row>
    <row r="31" spans="1:23" s="107" customFormat="1">
      <c r="A31" s="93" t="s">
        <v>47</v>
      </c>
      <c r="B31" s="93" t="s">
        <v>49</v>
      </c>
      <c r="C31" s="93" t="s">
        <v>56</v>
      </c>
      <c r="D31" s="93" t="s">
        <v>60</v>
      </c>
      <c r="E31" s="120"/>
      <c r="F31" s="101">
        <f>SUMIFS(Table1[Row Data],Table1[Account Type],"=Financial Actual",Table1[Unit],$A31,Table1[Value Drivers],$B31,Table1[Cost Centre / Profit Centre],$C31,Table1[Cost Centre / Profit Centre Elements],$D31,Table1[Month (Number)],TEXT(F$12,"m"))</f>
        <v>498931.04046240001</v>
      </c>
      <c r="G31" s="101">
        <f>SUMIFS(Table1[Row Data],Table1[Account Type],"=Financial Actual",Table1[Unit],$A31,Table1[Value Drivers],$B31,Table1[Cost Centre / Profit Centre],$C31,Table1[Cost Centre / Profit Centre Elements],$D31,Table1[Month (Number)],TEXT(G$12,"m"))</f>
        <v>601067.63808000006</v>
      </c>
      <c r="H31" s="101">
        <f>SUMIFS(Table1[Row Data],Table1[Account Type],"=Financial Actual",Table1[Unit],$A31,Table1[Value Drivers],$B31,Table1[Cost Centre / Profit Centre],$C31,Table1[Cost Centre / Profit Centre Elements],$D31,Table1[Month (Number)],TEXT(H$12,"m"))</f>
        <v>607494.48264960002</v>
      </c>
      <c r="I31" s="101">
        <f>SUMIFS(Table1[Row Data],Table1[Account Type],"=Financial Actual",Table1[Unit],$A31,Table1[Value Drivers],$B31,Table1[Cost Centre / Profit Centre],$C31,Table1[Cost Centre / Profit Centre Elements],$D31,Table1[Month (Number)],TEXT(I$12,"m"))</f>
        <v>814509.63572160015</v>
      </c>
      <c r="J31" s="101">
        <f>SUMIFS(Table1[Row Data],Table1[Account Type],"=Financial Actual",Table1[Unit],$A31,Table1[Value Drivers],$B31,Table1[Cost Centre / Profit Centre],$C31,Table1[Cost Centre / Profit Centre Elements],$D31,Table1[Month (Number)],TEXT(J$12,"m"))</f>
        <v>881099.79746879986</v>
      </c>
      <c r="K31" s="101">
        <f>SUMIFS(Table1[Row Data],Table1[Account Type],"=Financial Actual",Table1[Unit],$A31,Table1[Value Drivers],$B31,Table1[Cost Centre / Profit Centre],$C31,Table1[Cost Centre / Profit Centre Elements],$D31,Table1[Month (Number)],TEXT(K$12,"m"))</f>
        <v>450444.53039040015</v>
      </c>
      <c r="L31" s="101">
        <f>SUMIFS(Table1[Row Data],Table1[Account Type],"=Financial Actual",Table1[Unit],$A31,Table1[Value Drivers],$B31,Table1[Cost Centre / Profit Centre],$C31,Table1[Cost Centre / Profit Centre Elements],$D31,Table1[Month (Number)],TEXT(L$12,"m"))</f>
        <v>421162.85396640003</v>
      </c>
      <c r="M31" s="101">
        <f>SUMIFS(Table1[Row Data],Table1[Account Type],"=Financial Actual",Table1[Unit],$A31,Table1[Value Drivers],$B31,Table1[Cost Centre / Profit Centre],$C31,Table1[Cost Centre / Profit Centre Elements],$D31,Table1[Month (Number)],TEXT(M$12,"m"))</f>
        <v>495866.61502560001</v>
      </c>
      <c r="N31" s="101">
        <f>SUMIFS(Table1[Row Data],Table1[Account Type],"=Financial Actual",Table1[Unit],$A31,Table1[Value Drivers],$B31,Table1[Cost Centre / Profit Centre],$C31,Table1[Cost Centre / Profit Centre Elements],$D31,Table1[Month (Number)],TEXT(N$12,"m"))</f>
        <v>452059.1720736</v>
      </c>
      <c r="O31" s="101">
        <f>SUMIFS(Table1[Row Data],Table1[Account Type],"=Financial Actual",Table1[Unit],$A31,Table1[Value Drivers],$B31,Table1[Cost Centre / Profit Centre],$C31,Table1[Cost Centre / Profit Centre Elements],$D31,Table1[Month (Number)],TEXT(O$12,"m"))</f>
        <v>485840.2772496001</v>
      </c>
      <c r="P31" s="101">
        <f>SUMIFS(Table1[Row Data],Table1[Account Type],"=Financial Actual",Table1[Unit],$A31,Table1[Value Drivers],$B31,Table1[Cost Centre / Profit Centre],$C31,Table1[Cost Centre / Profit Centre Elements],$D31,Table1[Month (Number)],TEXT(P$12,"m"))</f>
        <v>569722.87881600007</v>
      </c>
      <c r="Q31" s="101">
        <f>SUMIFS(Table1[Row Data],Table1[Account Type],"=Financial Actual",Table1[Unit],$A31,Table1[Value Drivers],$B31,Table1[Cost Centre / Profit Centre],$C31,Table1[Cost Centre / Profit Centre Elements],$D31,Table1[Month (Number)],TEXT(Q$12,"m"))</f>
        <v>295074.67167360004</v>
      </c>
      <c r="R31" s="110">
        <f t="shared" si="3"/>
        <v>6573273.5935776001</v>
      </c>
      <c r="S31" s="173"/>
      <c r="T31" s="173"/>
      <c r="U31" s="173"/>
      <c r="V31" s="173"/>
      <c r="W31" s="173"/>
    </row>
    <row r="32" spans="1:23" s="107" customFormat="1" ht="15" thickBot="1">
      <c r="A32" s="93" t="s">
        <v>47</v>
      </c>
      <c r="B32" s="93" t="s">
        <v>49</v>
      </c>
      <c r="C32" s="93" t="s">
        <v>61</v>
      </c>
      <c r="D32" s="93" t="s">
        <v>62</v>
      </c>
      <c r="E32" s="121"/>
      <c r="F32" s="101">
        <f>SUMIFS(Table1[Row Data],Table1[Account Type],"=Financial Actual",Table1[Unit],$A32,Table1[Value Drivers],$B32,Table1[Cost Centre / Profit Centre],$C32,Table1[Cost Centre / Profit Centre Elements],$D32,Table1[Month (Number)],TEXT(F$12,"m"))</f>
        <v>3198275.9004000002</v>
      </c>
      <c r="G32" s="101">
        <f>SUMIFS(Table1[Row Data],Table1[Account Type],"=Financial Actual",Table1[Unit],$A32,Table1[Value Drivers],$B32,Table1[Cost Centre / Profit Centre],$C32,Table1[Cost Centre / Profit Centre Elements],$D32,Table1[Month (Number)],TEXT(G$12,"m"))</f>
        <v>3852997.68</v>
      </c>
      <c r="H32" s="101">
        <f>SUMIFS(Table1[Row Data],Table1[Account Type],"=Financial Actual",Table1[Unit],$A32,Table1[Value Drivers],$B32,Table1[Cost Centre / Profit Centre],$C32,Table1[Cost Centre / Profit Centre Elements],$D32,Table1[Month (Number)],TEXT(H$12,"m"))</f>
        <v>3894195.4016000004</v>
      </c>
      <c r="I32" s="101">
        <f>SUMIFS(Table1[Row Data],Table1[Account Type],"=Financial Actual",Table1[Unit],$A32,Table1[Value Drivers],$B32,Table1[Cost Centre / Profit Centre],$C32,Table1[Cost Centre / Profit Centre Elements],$D32,Table1[Month (Number)],TEXT(I$12,"m"))</f>
        <v>5221215.6136000007</v>
      </c>
      <c r="J32" s="101">
        <f>SUMIFS(Table1[Row Data],Table1[Account Type],"=Financial Actual",Table1[Unit],$A32,Table1[Value Drivers],$B32,Table1[Cost Centre / Profit Centre],$C32,Table1[Cost Centre / Profit Centre Elements],$D32,Table1[Month (Number)],TEXT(J$12,"m"))</f>
        <v>5648075.6247999994</v>
      </c>
      <c r="K32" s="101">
        <f>SUMIFS(Table1[Row Data],Table1[Account Type],"=Financial Actual",Table1[Unit],$A32,Table1[Value Drivers],$B32,Table1[Cost Centre / Profit Centre],$C32,Table1[Cost Centre / Profit Centre Elements],$D32,Table1[Month (Number)],TEXT(K$12,"m"))</f>
        <v>2887464.9384000008</v>
      </c>
      <c r="L32" s="101">
        <f>SUMIFS(Table1[Row Data],Table1[Account Type],"=Financial Actual",Table1[Unit],$A32,Table1[Value Drivers],$B32,Table1[Cost Centre / Profit Centre],$C32,Table1[Cost Centre / Profit Centre Elements],$D32,Table1[Month (Number)],TEXT(L$12,"m"))</f>
        <v>2699761.8844000003</v>
      </c>
      <c r="M32" s="101">
        <f>SUMIFS(Table1[Row Data],Table1[Account Type],"=Financial Actual",Table1[Unit],$A32,Table1[Value Drivers],$B32,Table1[Cost Centre / Profit Centre],$C32,Table1[Cost Centre / Profit Centre Elements],$D32,Table1[Month (Number)],TEXT(M$12,"m"))</f>
        <v>3178632.1476000003</v>
      </c>
      <c r="N32" s="101">
        <f>SUMIFS(Table1[Row Data],Table1[Account Type],"=Financial Actual",Table1[Unit],$A32,Table1[Value Drivers],$B32,Table1[Cost Centre / Profit Centre],$C32,Table1[Cost Centre / Profit Centre Elements],$D32,Table1[Month (Number)],TEXT(N$12,"m"))</f>
        <v>2897815.2056</v>
      </c>
      <c r="O32" s="101">
        <f>SUMIFS(Table1[Row Data],Table1[Account Type],"=Financial Actual",Table1[Unit],$A32,Table1[Value Drivers],$B32,Table1[Cost Centre / Profit Centre],$C32,Table1[Cost Centre / Profit Centre Elements],$D32,Table1[Month (Number)],TEXT(O$12,"m"))</f>
        <v>3114360.7516000005</v>
      </c>
      <c r="P32" s="101">
        <f>SUMIFS(Table1[Row Data],Table1[Account Type],"=Financial Actual",Table1[Unit],$A32,Table1[Value Drivers],$B32,Table1[Cost Centre / Profit Centre],$C32,Table1[Cost Centre / Profit Centre Elements],$D32,Table1[Month (Number)],TEXT(P$12,"m"))</f>
        <v>3652069.7360000005</v>
      </c>
      <c r="Q32" s="101">
        <f>SUMIFS(Table1[Row Data],Table1[Account Type],"=Financial Actual",Table1[Unit],$A32,Table1[Value Drivers],$B32,Table1[Cost Centre / Profit Centre],$C32,Table1[Cost Centre / Profit Centre Elements],$D32,Table1[Month (Number)],TEXT(Q$12,"m"))</f>
        <v>1891504.3056000001</v>
      </c>
      <c r="R32" s="110">
        <f t="shared" si="3"/>
        <v>42136369.189600006</v>
      </c>
      <c r="S32" s="173"/>
      <c r="T32" s="173"/>
      <c r="U32" s="173"/>
      <c r="V32" s="173"/>
      <c r="W32" s="173"/>
    </row>
    <row r="33" spans="1:23" s="158" customFormat="1" ht="15.6" thickTop="1" thickBot="1">
      <c r="A33" s="156"/>
      <c r="B33" s="156"/>
      <c r="C33" s="156" t="s">
        <v>47</v>
      </c>
      <c r="D33" s="160" t="s">
        <v>68</v>
      </c>
      <c r="E33" s="156"/>
      <c r="F33" s="159">
        <f t="shared" ref="F33:Q33" si="4">SUM(F25:F32)</f>
        <v>11339551.170386208</v>
      </c>
      <c r="G33" s="159">
        <f t="shared" si="4"/>
        <v>13660880.3343936</v>
      </c>
      <c r="H33" s="159">
        <f t="shared" si="4"/>
        <v>13806947.680280834</v>
      </c>
      <c r="I33" s="159">
        <f t="shared" si="4"/>
        <v>18511924.382331077</v>
      </c>
      <c r="J33" s="159">
        <f t="shared" si="4"/>
        <v>20025365.089240894</v>
      </c>
      <c r="K33" s="159">
        <f t="shared" si="4"/>
        <v>12958942.643539203</v>
      </c>
      <c r="L33" s="159">
        <f t="shared" si="4"/>
        <v>13987466.323076401</v>
      </c>
      <c r="M33" s="159">
        <f t="shared" si="4"/>
        <v>16468493.156715602</v>
      </c>
      <c r="N33" s="159">
        <f t="shared" si="4"/>
        <v>15013580.580213603</v>
      </c>
      <c r="O33" s="159">
        <f t="shared" si="4"/>
        <v>16135503.054039603</v>
      </c>
      <c r="P33" s="159">
        <f t="shared" si="4"/>
        <v>18921373.302216005</v>
      </c>
      <c r="Q33" s="159">
        <f t="shared" si="4"/>
        <v>8489071.3235327993</v>
      </c>
      <c r="R33" s="159">
        <f t="shared" ref="R33" si="5">SUM(R25:R32)</f>
        <v>179319099.03996587</v>
      </c>
      <c r="S33" s="157"/>
      <c r="T33" s="157"/>
      <c r="U33" s="157"/>
      <c r="V33" s="157"/>
      <c r="W33" s="157"/>
    </row>
    <row r="34" spans="1:23" s="107" customFormat="1" ht="15" thickTop="1">
      <c r="A34" s="100"/>
      <c r="B34" s="100"/>
      <c r="C34" s="100"/>
      <c r="D34" s="100"/>
      <c r="E34" s="100"/>
      <c r="F34" s="122"/>
      <c r="G34" s="122"/>
      <c r="H34" s="122"/>
      <c r="I34" s="122"/>
      <c r="J34" s="122"/>
      <c r="K34" s="122"/>
      <c r="L34" s="122"/>
      <c r="M34" s="122"/>
      <c r="N34" s="122"/>
      <c r="O34" s="122"/>
      <c r="P34" s="122"/>
      <c r="Q34" s="122"/>
      <c r="R34" s="118" t="s">
        <v>68</v>
      </c>
      <c r="S34" s="97"/>
      <c r="T34" s="97"/>
      <c r="U34" s="97"/>
      <c r="V34" s="97"/>
      <c r="W34" s="97"/>
    </row>
    <row r="35" spans="1:23">
      <c r="A35" s="93" t="s">
        <v>48</v>
      </c>
      <c r="B35" s="93" t="s">
        <v>49</v>
      </c>
      <c r="C35" s="93" t="s">
        <v>51</v>
      </c>
      <c r="D35" s="93" t="s">
        <v>52</v>
      </c>
      <c r="E35" s="120"/>
      <c r="F35" s="101">
        <f>SUMIFS(Table1[Row Data],Table1[Account Type],"=Financial Actual",Table1[Unit],$A35,Table1[Value Drivers],$B35,Table1[Cost Centre / Profit Centre],$C35,Table1[Cost Centre / Profit Centre Elements],$D35,Table1[Month (Number)],TEXT(F$12,"m"))</f>
        <v>1625596.3356633</v>
      </c>
      <c r="G35" s="101">
        <f>SUMIFS(Table1[Row Data],Table1[Account Type],"=Financial Actual",Table1[Unit],$A35,Table1[Value Drivers],$B35,Table1[Cost Centre / Profit Centre],$C35,Table1[Cost Centre / Profit Centre Elements],$D35,Table1[Month (Number)],TEXT(G$12,"m"))</f>
        <v>1295067.8472731998</v>
      </c>
      <c r="H35" s="101">
        <f>SUMIFS(Table1[Row Data],Table1[Account Type],"=Financial Actual",Table1[Unit],$A35,Table1[Value Drivers],$B35,Table1[Cost Centre / Profit Centre],$C35,Table1[Cost Centre / Profit Centre Elements],$D35,Table1[Month (Number)],TEXT(H$12,"m"))</f>
        <v>1750624.8818057997</v>
      </c>
      <c r="I35" s="101">
        <f>SUMIFS(Table1[Row Data],Table1[Account Type],"=Financial Actual",Table1[Unit],$A35,Table1[Value Drivers],$B35,Table1[Cost Centre / Profit Centre],$C35,Table1[Cost Centre / Profit Centre Elements],$D35,Table1[Month (Number)],TEXT(I$12,"m"))</f>
        <v>1472529.3869285996</v>
      </c>
      <c r="J35" s="101">
        <f>SUMIFS(Table1[Row Data],Table1[Account Type],"=Financial Actual",Table1[Unit],$A35,Table1[Value Drivers],$B35,Table1[Cost Centre / Profit Centre],$C35,Table1[Cost Centre / Profit Centre Elements],$D35,Table1[Month (Number)],TEXT(J$12,"m"))</f>
        <v>1252200.4923928501</v>
      </c>
      <c r="K35" s="101">
        <f>SUMIFS(Table1[Row Data],Table1[Account Type],"=Financial Actual",Table1[Unit],$A35,Table1[Value Drivers],$B35,Table1[Cost Centre / Profit Centre],$C35,Table1[Cost Centre / Profit Centre Elements],$D35,Table1[Month (Number)],TEXT(K$12,"m"))</f>
        <v>1406782.6738875001</v>
      </c>
      <c r="L35" s="101">
        <f>SUMIFS(Table1[Row Data],Table1[Account Type],"=Financial Actual",Table1[Unit],$A35,Table1[Value Drivers],$B35,Table1[Cost Centre / Profit Centre],$C35,Table1[Cost Centre / Profit Centre Elements],$D35,Table1[Month (Number)],TEXT(L$12,"m"))</f>
        <v>1877449.5046125001</v>
      </c>
      <c r="M35" s="101">
        <f>SUMIFS(Table1[Row Data],Table1[Account Type],"=Financial Actual",Table1[Unit],$A35,Table1[Value Drivers],$B35,Table1[Cost Centre / Profit Centre],$C35,Table1[Cost Centre / Profit Centre Elements],$D35,Table1[Month (Number)],TEXT(M$12,"m"))</f>
        <v>1912219.1750437501</v>
      </c>
      <c r="N35" s="101">
        <f>SUMIFS(Table1[Row Data],Table1[Account Type],"=Financial Actual",Table1[Unit],$A35,Table1[Value Drivers],$B35,Table1[Cost Centre / Profit Centre],$C35,Table1[Cost Centre / Profit Centre Elements],$D35,Table1[Month (Number)],TEXT(N$12,"m"))</f>
        <v>2266625.1980531253</v>
      </c>
      <c r="O35" s="101">
        <f>SUMIFS(Table1[Row Data],Table1[Account Type],"=Financial Actual",Table1[Unit],$A35,Table1[Value Drivers],$B35,Table1[Cost Centre / Profit Centre],$C35,Table1[Cost Centre / Profit Centre Elements],$D35,Table1[Month (Number)],TEXT(O$12,"m"))</f>
        <v>2234200.5744250002</v>
      </c>
      <c r="P35" s="101">
        <f>SUMIFS(Table1[Row Data],Table1[Account Type],"=Financial Actual",Table1[Unit],$A35,Table1[Value Drivers],$B35,Table1[Cost Centre / Profit Centre],$C35,Table1[Cost Centre / Profit Centre Elements],$D35,Table1[Month (Number)],TEXT(P$12,"m"))</f>
        <v>2593715.6428375002</v>
      </c>
      <c r="Q35" s="101">
        <f>SUMIFS(Table1[Row Data],Table1[Account Type],"=Financial Actual",Table1[Unit],$A35,Table1[Value Drivers],$B35,Table1[Cost Centre / Profit Centre],$C35,Table1[Cost Centre / Profit Centre Elements],$D35,Table1[Month (Number)],TEXT(Q$12,"m"))</f>
        <v>2274807.7859325004</v>
      </c>
      <c r="R35" s="110">
        <f>SUM(F35:Q35)</f>
        <v>21961819.498855624</v>
      </c>
      <c r="S35" s="173"/>
      <c r="T35" s="173"/>
      <c r="U35" s="173"/>
      <c r="V35" s="173"/>
      <c r="W35" s="173"/>
    </row>
    <row r="36" spans="1:23">
      <c r="A36" s="93" t="s">
        <v>48</v>
      </c>
      <c r="B36" s="93" t="s">
        <v>49</v>
      </c>
      <c r="C36" s="93" t="s">
        <v>53</v>
      </c>
      <c r="D36" s="93" t="s">
        <v>54</v>
      </c>
      <c r="E36" s="120"/>
      <c r="F36" s="101">
        <f>SUMIFS(Table1[Row Data],Table1[Account Type],"=Financial Actual",Table1[Unit],$A36,Table1[Value Drivers],$B36,Table1[Cost Centre / Profit Centre],$C36,Table1[Cost Centre / Profit Centre Elements],$D36,Table1[Month (Number)],TEXT(F$12,"m"))</f>
        <v>895736.75638589996</v>
      </c>
      <c r="G36" s="101">
        <f>SUMIFS(Table1[Row Data],Table1[Account Type],"=Financial Actual",Table1[Unit],$A36,Table1[Value Drivers],$B36,Table1[Cost Centre / Profit Centre],$C36,Table1[Cost Centre / Profit Centre Elements],$D36,Table1[Month (Number)],TEXT(G$12,"m"))</f>
        <v>713608.81380359991</v>
      </c>
      <c r="H36" s="101">
        <f>SUMIFS(Table1[Row Data],Table1[Account Type],"=Financial Actual",Table1[Unit],$A36,Table1[Value Drivers],$B36,Table1[Cost Centre / Profit Centre],$C36,Table1[Cost Centre / Profit Centre Elements],$D36,Table1[Month (Number)],TEXT(H$12,"m"))</f>
        <v>964630.03691340005</v>
      </c>
      <c r="I36" s="101">
        <f>SUMIFS(Table1[Row Data],Table1[Account Type],"=Financial Actual",Table1[Unit],$A36,Table1[Value Drivers],$B36,Table1[Cost Centre / Profit Centre],$C36,Table1[Cost Centre / Profit Centre Elements],$D36,Table1[Month (Number)],TEXT(I$12,"m"))</f>
        <v>811393.74381779996</v>
      </c>
      <c r="J36" s="101">
        <f>SUMIFS(Table1[Row Data],Table1[Account Type],"=Financial Actual",Table1[Unit],$A36,Table1[Value Drivers],$B36,Table1[Cost Centre / Profit Centre],$C36,Table1[Cost Centre / Profit Centre Elements],$D36,Table1[Month (Number)],TEXT(J$12,"m"))</f>
        <v>689988.02642055007</v>
      </c>
      <c r="K36" s="101">
        <f>SUMIFS(Table1[Row Data],Table1[Account Type],"=Financial Actual",Table1[Unit],$A36,Table1[Value Drivers],$B36,Table1[Cost Centre / Profit Centre],$C36,Table1[Cost Centre / Profit Centre Elements],$D36,Table1[Month (Number)],TEXT(K$12,"m"))</f>
        <v>775165.96316250006</v>
      </c>
      <c r="L36" s="101">
        <f>SUMIFS(Table1[Row Data],Table1[Account Type],"=Financial Actual",Table1[Unit],$A36,Table1[Value Drivers],$B36,Table1[Cost Centre / Profit Centre],$C36,Table1[Cost Centre / Profit Centre Elements],$D36,Table1[Month (Number)],TEXT(L$12,"m"))</f>
        <v>1034512.9923375</v>
      </c>
      <c r="M36" s="101">
        <f>SUMIFS(Table1[Row Data],Table1[Account Type],"=Financial Actual",Table1[Unit],$A36,Table1[Value Drivers],$B36,Table1[Cost Centre / Profit Centre],$C36,Table1[Cost Centre / Profit Centre Elements],$D36,Table1[Month (Number)],TEXT(M$12,"m"))</f>
        <v>888365.66788124992</v>
      </c>
      <c r="N36" s="101">
        <f>SUMIFS(Table1[Row Data],Table1[Account Type],"=Financial Actual",Table1[Unit],$A36,Table1[Value Drivers],$B36,Table1[Cost Centre / Profit Centre],$C36,Table1[Cost Centre / Profit Centre Elements],$D36,Table1[Month (Number)],TEXT(N$12,"m"))</f>
        <v>1248956.7417843752</v>
      </c>
      <c r="O36" s="101">
        <f>SUMIFS(Table1[Row Data],Table1[Account Type],"=Financial Actual",Table1[Unit],$A36,Table1[Value Drivers],$B36,Table1[Cost Centre / Profit Centre],$C36,Table1[Cost Centre / Profit Centre Elements],$D36,Table1[Month (Number)],TEXT(O$12,"m"))</f>
        <v>680069.70427499991</v>
      </c>
      <c r="P36" s="101">
        <f>SUMIFS(Table1[Row Data],Table1[Account Type],"=Financial Actual",Table1[Unit],$A36,Table1[Value Drivers],$B36,Table1[Cost Centre / Profit Centre],$C36,Table1[Cost Centre / Profit Centre Elements],$D36,Table1[Month (Number)],TEXT(P$12,"m"))</f>
        <v>878169.84401249979</v>
      </c>
      <c r="Q36" s="101">
        <f>SUMIFS(Table1[Row Data],Table1[Account Type],"=Financial Actual",Table1[Unit],$A36,Table1[Value Drivers],$B36,Table1[Cost Centre / Profit Centre],$C36,Table1[Cost Centre / Profit Centre Elements],$D36,Table1[Month (Number)],TEXT(Q$12,"m"))</f>
        <v>1253465.5146975003</v>
      </c>
      <c r="R36" s="110">
        <f t="shared" ref="R36:R42" si="6">SUM(F36:Q36)</f>
        <v>10834063.805491872</v>
      </c>
      <c r="S36" s="173"/>
      <c r="T36" s="173"/>
      <c r="U36" s="173"/>
      <c r="V36" s="173"/>
      <c r="W36" s="173"/>
    </row>
    <row r="37" spans="1:23">
      <c r="A37" s="93" t="s">
        <v>48</v>
      </c>
      <c r="B37" s="93" t="s">
        <v>49</v>
      </c>
      <c r="C37" s="93" t="s">
        <v>53</v>
      </c>
      <c r="D37" s="93" t="s">
        <v>55</v>
      </c>
      <c r="E37" s="120"/>
      <c r="F37" s="101">
        <f>SUMIFS(Table1[Row Data],Table1[Account Type],"=Financial Actual",Table1[Unit],$A37,Table1[Value Drivers],$B37,Table1[Cost Centre / Profit Centre],$C37,Table1[Cost Centre / Profit Centre Elements],$D37,Table1[Month (Number)],TEXT(F$12,"m"))</f>
        <v>829385.88554250007</v>
      </c>
      <c r="G37" s="101">
        <f>SUMIFS(Table1[Row Data],Table1[Account Type],"=Financial Actual",Table1[Unit],$A37,Table1[Value Drivers],$B37,Table1[Cost Centre / Profit Centre],$C37,Table1[Cost Centre / Profit Centre Elements],$D37,Table1[Month (Number)],TEXT(G$12,"m"))</f>
        <v>660748.90166999993</v>
      </c>
      <c r="H37" s="101">
        <f>SUMIFS(Table1[Row Data],Table1[Account Type],"=Financial Actual",Table1[Unit],$A37,Table1[Value Drivers],$B37,Table1[Cost Centre / Profit Centre],$C37,Table1[Cost Centre / Profit Centre Elements],$D37,Table1[Month (Number)],TEXT(H$12,"m"))</f>
        <v>893175.96010499995</v>
      </c>
      <c r="I37" s="101">
        <f>SUMIFS(Table1[Row Data],Table1[Account Type],"=Financial Actual",Table1[Unit],$A37,Table1[Value Drivers],$B37,Table1[Cost Centre / Profit Centre],$C37,Table1[Cost Centre / Profit Centre Elements],$D37,Table1[Month (Number)],TEXT(I$12,"m"))</f>
        <v>751290.50353499991</v>
      </c>
      <c r="J37" s="101">
        <f>SUMIFS(Table1[Row Data],Table1[Account Type],"=Financial Actual",Table1[Unit],$A37,Table1[Value Drivers],$B37,Table1[Cost Centre / Profit Centre],$C37,Table1[Cost Centre / Profit Centre Elements],$D37,Table1[Month (Number)],TEXT(J$12,"m"))</f>
        <v>638877.80224125006</v>
      </c>
      <c r="K37" s="101">
        <f>SUMIFS(Table1[Row Data],Table1[Account Type],"=Financial Actual",Table1[Unit],$A37,Table1[Value Drivers],$B37,Table1[Cost Centre / Profit Centre],$C37,Table1[Cost Centre / Profit Centre Elements],$D37,Table1[Month (Number)],TEXT(K$12,"m"))</f>
        <v>717746.26218750002</v>
      </c>
      <c r="L37" s="101">
        <f>SUMIFS(Table1[Row Data],Table1[Account Type],"=Financial Actual",Table1[Unit],$A37,Table1[Value Drivers],$B37,Table1[Cost Centre / Profit Centre],$C37,Table1[Cost Centre / Profit Centre Elements],$D37,Table1[Month (Number)],TEXT(L$12,"m"))</f>
        <v>957882.40031249996</v>
      </c>
      <c r="M37" s="101">
        <f>SUMIFS(Table1[Row Data],Table1[Account Type],"=Financial Actual",Table1[Unit],$A37,Table1[Value Drivers],$B37,Table1[Cost Centre / Profit Centre],$C37,Table1[Cost Centre / Profit Centre Elements],$D37,Table1[Month (Number)],TEXT(M$12,"m"))</f>
        <v>822560.80359374988</v>
      </c>
      <c r="N37" s="101">
        <f>SUMIFS(Table1[Row Data],Table1[Account Type],"=Financial Actual",Table1[Unit],$A37,Table1[Value Drivers],$B37,Table1[Cost Centre / Profit Centre],$C37,Table1[Cost Centre / Profit Centre Elements],$D37,Table1[Month (Number)],TEXT(N$12,"m"))</f>
        <v>1156441.4275781249</v>
      </c>
      <c r="O37" s="101">
        <f>SUMIFS(Table1[Row Data],Table1[Account Type],"=Financial Actual",Table1[Unit],$A37,Table1[Value Drivers],$B37,Table1[Cost Centre / Profit Centre],$C37,Table1[Cost Centre / Profit Centre Elements],$D37,Table1[Month (Number)],TEXT(O$12,"m"))</f>
        <v>629694.17062500003</v>
      </c>
      <c r="P37" s="101">
        <f>SUMIFS(Table1[Row Data],Table1[Account Type],"=Financial Actual",Table1[Unit],$A37,Table1[Value Drivers],$B37,Table1[Cost Centre / Profit Centre],$C37,Table1[Cost Centre / Profit Centre Elements],$D37,Table1[Month (Number)],TEXT(P$12,"m"))</f>
        <v>813120.22593749978</v>
      </c>
      <c r="Q37" s="101">
        <f>SUMIFS(Table1[Row Data],Table1[Account Type],"=Financial Actual",Table1[Unit],$A37,Table1[Value Drivers],$B37,Table1[Cost Centre / Profit Centre],$C37,Table1[Cost Centre / Profit Centre Elements],$D37,Table1[Month (Number)],TEXT(Q$12,"m"))</f>
        <v>1160616.2173125001</v>
      </c>
      <c r="R37" s="110">
        <f t="shared" si="6"/>
        <v>10031540.560640626</v>
      </c>
      <c r="S37" s="173"/>
      <c r="T37" s="173"/>
      <c r="U37" s="173"/>
      <c r="V37" s="173"/>
      <c r="W37" s="173"/>
    </row>
    <row r="38" spans="1:23">
      <c r="A38" s="93" t="s">
        <v>48</v>
      </c>
      <c r="B38" s="93" t="s">
        <v>49</v>
      </c>
      <c r="C38" s="93" t="s">
        <v>56</v>
      </c>
      <c r="D38" s="93" t="s">
        <v>57</v>
      </c>
      <c r="E38" s="120"/>
      <c r="F38" s="101">
        <f>SUMIFS(Table1[Row Data],Table1[Account Type],"=Financial Actual",Table1[Unit],$A38,Table1[Value Drivers],$B38,Table1[Cost Centre / Profit Centre],$C38,Table1[Cost Centre / Profit Centre Elements],$D38,Table1[Month (Number)],TEXT(F$12,"m"))</f>
        <v>716589.40510871995</v>
      </c>
      <c r="G38" s="101">
        <f>SUMIFS(Table1[Row Data],Table1[Account Type],"=Financial Actual",Table1[Unit],$A38,Table1[Value Drivers],$B38,Table1[Cost Centre / Profit Centre],$C38,Table1[Cost Centre / Profit Centre Elements],$D38,Table1[Month (Number)],TEXT(G$12,"m"))</f>
        <v>570887.05104287993</v>
      </c>
      <c r="H38" s="101">
        <f>SUMIFS(Table1[Row Data],Table1[Account Type],"=Financial Actual",Table1[Unit],$A38,Table1[Value Drivers],$B38,Table1[Cost Centre / Profit Centre],$C38,Table1[Cost Centre / Profit Centre Elements],$D38,Table1[Month (Number)],TEXT(H$12,"m"))</f>
        <v>771704.02953071985</v>
      </c>
      <c r="I38" s="101">
        <f>SUMIFS(Table1[Row Data],Table1[Account Type],"=Financial Actual",Table1[Unit],$A38,Table1[Value Drivers],$B38,Table1[Cost Centre / Profit Centre],$C38,Table1[Cost Centre / Profit Centre Elements],$D38,Table1[Month (Number)],TEXT(I$12,"m"))</f>
        <v>649114.99505423987</v>
      </c>
      <c r="J38" s="101">
        <f>SUMIFS(Table1[Row Data],Table1[Account Type],"=Financial Actual",Table1[Unit],$A38,Table1[Value Drivers],$B38,Table1[Cost Centre / Profit Centre],$C38,Table1[Cost Centre / Profit Centre Elements],$D38,Table1[Month (Number)],TEXT(J$12,"m"))</f>
        <v>551990.42113644001</v>
      </c>
      <c r="K38" s="101">
        <f>SUMIFS(Table1[Row Data],Table1[Account Type],"=Financial Actual",Table1[Unit],$A38,Table1[Value Drivers],$B38,Table1[Cost Centre / Profit Centre],$C38,Table1[Cost Centre / Profit Centre Elements],$D38,Table1[Month (Number)],TEXT(K$12,"m"))</f>
        <v>620132.77052999998</v>
      </c>
      <c r="L38" s="101">
        <f>SUMIFS(Table1[Row Data],Table1[Account Type],"=Financial Actual",Table1[Unit],$A38,Table1[Value Drivers],$B38,Table1[Cost Centre / Profit Centre],$C38,Table1[Cost Centre / Profit Centre Elements],$D38,Table1[Month (Number)],TEXT(L$12,"m"))</f>
        <v>827610.39387000003</v>
      </c>
      <c r="M38" s="101">
        <f>SUMIFS(Table1[Row Data],Table1[Account Type],"=Financial Actual",Table1[Unit],$A38,Table1[Value Drivers],$B38,Table1[Cost Centre / Profit Centre],$C38,Table1[Cost Centre / Profit Centre Elements],$D38,Table1[Month (Number)],TEXT(M$12,"m"))</f>
        <v>710692.53430499986</v>
      </c>
      <c r="N38" s="101">
        <f>SUMIFS(Table1[Row Data],Table1[Account Type],"=Financial Actual",Table1[Unit],$A38,Table1[Value Drivers],$B38,Table1[Cost Centre / Profit Centre],$C38,Table1[Cost Centre / Profit Centre Elements],$D38,Table1[Month (Number)],TEXT(N$12,"m"))</f>
        <v>999165.39342749992</v>
      </c>
      <c r="O38" s="101">
        <f>SUMIFS(Table1[Row Data],Table1[Account Type],"=Financial Actual",Table1[Unit],$A38,Table1[Value Drivers],$B38,Table1[Cost Centre / Profit Centre],$C38,Table1[Cost Centre / Profit Centre Elements],$D38,Table1[Month (Number)],TEXT(O$12,"m"))</f>
        <v>544055.76341999997</v>
      </c>
      <c r="P38" s="101">
        <f>SUMIFS(Table1[Row Data],Table1[Account Type],"=Financial Actual",Table1[Unit],$A38,Table1[Value Drivers],$B38,Table1[Cost Centre / Profit Centre],$C38,Table1[Cost Centre / Profit Centre Elements],$D38,Table1[Month (Number)],TEXT(P$12,"m"))</f>
        <v>702535.87520999974</v>
      </c>
      <c r="Q38" s="101">
        <f>SUMIFS(Table1[Row Data],Table1[Account Type],"=Financial Actual",Table1[Unit],$A38,Table1[Value Drivers],$B38,Table1[Cost Centre / Profit Centre],$C38,Table1[Cost Centre / Profit Centre Elements],$D38,Table1[Month (Number)],TEXT(Q$12,"m"))</f>
        <v>1002772.411758</v>
      </c>
      <c r="R38" s="110">
        <f t="shared" si="6"/>
        <v>8667251.0443934985</v>
      </c>
      <c r="S38" s="173"/>
      <c r="T38" s="173"/>
      <c r="U38" s="173"/>
      <c r="V38" s="173"/>
      <c r="W38" s="173"/>
    </row>
    <row r="39" spans="1:23">
      <c r="A39" s="93" t="s">
        <v>48</v>
      </c>
      <c r="B39" s="93" t="s">
        <v>49</v>
      </c>
      <c r="C39" s="93" t="s">
        <v>56</v>
      </c>
      <c r="D39" s="93" t="s">
        <v>58</v>
      </c>
      <c r="E39" s="120"/>
      <c r="F39" s="101">
        <f>SUMIFS(Table1[Row Data],Table1[Account Type],"=Financial Actual",Table1[Unit],$A39,Table1[Value Drivers],$B39,Table1[Cost Centre / Profit Centre],$C39,Table1[Cost Centre / Profit Centre Elements],$D39,Table1[Month (Number)],TEXT(F$12,"m"))</f>
        <v>251329.05622500001</v>
      </c>
      <c r="G39" s="101">
        <f>SUMIFS(Table1[Row Data],Table1[Account Type],"=Financial Actual",Table1[Unit],$A39,Table1[Value Drivers],$B39,Table1[Cost Centre / Profit Centre],$C39,Table1[Cost Centre / Profit Centre Elements],$D39,Table1[Month (Number)],TEXT(G$12,"m"))</f>
        <v>200226.9399</v>
      </c>
      <c r="H39" s="101">
        <f>SUMIFS(Table1[Row Data],Table1[Account Type],"=Financial Actual",Table1[Unit],$A39,Table1[Value Drivers],$B39,Table1[Cost Centre / Profit Centre],$C39,Table1[Cost Centre / Profit Centre Elements],$D39,Table1[Month (Number)],TEXT(H$12,"m"))</f>
        <v>270659.38184999995</v>
      </c>
      <c r="I39" s="101">
        <f>SUMIFS(Table1[Row Data],Table1[Account Type],"=Financial Actual",Table1[Unit],$A39,Table1[Value Drivers],$B39,Table1[Cost Centre / Profit Centre],$C39,Table1[Cost Centre / Profit Centre Elements],$D39,Table1[Month (Number)],TEXT(I$12,"m"))</f>
        <v>227663.78894999996</v>
      </c>
      <c r="J39" s="101">
        <f>SUMIFS(Table1[Row Data],Table1[Account Type],"=Financial Actual",Table1[Unit],$A39,Table1[Value Drivers],$B39,Table1[Cost Centre / Profit Centre],$C39,Table1[Cost Centre / Profit Centre Elements],$D39,Table1[Month (Number)],TEXT(J$12,"m"))</f>
        <v>193599.33401250001</v>
      </c>
      <c r="K39" s="101">
        <f>SUMIFS(Table1[Row Data],Table1[Account Type],"=Financial Actual",Table1[Unit],$A39,Table1[Value Drivers],$B39,Table1[Cost Centre / Profit Centre],$C39,Table1[Cost Centre / Profit Centre Elements],$D39,Table1[Month (Number)],TEXT(K$12,"m"))</f>
        <v>143549.25243750002</v>
      </c>
      <c r="L39" s="101">
        <f>SUMIFS(Table1[Row Data],Table1[Account Type],"=Financial Actual",Table1[Unit],$A39,Table1[Value Drivers],$B39,Table1[Cost Centre / Profit Centre],$C39,Table1[Cost Centre / Profit Centre Elements],$D39,Table1[Month (Number)],TEXT(L$12,"m"))</f>
        <v>153261.18405000001</v>
      </c>
      <c r="M39" s="101">
        <f>SUMIFS(Table1[Row Data],Table1[Account Type],"=Financial Actual",Table1[Unit],$A39,Table1[Value Drivers],$B39,Table1[Cost Centre / Profit Centre],$C39,Table1[Cost Centre / Profit Centre Elements],$D39,Table1[Month (Number)],TEXT(M$12,"m"))</f>
        <v>131609.72857499999</v>
      </c>
      <c r="N39" s="101">
        <f>SUMIFS(Table1[Row Data],Table1[Account Type],"=Financial Actual",Table1[Unit],$A39,Table1[Value Drivers],$B39,Table1[Cost Centre / Profit Centre],$C39,Table1[Cost Centre / Profit Centre Elements],$D39,Table1[Month (Number)],TEXT(N$12,"m"))</f>
        <v>185030.62841250002</v>
      </c>
      <c r="O39" s="101">
        <f>SUMIFS(Table1[Row Data],Table1[Account Type],"=Financial Actual",Table1[Unit],$A39,Table1[Value Drivers],$B39,Table1[Cost Centre / Profit Centre],$C39,Table1[Cost Centre / Profit Centre Elements],$D39,Table1[Month (Number)],TEXT(O$12,"m"))</f>
        <v>100751.0673</v>
      </c>
      <c r="P39" s="101">
        <f>SUMIFS(Table1[Row Data],Table1[Account Type],"=Financial Actual",Table1[Unit],$A39,Table1[Value Drivers],$B39,Table1[Cost Centre / Profit Centre],$C39,Table1[Cost Centre / Profit Centre Elements],$D39,Table1[Month (Number)],TEXT(P$12,"m"))</f>
        <v>130099.23614999997</v>
      </c>
      <c r="Q39" s="101">
        <f>SUMIFS(Table1[Row Data],Table1[Account Type],"=Financial Actual",Table1[Unit],$A39,Table1[Value Drivers],$B39,Table1[Cost Centre / Profit Centre],$C39,Table1[Cost Centre / Profit Centre Elements],$D39,Table1[Month (Number)],TEXT(Q$12,"m"))</f>
        <v>232123.24346250005</v>
      </c>
      <c r="R39" s="110">
        <f t="shared" si="6"/>
        <v>2219902.8413250004</v>
      </c>
      <c r="S39" s="173"/>
      <c r="T39" s="173"/>
      <c r="U39" s="173"/>
      <c r="V39" s="173"/>
      <c r="W39" s="173"/>
    </row>
    <row r="40" spans="1:23" s="107" customFormat="1">
      <c r="A40" s="93" t="s">
        <v>48</v>
      </c>
      <c r="B40" s="93" t="s">
        <v>49</v>
      </c>
      <c r="C40" s="93" t="s">
        <v>56</v>
      </c>
      <c r="D40" s="93" t="s">
        <v>59</v>
      </c>
      <c r="E40" s="120"/>
      <c r="F40" s="101">
        <f>SUMIFS(Table1[Row Data],Table1[Account Type],"=Financial Actual",Table1[Unit],$A40,Table1[Value Drivers],$B40,Table1[Cost Centre / Profit Centre],$C40,Table1[Cost Centre / Profit Centre Elements],$D40,Table1[Month (Number)],TEXT(F$12,"m"))</f>
        <v>623296.05943799997</v>
      </c>
      <c r="G40" s="101">
        <f>SUMIFS(Table1[Row Data],Table1[Account Type],"=Financial Actual",Table1[Unit],$A40,Table1[Value Drivers],$B40,Table1[Cost Centre / Profit Centre],$C40,Table1[Cost Centre / Profit Centre Elements],$D40,Table1[Month (Number)],TEXT(G$12,"m"))</f>
        <v>496562.81095199991</v>
      </c>
      <c r="H40" s="101">
        <f>SUMIFS(Table1[Row Data],Table1[Account Type],"=Financial Actual",Table1[Unit],$A40,Table1[Value Drivers],$B40,Table1[Cost Centre / Profit Centre],$C40,Table1[Cost Centre / Profit Centre Elements],$D40,Table1[Month (Number)],TEXT(H$12,"m"))</f>
        <v>671235.2669879999</v>
      </c>
      <c r="I40" s="101">
        <f>SUMIFS(Table1[Row Data],Table1[Account Type],"=Financial Actual",Table1[Unit],$A40,Table1[Value Drivers],$B40,Table1[Cost Centre / Profit Centre],$C40,Table1[Cost Centre / Profit Centre Elements],$D40,Table1[Month (Number)],TEXT(I$12,"m"))</f>
        <v>564606.19659599988</v>
      </c>
      <c r="J40" s="101">
        <f>SUMIFS(Table1[Row Data],Table1[Account Type],"=Financial Actual",Table1[Unit],$A40,Table1[Value Drivers],$B40,Table1[Cost Centre / Profit Centre],$C40,Table1[Cost Centre / Profit Centre Elements],$D40,Table1[Month (Number)],TEXT(J$12,"m"))</f>
        <v>480126.34835100005</v>
      </c>
      <c r="K40" s="101">
        <f>SUMIFS(Table1[Row Data],Table1[Account Type],"=Financial Actual",Table1[Unit],$A40,Table1[Value Drivers],$B40,Table1[Cost Centre / Profit Centre],$C40,Table1[Cost Centre / Profit Centre Elements],$D40,Table1[Month (Number)],TEXT(K$12,"m"))</f>
        <v>356002.146045</v>
      </c>
      <c r="L40" s="101">
        <f>SUMIFS(Table1[Row Data],Table1[Account Type],"=Financial Actual",Table1[Unit],$A40,Table1[Value Drivers],$B40,Table1[Cost Centre / Profit Centre],$C40,Table1[Cost Centre / Profit Centre Elements],$D40,Table1[Month (Number)],TEXT(L$12,"m"))</f>
        <v>380087.73644399998</v>
      </c>
      <c r="M40" s="101">
        <f>SUMIFS(Table1[Row Data],Table1[Account Type],"=Financial Actual",Table1[Unit],$A40,Table1[Value Drivers],$B40,Table1[Cost Centre / Profit Centre],$C40,Table1[Cost Centre / Profit Centre Elements],$D40,Table1[Month (Number)],TEXT(M$12,"m"))</f>
        <v>326392.12686599995</v>
      </c>
      <c r="N40" s="101">
        <f>SUMIFS(Table1[Row Data],Table1[Account Type],"=Financial Actual",Table1[Unit],$A40,Table1[Value Drivers],$B40,Table1[Cost Centre / Profit Centre],$C40,Table1[Cost Centre / Profit Centre Elements],$D40,Table1[Month (Number)],TEXT(N$12,"m"))</f>
        <v>458875.95846300002</v>
      </c>
      <c r="O40" s="101">
        <f>SUMIFS(Table1[Row Data],Table1[Account Type],"=Financial Actual",Table1[Unit],$A40,Table1[Value Drivers],$B40,Table1[Cost Centre / Profit Centre],$C40,Table1[Cost Centre / Profit Centre Elements],$D40,Table1[Month (Number)],TEXT(O$12,"m"))</f>
        <v>249862.64690399999</v>
      </c>
      <c r="P40" s="101">
        <f>SUMIFS(Table1[Row Data],Table1[Account Type],"=Financial Actual",Table1[Unit],$A40,Table1[Value Drivers],$B40,Table1[Cost Centre / Profit Centre],$C40,Table1[Cost Centre / Profit Centre Elements],$D40,Table1[Month (Number)],TEXT(P$12,"m"))</f>
        <v>322646.10565199988</v>
      </c>
      <c r="Q40" s="101">
        <f>SUMIFS(Table1[Row Data],Table1[Account Type],"=Financial Actual",Table1[Unit],$A40,Table1[Value Drivers],$B40,Table1[Cost Centre / Profit Centre],$C40,Table1[Cost Centre / Profit Centre Elements],$D40,Table1[Month (Number)],TEXT(Q$12,"m"))</f>
        <v>575665.6437870001</v>
      </c>
      <c r="R40" s="110">
        <f t="shared" si="6"/>
        <v>5505359.0464859996</v>
      </c>
      <c r="S40" s="173"/>
      <c r="T40" s="173"/>
      <c r="U40" s="173"/>
      <c r="V40" s="173"/>
      <c r="W40" s="173"/>
    </row>
    <row r="41" spans="1:23" s="107" customFormat="1">
      <c r="A41" s="93" t="s">
        <v>48</v>
      </c>
      <c r="B41" s="93" t="s">
        <v>49</v>
      </c>
      <c r="C41" s="93" t="s">
        <v>56</v>
      </c>
      <c r="D41" s="93" t="s">
        <v>60</v>
      </c>
      <c r="E41" s="120"/>
      <c r="F41" s="101">
        <f>SUMIFS(Table1[Row Data],Table1[Account Type],"=Financial Actual",Table1[Unit],$A41,Table1[Value Drivers],$B41,Table1[Cost Centre / Profit Centre],$C41,Table1[Cost Centre / Profit Centre Elements],$D41,Table1[Month (Number)],TEXT(F$12,"m"))</f>
        <v>211116.407229</v>
      </c>
      <c r="G41" s="101">
        <f>SUMIFS(Table1[Row Data],Table1[Account Type],"=Financial Actual",Table1[Unit],$A41,Table1[Value Drivers],$B41,Table1[Cost Centre / Profit Centre],$C41,Table1[Cost Centre / Profit Centre Elements],$D41,Table1[Month (Number)],TEXT(G$12,"m"))</f>
        <v>168190.62951599999</v>
      </c>
      <c r="H41" s="101">
        <f>SUMIFS(Table1[Row Data],Table1[Account Type],"=Financial Actual",Table1[Unit],$A41,Table1[Value Drivers],$B41,Table1[Cost Centre / Profit Centre],$C41,Table1[Cost Centre / Profit Centre Elements],$D41,Table1[Month (Number)],TEXT(H$12,"m"))</f>
        <v>227353.88075399998</v>
      </c>
      <c r="I41" s="101">
        <f>SUMIFS(Table1[Row Data],Table1[Account Type],"=Financial Actual",Table1[Unit],$A41,Table1[Value Drivers],$B41,Table1[Cost Centre / Profit Centre],$C41,Table1[Cost Centre / Profit Centre Elements],$D41,Table1[Month (Number)],TEXT(I$12,"m"))</f>
        <v>191237.58271799999</v>
      </c>
      <c r="J41" s="101">
        <f>SUMIFS(Table1[Row Data],Table1[Account Type],"=Financial Actual",Table1[Unit],$A41,Table1[Value Drivers],$B41,Table1[Cost Centre / Profit Centre],$C41,Table1[Cost Centre / Profit Centre Elements],$D41,Table1[Month (Number)],TEXT(J$12,"m"))</f>
        <v>162623.44057050001</v>
      </c>
      <c r="K41" s="101">
        <f>SUMIFS(Table1[Row Data],Table1[Account Type],"=Financial Actual",Table1[Unit],$A41,Table1[Value Drivers],$B41,Table1[Cost Centre / Profit Centre],$C41,Table1[Cost Centre / Profit Centre Elements],$D41,Table1[Month (Number)],TEXT(K$12,"m"))</f>
        <v>120581.37204750002</v>
      </c>
      <c r="L41" s="101">
        <f>SUMIFS(Table1[Row Data],Table1[Account Type],"=Financial Actual",Table1[Unit],$A41,Table1[Value Drivers],$B41,Table1[Cost Centre / Profit Centre],$C41,Table1[Cost Centre / Profit Centre Elements],$D41,Table1[Month (Number)],TEXT(L$12,"m"))</f>
        <v>128739.394602</v>
      </c>
      <c r="M41" s="101">
        <f>SUMIFS(Table1[Row Data],Table1[Account Type],"=Financial Actual",Table1[Unit],$A41,Table1[Value Drivers],$B41,Table1[Cost Centre / Profit Centre],$C41,Table1[Cost Centre / Profit Centre Elements],$D41,Table1[Month (Number)],TEXT(M$12,"m"))</f>
        <v>110552.17200299999</v>
      </c>
      <c r="N41" s="101">
        <f>SUMIFS(Table1[Row Data],Table1[Account Type],"=Financial Actual",Table1[Unit],$A41,Table1[Value Drivers],$B41,Table1[Cost Centre / Profit Centre],$C41,Table1[Cost Centre / Profit Centre Elements],$D41,Table1[Month (Number)],TEXT(N$12,"m"))</f>
        <v>155425.7278665</v>
      </c>
      <c r="O41" s="101">
        <f>SUMIFS(Table1[Row Data],Table1[Account Type],"=Financial Actual",Table1[Unit],$A41,Table1[Value Drivers],$B41,Table1[Cost Centre / Profit Centre],$C41,Table1[Cost Centre / Profit Centre Elements],$D41,Table1[Month (Number)],TEXT(O$12,"m"))</f>
        <v>84630.896531999999</v>
      </c>
      <c r="P41" s="101">
        <f>SUMIFS(Table1[Row Data],Table1[Account Type],"=Financial Actual",Table1[Unit],$A41,Table1[Value Drivers],$B41,Table1[Cost Centre / Profit Centre],$C41,Table1[Cost Centre / Profit Centre Elements],$D41,Table1[Month (Number)],TEXT(P$12,"m"))</f>
        <v>109283.35836599997</v>
      </c>
      <c r="Q41" s="101">
        <f>SUMIFS(Table1[Row Data],Table1[Account Type],"=Financial Actual",Table1[Unit],$A41,Table1[Value Drivers],$B41,Table1[Cost Centre / Profit Centre],$C41,Table1[Cost Centre / Profit Centre Elements],$D41,Table1[Month (Number)],TEXT(Q$12,"m"))</f>
        <v>194983.52450850004</v>
      </c>
      <c r="R41" s="110">
        <f t="shared" si="6"/>
        <v>1864718.386713</v>
      </c>
      <c r="S41" s="173"/>
      <c r="T41" s="173"/>
      <c r="U41" s="173"/>
      <c r="V41" s="173"/>
      <c r="W41" s="173"/>
    </row>
    <row r="42" spans="1:23" s="107" customFormat="1" ht="15" thickBot="1">
      <c r="A42" s="93" t="s">
        <v>48</v>
      </c>
      <c r="B42" s="93" t="s">
        <v>49</v>
      </c>
      <c r="C42" s="93" t="s">
        <v>61</v>
      </c>
      <c r="D42" s="93" t="s">
        <v>62</v>
      </c>
      <c r="E42" s="121"/>
      <c r="F42" s="101">
        <f>SUMIFS(Table1[Row Data],Table1[Account Type],"=Financial Actual",Table1[Unit],$A42,Table1[Value Drivers],$B42,Table1[Cost Centre / Profit Centre],$C42,Table1[Cost Centre / Profit Centre Elements],$D42,Table1[Month (Number)],TEXT(F$12,"m"))</f>
        <v>3015948.6746999999</v>
      </c>
      <c r="G42" s="101">
        <f>SUMIFS(Table1[Row Data],Table1[Account Type],"=Financial Actual",Table1[Unit],$A42,Table1[Value Drivers],$B42,Table1[Cost Centre / Profit Centre],$C42,Table1[Cost Centre / Profit Centre Elements],$D42,Table1[Month (Number)],TEXT(G$12,"m"))</f>
        <v>2402723.2787999995</v>
      </c>
      <c r="H42" s="101">
        <f>SUMIFS(Table1[Row Data],Table1[Account Type],"=Financial Actual",Table1[Unit],$A42,Table1[Value Drivers],$B42,Table1[Cost Centre / Profit Centre],$C42,Table1[Cost Centre / Profit Centre Elements],$D42,Table1[Month (Number)],TEXT(H$12,"m"))</f>
        <v>3247912.5821999996</v>
      </c>
      <c r="I42" s="101">
        <f>SUMIFS(Table1[Row Data],Table1[Account Type],"=Financial Actual",Table1[Unit],$A42,Table1[Value Drivers],$B42,Table1[Cost Centre / Profit Centre],$C42,Table1[Cost Centre / Profit Centre Elements],$D42,Table1[Month (Number)],TEXT(I$12,"m"))</f>
        <v>2731965.4673999995</v>
      </c>
      <c r="J42" s="101">
        <f>SUMIFS(Table1[Row Data],Table1[Account Type],"=Financial Actual",Table1[Unit],$A42,Table1[Value Drivers],$B42,Table1[Cost Centre / Profit Centre],$C42,Table1[Cost Centre / Profit Centre Elements],$D42,Table1[Month (Number)],TEXT(J$12,"m"))</f>
        <v>2323192.0081500001</v>
      </c>
      <c r="K42" s="101">
        <f>SUMIFS(Table1[Row Data],Table1[Account Type],"=Financial Actual",Table1[Unit],$A42,Table1[Value Drivers],$B42,Table1[Cost Centre / Profit Centre],$C42,Table1[Cost Centre / Profit Centre Elements],$D42,Table1[Month (Number)],TEXT(K$12,"m"))</f>
        <v>1722591.0292499999</v>
      </c>
      <c r="L42" s="101">
        <f>SUMIFS(Table1[Row Data],Table1[Account Type],"=Financial Actual",Table1[Unit],$A42,Table1[Value Drivers],$B42,Table1[Cost Centre / Profit Centre],$C42,Table1[Cost Centre / Profit Centre Elements],$D42,Table1[Month (Number)],TEXT(L$12,"m"))</f>
        <v>1839134.2085999998</v>
      </c>
      <c r="M42" s="101">
        <f>SUMIFS(Table1[Row Data],Table1[Account Type],"=Financial Actual",Table1[Unit],$A42,Table1[Value Drivers],$B42,Table1[Cost Centre / Profit Centre],$C42,Table1[Cost Centre / Profit Centre Elements],$D42,Table1[Month (Number)],TEXT(M$12,"m"))</f>
        <v>2579316.7429</v>
      </c>
      <c r="N42" s="101">
        <f>SUMIFS(Table1[Row Data],Table1[Account Type],"=Financial Actual",Table1[Unit],$A42,Table1[Value Drivers],$B42,Table1[Cost Centre / Profit Centre],$C42,Table1[Cost Centre / Profit Centre Elements],$D42,Table1[Month (Number)],TEXT(N$12,"m"))</f>
        <v>2220367.5409499998</v>
      </c>
      <c r="O42" s="101">
        <f>SUMIFS(Table1[Row Data],Table1[Account Type],"=Financial Actual",Table1[Unit],$A42,Table1[Value Drivers],$B42,Table1[Cost Centre / Profit Centre],$C42,Table1[Cost Centre / Profit Centre Elements],$D42,Table1[Month (Number)],TEXT(O$12,"m"))</f>
        <v>2209012.8075999999</v>
      </c>
      <c r="P42" s="101">
        <f>SUMIFS(Table1[Row Data],Table1[Account Type],"=Financial Actual",Table1[Unit],$A42,Table1[Value Drivers],$B42,Table1[Cost Centre / Profit Centre],$C42,Table1[Cost Centre / Profit Centre Elements],$D42,Table1[Month (Number)],TEXT(P$12,"m"))</f>
        <v>2561190.8338000001</v>
      </c>
      <c r="Q42" s="101">
        <f>SUMIFS(Table1[Row Data],Table1[Account Type],"=Financial Actual",Table1[Unit],$A42,Table1[Value Drivers],$B42,Table1[Cost Centre / Profit Centre],$C42,Table1[Cost Centre / Profit Centre Elements],$D42,Table1[Month (Number)],TEXT(Q$12,"m"))</f>
        <v>2785478.9215500001</v>
      </c>
      <c r="R42" s="110">
        <f t="shared" si="6"/>
        <v>29638834.095899999</v>
      </c>
      <c r="S42" s="173"/>
      <c r="T42" s="173"/>
      <c r="U42" s="173"/>
      <c r="V42" s="173"/>
      <c r="W42" s="173"/>
    </row>
    <row r="43" spans="1:23" s="138" customFormat="1" ht="15.6" thickTop="1" thickBot="1">
      <c r="A43" s="136"/>
      <c r="B43" s="136"/>
      <c r="C43" s="136" t="s">
        <v>48</v>
      </c>
      <c r="D43" s="135" t="s">
        <v>68</v>
      </c>
      <c r="E43" s="136"/>
      <c r="F43" s="159">
        <f t="shared" ref="F43:Q43" si="7">SUM(F35:F42)</f>
        <v>8168998.5802924205</v>
      </c>
      <c r="G43" s="159">
        <f t="shared" si="7"/>
        <v>6508016.2729576789</v>
      </c>
      <c r="H43" s="159">
        <f t="shared" si="7"/>
        <v>8797296.0201469176</v>
      </c>
      <c r="I43" s="159">
        <f t="shared" si="7"/>
        <v>7399801.6649996387</v>
      </c>
      <c r="J43" s="159">
        <f t="shared" si="7"/>
        <v>6292597.87327509</v>
      </c>
      <c r="K43" s="159">
        <f t="shared" si="7"/>
        <v>5862551.4695474999</v>
      </c>
      <c r="L43" s="159">
        <f t="shared" si="7"/>
        <v>7198677.8148285002</v>
      </c>
      <c r="M43" s="159">
        <f t="shared" si="7"/>
        <v>7481708.9511677492</v>
      </c>
      <c r="N43" s="159">
        <f t="shared" si="7"/>
        <v>8690888.6165351253</v>
      </c>
      <c r="O43" s="159">
        <f t="shared" si="7"/>
        <v>6732277.631081</v>
      </c>
      <c r="P43" s="159">
        <f t="shared" si="7"/>
        <v>8110761.1219654996</v>
      </c>
      <c r="Q43" s="159">
        <f t="shared" si="7"/>
        <v>9479913.2630085014</v>
      </c>
      <c r="R43" s="137">
        <f t="shared" ref="R43" si="8">SUM(R35:R42)</f>
        <v>90723489.279805601</v>
      </c>
      <c r="S43" s="136"/>
      <c r="T43" s="136"/>
      <c r="U43" s="136"/>
      <c r="V43" s="136"/>
      <c r="W43" s="136"/>
    </row>
    <row r="44" spans="1:23" ht="45" customHeight="1" thickTop="1">
      <c r="A44" s="185" t="s">
        <v>94</v>
      </c>
      <c r="B44" s="186"/>
      <c r="C44" s="186"/>
      <c r="D44" s="186"/>
      <c r="E44" s="186"/>
      <c r="F44" s="186"/>
      <c r="G44" s="186"/>
      <c r="H44" s="186"/>
      <c r="I44" s="186"/>
      <c r="J44" s="186"/>
      <c r="K44" s="186"/>
      <c r="L44" s="186"/>
      <c r="M44" s="186"/>
      <c r="N44" s="186"/>
      <c r="O44" s="186"/>
      <c r="P44" s="186"/>
      <c r="Q44" s="186"/>
      <c r="R44" s="186"/>
      <c r="S44" s="186"/>
      <c r="T44" s="186"/>
      <c r="U44" s="186"/>
      <c r="V44" s="186"/>
      <c r="W44" s="96"/>
    </row>
    <row r="45" spans="1:23" ht="18.600000000000001" customHeight="1">
      <c r="A45" s="185" t="s">
        <v>95</v>
      </c>
      <c r="B45" s="187"/>
      <c r="C45" s="187"/>
      <c r="D45" s="187"/>
      <c r="E45" s="187"/>
      <c r="F45" s="187"/>
      <c r="G45" s="187"/>
      <c r="H45" s="187"/>
      <c r="I45" s="187"/>
      <c r="J45" s="187"/>
      <c r="K45" s="187"/>
      <c r="L45" s="187"/>
      <c r="M45" s="187"/>
      <c r="N45" s="187"/>
      <c r="O45" s="187"/>
      <c r="P45" s="187"/>
      <c r="Q45" s="187"/>
      <c r="R45" s="187"/>
      <c r="S45" s="187"/>
      <c r="T45" s="187"/>
      <c r="U45" s="187"/>
      <c r="V45" s="187"/>
      <c r="W45" s="187"/>
    </row>
    <row r="46" spans="1:23" s="132" customFormat="1" ht="38.1" customHeight="1">
      <c r="A46" s="193" t="s">
        <v>96</v>
      </c>
      <c r="B46" s="191"/>
      <c r="C46" s="191"/>
      <c r="D46" s="191"/>
      <c r="E46" s="191"/>
      <c r="F46" s="191"/>
      <c r="G46" s="191"/>
      <c r="H46" s="191"/>
      <c r="I46" s="191"/>
      <c r="J46" s="191"/>
      <c r="K46" s="191"/>
      <c r="L46" s="191"/>
      <c r="M46" s="191"/>
      <c r="N46" s="172"/>
      <c r="O46" s="172"/>
      <c r="P46" s="172"/>
      <c r="Q46" s="172"/>
      <c r="R46" s="172"/>
      <c r="S46" s="172"/>
      <c r="T46" s="172"/>
      <c r="U46" s="172"/>
      <c r="V46" s="172"/>
      <c r="W46" s="172"/>
    </row>
    <row r="47" spans="1:23">
      <c r="A47" s="98" t="s">
        <v>20</v>
      </c>
      <c r="B47" s="98" t="s">
        <v>78</v>
      </c>
      <c r="C47" s="98" t="s">
        <v>50</v>
      </c>
      <c r="D47" s="98" t="s">
        <v>93</v>
      </c>
      <c r="E47" s="97"/>
      <c r="F47" s="115">
        <v>41456</v>
      </c>
      <c r="G47" s="115">
        <v>41487</v>
      </c>
      <c r="H47" s="115">
        <v>41518</v>
      </c>
      <c r="I47" s="115">
        <v>41548</v>
      </c>
      <c r="J47" s="115">
        <v>41579</v>
      </c>
      <c r="K47" s="115">
        <v>41609</v>
      </c>
      <c r="L47" s="115">
        <v>41640</v>
      </c>
      <c r="M47" s="115">
        <v>41671</v>
      </c>
      <c r="N47" s="115">
        <v>41699</v>
      </c>
      <c r="O47" s="115">
        <v>41730</v>
      </c>
      <c r="P47" s="115">
        <v>41760</v>
      </c>
      <c r="Q47" s="115">
        <v>41791</v>
      </c>
      <c r="R47" s="116"/>
      <c r="S47" s="97"/>
      <c r="T47" s="97"/>
      <c r="U47" s="97"/>
      <c r="V47" s="97"/>
      <c r="W47" s="97"/>
    </row>
    <row r="48" spans="1:23">
      <c r="A48" s="98"/>
      <c r="B48" s="98"/>
      <c r="C48" s="98"/>
      <c r="D48" s="97"/>
      <c r="E48" s="97"/>
      <c r="F48" s="116"/>
      <c r="G48" s="116"/>
      <c r="H48" s="116"/>
      <c r="I48" s="116"/>
      <c r="J48" s="116"/>
      <c r="K48" s="116"/>
      <c r="L48" s="116"/>
      <c r="M48" s="116"/>
      <c r="N48" s="116"/>
      <c r="O48" s="116"/>
      <c r="P48" s="116"/>
      <c r="Q48" s="116"/>
      <c r="R48" s="118" t="s">
        <v>68</v>
      </c>
      <c r="S48" s="97" t="s">
        <v>97</v>
      </c>
      <c r="T48" s="97"/>
      <c r="U48" s="97"/>
      <c r="V48" s="97"/>
      <c r="W48" s="97"/>
    </row>
    <row r="49" spans="1:23">
      <c r="A49" s="93" t="s">
        <v>98</v>
      </c>
      <c r="B49" s="93" t="s">
        <v>49</v>
      </c>
      <c r="C49" s="93" t="s">
        <v>51</v>
      </c>
      <c r="D49" s="93" t="s">
        <v>52</v>
      </c>
      <c r="E49" s="173"/>
      <c r="F49" s="101">
        <f>SUMIFS(Table1[Row Data],Table1[Account Type],"=Financial Actual",Table1[Value Drivers],$B49,Table1[Cost Centre / Profit Centre],$C49,Table1[Cost Centre / Profit Centre Elements],$D49,Table1[Month (Number)],TEXT(F$12,"m"))</f>
        <v>4752382.6895514736</v>
      </c>
      <c r="G49" s="101">
        <f>SUMIFS(Table1[Row Data],Table1[Account Type],"=Financial Actual",Table1[Value Drivers],$B49,Table1[Cost Centre / Profit Centre],$C49,Table1[Cost Centre / Profit Centre Elements],$D49,Table1[Month (Number)],TEXT(G$12,"m"))</f>
        <v>5167035.0438473243</v>
      </c>
      <c r="H49" s="101">
        <f>SUMIFS(Table1[Row Data],Table1[Account Type],"=Financial Actual",Table1[Value Drivers],$B49,Table1[Cost Centre / Profit Centre],$C49,Table1[Cost Centre / Profit Centre Elements],$D49,Table1[Month (Number)],TEXT(H$12,"m"))</f>
        <v>5477119.2220016234</v>
      </c>
      <c r="I49" s="101">
        <f>SUMIFS(Table1[Row Data],Table1[Account Type],"=Financial Actual",Table1[Value Drivers],$B49,Table1[Cost Centre / Profit Centre],$C49,Table1[Cost Centre / Profit Centre Elements],$D49,Table1[Month (Number)],TEXT(I$12,"m"))</f>
        <v>6217372.1257881755</v>
      </c>
      <c r="J49" s="101">
        <f>SUMIFS(Table1[Row Data],Table1[Account Type],"=Financial Actual",Table1[Value Drivers],$B49,Table1[Cost Centre / Profit Centre],$C49,Table1[Cost Centre / Profit Centre Elements],$D49,Table1[Month (Number)],TEXT(J$12,"m"))</f>
        <v>6351549.5562056992</v>
      </c>
      <c r="K49" s="101">
        <f>SUMIFS(Table1[Row Data],Table1[Account Type],"=Financial Actual",Table1[Value Drivers],$B49,Table1[Cost Centre / Profit Centre],$C49,Table1[Cost Centre / Profit Centre Elements],$D49,Table1[Month (Number)],TEXT(K$12,"m"))</f>
        <v>5473893.9778650012</v>
      </c>
      <c r="L49" s="101">
        <f>SUMIFS(Table1[Row Data],Table1[Account Type],"=Financial Actual",Table1[Value Drivers],$B49,Table1[Cost Centre / Profit Centre],$C49,Table1[Cost Centre / Profit Centre Elements],$D49,Table1[Month (Number)],TEXT(L$12,"m"))</f>
        <v>7073236.3159125</v>
      </c>
      <c r="M49" s="101">
        <f>SUMIFS(Table1[Row Data],Table1[Account Type],"=Financial Actual",Table1[Value Drivers],$B49,Table1[Cost Centre / Profit Centre],$C49,Table1[Cost Centre / Profit Centre Elements],$D49,Table1[Month (Number)],TEXT(M$12,"m"))</f>
        <v>7645099.2339562494</v>
      </c>
      <c r="N49" s="101">
        <f>SUMIFS(Table1[Row Data],Table1[Account Type],"=Financial Actual",Table1[Value Drivers],$B49,Table1[Cost Centre / Profit Centre],$C49,Table1[Cost Centre / Profit Centre Elements],$D49,Table1[Month (Number)],TEXT(N$12,"m"))</f>
        <v>7576081.9643531246</v>
      </c>
      <c r="O49" s="101">
        <f>SUMIFS(Table1[Row Data],Table1[Account Type],"=Financial Actual",Table1[Value Drivers],$B49,Table1[Cost Centre / Profit Centre],$C49,Table1[Cost Centre / Profit Centre Elements],$D49,Table1[Month (Number)],TEXT(O$12,"m"))</f>
        <v>7870566.9194312505</v>
      </c>
      <c r="P49" s="101">
        <f>SUMIFS(Table1[Row Data],Table1[Account Type],"=Financial Actual",Table1[Value Drivers],$B49,Table1[Cost Centre / Profit Centre],$C49,Table1[Cost Centre / Profit Centre Elements],$D49,Table1[Month (Number)],TEXT(P$12,"m"))</f>
        <v>9096355.030431252</v>
      </c>
      <c r="Q49" s="101">
        <f>SUMIFS(Table1[Row Data],Table1[Account Type],"=Financial Actual",Table1[Value Drivers],$B49,Table1[Cost Centre / Profit Centre],$C49,Table1[Cost Centre / Profit Centre Elements],$D49,Table1[Month (Number)],TEXT(Q$12,"m"))</f>
        <v>5712658.1783212498</v>
      </c>
      <c r="R49" s="110">
        <f t="shared" ref="R49:R56" si="9">SUM(F49:Q49)</f>
        <v>78413350.257664919</v>
      </c>
      <c r="S49" s="173">
        <f>R49/$R$57</f>
        <v>0.24407578018794435</v>
      </c>
      <c r="T49" s="173"/>
      <c r="U49" s="173"/>
      <c r="V49" s="173"/>
      <c r="W49" s="173"/>
    </row>
    <row r="50" spans="1:23">
      <c r="A50" s="93" t="s">
        <v>98</v>
      </c>
      <c r="B50" s="93" t="s">
        <v>49</v>
      </c>
      <c r="C50" s="93" t="s">
        <v>53</v>
      </c>
      <c r="D50" s="93" t="s">
        <v>54</v>
      </c>
      <c r="E50" s="173"/>
      <c r="F50" s="101">
        <f>SUMIFS(Table1[Row Data],Table1[Account Type],"=Financial Actual",Table1[Value Drivers],$B50,Table1[Cost Centre / Profit Centre],$C50,Table1[Cost Centre / Profit Centre Elements],$D50,Table1[Month (Number)],TEXT(F$12,"m"))</f>
        <v>2439061.3979192991</v>
      </c>
      <c r="G50" s="101">
        <f>SUMIFS(Table1[Row Data],Table1[Account Type],"=Financial Actual",Table1[Value Drivers],$B50,Table1[Cost Centre / Profit Centre],$C50,Table1[Cost Centre / Profit Centre Elements],$D50,Table1[Month (Number)],TEXT(G$12,"m"))</f>
        <v>2621863.5100085996</v>
      </c>
      <c r="H50" s="101">
        <f>SUMIFS(Table1[Row Data],Table1[Account Type],"=Financial Actual",Table1[Value Drivers],$B50,Table1[Cost Centre / Profit Centre],$C50,Table1[Cost Centre / Profit Centre Elements],$D50,Table1[Month (Number)],TEXT(H$12,"m"))</f>
        <v>2806168.0509719998</v>
      </c>
      <c r="I50" s="101">
        <f>SUMIFS(Table1[Row Data],Table1[Account Type],"=Financial Actual",Table1[Value Drivers],$B50,Table1[Cost Centre / Profit Centre],$C50,Table1[Cost Centre / Profit Centre Elements],$D50,Table1[Month (Number)],TEXT(I$12,"m"))</f>
        <v>3163209.5663784007</v>
      </c>
      <c r="J50" s="101">
        <f>SUMIFS(Table1[Row Data],Table1[Account Type],"=Financial Actual",Table1[Value Drivers],$B50,Table1[Cost Centre / Profit Centre],$C50,Table1[Cost Centre / Profit Centre Elements],$D50,Table1[Month (Number)],TEXT(J$12,"m"))</f>
        <v>3218501.5770913498</v>
      </c>
      <c r="K50" s="101">
        <f>SUMIFS(Table1[Row Data],Table1[Account Type],"=Financial Actual",Table1[Value Drivers],$B50,Table1[Cost Centre / Profit Centre],$C50,Table1[Cost Centre / Profit Centre Elements],$D50,Table1[Month (Number)],TEXT(K$12,"m"))</f>
        <v>2788369.1117025004</v>
      </c>
      <c r="L50" s="101">
        <f>SUMIFS(Table1[Row Data],Table1[Account Type],"=Financial Actual",Table1[Value Drivers],$B50,Table1[Cost Centre / Profit Centre],$C50,Table1[Cost Centre / Profit Centre Elements],$D50,Table1[Month (Number)],TEXT(L$12,"m"))</f>
        <v>3593667.2656375002</v>
      </c>
      <c r="M50" s="101">
        <f>SUMIFS(Table1[Row Data],Table1[Account Type],"=Financial Actual",Table1[Value Drivers],$B50,Table1[Cost Centre / Profit Centre],$C50,Table1[Cost Centre / Profit Centre Elements],$D50,Table1[Month (Number)],TEXT(M$12,"m"))</f>
        <v>3722191.4510812499</v>
      </c>
      <c r="N50" s="101">
        <f>SUMIFS(Table1[Row Data],Table1[Account Type],"=Financial Actual",Table1[Value Drivers],$B50,Table1[Cost Centre / Profit Centre],$C50,Table1[Cost Centre / Profit Centre Elements],$D50,Table1[Month (Number)],TEXT(N$12,"m"))</f>
        <v>3871145.1659843749</v>
      </c>
      <c r="O50" s="101">
        <f>SUMIFS(Table1[Row Data],Table1[Account Type],"=Financial Actual",Table1[Value Drivers],$B50,Table1[Cost Centre / Profit Centre],$C50,Table1[Cost Centre / Profit Centre Elements],$D50,Table1[Month (Number)],TEXT(O$12,"m"))</f>
        <v>3465642.2342250003</v>
      </c>
      <c r="P50" s="101">
        <f>SUMIFS(Table1[Row Data],Table1[Account Type],"=Financial Actual",Table1[Value Drivers],$B50,Table1[Cost Centre / Profit Centre],$C50,Table1[Cost Centre / Profit Centre Elements],$D50,Table1[Month (Number)],TEXT(P$12,"m"))</f>
        <v>4094860.7397625004</v>
      </c>
      <c r="Q50" s="101">
        <f>SUMIFS(Table1[Row Data],Table1[Account Type],"=Financial Actual",Table1[Value Drivers],$B50,Table1[Cost Centre / Profit Centre],$C50,Table1[Cost Centre / Profit Centre Elements],$D50,Table1[Month (Number)],TEXT(Q$12,"m"))</f>
        <v>2932911.3268075003</v>
      </c>
      <c r="R50" s="110">
        <f t="shared" si="9"/>
        <v>38717591.397570275</v>
      </c>
      <c r="S50" s="173">
        <f t="shared" ref="S50:S57" si="10">R50/$R$57</f>
        <v>0.12051552823986456</v>
      </c>
      <c r="T50" s="165"/>
      <c r="U50" s="173"/>
      <c r="V50" s="173"/>
      <c r="W50" s="173"/>
    </row>
    <row r="51" spans="1:23">
      <c r="A51" s="93" t="s">
        <v>98</v>
      </c>
      <c r="B51" s="93" t="s">
        <v>49</v>
      </c>
      <c r="C51" s="93" t="s">
        <v>53</v>
      </c>
      <c r="D51" s="93" t="s">
        <v>55</v>
      </c>
      <c r="E51" s="173"/>
      <c r="F51" s="101">
        <f>SUMIFS(Table1[Row Data],Table1[Account Type],"=Financial Actual",Table1[Value Drivers],$B51,Table1[Cost Centre / Profit Centre],$C51,Table1[Cost Centre / Profit Centre Elements],$D51,Table1[Month (Number)],TEXT(F$12,"m"))</f>
        <v>2300028.0101369992</v>
      </c>
      <c r="G51" s="101">
        <f>SUMIFS(Table1[Row Data],Table1[Account Type],"=Financial Actual",Table1[Value Drivers],$B51,Table1[Cost Centre / Profit Centre],$C51,Table1[Cost Centre / Profit Centre Elements],$D51,Table1[Month (Number)],TEXT(G$12,"m"))</f>
        <v>2505939.5584575003</v>
      </c>
      <c r="H51" s="101">
        <f>SUMIFS(Table1[Row Data],Table1[Account Type],"=Financial Actual",Table1[Value Drivers],$B51,Table1[Cost Centre / Profit Centre],$C51,Table1[Cost Centre / Profit Centre Elements],$D51,Table1[Month (Number)],TEXT(H$12,"m"))</f>
        <v>2627415.3951704986</v>
      </c>
      <c r="I51" s="101">
        <f>SUMIFS(Table1[Row Data],Table1[Account Type],"=Financial Actual",Table1[Value Drivers],$B51,Table1[Cost Centre / Profit Centre],$C51,Table1[Cost Centre / Profit Centre Elements],$D51,Table1[Month (Number)],TEXT(I$12,"m"))</f>
        <v>2900613.3153855</v>
      </c>
      <c r="J51" s="101">
        <f>SUMIFS(Table1[Row Data],Table1[Account Type],"=Financial Actual",Table1[Value Drivers],$B51,Table1[Cost Centre / Profit Centre],$C51,Table1[Cost Centre / Profit Centre Elements],$D51,Table1[Month (Number)],TEXT(J$12,"m"))</f>
        <v>2940556.1633002497</v>
      </c>
      <c r="K51" s="101">
        <f>SUMIFS(Table1[Row Data],Table1[Account Type],"=Financial Actual",Table1[Value Drivers],$B51,Table1[Cost Centre / Profit Centre],$C51,Table1[Cost Centre / Profit Centre Elements],$D51,Table1[Month (Number)],TEXT(K$12,"m"))</f>
        <v>2582565.0096375002</v>
      </c>
      <c r="L51" s="101">
        <f>SUMIFS(Table1[Row Data],Table1[Account Type],"=Financial Actual",Table1[Value Drivers],$B51,Table1[Cost Centre / Profit Centre],$C51,Table1[Cost Centre / Profit Centre Elements],$D51,Table1[Month (Number)],TEXT(L$12,"m"))</f>
        <v>3446732.8680624999</v>
      </c>
      <c r="M51" s="101">
        <f>SUMIFS(Table1[Row Data],Table1[Account Type],"=Financial Actual",Table1[Value Drivers],$B51,Table1[Cost Centre / Profit Centre],$C51,Table1[Cost Centre / Profit Centre Elements],$D51,Table1[Month (Number)],TEXT(M$12,"m"))</f>
        <v>3483983.4045937499</v>
      </c>
      <c r="N51" s="101">
        <f>SUMIFS(Table1[Row Data],Table1[Account Type],"=Financial Actual",Table1[Value Drivers],$B51,Table1[Cost Centre / Profit Centre],$C51,Table1[Cost Centre / Profit Centre Elements],$D51,Table1[Month (Number)],TEXT(N$12,"m"))</f>
        <v>3640816.4610781251</v>
      </c>
      <c r="O51" s="101">
        <f>SUMIFS(Table1[Row Data],Table1[Account Type],"=Financial Actual",Table1[Value Drivers],$B51,Table1[Cost Centre / Profit Centre],$C51,Table1[Cost Centre / Profit Centre Elements],$D51,Table1[Month (Number)],TEXT(O$12,"m"))</f>
        <v>3250872.5897500003</v>
      </c>
      <c r="P51" s="101">
        <f>SUMIFS(Table1[Row Data],Table1[Account Type],"=Financial Actual",Table1[Value Drivers],$B51,Table1[Cost Centre / Profit Centre],$C51,Table1[Cost Centre / Profit Centre Elements],$D51,Table1[Month (Number)],TEXT(P$12,"m"))</f>
        <v>3812121.7015625001</v>
      </c>
      <c r="Q51" s="101">
        <f>SUMIFS(Table1[Row Data],Table1[Account Type],"=Financial Actual",Table1[Value Drivers],$B51,Table1[Cost Centre / Profit Centre],$C51,Table1[Cost Centre / Profit Centre Elements],$D51,Table1[Month (Number)],TEXT(Q$12,"m"))</f>
        <v>2923183.2132374998</v>
      </c>
      <c r="R51" s="110">
        <f t="shared" si="9"/>
        <v>36414827.690372624</v>
      </c>
      <c r="S51" s="173">
        <f t="shared" si="10"/>
        <v>0.11334775838210606</v>
      </c>
      <c r="T51" s="173"/>
      <c r="U51" s="173"/>
      <c r="V51" s="173"/>
      <c r="W51" s="173"/>
    </row>
    <row r="52" spans="1:23">
      <c r="A52" s="93" t="s">
        <v>98</v>
      </c>
      <c r="B52" s="93" t="s">
        <v>49</v>
      </c>
      <c r="C52" s="93" t="s">
        <v>56</v>
      </c>
      <c r="D52" s="93" t="s">
        <v>57</v>
      </c>
      <c r="E52" s="173"/>
      <c r="F52" s="101">
        <f>SUMIFS(Table1[Row Data],Table1[Account Type],"=Financial Actual",Table1[Value Drivers],$B52,Table1[Cost Centre / Profit Centre],$C52,Table1[Cost Centre / Profit Centre Elements],$D52,Table1[Month (Number)],TEXT(F$12,"m"))</f>
        <v>2073604.724326327</v>
      </c>
      <c r="G52" s="101">
        <f>SUMIFS(Table1[Row Data],Table1[Account Type],"=Financial Actual",Table1[Value Drivers],$B52,Table1[Cost Centre / Profit Centre],$C52,Table1[Cost Centre / Profit Centre Elements],$D52,Table1[Month (Number)],TEXT(G$12,"m"))</f>
        <v>2269539.7804914797</v>
      </c>
      <c r="H52" s="101">
        <f>SUMIFS(Table1[Row Data],Table1[Account Type],"=Financial Actual",Table1[Value Drivers],$B52,Table1[Cost Centre / Profit Centre],$C52,Table1[Cost Centre / Profit Centre Elements],$D52,Table1[Month (Number)],TEXT(H$12,"m"))</f>
        <v>2374998.790312151</v>
      </c>
      <c r="I52" s="101">
        <f>SUMIFS(Table1[Row Data],Table1[Account Type],"=Financial Actual",Table1[Value Drivers],$B52,Table1[Cost Centre / Profit Centre],$C52,Table1[Cost Centre / Profit Centre Elements],$D52,Table1[Month (Number)],TEXT(I$12,"m"))</f>
        <v>2645968.110327912</v>
      </c>
      <c r="J52" s="101">
        <f>SUMIFS(Table1[Row Data],Table1[Account Type],"=Financial Actual",Table1[Value Drivers],$B52,Table1[Cost Centre / Profit Centre],$C52,Table1[Cost Centre / Profit Centre Elements],$D52,Table1[Month (Number)],TEXT(J$12,"m"))</f>
        <v>2691801.6955241356</v>
      </c>
      <c r="K52" s="101">
        <f>SUMIFS(Table1[Row Data],Table1[Account Type],"=Financial Actual",Table1[Value Drivers],$B52,Table1[Cost Centre / Profit Centre],$C52,Table1[Cost Centre / Profit Centre Elements],$D52,Table1[Month (Number)],TEXT(K$12,"m"))</f>
        <v>2348808.3419548003</v>
      </c>
      <c r="L52" s="101">
        <f>SUMIFS(Table1[Row Data],Table1[Account Type],"=Financial Actual",Table1[Value Drivers],$B52,Table1[Cost Centre / Profit Centre],$C52,Table1[Cost Centre / Profit Centre Elements],$D52,Table1[Month (Number)],TEXT(L$12,"m"))</f>
        <v>2879996.1652659997</v>
      </c>
      <c r="M52" s="101">
        <f>SUMIFS(Table1[Row Data],Table1[Account Type],"=Financial Actual",Table1[Value Drivers],$B52,Table1[Cost Centre / Profit Centre],$C52,Table1[Cost Centre / Profit Centre Elements],$D52,Table1[Month (Number)],TEXT(M$12,"m"))</f>
        <v>2972957.9397390001</v>
      </c>
      <c r="N52" s="101">
        <f>SUMIFS(Table1[Row Data],Table1[Account Type],"=Financial Actual",Table1[Value Drivers],$B52,Table1[Cost Centre / Profit Centre],$C52,Table1[Cost Centre / Profit Centre Elements],$D52,Table1[Month (Number)],TEXT(N$12,"m"))</f>
        <v>3094867.6019314998</v>
      </c>
      <c r="O52" s="101">
        <f>SUMIFS(Table1[Row Data],Table1[Account Type],"=Financial Actual",Table1[Value Drivers],$B52,Table1[Cost Centre / Profit Centre],$C52,Table1[Cost Centre / Profit Centre Elements],$D52,Table1[Month (Number)],TEXT(O$12,"m"))</f>
        <v>2768358.2978389999</v>
      </c>
      <c r="P52" s="101">
        <f>SUMIFS(Table1[Row Data],Table1[Account Type],"=Financial Actual",Table1[Value Drivers],$B52,Table1[Cost Centre / Profit Centre],$C52,Table1[Cost Centre / Profit Centre Elements],$D52,Table1[Month (Number)],TEXT(P$12,"m"))</f>
        <v>3268026.2100749998</v>
      </c>
      <c r="Q52" s="101">
        <f>SUMIFS(Table1[Row Data],Table1[Account Type],"=Financial Actual",Table1[Value Drivers],$B52,Table1[Cost Centre / Profit Centre],$C52,Table1[Cost Centre / Profit Centre Elements],$D52,Table1[Month (Number)],TEXT(Q$12,"m"))</f>
        <v>2363869.6207261998</v>
      </c>
      <c r="R52" s="110">
        <f t="shared" si="9"/>
        <v>31752797.278513506</v>
      </c>
      <c r="S52" s="173">
        <f t="shared" si="10"/>
        <v>9.8836342834940236E-2</v>
      </c>
      <c r="T52" s="173"/>
      <c r="U52" s="173"/>
      <c r="V52" s="173"/>
      <c r="W52" s="173"/>
    </row>
    <row r="53" spans="1:23">
      <c r="A53" s="93" t="s">
        <v>98</v>
      </c>
      <c r="B53" s="93" t="s">
        <v>49</v>
      </c>
      <c r="C53" s="93" t="s">
        <v>56</v>
      </c>
      <c r="D53" s="93" t="s">
        <v>58</v>
      </c>
      <c r="E53" s="173"/>
      <c r="F53" s="101">
        <f>SUMIFS(Table1[Row Data],Table1[Account Type],"=Financial Actual",Table1[Value Drivers],$B53,Table1[Cost Centre / Profit Centre],$C53,Table1[Cost Centre / Profit Centre Elements],$D53,Table1[Month (Number)],TEXT(F$12,"m"))</f>
        <v>1347738.8706587995</v>
      </c>
      <c r="G53" s="101">
        <f>SUMIFS(Table1[Row Data],Table1[Account Type],"=Financial Actual",Table1[Value Drivers],$B53,Table1[Cost Centre / Profit Centre],$C53,Table1[Cost Centre / Profit Centre Elements],$D53,Table1[Month (Number)],TEXT(G$12,"m"))</f>
        <v>1561170.3574350001</v>
      </c>
      <c r="H53" s="101">
        <f>SUMIFS(Table1[Row Data],Table1[Account Type],"=Financial Actual",Table1[Value Drivers],$B53,Table1[Cost Centre / Profit Centre],$C53,Table1[Cost Centre / Profit Centre Elements],$D53,Table1[Month (Number)],TEXT(H$12,"m"))</f>
        <v>1574874.1415601994</v>
      </c>
      <c r="I53" s="101">
        <f>SUMIFS(Table1[Row Data],Table1[Account Type],"=Financial Actual",Table1[Value Drivers],$B53,Table1[Cost Centre / Profit Centre],$C53,Table1[Cost Centre / Profit Centre Elements],$D53,Table1[Month (Number)],TEXT(I$12,"m"))</f>
        <v>1880373.5227742002</v>
      </c>
      <c r="J53" s="101">
        <f>SUMIFS(Table1[Row Data],Table1[Account Type],"=Financial Actual",Table1[Value Drivers],$B53,Table1[Cost Centre / Profit Centre],$C53,Table1[Cost Centre / Profit Centre Elements],$D53,Table1[Month (Number)],TEXT(J$12,"m"))</f>
        <v>1968683.2157081</v>
      </c>
      <c r="K53" s="101">
        <f>SUMIFS(Table1[Row Data],Table1[Account Type],"=Financial Actual",Table1[Value Drivers],$B53,Table1[Cost Centre / Profit Centre],$C53,Table1[Cost Centre / Profit Centre Elements],$D53,Table1[Month (Number)],TEXT(K$12,"m"))</f>
        <v>1158623.1401823002</v>
      </c>
      <c r="L53" s="101">
        <f>SUMIFS(Table1[Row Data],Table1[Account Type],"=Financial Actual",Table1[Value Drivers],$B53,Table1[Cost Centre / Profit Centre],$C53,Table1[Cost Centre / Profit Centre Elements],$D53,Table1[Month (Number)],TEXT(L$12,"m"))</f>
        <v>1176136.1610068001</v>
      </c>
      <c r="M53" s="101">
        <f>SUMIFS(Table1[Row Data],Table1[Account Type],"=Financial Actual",Table1[Value Drivers],$B53,Table1[Cost Centre / Profit Centre],$C53,Table1[Cost Centre / Profit Centre Elements],$D53,Table1[Month (Number)],TEXT(M$12,"m"))</f>
        <v>1239117.5758722001</v>
      </c>
      <c r="N53" s="101">
        <f>SUMIFS(Table1[Row Data],Table1[Account Type],"=Financial Actual",Table1[Value Drivers],$B53,Table1[Cost Centre / Profit Centre],$C53,Table1[Cost Centre / Profit Centre Elements],$D53,Table1[Month (Number)],TEXT(N$12,"m"))</f>
        <v>1215602.9551357001</v>
      </c>
      <c r="O53" s="101">
        <f>SUMIFS(Table1[Row Data],Table1[Account Type],"=Financial Actual",Table1[Value Drivers],$B53,Table1[Cost Centre / Profit Centre],$C53,Table1[Cost Centre / Profit Centre Elements],$D53,Table1[Month (Number)],TEXT(O$12,"m"))</f>
        <v>1190750.2535102002</v>
      </c>
      <c r="P53" s="101">
        <f>SUMIFS(Table1[Row Data],Table1[Account Type],"=Financial Actual",Table1[Value Drivers],$B53,Table1[Cost Centre / Profit Centre],$C53,Table1[Cost Centre / Profit Centre Elements],$D53,Table1[Month (Number)],TEXT(P$12,"m"))</f>
        <v>1381387.0449670001</v>
      </c>
      <c r="Q53" s="101">
        <f>SUMIFS(Table1[Row Data],Table1[Account Type],"=Financial Actual",Table1[Value Drivers],$B53,Table1[Cost Centre / Profit Centre],$C53,Table1[Cost Centre / Profit Centre Elements],$D53,Table1[Month (Number)],TEXT(Q$12,"m"))</f>
        <v>1040665.7581107001</v>
      </c>
      <c r="R53" s="110">
        <f t="shared" si="9"/>
        <v>16735122.996921198</v>
      </c>
      <c r="S53" s="173">
        <f t="shared" si="10"/>
        <v>5.2091106789758375E-2</v>
      </c>
      <c r="T53" s="173"/>
      <c r="U53" s="173"/>
      <c r="V53" s="173"/>
      <c r="W53" s="173"/>
    </row>
    <row r="54" spans="1:23">
      <c r="A54" s="93" t="s">
        <v>98</v>
      </c>
      <c r="B54" s="93" t="s">
        <v>49</v>
      </c>
      <c r="C54" s="93" t="s">
        <v>56</v>
      </c>
      <c r="D54" s="93" t="s">
        <v>59</v>
      </c>
      <c r="E54" s="173"/>
      <c r="F54" s="101">
        <f>SUMIFS(Table1[Row Data],Table1[Account Type],"=Financial Actual",Table1[Value Drivers],$B54,Table1[Cost Centre / Profit Centre],$C54,Table1[Cost Centre / Profit Centre Elements],$D54,Table1[Month (Number)],TEXT(F$12,"m"))</f>
        <v>1800236.6472906992</v>
      </c>
      <c r="G54" s="101">
        <f>SUMIFS(Table1[Row Data],Table1[Account Type],"=Financial Actual",Table1[Value Drivers],$B54,Table1[Cost Centre / Profit Centre],$C54,Table1[Cost Centre / Profit Centre Elements],$D54,Table1[Month (Number)],TEXT(G$12,"m"))</f>
        <v>1959718.9384044998</v>
      </c>
      <c r="H54" s="101">
        <f>SUMIFS(Table1[Row Data],Table1[Account Type],"=Financial Actual",Table1[Value Drivers],$B54,Table1[Cost Centre / Profit Centre],$C54,Table1[Cost Centre / Profit Centre Elements],$D54,Table1[Month (Number)],TEXT(H$12,"m"))</f>
        <v>2069515.5841112991</v>
      </c>
      <c r="I54" s="101">
        <f>SUMIFS(Table1[Row Data],Table1[Account Type],"=Financial Actual",Table1[Value Drivers],$B54,Table1[Cost Centre / Profit Centre],$C54,Table1[Cost Centre / Profit Centre Elements],$D54,Table1[Month (Number)],TEXT(I$12,"m"))</f>
        <v>2330999.3359503001</v>
      </c>
      <c r="J54" s="101">
        <f>SUMIFS(Table1[Row Data],Table1[Account Type],"=Financial Actual",Table1[Value Drivers],$B54,Table1[Cost Centre / Profit Centre],$C54,Table1[Cost Centre / Profit Centre Elements],$D54,Table1[Month (Number)],TEXT(J$12,"m"))</f>
        <v>2376535.9434183999</v>
      </c>
      <c r="K54" s="101">
        <f>SUMIFS(Table1[Row Data],Table1[Account Type],"=Financial Actual",Table1[Value Drivers],$B54,Table1[Cost Centre / Profit Centre],$C54,Table1[Cost Centre / Profit Centre Elements],$D54,Table1[Month (Number)],TEXT(K$12,"m"))</f>
        <v>1447049.2500542002</v>
      </c>
      <c r="L54" s="101">
        <f>SUMIFS(Table1[Row Data],Table1[Account Type],"=Financial Actual",Table1[Value Drivers],$B54,Table1[Cost Centre / Profit Centre],$C54,Table1[Cost Centre / Profit Centre Elements],$D54,Table1[Month (Number)],TEXT(L$12,"m"))</f>
        <v>1483562.2037511999</v>
      </c>
      <c r="M54" s="101">
        <f>SUMIFS(Table1[Row Data],Table1[Account Type],"=Financial Actual",Table1[Value Drivers],$B54,Table1[Cost Centre / Profit Centre],$C54,Table1[Cost Centre / Profit Centre Elements],$D54,Table1[Month (Number)],TEXT(M$12,"m"))</f>
        <v>1516247.7055998</v>
      </c>
      <c r="N54" s="101">
        <f>SUMIFS(Table1[Row Data],Table1[Account Type],"=Financial Actual",Table1[Value Drivers],$B54,Table1[Cost Centre / Profit Centre],$C54,Table1[Cost Centre / Profit Centre Elements],$D54,Table1[Month (Number)],TEXT(N$12,"m"))</f>
        <v>1567231.2198758</v>
      </c>
      <c r="O54" s="101">
        <f>SUMIFS(Table1[Row Data],Table1[Account Type],"=Financial Actual",Table1[Value Drivers],$B54,Table1[Cost Centre / Profit Centre],$C54,Table1[Cost Centre / Profit Centre Elements],$D54,Table1[Month (Number)],TEXT(O$12,"m"))</f>
        <v>1421177.7427773001</v>
      </c>
      <c r="P54" s="101">
        <f>SUMIFS(Table1[Row Data],Table1[Account Type],"=Financial Actual",Table1[Value Drivers],$B54,Table1[Cost Centre / Profit Centre],$C54,Table1[Cost Centre / Profit Centre Elements],$D54,Table1[Month (Number)],TEXT(P$12,"m"))</f>
        <v>1665801.7318074999</v>
      </c>
      <c r="Q54" s="101">
        <f>SUMIFS(Table1[Row Data],Table1[Account Type],"=Financial Actual",Table1[Value Drivers],$B54,Table1[Cost Centre / Profit Centre],$C54,Table1[Cost Centre / Profit Centre Elements],$D54,Table1[Month (Number)],TEXT(Q$12,"m"))</f>
        <v>1452590.2533372999</v>
      </c>
      <c r="R54" s="110">
        <f t="shared" si="9"/>
        <v>21090666.556378298</v>
      </c>
      <c r="S54" s="173">
        <f t="shared" si="10"/>
        <v>6.5648526399095256E-2</v>
      </c>
      <c r="T54" s="173"/>
      <c r="U54" s="173"/>
      <c r="V54" s="173"/>
      <c r="W54" s="173"/>
    </row>
    <row r="55" spans="1:23">
      <c r="A55" s="93" t="s">
        <v>98</v>
      </c>
      <c r="B55" s="93" t="s">
        <v>49</v>
      </c>
      <c r="C55" s="93" t="s">
        <v>56</v>
      </c>
      <c r="D55" s="93" t="s">
        <v>60</v>
      </c>
      <c r="E55" s="173"/>
      <c r="F55" s="101">
        <f>SUMIFS(Table1[Row Data],Table1[Account Type],"=Financial Actual",Table1[Value Drivers],$B55,Table1[Cost Centre / Profit Centre],$C55,Table1[Cost Centre / Profit Centre Elements],$D55,Table1[Month (Number)],TEXT(F$12,"m"))</f>
        <v>886197.60176639946</v>
      </c>
      <c r="G55" s="101">
        <f>SUMIFS(Table1[Row Data],Table1[Account Type],"=Financial Actual",Table1[Value Drivers],$B55,Table1[Cost Centre / Profit Centre],$C55,Table1[Cost Centre / Profit Centre Elements],$D55,Table1[Month (Number)],TEXT(G$12,"m"))</f>
        <v>1012646.749821</v>
      </c>
      <c r="H55" s="101">
        <f>SUMIFS(Table1[Row Data],Table1[Account Type],"=Financial Actual",Table1[Value Drivers],$B55,Table1[Cost Centre / Profit Centre],$C55,Table1[Cost Centre / Profit Centre Elements],$D55,Table1[Month (Number)],TEXT(H$12,"m"))</f>
        <v>1025398.9493285995</v>
      </c>
      <c r="I55" s="101">
        <f>SUMIFS(Table1[Row Data],Table1[Account Type],"=Financial Actual",Table1[Value Drivers],$B55,Table1[Cost Centre / Profit Centre],$C55,Table1[Cost Centre / Profit Centre Elements],$D55,Table1[Month (Number)],TEXT(I$12,"m"))</f>
        <v>1186610.9527146001</v>
      </c>
      <c r="J55" s="101">
        <f>SUMIFS(Table1[Row Data],Table1[Account Type],"=Financial Actual",Table1[Value Drivers],$B55,Table1[Cost Centre / Profit Centre],$C55,Table1[Cost Centre / Profit Centre Elements],$D55,Table1[Month (Number)],TEXT(J$12,"m"))</f>
        <v>1229462.2582892999</v>
      </c>
      <c r="K55" s="101">
        <f>SUMIFS(Table1[Row Data],Table1[Account Type],"=Financial Actual",Table1[Value Drivers],$B55,Table1[Cost Centre / Profit Centre],$C55,Table1[Cost Centre / Profit Centre Elements],$D55,Table1[Month (Number)],TEXT(K$12,"m"))</f>
        <v>749668.56593790022</v>
      </c>
      <c r="L55" s="101">
        <f>SUMIFS(Table1[Row Data],Table1[Account Type],"=Financial Actual",Table1[Value Drivers],$B55,Table1[Cost Centre / Profit Centre],$C55,Table1[Cost Centre / Profit Centre Elements],$D55,Table1[Month (Number)],TEXT(L$12,"m"))</f>
        <v>774322.04976840003</v>
      </c>
      <c r="M55" s="101">
        <f>SUMIFS(Table1[Row Data],Table1[Account Type],"=Financial Actual",Table1[Value Drivers],$B55,Table1[Cost Centre / Profit Centre],$C55,Table1[Cost Centre / Profit Centre Elements],$D55,Table1[Month (Number)],TEXT(M$12,"m"))</f>
        <v>795356.48947859998</v>
      </c>
      <c r="N55" s="101">
        <f>SUMIFS(Table1[Row Data],Table1[Account Type],"=Financial Actual",Table1[Value Drivers],$B55,Table1[Cost Centre / Profit Centre],$C55,Table1[Cost Centre / Profit Centre Elements],$D55,Table1[Month (Number)],TEXT(N$12,"m"))</f>
        <v>795992.24834010005</v>
      </c>
      <c r="O55" s="101">
        <f>SUMIFS(Table1[Row Data],Table1[Account Type],"=Financial Actual",Table1[Value Drivers],$B55,Table1[Cost Centre / Profit Centre],$C55,Table1[Cost Centre / Profit Centre Elements],$D55,Table1[Month (Number)],TEXT(O$12,"m"))</f>
        <v>759387.99960660015</v>
      </c>
      <c r="P55" s="101">
        <f>SUMIFS(Table1[Row Data],Table1[Account Type],"=Financial Actual",Table1[Value Drivers],$B55,Table1[Cost Centre / Profit Centre],$C55,Table1[Cost Centre / Profit Centre Elements],$D55,Table1[Month (Number)],TEXT(P$12,"m"))</f>
        <v>879614.44655700005</v>
      </c>
      <c r="Q55" s="101">
        <f>SUMIFS(Table1[Row Data],Table1[Account Type],"=Financial Actual",Table1[Value Drivers],$B55,Table1[Cost Centre / Profit Centre],$C55,Table1[Cost Centre / Profit Centre Elements],$D55,Table1[Month (Number)],TEXT(Q$12,"m"))</f>
        <v>718766.35225710005</v>
      </c>
      <c r="R55" s="110">
        <f t="shared" si="9"/>
        <v>10813424.6638656</v>
      </c>
      <c r="S55" s="173">
        <f t="shared" si="10"/>
        <v>3.3658746280625401E-2</v>
      </c>
      <c r="T55" s="173"/>
      <c r="U55" s="173"/>
      <c r="V55" s="173"/>
      <c r="W55" s="173"/>
    </row>
    <row r="56" spans="1:23" ht="15" thickBot="1">
      <c r="A56" s="93" t="s">
        <v>98</v>
      </c>
      <c r="B56" s="93" t="s">
        <v>49</v>
      </c>
      <c r="C56" s="93" t="s">
        <v>61</v>
      </c>
      <c r="D56" s="93" t="s">
        <v>62</v>
      </c>
      <c r="E56" s="173"/>
      <c r="F56" s="101">
        <f>SUMIFS(Table1[Row Data],Table1[Account Type],"=Financial Actual",Table1[Value Drivers],$B56,Table1[Cost Centre / Profit Centre],$C56,Table1[Cost Centre / Profit Centre Elements],$D56,Table1[Month (Number)],TEXT(F$12,"m"))</f>
        <v>7367588.6791624967</v>
      </c>
      <c r="G56" s="101">
        <f>SUMIFS(Table1[Row Data],Table1[Account Type],"=Financial Actual",Table1[Value Drivers],$B56,Table1[Cost Centre / Profit Centre],$C56,Table1[Cost Centre / Profit Centre Elements],$D56,Table1[Month (Number)],TEXT(G$12,"m"))</f>
        <v>7849336.0209874995</v>
      </c>
      <c r="H56" s="101">
        <f>SUMIFS(Table1[Row Data],Table1[Account Type],"=Financial Actual",Table1[Value Drivers],$B56,Table1[Cost Centre / Profit Centre],$C56,Table1[Cost Centre / Profit Centre Elements],$D56,Table1[Month (Number)],TEXT(H$12,"m"))</f>
        <v>8389760.6297374964</v>
      </c>
      <c r="I56" s="101">
        <f>SUMIFS(Table1[Row Data],Table1[Account Type],"=Financial Actual",Table1[Value Drivers],$B56,Table1[Cost Centre / Profit Centre],$C56,Table1[Cost Centre / Profit Centre Elements],$D56,Table1[Month (Number)],TEXT(I$12,"m"))</f>
        <v>9137407.9125625007</v>
      </c>
      <c r="J56" s="101">
        <f>SUMIFS(Table1[Row Data],Table1[Account Type],"=Financial Actual",Table1[Value Drivers],$B56,Table1[Cost Centre / Profit Centre],$C56,Table1[Cost Centre / Profit Centre Elements],$D56,Table1[Month (Number)],TEXT(J$12,"m"))</f>
        <v>9187415.9798249993</v>
      </c>
      <c r="K56" s="101">
        <f>SUMIFS(Table1[Row Data],Table1[Account Type],"=Financial Actual",Table1[Value Drivers],$B56,Table1[Cost Centre / Profit Centre],$C56,Table1[Cost Centre / Profit Centre Elements],$D56,Table1[Month (Number)],TEXT(K$12,"m"))</f>
        <v>5779740.0739000011</v>
      </c>
      <c r="L56" s="101">
        <f>SUMIFS(Table1[Row Data],Table1[Account Type],"=Financial Actual",Table1[Value Drivers],$B56,Table1[Cost Centre / Profit Centre],$C56,Table1[Cost Centre / Profit Centre Elements],$D56,Table1[Month (Number)],TEXT(L$12,"m"))</f>
        <v>6008311.4579999996</v>
      </c>
      <c r="M56" s="101">
        <f>SUMIFS(Table1[Row Data],Table1[Account Type],"=Financial Actual",Table1[Value Drivers],$B56,Table1[Cost Centre / Profit Centre],$C56,Table1[Cost Centre / Profit Centre Elements],$D56,Table1[Month (Number)],TEXT(M$12,"m"))</f>
        <v>6995040.989875</v>
      </c>
      <c r="N56" s="101">
        <f>SUMIFS(Table1[Row Data],Table1[Account Type],"=Financial Actual",Table1[Value Drivers],$B56,Table1[Cost Centre / Profit Centre],$C56,Table1[Cost Centre / Profit Centre Elements],$D56,Table1[Month (Number)],TEXT(N$12,"m"))</f>
        <v>6352457.05155</v>
      </c>
      <c r="O56" s="101">
        <f>SUMIFS(Table1[Row Data],Table1[Account Type],"=Financial Actual",Table1[Value Drivers],$B56,Table1[Cost Centre / Profit Centre],$C56,Table1[Cost Centre / Profit Centre Elements],$D56,Table1[Month (Number)],TEXT(O$12,"m"))</f>
        <v>6560328.9663875001</v>
      </c>
      <c r="P56" s="101">
        <f>SUMIFS(Table1[Row Data],Table1[Account Type],"=Financial Actual",Table1[Value Drivers],$B56,Table1[Cost Centre / Profit Centre],$C56,Table1[Cost Centre / Profit Centre Elements],$D56,Table1[Month (Number)],TEXT(P$12,"m"))</f>
        <v>7526766.7026125006</v>
      </c>
      <c r="Q56" s="101">
        <f>SUMIFS(Table1[Row Data],Table1[Account Type],"=Financial Actual",Table1[Value Drivers],$B56,Table1[Cost Centre / Profit Centre],$C56,Table1[Cost Centre / Profit Centre Elements],$D56,Table1[Month (Number)],TEXT(Q$12,"m"))</f>
        <v>6174477.1062125005</v>
      </c>
      <c r="R56" s="110">
        <f t="shared" si="9"/>
        <v>87328631.570812494</v>
      </c>
      <c r="S56" s="173">
        <f t="shared" si="10"/>
        <v>0.27182621088566589</v>
      </c>
      <c r="T56" s="173"/>
      <c r="U56" s="173"/>
      <c r="V56" s="173"/>
      <c r="W56" s="173"/>
    </row>
    <row r="57" spans="1:23" s="138" customFormat="1" ht="15.6" thickTop="1" thickBot="1">
      <c r="A57" s="135" t="s">
        <v>68</v>
      </c>
      <c r="B57" s="135" t="s">
        <v>68</v>
      </c>
      <c r="C57" s="135" t="s">
        <v>68</v>
      </c>
      <c r="D57" s="135" t="s">
        <v>68</v>
      </c>
      <c r="E57" s="136"/>
      <c r="F57" s="137">
        <f t="shared" ref="F57:R57" si="11">SUM(F49:F56)</f>
        <v>22966838.620812498</v>
      </c>
      <c r="G57" s="137">
        <f t="shared" si="11"/>
        <v>24947249.959452901</v>
      </c>
      <c r="H57" s="137">
        <f t="shared" si="11"/>
        <v>26345250.763193868</v>
      </c>
      <c r="I57" s="137">
        <f t="shared" si="11"/>
        <v>29462554.841881588</v>
      </c>
      <c r="J57" s="137">
        <f t="shared" si="11"/>
        <v>29964506.389362231</v>
      </c>
      <c r="K57" s="137">
        <f t="shared" si="11"/>
        <v>22328717.471234206</v>
      </c>
      <c r="L57" s="137">
        <f t="shared" si="11"/>
        <v>26435964.487404898</v>
      </c>
      <c r="M57" s="137">
        <f t="shared" si="11"/>
        <v>28369994.790195849</v>
      </c>
      <c r="N57" s="137">
        <f t="shared" si="11"/>
        <v>28114194.668248728</v>
      </c>
      <c r="O57" s="137">
        <f t="shared" si="11"/>
        <v>27287085.003526852</v>
      </c>
      <c r="P57" s="137">
        <f t="shared" si="11"/>
        <v>31724933.607775252</v>
      </c>
      <c r="Q57" s="137">
        <f t="shared" si="11"/>
        <v>23319121.809010051</v>
      </c>
      <c r="R57" s="137">
        <f t="shared" si="11"/>
        <v>321266412.41209888</v>
      </c>
      <c r="S57" s="173">
        <f t="shared" si="10"/>
        <v>1</v>
      </c>
      <c r="T57" s="136"/>
      <c r="U57" s="136"/>
      <c r="V57" s="136"/>
      <c r="W57" s="136"/>
    </row>
    <row r="58" spans="1:23" ht="24.95" customHeight="1" thickTop="1">
      <c r="A58" s="190"/>
      <c r="B58" s="191"/>
      <c r="C58" s="191"/>
      <c r="D58" s="191"/>
      <c r="E58" s="191"/>
      <c r="F58" s="191"/>
      <c r="G58" s="191"/>
      <c r="H58" s="191"/>
      <c r="I58" s="191"/>
      <c r="J58" s="191"/>
      <c r="K58" s="191"/>
      <c r="L58" s="191"/>
      <c r="M58" s="191"/>
      <c r="N58" s="191"/>
      <c r="O58" s="191"/>
      <c r="P58" s="191"/>
      <c r="Q58" s="191"/>
      <c r="R58" s="191"/>
      <c r="S58" s="191"/>
      <c r="T58" s="108"/>
      <c r="U58" s="108"/>
      <c r="V58" s="108"/>
      <c r="W58" s="108"/>
    </row>
    <row r="59" spans="1:23" s="123" customFormat="1">
      <c r="A59" s="189" t="s">
        <v>99</v>
      </c>
      <c r="B59" s="189"/>
      <c r="C59" s="189"/>
      <c r="D59" s="189"/>
      <c r="E59" s="189"/>
      <c r="F59" s="189"/>
      <c r="G59" s="189"/>
      <c r="H59" s="189"/>
      <c r="I59" s="189"/>
      <c r="J59" s="189"/>
      <c r="K59" s="189"/>
      <c r="L59" s="189"/>
      <c r="M59" s="189"/>
      <c r="N59" s="171"/>
      <c r="O59" s="171"/>
      <c r="P59" s="171"/>
      <c r="Q59" s="171"/>
      <c r="R59" s="171"/>
      <c r="S59" s="171"/>
      <c r="T59" s="171"/>
      <c r="U59" s="171"/>
      <c r="V59" s="171"/>
      <c r="W59" s="171"/>
    </row>
    <row r="60" spans="1:23" s="123" customFormat="1" ht="15.6" customHeight="1">
      <c r="A60" s="189"/>
      <c r="B60" s="189"/>
      <c r="C60" s="189"/>
      <c r="D60" s="189"/>
      <c r="E60" s="189"/>
      <c r="F60" s="189"/>
      <c r="G60" s="189"/>
      <c r="H60" s="189"/>
      <c r="I60" s="189"/>
      <c r="J60" s="189"/>
      <c r="K60" s="189"/>
      <c r="L60" s="189"/>
      <c r="M60" s="189"/>
      <c r="N60" s="171"/>
      <c r="O60" s="171"/>
      <c r="P60" s="171"/>
      <c r="Q60" s="171"/>
      <c r="R60" s="171"/>
      <c r="S60" s="171"/>
      <c r="T60" s="171"/>
      <c r="U60" s="171"/>
      <c r="V60" s="171"/>
      <c r="W60" s="171"/>
    </row>
    <row r="61" spans="1:23" s="123" customFormat="1">
      <c r="A61" s="139"/>
      <c r="B61" s="171"/>
      <c r="C61" s="171"/>
      <c r="D61" s="171"/>
      <c r="E61" s="171"/>
      <c r="F61" s="171"/>
      <c r="G61" s="171"/>
      <c r="H61" s="171"/>
      <c r="I61" s="171"/>
      <c r="J61" s="171"/>
      <c r="K61" s="171"/>
      <c r="L61" s="171"/>
      <c r="M61" s="171"/>
      <c r="N61" s="171"/>
      <c r="O61" s="171"/>
      <c r="P61" s="171"/>
      <c r="Q61" s="171"/>
      <c r="R61" s="171"/>
      <c r="S61" s="171"/>
      <c r="T61" s="171"/>
      <c r="U61" s="171"/>
      <c r="V61" s="171"/>
      <c r="W61" s="171"/>
    </row>
    <row r="62" spans="1:23" s="123" customFormat="1">
      <c r="A62" s="139"/>
      <c r="B62" s="171"/>
      <c r="C62" s="171"/>
      <c r="D62" s="171"/>
      <c r="E62" s="171"/>
      <c r="F62" s="171"/>
      <c r="G62" s="171"/>
      <c r="H62" s="171"/>
      <c r="I62" s="171"/>
      <c r="J62" s="171"/>
      <c r="K62" s="171"/>
      <c r="L62" s="171"/>
      <c r="M62" s="171"/>
      <c r="N62" s="171"/>
      <c r="O62" s="171"/>
      <c r="P62" s="171"/>
      <c r="Q62" s="171"/>
      <c r="R62" s="171"/>
      <c r="S62" s="171"/>
      <c r="T62" s="171"/>
      <c r="U62" s="171"/>
      <c r="V62" s="171"/>
      <c r="W62" s="171"/>
    </row>
    <row r="63" spans="1:23" s="123" customFormat="1">
      <c r="A63" s="139"/>
      <c r="B63" s="171"/>
      <c r="C63" s="171"/>
      <c r="D63" s="171"/>
      <c r="E63" s="171"/>
      <c r="F63" s="171"/>
      <c r="G63" s="171"/>
      <c r="H63" s="171"/>
      <c r="I63" s="171"/>
      <c r="J63" s="171"/>
      <c r="K63" s="171"/>
      <c r="L63" s="171"/>
      <c r="M63" s="171"/>
      <c r="N63" s="171"/>
      <c r="O63" s="171"/>
      <c r="P63" s="171"/>
      <c r="Q63" s="171"/>
      <c r="R63" s="171"/>
      <c r="S63" s="171"/>
      <c r="T63" s="171"/>
      <c r="U63" s="171"/>
      <c r="V63" s="171"/>
      <c r="W63" s="171"/>
    </row>
    <row r="64" spans="1:23">
      <c r="A64" s="140"/>
      <c r="B64" s="173"/>
      <c r="C64" s="173"/>
      <c r="D64" s="173"/>
      <c r="E64" s="173"/>
      <c r="F64" s="131"/>
      <c r="G64" s="131"/>
      <c r="H64" s="131"/>
      <c r="I64" s="131"/>
      <c r="J64" s="131"/>
      <c r="K64" s="131"/>
      <c r="L64" s="131"/>
      <c r="M64" s="131"/>
      <c r="N64" s="131"/>
      <c r="O64" s="131"/>
      <c r="P64" s="131"/>
      <c r="Q64" s="131"/>
      <c r="R64" s="131"/>
      <c r="S64" s="173"/>
      <c r="T64" s="173"/>
      <c r="U64" s="173"/>
      <c r="V64" s="173"/>
      <c r="W64" s="173"/>
    </row>
    <row r="65" spans="1:23">
      <c r="A65" s="140"/>
      <c r="B65" s="173"/>
      <c r="C65" s="173"/>
      <c r="D65" s="173"/>
      <c r="E65" s="173"/>
      <c r="F65" s="131"/>
      <c r="G65" s="131"/>
      <c r="H65" s="131"/>
      <c r="I65" s="131"/>
      <c r="J65" s="131"/>
      <c r="K65" s="131"/>
      <c r="L65" s="131"/>
      <c r="M65" s="131"/>
      <c r="N65" s="131"/>
      <c r="O65" s="131"/>
      <c r="P65" s="131"/>
      <c r="Q65" s="131"/>
      <c r="R65" s="131"/>
      <c r="S65" s="173"/>
      <c r="T65" s="173"/>
      <c r="U65" s="173"/>
      <c r="V65" s="173"/>
      <c r="W65" s="173"/>
    </row>
    <row r="66" spans="1:23">
      <c r="A66" s="173"/>
      <c r="B66" s="173"/>
      <c r="C66" s="173"/>
      <c r="D66" s="173"/>
      <c r="E66" s="173"/>
      <c r="F66" s="131"/>
      <c r="G66" s="131"/>
      <c r="H66" s="131"/>
      <c r="I66" s="131"/>
      <c r="J66" s="131"/>
      <c r="K66" s="131"/>
      <c r="L66" s="131"/>
      <c r="M66" s="131"/>
      <c r="N66" s="131"/>
      <c r="O66" s="131"/>
      <c r="P66" s="131"/>
      <c r="Q66" s="131"/>
      <c r="R66" s="131"/>
      <c r="S66" s="173"/>
      <c r="T66" s="173"/>
      <c r="U66" s="173"/>
      <c r="V66" s="173"/>
      <c r="W66" s="173"/>
    </row>
    <row r="67" spans="1:23">
      <c r="A67" s="173"/>
      <c r="B67" s="173"/>
      <c r="C67" s="173"/>
      <c r="D67" s="173"/>
      <c r="E67" s="173"/>
      <c r="F67" s="131"/>
      <c r="G67" s="131"/>
      <c r="H67" s="131"/>
      <c r="I67" s="131"/>
      <c r="J67" s="131"/>
      <c r="K67" s="131"/>
      <c r="L67" s="131"/>
      <c r="M67" s="131"/>
      <c r="N67" s="131"/>
      <c r="O67" s="131"/>
      <c r="P67" s="131"/>
      <c r="Q67" s="131"/>
      <c r="R67" s="131"/>
      <c r="S67" s="173"/>
      <c r="T67" s="173"/>
      <c r="U67" s="173"/>
      <c r="V67" s="173"/>
      <c r="W67" s="173"/>
    </row>
    <row r="68" spans="1:23">
      <c r="A68" s="173"/>
      <c r="B68" s="173"/>
      <c r="C68" s="173"/>
      <c r="D68" s="173"/>
      <c r="E68" s="173"/>
      <c r="F68" s="131"/>
      <c r="G68" s="131"/>
      <c r="H68" s="131"/>
      <c r="I68" s="131"/>
      <c r="J68" s="131"/>
      <c r="K68" s="131"/>
      <c r="L68" s="131"/>
      <c r="M68" s="131"/>
      <c r="N68" s="131"/>
      <c r="O68" s="131"/>
      <c r="P68" s="131"/>
      <c r="Q68" s="131"/>
      <c r="R68" s="131"/>
      <c r="S68" s="173"/>
      <c r="T68" s="173"/>
      <c r="U68" s="173"/>
      <c r="V68" s="173"/>
      <c r="W68" s="173"/>
    </row>
    <row r="69" spans="1:23">
      <c r="A69" s="173"/>
      <c r="B69" s="173"/>
      <c r="C69" s="173"/>
      <c r="D69" s="173"/>
      <c r="E69" s="173"/>
      <c r="F69" s="131"/>
      <c r="G69" s="131"/>
      <c r="H69" s="131"/>
      <c r="I69" s="131"/>
      <c r="J69" s="131"/>
      <c r="K69" s="131"/>
      <c r="L69" s="131"/>
      <c r="M69" s="131"/>
      <c r="N69" s="131"/>
      <c r="O69" s="131"/>
      <c r="P69" s="131"/>
      <c r="Q69" s="131"/>
      <c r="R69" s="131"/>
      <c r="S69" s="173"/>
      <c r="T69" s="173"/>
      <c r="U69" s="173"/>
      <c r="V69" s="173"/>
      <c r="W69" s="173"/>
    </row>
    <row r="70" spans="1:23">
      <c r="A70" s="173"/>
      <c r="B70" s="173"/>
      <c r="C70" s="173"/>
      <c r="D70" s="173"/>
      <c r="E70" s="173"/>
      <c r="F70" s="131"/>
      <c r="G70" s="131"/>
      <c r="H70" s="131"/>
      <c r="I70" s="131"/>
      <c r="J70" s="131"/>
      <c r="K70" s="131"/>
      <c r="L70" s="131"/>
      <c r="M70" s="131"/>
      <c r="N70" s="131"/>
      <c r="O70" s="131"/>
      <c r="P70" s="131"/>
      <c r="Q70" s="131"/>
      <c r="R70" s="131"/>
      <c r="S70" s="173"/>
      <c r="T70" s="173"/>
      <c r="U70" s="173"/>
      <c r="V70" s="173"/>
      <c r="W70" s="173"/>
    </row>
    <row r="71" spans="1:23">
      <c r="A71" s="173"/>
      <c r="B71" s="173"/>
      <c r="C71" s="173"/>
      <c r="D71" s="173"/>
      <c r="E71" s="173"/>
      <c r="F71" s="131"/>
      <c r="G71" s="131"/>
      <c r="H71" s="131"/>
      <c r="I71" s="131"/>
      <c r="J71" s="131"/>
      <c r="K71" s="131"/>
      <c r="L71" s="131"/>
      <c r="M71" s="131"/>
      <c r="N71" s="131"/>
      <c r="O71" s="131"/>
      <c r="P71" s="131"/>
      <c r="Q71" s="131"/>
      <c r="R71" s="131"/>
      <c r="S71" s="173"/>
      <c r="T71" s="173"/>
      <c r="U71" s="173"/>
      <c r="V71" s="173"/>
      <c r="W71" s="173"/>
    </row>
    <row r="72" spans="1:23">
      <c r="A72" s="173"/>
      <c r="B72" s="173"/>
      <c r="C72" s="173"/>
      <c r="D72" s="173"/>
      <c r="E72" s="173"/>
      <c r="F72" s="131"/>
      <c r="G72" s="131"/>
      <c r="H72" s="131"/>
      <c r="I72" s="131"/>
      <c r="J72" s="131"/>
      <c r="K72" s="131"/>
      <c r="L72" s="131"/>
      <c r="M72" s="131"/>
      <c r="N72" s="131"/>
      <c r="O72" s="131"/>
      <c r="P72" s="131"/>
      <c r="Q72" s="131"/>
      <c r="R72" s="131"/>
      <c r="S72" s="173"/>
      <c r="T72" s="173"/>
      <c r="U72" s="173"/>
      <c r="V72" s="173"/>
      <c r="W72" s="173"/>
    </row>
    <row r="73" spans="1:23">
      <c r="A73" s="173"/>
      <c r="B73" s="173"/>
      <c r="C73" s="173"/>
      <c r="D73" s="173"/>
      <c r="E73" s="173"/>
      <c r="F73" s="131"/>
      <c r="G73" s="131"/>
      <c r="H73" s="131"/>
      <c r="I73" s="131"/>
      <c r="J73" s="131"/>
      <c r="K73" s="131"/>
      <c r="L73" s="131"/>
      <c r="M73" s="131"/>
      <c r="N73" s="131"/>
      <c r="O73" s="131"/>
      <c r="P73" s="131"/>
      <c r="Q73" s="131"/>
      <c r="R73" s="131"/>
      <c r="S73" s="173"/>
      <c r="T73" s="173"/>
      <c r="U73" s="173"/>
      <c r="V73" s="173"/>
      <c r="W73" s="173"/>
    </row>
    <row r="74" spans="1:23" s="168" customFormat="1">
      <c r="A74" s="173"/>
      <c r="B74" s="173"/>
      <c r="C74" s="173"/>
      <c r="D74" s="173"/>
      <c r="E74" s="173"/>
      <c r="F74" s="131"/>
      <c r="G74" s="131"/>
      <c r="H74" s="131"/>
      <c r="I74" s="131"/>
      <c r="J74" s="131"/>
      <c r="K74" s="131"/>
      <c r="L74" s="131"/>
      <c r="M74" s="131"/>
      <c r="N74" s="131"/>
      <c r="O74" s="131"/>
      <c r="P74" s="131"/>
      <c r="Q74" s="131"/>
      <c r="R74" s="131"/>
      <c r="S74" s="173"/>
      <c r="T74" s="173"/>
      <c r="U74" s="173"/>
      <c r="V74" s="173"/>
      <c r="W74" s="173"/>
    </row>
    <row r="75" spans="1:23" s="168" customFormat="1">
      <c r="A75" s="173"/>
      <c r="B75" s="173"/>
      <c r="C75" s="173"/>
      <c r="D75" s="173"/>
      <c r="E75" s="173"/>
      <c r="F75" s="131"/>
      <c r="G75" s="131"/>
      <c r="H75" s="131"/>
      <c r="I75" s="131"/>
      <c r="J75" s="131"/>
      <c r="K75" s="131"/>
      <c r="L75" s="131"/>
      <c r="M75" s="131"/>
      <c r="N75" s="131"/>
      <c r="O75" s="131"/>
      <c r="P75" s="131"/>
      <c r="Q75" s="131"/>
      <c r="R75" s="131"/>
      <c r="S75" s="173"/>
      <c r="T75" s="173"/>
      <c r="U75" s="173"/>
      <c r="V75" s="173"/>
      <c r="W75" s="173"/>
    </row>
    <row r="76" spans="1:23" s="168" customFormat="1">
      <c r="A76" s="173"/>
      <c r="B76" s="173"/>
      <c r="C76" s="173"/>
      <c r="D76" s="173"/>
      <c r="E76" s="173"/>
      <c r="F76" s="131"/>
      <c r="G76" s="131"/>
      <c r="H76" s="131"/>
      <c r="I76" s="131"/>
      <c r="J76" s="131"/>
      <c r="K76" s="131"/>
      <c r="L76" s="131"/>
      <c r="M76" s="131"/>
      <c r="N76" s="131"/>
      <c r="O76" s="131"/>
      <c r="P76" s="131"/>
      <c r="Q76" s="131"/>
      <c r="R76" s="131"/>
      <c r="S76" s="173"/>
      <c r="T76" s="173"/>
      <c r="U76" s="173"/>
      <c r="V76" s="173"/>
      <c r="W76" s="173"/>
    </row>
    <row r="77" spans="1:23" s="168" customFormat="1">
      <c r="A77" s="173"/>
      <c r="B77" s="173"/>
      <c r="C77" s="173"/>
      <c r="D77" s="173"/>
      <c r="E77" s="173"/>
      <c r="F77" s="131"/>
      <c r="G77" s="131"/>
      <c r="H77" s="131"/>
      <c r="I77" s="131"/>
      <c r="J77" s="131"/>
      <c r="K77" s="131"/>
      <c r="L77" s="131"/>
      <c r="M77" s="131"/>
      <c r="N77" s="131"/>
      <c r="O77" s="131"/>
      <c r="P77" s="131"/>
      <c r="Q77" s="131"/>
      <c r="R77" s="131"/>
      <c r="S77" s="173"/>
      <c r="T77" s="173"/>
      <c r="U77" s="173"/>
      <c r="V77" s="173"/>
      <c r="W77" s="173"/>
    </row>
    <row r="78" spans="1:23">
      <c r="A78" s="173"/>
      <c r="B78" s="173"/>
      <c r="C78" s="173"/>
      <c r="D78" s="173"/>
      <c r="E78" s="173"/>
      <c r="F78" s="131"/>
      <c r="G78" s="131"/>
      <c r="H78" s="131"/>
      <c r="I78" s="131"/>
      <c r="J78" s="131"/>
      <c r="K78" s="131"/>
      <c r="L78" s="131"/>
      <c r="M78" s="131"/>
      <c r="N78" s="131"/>
      <c r="O78" s="131"/>
      <c r="P78" s="131"/>
      <c r="Q78" s="131"/>
      <c r="R78" s="131"/>
      <c r="S78" s="173"/>
      <c r="T78" s="173"/>
      <c r="U78" s="173"/>
      <c r="V78" s="173"/>
      <c r="W78" s="173"/>
    </row>
    <row r="79" spans="1:23">
      <c r="A79" s="173"/>
      <c r="B79" s="173"/>
      <c r="C79" s="173"/>
      <c r="D79" s="173"/>
      <c r="E79" s="173"/>
      <c r="F79" s="131"/>
      <c r="G79" s="131"/>
      <c r="H79" s="131"/>
      <c r="I79" s="131"/>
      <c r="J79" s="131"/>
      <c r="K79" s="131"/>
      <c r="L79" s="131"/>
      <c r="M79" s="131"/>
      <c r="N79" s="131"/>
      <c r="O79" s="131"/>
      <c r="P79" s="131"/>
      <c r="Q79" s="131"/>
      <c r="R79" s="131"/>
      <c r="S79" s="173"/>
      <c r="T79" s="173"/>
      <c r="U79" s="173"/>
      <c r="V79" s="173"/>
      <c r="W79" s="173"/>
    </row>
    <row r="80" spans="1:23" s="132" customFormat="1">
      <c r="A80" s="173"/>
      <c r="B80" s="173"/>
      <c r="C80" s="173"/>
      <c r="D80" s="173"/>
      <c r="E80" s="173"/>
      <c r="F80" s="131"/>
      <c r="G80" s="131"/>
      <c r="H80" s="131"/>
      <c r="I80" s="131"/>
      <c r="J80" s="131"/>
      <c r="K80" s="131"/>
      <c r="L80" s="131"/>
      <c r="M80" s="131"/>
      <c r="N80" s="131"/>
      <c r="O80" s="131"/>
      <c r="P80" s="131"/>
      <c r="Q80" s="131"/>
      <c r="R80" s="131"/>
      <c r="S80" s="173"/>
      <c r="T80" s="173"/>
      <c r="U80" s="173"/>
      <c r="V80" s="173"/>
      <c r="W80" s="173"/>
    </row>
    <row r="81" spans="1:23" s="168" customFormat="1">
      <c r="A81" s="173"/>
      <c r="B81" s="173"/>
      <c r="C81" s="173"/>
      <c r="D81" s="173"/>
      <c r="E81" s="173"/>
      <c r="F81" s="131"/>
      <c r="G81" s="131"/>
      <c r="H81" s="131"/>
      <c r="I81" s="131"/>
      <c r="J81" s="131"/>
      <c r="K81" s="131"/>
      <c r="L81" s="131"/>
      <c r="M81" s="131"/>
      <c r="N81" s="131"/>
      <c r="O81" s="131"/>
      <c r="P81" s="131"/>
      <c r="Q81" s="131"/>
      <c r="R81" s="131"/>
      <c r="S81" s="173"/>
      <c r="T81" s="173"/>
      <c r="U81" s="173"/>
      <c r="V81" s="173"/>
      <c r="W81" s="173"/>
    </row>
    <row r="82" spans="1:23" s="132" customFormat="1" ht="83.45" customHeight="1">
      <c r="A82" s="185" t="s">
        <v>100</v>
      </c>
      <c r="B82" s="186"/>
      <c r="C82" s="186"/>
      <c r="D82" s="186"/>
      <c r="E82" s="186"/>
      <c r="F82" s="186"/>
      <c r="G82" s="186"/>
      <c r="H82" s="186"/>
      <c r="I82" s="186"/>
      <c r="J82" s="186"/>
      <c r="K82" s="186"/>
      <c r="L82" s="186"/>
      <c r="M82" s="186"/>
      <c r="N82" s="186"/>
      <c r="O82" s="186"/>
      <c r="P82" s="186"/>
      <c r="Q82" s="186"/>
      <c r="R82" s="186"/>
      <c r="S82" s="186"/>
      <c r="T82" s="186"/>
      <c r="U82" s="186"/>
      <c r="V82" s="186"/>
      <c r="W82" s="96"/>
    </row>
    <row r="83" spans="1:23" s="132" customFormat="1">
      <c r="A83" s="171"/>
      <c r="B83" s="173"/>
      <c r="C83" s="173" t="s">
        <v>39</v>
      </c>
      <c r="D83" s="173" t="s">
        <v>47</v>
      </c>
      <c r="E83" s="173" t="s">
        <v>48</v>
      </c>
      <c r="F83" s="131"/>
      <c r="G83" s="131"/>
      <c r="H83" s="131"/>
      <c r="I83" s="131"/>
      <c r="J83" s="131"/>
      <c r="K83" s="131"/>
      <c r="L83" s="131"/>
      <c r="M83" s="131"/>
      <c r="N83" s="131"/>
      <c r="O83" s="131"/>
      <c r="P83" s="131"/>
      <c r="Q83" s="131"/>
      <c r="R83" s="131"/>
      <c r="S83" s="173"/>
      <c r="T83" s="173"/>
      <c r="U83" s="173"/>
      <c r="V83" s="173"/>
      <c r="W83" s="173"/>
    </row>
    <row r="84" spans="1:23" s="132" customFormat="1">
      <c r="A84" s="171"/>
      <c r="B84" s="173" t="s">
        <v>52</v>
      </c>
      <c r="C84" s="101">
        <f t="shared" ref="C84:C91" si="12">R15</f>
        <v>10125517.983652497</v>
      </c>
      <c r="D84" s="101">
        <f t="shared" ref="D84:D91" si="13">R25</f>
        <v>46326012.775156811</v>
      </c>
      <c r="E84" s="101">
        <f t="shared" ref="E84:E91" si="14">R35</f>
        <v>21961819.498855624</v>
      </c>
      <c r="F84" s="131"/>
      <c r="G84" s="131"/>
      <c r="H84" s="131"/>
      <c r="I84" s="131"/>
      <c r="J84" s="131"/>
      <c r="K84" s="131"/>
      <c r="L84" s="131"/>
      <c r="M84" s="131"/>
      <c r="N84" s="131"/>
      <c r="O84" s="131"/>
      <c r="P84" s="131"/>
      <c r="Q84" s="131"/>
      <c r="R84" s="131"/>
      <c r="S84" s="173"/>
      <c r="T84" s="173"/>
      <c r="U84" s="173"/>
      <c r="V84" s="173"/>
      <c r="W84" s="173"/>
    </row>
    <row r="85" spans="1:23" s="132" customFormat="1">
      <c r="A85" s="171"/>
      <c r="B85" s="173" t="s">
        <v>54</v>
      </c>
      <c r="C85" s="101">
        <f t="shared" si="12"/>
        <v>4720521.2044999981</v>
      </c>
      <c r="D85" s="101">
        <f t="shared" si="13"/>
        <v>23163006.387578405</v>
      </c>
      <c r="E85" s="101">
        <f t="shared" si="14"/>
        <v>10834063.805491872</v>
      </c>
      <c r="F85" s="131"/>
      <c r="G85" s="131"/>
      <c r="H85" s="131"/>
      <c r="I85" s="131"/>
      <c r="J85" s="131"/>
      <c r="K85" s="131"/>
      <c r="L85" s="131"/>
      <c r="M85" s="131"/>
      <c r="N85" s="131"/>
      <c r="O85" s="131"/>
      <c r="P85" s="131"/>
      <c r="Q85" s="131"/>
      <c r="R85" s="131"/>
      <c r="S85" s="173"/>
      <c r="T85" s="173"/>
      <c r="U85" s="173"/>
      <c r="V85" s="173"/>
      <c r="W85" s="173"/>
    </row>
    <row r="86" spans="1:23" s="132" customFormat="1">
      <c r="A86" s="171"/>
      <c r="B86" s="173" t="s">
        <v>55</v>
      </c>
      <c r="C86" s="101">
        <f t="shared" si="12"/>
        <v>7080781.8067499967</v>
      </c>
      <c r="D86" s="101">
        <f t="shared" si="13"/>
        <v>19302505.322982002</v>
      </c>
      <c r="E86" s="101">
        <f t="shared" si="14"/>
        <v>10031540.560640626</v>
      </c>
      <c r="F86" s="131"/>
      <c r="G86" s="131"/>
      <c r="H86" s="131"/>
      <c r="I86" s="131"/>
      <c r="J86" s="131"/>
      <c r="K86" s="131"/>
      <c r="L86" s="131"/>
      <c r="M86" s="131"/>
      <c r="N86" s="131"/>
      <c r="O86" s="131"/>
      <c r="P86" s="131"/>
      <c r="Q86" s="131"/>
      <c r="R86" s="131"/>
      <c r="S86" s="173"/>
      <c r="T86" s="173"/>
      <c r="U86" s="173"/>
      <c r="V86" s="173"/>
      <c r="W86" s="173"/>
    </row>
    <row r="87" spans="1:23" s="132" customFormat="1">
      <c r="A87" s="171"/>
      <c r="B87" s="173" t="s">
        <v>57</v>
      </c>
      <c r="C87" s="101">
        <f t="shared" si="12"/>
        <v>4863981.2092249971</v>
      </c>
      <c r="D87" s="101">
        <f t="shared" si="13"/>
        <v>18221565.024895009</v>
      </c>
      <c r="E87" s="101">
        <f t="shared" si="14"/>
        <v>8667251.0443934985</v>
      </c>
      <c r="F87" s="131"/>
      <c r="G87" s="131"/>
      <c r="H87" s="131"/>
      <c r="I87" s="131"/>
      <c r="J87" s="131"/>
      <c r="K87" s="131"/>
      <c r="L87" s="131"/>
      <c r="M87" s="131"/>
      <c r="N87" s="131"/>
      <c r="O87" s="131"/>
      <c r="P87" s="131"/>
      <c r="Q87" s="131"/>
      <c r="R87" s="131"/>
      <c r="S87" s="173"/>
      <c r="T87" s="173"/>
      <c r="U87" s="173"/>
      <c r="V87" s="173"/>
      <c r="W87" s="173"/>
    </row>
    <row r="88" spans="1:23" s="132" customFormat="1">
      <c r="A88" s="171"/>
      <c r="B88" s="173" t="s">
        <v>58</v>
      </c>
      <c r="C88" s="101">
        <f t="shared" si="12"/>
        <v>3054127.7360249986</v>
      </c>
      <c r="D88" s="101">
        <f t="shared" si="13"/>
        <v>11461092.4195712</v>
      </c>
      <c r="E88" s="101">
        <f t="shared" si="14"/>
        <v>2219902.8413250004</v>
      </c>
      <c r="F88" s="131"/>
      <c r="G88" s="131"/>
      <c r="H88" s="131"/>
      <c r="I88" s="131"/>
      <c r="J88" s="131"/>
      <c r="K88" s="131"/>
      <c r="L88" s="131"/>
      <c r="M88" s="131"/>
      <c r="N88" s="131"/>
      <c r="O88" s="131"/>
      <c r="P88" s="131"/>
      <c r="Q88" s="131"/>
      <c r="R88" s="131"/>
      <c r="S88" s="173"/>
      <c r="T88" s="173"/>
      <c r="U88" s="173"/>
      <c r="V88" s="173"/>
      <c r="W88" s="173"/>
    </row>
    <row r="89" spans="1:23" s="132" customFormat="1">
      <c r="A89" s="171"/>
      <c r="B89" s="173" t="s">
        <v>59</v>
      </c>
      <c r="C89" s="101">
        <f t="shared" si="12"/>
        <v>3450033.1832874976</v>
      </c>
      <c r="D89" s="101">
        <f t="shared" si="13"/>
        <v>12135274.3266048</v>
      </c>
      <c r="E89" s="101">
        <f t="shared" si="14"/>
        <v>5505359.0464859996</v>
      </c>
      <c r="F89" s="131"/>
      <c r="G89" s="131"/>
      <c r="H89" s="131"/>
      <c r="I89" s="131"/>
      <c r="J89" s="131"/>
      <c r="K89" s="131"/>
      <c r="L89" s="131"/>
      <c r="M89" s="131"/>
      <c r="N89" s="131"/>
      <c r="O89" s="131"/>
      <c r="P89" s="131"/>
      <c r="Q89" s="131"/>
      <c r="R89" s="131"/>
      <c r="S89" s="173"/>
      <c r="T89" s="173"/>
      <c r="U89" s="173"/>
      <c r="V89" s="173"/>
      <c r="W89" s="173"/>
    </row>
    <row r="90" spans="1:23" s="132" customFormat="1">
      <c r="A90" s="171"/>
      <c r="B90" s="173" t="s">
        <v>60</v>
      </c>
      <c r="C90" s="101">
        <f t="shared" si="12"/>
        <v>2375432.6835749988</v>
      </c>
      <c r="D90" s="101">
        <f t="shared" si="13"/>
        <v>6573273.5935776001</v>
      </c>
      <c r="E90" s="101">
        <f t="shared" si="14"/>
        <v>1864718.386713</v>
      </c>
      <c r="F90" s="131"/>
      <c r="G90" s="131"/>
      <c r="H90" s="131"/>
      <c r="I90" s="131"/>
      <c r="J90" s="131"/>
      <c r="K90" s="131"/>
      <c r="L90" s="131"/>
      <c r="M90" s="131"/>
      <c r="N90" s="131"/>
      <c r="O90" s="131"/>
      <c r="P90" s="131"/>
      <c r="Q90" s="131"/>
      <c r="R90" s="131"/>
      <c r="S90" s="173"/>
      <c r="T90" s="173"/>
      <c r="U90" s="173"/>
      <c r="V90" s="173"/>
      <c r="W90" s="173"/>
    </row>
    <row r="91" spans="1:23" s="132" customFormat="1">
      <c r="A91" s="171"/>
      <c r="B91" s="173" t="s">
        <v>62</v>
      </c>
      <c r="C91" s="101">
        <f t="shared" si="12"/>
        <v>15553428.285312492</v>
      </c>
      <c r="D91" s="101">
        <f t="shared" si="13"/>
        <v>42136369.189600006</v>
      </c>
      <c r="E91" s="101">
        <f t="shared" si="14"/>
        <v>29638834.095899999</v>
      </c>
      <c r="F91" s="131"/>
      <c r="G91" s="131"/>
      <c r="H91" s="131"/>
      <c r="I91" s="131"/>
      <c r="J91" s="131"/>
      <c r="K91" s="131"/>
      <c r="L91" s="131"/>
      <c r="M91" s="131"/>
      <c r="N91" s="131"/>
      <c r="O91" s="131"/>
      <c r="P91" s="131"/>
      <c r="Q91" s="131"/>
      <c r="R91" s="131"/>
      <c r="S91" s="173"/>
      <c r="T91" s="173"/>
      <c r="U91" s="173"/>
      <c r="V91" s="173"/>
      <c r="W91" s="173"/>
    </row>
    <row r="92" spans="1:23" s="132" customFormat="1">
      <c r="A92" s="173"/>
      <c r="B92" s="173"/>
      <c r="C92" s="173"/>
      <c r="D92" s="173"/>
      <c r="E92" s="173"/>
      <c r="F92" s="131"/>
      <c r="G92" s="131"/>
      <c r="H92" s="131"/>
      <c r="I92" s="131"/>
      <c r="J92" s="131"/>
      <c r="K92" s="131"/>
      <c r="L92" s="131"/>
      <c r="M92" s="131"/>
      <c r="N92" s="131"/>
      <c r="O92" s="131"/>
      <c r="P92" s="131"/>
      <c r="Q92" s="131"/>
      <c r="R92" s="131"/>
      <c r="S92" s="173"/>
      <c r="T92" s="173"/>
      <c r="U92" s="173"/>
      <c r="V92" s="173"/>
      <c r="W92" s="173"/>
    </row>
    <row r="93" spans="1:23" s="132" customFormat="1">
      <c r="A93" s="173"/>
      <c r="B93" s="173"/>
      <c r="C93" s="173"/>
      <c r="D93" s="173"/>
      <c r="E93" s="173"/>
      <c r="F93" s="131"/>
      <c r="G93" s="131"/>
      <c r="H93" s="131"/>
      <c r="I93" s="131"/>
      <c r="J93" s="131"/>
      <c r="K93" s="131"/>
      <c r="L93" s="131"/>
      <c r="M93" s="131"/>
      <c r="N93" s="131"/>
      <c r="O93" s="131"/>
      <c r="P93" s="131"/>
      <c r="Q93" s="131"/>
      <c r="R93" s="131"/>
      <c r="S93" s="173"/>
      <c r="T93" s="173"/>
      <c r="U93" s="173"/>
      <c r="V93" s="173"/>
      <c r="W93" s="173"/>
    </row>
    <row r="94" spans="1:23" s="132" customFormat="1">
      <c r="A94" s="173"/>
      <c r="B94" s="173"/>
      <c r="C94" s="173"/>
      <c r="D94" s="173"/>
      <c r="E94" s="173"/>
      <c r="F94" s="131"/>
      <c r="G94" s="131"/>
      <c r="H94" s="131"/>
      <c r="I94" s="131"/>
      <c r="J94" s="131"/>
      <c r="K94" s="131"/>
      <c r="L94" s="131"/>
      <c r="M94" s="131"/>
      <c r="N94" s="131"/>
      <c r="O94" s="131"/>
      <c r="P94" s="131"/>
      <c r="Q94" s="131"/>
      <c r="R94" s="131"/>
      <c r="S94" s="173"/>
      <c r="T94" s="173"/>
      <c r="U94" s="173"/>
      <c r="V94" s="173"/>
      <c r="W94" s="173"/>
    </row>
    <row r="95" spans="1:23" s="132" customFormat="1">
      <c r="A95" s="173"/>
      <c r="B95" s="173"/>
      <c r="C95" s="173"/>
      <c r="D95" s="173"/>
      <c r="E95" s="173"/>
      <c r="F95" s="131"/>
      <c r="G95" s="131"/>
      <c r="H95" s="131"/>
      <c r="I95" s="131"/>
      <c r="J95" s="131"/>
      <c r="K95" s="131"/>
      <c r="L95" s="131"/>
      <c r="M95" s="131"/>
      <c r="N95" s="131"/>
      <c r="O95" s="131"/>
      <c r="P95" s="131"/>
      <c r="Q95" s="131"/>
      <c r="R95" s="131"/>
      <c r="S95" s="173"/>
      <c r="T95" s="173"/>
      <c r="U95" s="173"/>
      <c r="V95" s="173"/>
      <c r="W95" s="173"/>
    </row>
    <row r="96" spans="1:23" s="132" customFormat="1">
      <c r="A96" s="173"/>
      <c r="B96" s="173"/>
      <c r="C96" s="173"/>
      <c r="D96" s="173"/>
      <c r="E96" s="173"/>
      <c r="F96" s="131"/>
      <c r="G96" s="131"/>
      <c r="H96" s="131"/>
      <c r="I96" s="131"/>
      <c r="J96" s="131"/>
      <c r="K96" s="131"/>
      <c r="L96" s="131"/>
      <c r="M96" s="131"/>
      <c r="N96" s="131"/>
      <c r="O96" s="131"/>
      <c r="P96" s="131"/>
      <c r="Q96" s="131"/>
      <c r="R96" s="131"/>
      <c r="S96" s="173"/>
      <c r="T96" s="173"/>
      <c r="U96" s="173"/>
      <c r="V96" s="173"/>
      <c r="W96" s="173"/>
    </row>
    <row r="97" spans="1:23" s="132" customFormat="1">
      <c r="A97" s="173"/>
      <c r="B97" s="173"/>
      <c r="C97" s="173"/>
      <c r="D97" s="173"/>
      <c r="E97" s="173"/>
      <c r="F97" s="131"/>
      <c r="G97" s="131"/>
      <c r="H97" s="131"/>
      <c r="I97" s="131"/>
      <c r="J97" s="131"/>
      <c r="K97" s="131"/>
      <c r="L97" s="131"/>
      <c r="M97" s="131"/>
      <c r="N97" s="131"/>
      <c r="O97" s="131"/>
      <c r="P97" s="131"/>
      <c r="Q97" s="131"/>
      <c r="R97" s="131"/>
      <c r="S97" s="173"/>
      <c r="T97" s="173"/>
      <c r="U97" s="173"/>
      <c r="V97" s="173"/>
      <c r="W97" s="173"/>
    </row>
    <row r="98" spans="1:23" s="132" customFormat="1">
      <c r="A98" s="173"/>
      <c r="B98" s="173"/>
      <c r="C98" s="173"/>
      <c r="D98" s="173"/>
      <c r="E98" s="173"/>
      <c r="F98" s="131"/>
      <c r="G98" s="131"/>
      <c r="H98" s="131"/>
      <c r="I98" s="131"/>
      <c r="J98" s="131"/>
      <c r="K98" s="131"/>
      <c r="L98" s="131"/>
      <c r="M98" s="131"/>
      <c r="N98" s="131"/>
      <c r="O98" s="131"/>
      <c r="P98" s="131"/>
      <c r="Q98" s="131"/>
      <c r="R98" s="131"/>
      <c r="S98" s="173"/>
      <c r="T98" s="173"/>
      <c r="U98" s="173"/>
      <c r="V98" s="173"/>
      <c r="W98" s="173"/>
    </row>
    <row r="99" spans="1:23" s="132" customFormat="1">
      <c r="A99" s="173"/>
      <c r="B99" s="173"/>
      <c r="C99" s="173"/>
      <c r="D99" s="173"/>
      <c r="E99" s="173"/>
      <c r="F99" s="131"/>
      <c r="G99" s="131"/>
      <c r="H99" s="131"/>
      <c r="I99" s="131"/>
      <c r="J99" s="131"/>
      <c r="K99" s="131"/>
      <c r="L99" s="131"/>
      <c r="M99" s="131"/>
      <c r="N99" s="131"/>
      <c r="O99" s="131"/>
      <c r="P99" s="131"/>
      <c r="Q99" s="131"/>
      <c r="R99" s="131"/>
      <c r="S99" s="173"/>
      <c r="T99" s="173"/>
      <c r="U99" s="173"/>
      <c r="V99" s="173"/>
      <c r="W99" s="173"/>
    </row>
    <row r="100" spans="1:23" s="132" customFormat="1" ht="26.45" customHeight="1">
      <c r="A100" s="185" t="s">
        <v>101</v>
      </c>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96"/>
    </row>
    <row r="101" spans="1:23" s="132" customFormat="1" ht="21" customHeight="1">
      <c r="A101" s="185" t="s">
        <v>102</v>
      </c>
      <c r="B101" s="186"/>
      <c r="C101" s="186"/>
      <c r="D101" s="186"/>
      <c r="E101" s="186"/>
      <c r="F101" s="186"/>
      <c r="G101" s="186"/>
      <c r="H101" s="186"/>
      <c r="I101" s="186"/>
      <c r="J101" s="186"/>
      <c r="K101" s="186"/>
      <c r="L101" s="186"/>
      <c r="M101" s="186"/>
      <c r="N101" s="186"/>
      <c r="O101" s="186"/>
      <c r="P101" s="186"/>
      <c r="Q101" s="186"/>
      <c r="R101" s="186"/>
      <c r="S101" s="186"/>
      <c r="T101" s="186"/>
      <c r="U101" s="186"/>
      <c r="V101" s="186"/>
      <c r="W101" s="96"/>
    </row>
    <row r="102" spans="1:23" s="132" customFormat="1" ht="21.95" customHeight="1">
      <c r="A102" s="185" t="s">
        <v>103</v>
      </c>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96"/>
    </row>
    <row r="103" spans="1:23" s="132" customFormat="1" ht="18.95" customHeight="1">
      <c r="A103" s="185" t="s">
        <v>104</v>
      </c>
      <c r="B103" s="186"/>
      <c r="C103" s="186"/>
      <c r="D103" s="186"/>
      <c r="E103" s="186"/>
      <c r="F103" s="186"/>
      <c r="G103" s="186"/>
      <c r="H103" s="186"/>
      <c r="I103" s="186"/>
      <c r="J103" s="186"/>
      <c r="K103" s="186"/>
      <c r="L103" s="186"/>
      <c r="M103" s="186"/>
      <c r="N103" s="186"/>
      <c r="O103" s="186"/>
      <c r="P103" s="186"/>
      <c r="Q103" s="186"/>
      <c r="R103" s="186"/>
      <c r="S103" s="186"/>
      <c r="T103" s="186"/>
      <c r="U103" s="186"/>
      <c r="V103" s="186"/>
      <c r="W103" s="96"/>
    </row>
    <row r="104" spans="1:23" s="132" customFormat="1" ht="18.600000000000001" customHeight="1">
      <c r="A104" s="185" t="s">
        <v>105</v>
      </c>
      <c r="B104" s="186"/>
      <c r="C104" s="186"/>
      <c r="D104" s="186"/>
      <c r="E104" s="186"/>
      <c r="F104" s="186"/>
      <c r="G104" s="186"/>
      <c r="H104" s="186"/>
      <c r="I104" s="186"/>
      <c r="J104" s="186"/>
      <c r="K104" s="186"/>
      <c r="L104" s="186"/>
      <c r="M104" s="186"/>
      <c r="N104" s="186"/>
      <c r="O104" s="186"/>
      <c r="P104" s="186"/>
      <c r="Q104" s="186"/>
      <c r="R104" s="186"/>
      <c r="S104" s="186"/>
      <c r="T104" s="186"/>
      <c r="U104" s="186"/>
      <c r="V104" s="186"/>
      <c r="W104" s="96"/>
    </row>
    <row r="105" spans="1:23" s="132" customFormat="1" ht="18.600000000000001" customHeight="1">
      <c r="A105" s="185" t="s">
        <v>106</v>
      </c>
      <c r="B105" s="186"/>
      <c r="C105" s="186"/>
      <c r="D105" s="186"/>
      <c r="E105" s="186"/>
      <c r="F105" s="186"/>
      <c r="G105" s="186"/>
      <c r="H105" s="186"/>
      <c r="I105" s="186"/>
      <c r="J105" s="186"/>
      <c r="K105" s="186"/>
      <c r="L105" s="186"/>
      <c r="M105" s="186"/>
      <c r="N105" s="186"/>
      <c r="O105" s="186"/>
      <c r="P105" s="186"/>
      <c r="Q105" s="186"/>
      <c r="R105" s="186"/>
      <c r="S105" s="186"/>
      <c r="T105" s="186"/>
      <c r="U105" s="186"/>
      <c r="V105" s="186"/>
      <c r="W105" s="96"/>
    </row>
    <row r="106" spans="1:23" s="142" customFormat="1" ht="54" customHeight="1">
      <c r="A106" s="185" t="s">
        <v>107</v>
      </c>
      <c r="B106" s="186"/>
      <c r="C106" s="186"/>
      <c r="D106" s="186"/>
      <c r="E106" s="186"/>
      <c r="F106" s="186"/>
      <c r="G106" s="186"/>
      <c r="H106" s="186"/>
      <c r="I106" s="186"/>
      <c r="J106" s="186"/>
      <c r="K106" s="186"/>
      <c r="L106" s="186"/>
      <c r="M106" s="186"/>
      <c r="N106" s="186"/>
      <c r="O106" s="186"/>
      <c r="P106" s="96"/>
      <c r="Q106" s="96"/>
      <c r="R106" s="96"/>
    </row>
    <row r="107" spans="1:23">
      <c r="A107" s="131"/>
      <c r="B107" s="131"/>
      <c r="C107" s="131"/>
      <c r="D107" s="131"/>
      <c r="E107" s="131"/>
      <c r="F107" s="131"/>
      <c r="G107" s="131"/>
      <c r="H107" s="131"/>
      <c r="I107" s="131"/>
      <c r="J107" s="131"/>
      <c r="K107" s="131"/>
      <c r="L107" s="131"/>
      <c r="M107" s="131"/>
      <c r="N107" s="131"/>
      <c r="O107" s="131"/>
      <c r="P107" s="131"/>
      <c r="Q107" s="131"/>
      <c r="R107" s="131"/>
      <c r="S107" s="171"/>
      <c r="T107" s="171"/>
      <c r="U107" s="171"/>
      <c r="V107" s="171"/>
      <c r="W107" s="171"/>
    </row>
    <row r="108" spans="1:23" s="134" customFormat="1">
      <c r="A108" s="98" t="s">
        <v>16</v>
      </c>
      <c r="B108" s="98" t="s">
        <v>20</v>
      </c>
      <c r="C108" s="98" t="s">
        <v>78</v>
      </c>
      <c r="D108" s="98" t="s">
        <v>50</v>
      </c>
      <c r="E108" s="98" t="s">
        <v>93</v>
      </c>
      <c r="F108" s="115">
        <v>41456</v>
      </c>
      <c r="G108" s="115">
        <v>41487</v>
      </c>
      <c r="H108" s="115">
        <v>41518</v>
      </c>
      <c r="I108" s="115">
        <v>41548</v>
      </c>
      <c r="J108" s="115">
        <v>41579</v>
      </c>
      <c r="K108" s="115">
        <v>41609</v>
      </c>
      <c r="L108" s="115">
        <v>41640</v>
      </c>
      <c r="M108" s="115">
        <v>41671</v>
      </c>
      <c r="N108" s="115">
        <v>41699</v>
      </c>
      <c r="O108" s="115">
        <v>41730</v>
      </c>
      <c r="P108" s="115">
        <v>41760</v>
      </c>
      <c r="Q108" s="115">
        <v>41791</v>
      </c>
      <c r="R108" s="116"/>
    </row>
    <row r="109" spans="1:23" s="134" customFormat="1">
      <c r="A109" s="98"/>
      <c r="B109" s="98"/>
      <c r="C109" s="98"/>
      <c r="D109" s="97"/>
      <c r="E109" s="116"/>
      <c r="F109" s="116"/>
      <c r="G109" s="116"/>
      <c r="H109" s="116"/>
      <c r="I109" s="116"/>
      <c r="J109" s="116"/>
      <c r="K109" s="116"/>
      <c r="L109" s="116"/>
      <c r="M109" s="116"/>
      <c r="N109" s="116"/>
      <c r="O109" s="116"/>
      <c r="P109" s="116"/>
      <c r="Q109" s="116"/>
      <c r="R109" s="116"/>
    </row>
    <row r="110" spans="1:23">
      <c r="A110" s="93" t="s">
        <v>37</v>
      </c>
      <c r="B110" s="93" t="s">
        <v>39</v>
      </c>
      <c r="C110" s="93" t="s">
        <v>49</v>
      </c>
      <c r="D110" s="93" t="s">
        <v>51</v>
      </c>
      <c r="E110" s="93" t="s">
        <v>52</v>
      </c>
      <c r="F110" s="101">
        <f>SUMIFS(Table1[Row Data],Table1[Account Type],$A110,Table1[Unit],$B110,Table1[Value Drivers],$C110,Table1[Cost Centre / Profit Centre],$D110,Table1[Cost Centre / Profit Centre Elements],$E110,Table1[Month],F$108)</f>
        <v>593751.84077137313</v>
      </c>
      <c r="G110" s="101">
        <f>SUMIFS(Table1[Row Data],Table1[Account Type],$A110,Table1[Unit],$B110,Table1[Value Drivers],$C110,Table1[Cost Centre / Profit Centre],$D110,Table1[Cost Centre / Profit Centre Elements],$E110,Table1[Month],G$108)</f>
        <v>820393.03401412489</v>
      </c>
      <c r="H110" s="101">
        <f>SUMIFS(Table1[Row Data],Table1[Account Type],$A110,Table1[Unit],$B110,Table1[Value Drivers],$C110,Table1[Cost Centre / Profit Centre],$D110,Table1[Cost Centre / Profit Centre Elements],$E110,Table1[Month],H$108)</f>
        <v>642291.58212862327</v>
      </c>
      <c r="I110" s="101">
        <f>SUMIFS(Table1[Row Data],Table1[Account Type],$A110,Table1[Unit],$B110,Table1[Value Drivers],$C110,Table1[Cost Centre / Profit Centre],$D110,Table1[Cost Centre / Profit Centre Elements],$E110,Table1[Month],I$108)</f>
        <v>609639.97288837493</v>
      </c>
      <c r="J110" s="101">
        <f>SUMIFS(Table1[Row Data],Table1[Account Type],$A110,Table1[Unit],$B110,Table1[Value Drivers],$C110,Table1[Cost Centre / Profit Centre],$D110,Table1[Cost Centre / Profit Centre Elements],$E110,Table1[Month],J$108)</f>
        <v>626073.16897124995</v>
      </c>
      <c r="K110" s="101">
        <f>SUMIFS(Table1[Row Data],Table1[Account Type],$A110,Table1[Unit],$B110,Table1[Value Drivers],$C110,Table1[Cost Centre / Profit Centre],$D110,Table1[Cost Centre / Profit Centre Elements],$E110,Table1[Month],K$108)</f>
        <v>602153.37789750006</v>
      </c>
      <c r="L110" s="101">
        <f>SUMIFS(Table1[Row Data],Table1[Account Type],$A110,Table1[Unit],$B110,Table1[Value Drivers],$C110,Table1[Cost Centre / Profit Centre],$D110,Table1[Cost Centre / Profit Centre Elements],$E110,Table1[Month],L$108)</f>
        <v>1146143.9846999997</v>
      </c>
      <c r="M110" s="101">
        <f>SUMIFS(Table1[Row Data],Table1[Account Type],$A110,Table1[Unit],$B110,Table1[Value Drivers],$C110,Table1[Cost Centre / Profit Centre],$D110,Table1[Cost Centre / Profit Centre Elements],$E110,Table1[Month],M$108)</f>
        <v>964931.83751249989</v>
      </c>
      <c r="N110" s="101">
        <f>SUMIFS(Table1[Row Data],Table1[Account Type],$A110,Table1[Unit],$B110,Table1[Value Drivers],$C110,Table1[Cost Centre / Profit Centre],$D110,Table1[Cost Centre / Profit Centre Elements],$E110,Table1[Month],N$108)</f>
        <v>962733.95790000004</v>
      </c>
      <c r="O110" s="101">
        <f>SUMIFS(Table1[Row Data],Table1[Account Type],$A110,Table1[Unit],$B110,Table1[Value Drivers],$C110,Table1[Cost Centre / Profit Centre],$D110,Table1[Cost Centre / Profit Centre Elements],$E110,Table1[Month],O$108)</f>
        <v>964825.21760624985</v>
      </c>
      <c r="P110" s="101">
        <f>SUMIFS(Table1[Row Data],Table1[Account Type],$A110,Table1[Unit],$B110,Table1[Value Drivers],$C110,Table1[Cost Centre / Profit Centre],$D110,Table1[Cost Centre / Profit Centre Elements],$E110,Table1[Month],P$108)</f>
        <v>1024534.78359375</v>
      </c>
      <c r="Q110" s="101">
        <f>SUMIFS(Table1[Row Data],Table1[Account Type],$A110,Table1[Unit],$B110,Table1[Value Drivers],$C110,Table1[Cost Centre / Profit Centre],$D110,Table1[Cost Centre / Profit Centre Elements],$E110,Table1[Month],Q$108)</f>
        <v>1168045.22566875</v>
      </c>
      <c r="R110" s="131"/>
      <c r="S110" s="171"/>
      <c r="T110" s="171"/>
      <c r="U110" s="171"/>
      <c r="V110" s="171"/>
      <c r="W110" s="171"/>
    </row>
    <row r="111" spans="1:23">
      <c r="A111" s="93" t="s">
        <v>37</v>
      </c>
      <c r="B111" s="93" t="s">
        <v>47</v>
      </c>
      <c r="C111" s="93" t="s">
        <v>49</v>
      </c>
      <c r="D111" s="93" t="s">
        <v>51</v>
      </c>
      <c r="E111" s="93" t="s">
        <v>52</v>
      </c>
      <c r="F111" s="101">
        <f>SUMIFS(Table1[Row Data],Table1[Account Type],$A111,Table1[Unit],$B111,Table1[Value Drivers],$C111,Table1[Cost Centre / Profit Centre],$D111,Table1[Cost Centre / Profit Centre Elements],$E111,Table1[Month],F$108)</f>
        <v>2533034.5131168002</v>
      </c>
      <c r="G111" s="101">
        <f>SUMIFS(Table1[Row Data],Table1[Account Type],$A111,Table1[Unit],$B111,Table1[Value Drivers],$C111,Table1[Cost Centre / Profit Centre],$D111,Table1[Cost Centre / Profit Centre Elements],$E111,Table1[Month],G$108)</f>
        <v>3051574.1625600001</v>
      </c>
      <c r="H111" s="101">
        <f>SUMIFS(Table1[Row Data],Table1[Account Type],$A111,Table1[Unit],$B111,Table1[Value Drivers],$C111,Table1[Cost Centre / Profit Centre],$D111,Table1[Cost Centre / Profit Centre Elements],$E111,Table1[Month],H$108)</f>
        <v>3084202.7580672004</v>
      </c>
      <c r="I111" s="101">
        <f>SUMIFS(Table1[Row Data],Table1[Account Type],$A111,Table1[Unit],$B111,Table1[Value Drivers],$C111,Table1[Cost Centre / Profit Centre],$D111,Table1[Cost Centre / Profit Centre Elements],$E111,Table1[Month],I$108)</f>
        <v>4135202.765971201</v>
      </c>
      <c r="J111" s="101">
        <f>SUMIFS(Table1[Row Data],Table1[Account Type],$A111,Table1[Unit],$B111,Table1[Value Drivers],$C111,Table1[Cost Centre / Profit Centre],$D111,Table1[Cost Centre / Profit Centre Elements],$E111,Table1[Month],J$108)</f>
        <v>4473275.8948415993</v>
      </c>
      <c r="K111" s="101">
        <f>SUMIFS(Table1[Row Data],Table1[Account Type],$A111,Table1[Unit],$B111,Table1[Value Drivers],$C111,Table1[Cost Centre / Profit Centre],$D111,Table1[Cost Centre / Profit Centre Elements],$E111,Table1[Month],K$108)</f>
        <v>3464957.9260800011</v>
      </c>
      <c r="L111" s="101">
        <f>SUMIFS(Table1[Row Data],Table1[Account Type],$A111,Table1[Unit],$B111,Table1[Value Drivers],$C111,Table1[Cost Centre / Profit Centre],$D111,Table1[Cost Centre / Profit Centre Elements],$E111,Table1[Month],L$108)</f>
        <v>4049642.8266000003</v>
      </c>
      <c r="M111" s="101">
        <f>SUMIFS(Table1[Row Data],Table1[Account Type],$A111,Table1[Unit],$B111,Table1[Value Drivers],$C111,Table1[Cost Centre / Profit Centre],$D111,Table1[Cost Centre / Profit Centre Elements],$E111,Table1[Month],M$108)</f>
        <v>4767948.2214000002</v>
      </c>
      <c r="N111" s="101">
        <f>SUMIFS(Table1[Row Data],Table1[Account Type],$A111,Table1[Unit],$B111,Table1[Value Drivers],$C111,Table1[Cost Centre / Profit Centre],$D111,Table1[Cost Centre / Profit Centre Elements],$E111,Table1[Month],N$108)</f>
        <v>4346722.8083999995</v>
      </c>
      <c r="O111" s="101">
        <f>SUMIFS(Table1[Row Data],Table1[Account Type],$A111,Table1[Unit],$B111,Table1[Value Drivers],$C111,Table1[Cost Centre / Profit Centre],$D111,Table1[Cost Centre / Profit Centre Elements],$E111,Table1[Month],O$108)</f>
        <v>4671541.1274000006</v>
      </c>
      <c r="P111" s="101">
        <f>SUMIFS(Table1[Row Data],Table1[Account Type],$A111,Table1[Unit],$B111,Table1[Value Drivers],$C111,Table1[Cost Centre / Profit Centre],$D111,Table1[Cost Centre / Profit Centre Elements],$E111,Table1[Month],P$108)</f>
        <v>5478104.6040000012</v>
      </c>
      <c r="Q111" s="101">
        <f>SUMIFS(Table1[Row Data],Table1[Account Type],$A111,Table1[Unit],$B111,Table1[Value Drivers],$C111,Table1[Cost Centre / Profit Centre],$D111,Table1[Cost Centre / Profit Centre Elements],$E111,Table1[Month],Q$108)</f>
        <v>2269805.1667200001</v>
      </c>
      <c r="R111" s="131"/>
      <c r="S111" s="171"/>
      <c r="T111" s="171"/>
      <c r="U111" s="171"/>
      <c r="V111" s="171"/>
      <c r="W111" s="171"/>
    </row>
    <row r="112" spans="1:23">
      <c r="A112" s="93" t="s">
        <v>37</v>
      </c>
      <c r="B112" s="93" t="s">
        <v>48</v>
      </c>
      <c r="C112" s="93" t="s">
        <v>49</v>
      </c>
      <c r="D112" s="93" t="s">
        <v>51</v>
      </c>
      <c r="E112" s="93" t="s">
        <v>52</v>
      </c>
      <c r="F112" s="101">
        <f>SUMIFS(Table1[Row Data],Table1[Account Type],$A112,Table1[Unit],$B112,Table1[Value Drivers],$C112,Table1[Cost Centre / Profit Centre],$D112,Table1[Cost Centre / Profit Centre Elements],$E112,Table1[Month],F$108)</f>
        <v>1625596.3356633</v>
      </c>
      <c r="G112" s="101">
        <f>SUMIFS(Table1[Row Data],Table1[Account Type],$A112,Table1[Unit],$B112,Table1[Value Drivers],$C112,Table1[Cost Centre / Profit Centre],$D112,Table1[Cost Centre / Profit Centre Elements],$E112,Table1[Month],G$108)</f>
        <v>1295067.8472731998</v>
      </c>
      <c r="H112" s="101">
        <f>SUMIFS(Table1[Row Data],Table1[Account Type],$A112,Table1[Unit],$B112,Table1[Value Drivers],$C112,Table1[Cost Centre / Profit Centre],$D112,Table1[Cost Centre / Profit Centre Elements],$E112,Table1[Month],H$108)</f>
        <v>1750624.8818057997</v>
      </c>
      <c r="I112" s="101">
        <f>SUMIFS(Table1[Row Data],Table1[Account Type],$A112,Table1[Unit],$B112,Table1[Value Drivers],$C112,Table1[Cost Centre / Profit Centre],$D112,Table1[Cost Centre / Profit Centre Elements],$E112,Table1[Month],I$108)</f>
        <v>1472529.3869285996</v>
      </c>
      <c r="J112" s="101">
        <f>SUMIFS(Table1[Row Data],Table1[Account Type],$A112,Table1[Unit],$B112,Table1[Value Drivers],$C112,Table1[Cost Centre / Profit Centre],$D112,Table1[Cost Centre / Profit Centre Elements],$E112,Table1[Month],J$108)</f>
        <v>1252200.4923928501</v>
      </c>
      <c r="K112" s="101">
        <f>SUMIFS(Table1[Row Data],Table1[Account Type],$A112,Table1[Unit],$B112,Table1[Value Drivers],$C112,Table1[Cost Centre / Profit Centre],$D112,Table1[Cost Centre / Profit Centre Elements],$E112,Table1[Month],K$108)</f>
        <v>1406782.6738875001</v>
      </c>
      <c r="L112" s="101">
        <f>SUMIFS(Table1[Row Data],Table1[Account Type],$A112,Table1[Unit],$B112,Table1[Value Drivers],$C112,Table1[Cost Centre / Profit Centre],$D112,Table1[Cost Centre / Profit Centre Elements],$E112,Table1[Month],L$108)</f>
        <v>1877449.5046125001</v>
      </c>
      <c r="M112" s="101">
        <f>SUMIFS(Table1[Row Data],Table1[Account Type],$A112,Table1[Unit],$B112,Table1[Value Drivers],$C112,Table1[Cost Centre / Profit Centre],$D112,Table1[Cost Centre / Profit Centre Elements],$E112,Table1[Month],M$108)</f>
        <v>1912219.1750437501</v>
      </c>
      <c r="N112" s="101">
        <f>SUMIFS(Table1[Row Data],Table1[Account Type],$A112,Table1[Unit],$B112,Table1[Value Drivers],$C112,Table1[Cost Centre / Profit Centre],$D112,Table1[Cost Centre / Profit Centre Elements],$E112,Table1[Month],N$108)</f>
        <v>2266625.1980531253</v>
      </c>
      <c r="O112" s="101">
        <f>SUMIFS(Table1[Row Data],Table1[Account Type],$A112,Table1[Unit],$B112,Table1[Value Drivers],$C112,Table1[Cost Centre / Profit Centre],$D112,Table1[Cost Centre / Profit Centre Elements],$E112,Table1[Month],O$108)</f>
        <v>2234200.5744250002</v>
      </c>
      <c r="P112" s="101">
        <f>SUMIFS(Table1[Row Data],Table1[Account Type],$A112,Table1[Unit],$B112,Table1[Value Drivers],$C112,Table1[Cost Centre / Profit Centre],$D112,Table1[Cost Centre / Profit Centre Elements],$E112,Table1[Month],P$108)</f>
        <v>2593715.6428375002</v>
      </c>
      <c r="Q112" s="101">
        <f>SUMIFS(Table1[Row Data],Table1[Account Type],$A112,Table1[Unit],$B112,Table1[Value Drivers],$C112,Table1[Cost Centre / Profit Centre],$D112,Table1[Cost Centre / Profit Centre Elements],$E112,Table1[Month],Q$108)</f>
        <v>2274807.7859325004</v>
      </c>
      <c r="R112" s="131"/>
      <c r="S112" s="171"/>
      <c r="T112" s="171"/>
      <c r="U112" s="171"/>
      <c r="V112" s="171"/>
      <c r="W112" s="171"/>
    </row>
    <row r="113" spans="1:23">
      <c r="A113" s="93" t="s">
        <v>64</v>
      </c>
      <c r="B113" s="93" t="s">
        <v>39</v>
      </c>
      <c r="C113" s="93" t="s">
        <v>65</v>
      </c>
      <c r="D113" s="93" t="s">
        <v>65</v>
      </c>
      <c r="E113" s="93" t="s">
        <v>65</v>
      </c>
      <c r="F113" s="167">
        <f>SUMIFS(Table1[Row Data],Table1[Account Type],$A113,Table1[Unit],$B113,Table1[Value Drivers],$C113,Table1[Cost Centre / Profit Centre],$D113,Table1[Cost Centre / Profit Centre Elements],$E113,Table1[Month],F$108)</f>
        <v>181.933291</v>
      </c>
      <c r="G113" s="167">
        <f>SUMIFS(Table1[Row Data],Table1[Account Type],$A113,Table1[Unit],$B113,Table1[Value Drivers],$C113,Table1[Cost Centre / Profit Centre],$D113,Table1[Cost Centre / Profit Centre Elements],$E113,Table1[Month],G$108)</f>
        <v>187.44394299999999</v>
      </c>
      <c r="H113" s="167">
        <f>SUMIFS(Table1[Row Data],Table1[Account Type],$A113,Table1[Unit],$B113,Table1[Value Drivers],$C113,Table1[Cost Centre / Profit Centre],$D113,Table1[Cost Centre / Profit Centre Elements],$E113,Table1[Month],H$108)</f>
        <v>184.77365699999999</v>
      </c>
      <c r="I113" s="167">
        <f>SUMIFS(Table1[Row Data],Table1[Account Type],$A113,Table1[Unit],$B113,Table1[Value Drivers],$C113,Table1[Cost Centre / Profit Centre],$D113,Table1[Cost Centre / Profit Centre Elements],$E113,Table1[Month],I$108)</f>
        <v>191.54109299999999</v>
      </c>
      <c r="J113" s="167">
        <f>SUMIFS(Table1[Row Data],Table1[Account Type],$A113,Table1[Unit],$B113,Table1[Value Drivers],$C113,Table1[Cost Centre / Profit Centre],$D113,Table1[Cost Centre / Profit Centre Elements],$E113,Table1[Month],J$108)</f>
        <v>98.096062000000003</v>
      </c>
      <c r="K113" s="167">
        <f>SUMIFS(Table1[Row Data],Table1[Account Type],$A113,Table1[Unit],$B113,Table1[Value Drivers],$C113,Table1[Cost Centre / Profit Centre],$D113,Table1[Cost Centre / Profit Centre Elements],$E113,Table1[Month],K$108)</f>
        <v>185.30685299999999</v>
      </c>
      <c r="L113" s="167">
        <f>SUMIFS(Table1[Row Data],Table1[Account Type],$A113,Table1[Unit],$B113,Table1[Value Drivers],$C113,Table1[Cost Centre / Profit Centre],$D113,Table1[Cost Centre / Profit Centre Elements],$E113,Table1[Month],L$108)</f>
        <v>186.90143900000001</v>
      </c>
      <c r="M113" s="167">
        <f>SUMIFS(Table1[Row Data],Table1[Account Type],$A113,Table1[Unit],$B113,Table1[Value Drivers],$C113,Table1[Cost Centre / Profit Centre],$D113,Table1[Cost Centre / Profit Centre Elements],$E113,Table1[Month],M$108)</f>
        <v>158.58676500000001</v>
      </c>
      <c r="N113" s="167">
        <f>SUMIFS(Table1[Row Data],Table1[Account Type],$A113,Table1[Unit],$B113,Table1[Value Drivers],$C113,Table1[Cost Centre / Profit Centre],$D113,Table1[Cost Centre / Profit Centre Elements],$E113,Table1[Month],N$108)</f>
        <v>191.40367599999999</v>
      </c>
      <c r="O113" s="167">
        <f>SUMIFS(Table1[Row Data],Table1[Account Type],$A113,Table1[Unit],$B113,Table1[Value Drivers],$C113,Table1[Cost Centre / Profit Centre],$D113,Table1[Cost Centre / Profit Centre Elements],$E113,Table1[Month],O$108)</f>
        <v>171.057864</v>
      </c>
      <c r="P113" s="167">
        <f>SUMIFS(Table1[Row Data],Table1[Account Type],$A113,Table1[Unit],$B113,Table1[Value Drivers],$C113,Table1[Cost Centre / Profit Centre],$D113,Table1[Cost Centre / Profit Centre Elements],$E113,Table1[Month],P$108)</f>
        <v>169.28699900000001</v>
      </c>
      <c r="Q113" s="167">
        <f>SUMIFS(Table1[Row Data],Table1[Account Type],$A113,Table1[Unit],$B113,Table1[Value Drivers],$C113,Table1[Cost Centre / Profit Centre],$D113,Table1[Cost Centre / Profit Centre Elements],$E113,Table1[Month],Q$108)</f>
        <v>142.50871699999999</v>
      </c>
      <c r="R113" s="131"/>
      <c r="S113" s="171"/>
      <c r="T113" s="171"/>
      <c r="U113" s="171"/>
      <c r="V113" s="171"/>
      <c r="W113" s="171"/>
    </row>
    <row r="114" spans="1:23">
      <c r="A114" s="93" t="s">
        <v>64</v>
      </c>
      <c r="B114" s="93" t="s">
        <v>47</v>
      </c>
      <c r="C114" s="93" t="s">
        <v>65</v>
      </c>
      <c r="D114" s="93" t="s">
        <v>65</v>
      </c>
      <c r="E114" s="93" t="s">
        <v>65</v>
      </c>
      <c r="F114" s="167">
        <f>SUMIFS(Table1[Row Data],Table1[Account Type],$A114,Table1[Unit],$B114,Table1[Value Drivers],$C114,Table1[Cost Centre / Profit Centre],$D114,Table1[Cost Centre / Profit Centre Elements],$E114,Table1[Month],F$108)</f>
        <v>214.968999</v>
      </c>
      <c r="G114" s="167">
        <f>SUMIFS(Table1[Row Data],Table1[Account Type],$A114,Table1[Unit],$B114,Table1[Value Drivers],$C114,Table1[Cost Centre / Profit Centre],$D114,Table1[Cost Centre / Profit Centre Elements],$E114,Table1[Month],G$108)</f>
        <v>228.199051</v>
      </c>
      <c r="H114" s="167">
        <f>SUMIFS(Table1[Row Data],Table1[Account Type],$A114,Table1[Unit],$B114,Table1[Value Drivers],$C114,Table1[Cost Centre / Profit Centre],$D114,Table1[Cost Centre / Profit Centre Elements],$E114,Table1[Month],H$108)</f>
        <v>216.53646700000002</v>
      </c>
      <c r="I114" s="167">
        <f>SUMIFS(Table1[Row Data],Table1[Account Type],$A114,Table1[Unit],$B114,Table1[Value Drivers],$C114,Table1[Cost Centre / Profit Centre],$D114,Table1[Cost Centre / Profit Centre Elements],$E114,Table1[Month],I$108)</f>
        <v>236.760276</v>
      </c>
      <c r="J114" s="167">
        <f>SUMIFS(Table1[Row Data],Table1[Account Type],$A114,Table1[Unit],$B114,Table1[Value Drivers],$C114,Table1[Cost Centre / Profit Centre],$D114,Table1[Cost Centre / Profit Centre Elements],$E114,Table1[Month],J$108)</f>
        <v>232.052864</v>
      </c>
      <c r="K114" s="167">
        <f>SUMIFS(Table1[Row Data],Table1[Account Type],$A114,Table1[Unit],$B114,Table1[Value Drivers],$C114,Table1[Cost Centre / Profit Centre],$D114,Table1[Cost Centre / Profit Centre Elements],$E114,Table1[Month],K$108)</f>
        <v>240.21016</v>
      </c>
      <c r="L114" s="167">
        <f>SUMIFS(Table1[Row Data],Table1[Account Type],$A114,Table1[Unit],$B114,Table1[Value Drivers],$C114,Table1[Cost Centre / Profit Centre],$D114,Table1[Cost Centre / Profit Centre Elements],$E114,Table1[Month],L$108)</f>
        <v>288.160549</v>
      </c>
      <c r="M114" s="167">
        <f>SUMIFS(Table1[Row Data],Table1[Account Type],$A114,Table1[Unit],$B114,Table1[Value Drivers],$C114,Table1[Cost Centre / Profit Centre],$D114,Table1[Cost Centre / Profit Centre Elements],$E114,Table1[Month],M$108)</f>
        <v>306.884524</v>
      </c>
      <c r="N114" s="167">
        <f>SUMIFS(Table1[Row Data],Table1[Account Type],$A114,Table1[Unit],$B114,Table1[Value Drivers],$C114,Table1[Cost Centre / Profit Centre],$D114,Table1[Cost Centre / Profit Centre Elements],$E114,Table1[Month],N$108)</f>
        <v>367.65100600000005</v>
      </c>
      <c r="O114" s="167">
        <f>SUMIFS(Table1[Row Data],Table1[Account Type],$A114,Table1[Unit],$B114,Table1[Value Drivers],$C114,Table1[Cost Centre / Profit Centre],$D114,Table1[Cost Centre / Profit Centre Elements],$E114,Table1[Month],O$108)</f>
        <v>351.99016599999999</v>
      </c>
      <c r="P114" s="167">
        <f>SUMIFS(Table1[Row Data],Table1[Account Type],$A114,Table1[Unit],$B114,Table1[Value Drivers],$C114,Table1[Cost Centre / Profit Centre],$D114,Table1[Cost Centre / Profit Centre Elements],$E114,Table1[Month],P$108)</f>
        <v>362.822</v>
      </c>
      <c r="Q114" s="167">
        <f>SUMIFS(Table1[Row Data],Table1[Account Type],$A114,Table1[Unit],$B114,Table1[Value Drivers],$C114,Table1[Cost Centre / Profit Centre],$D114,Table1[Cost Centre / Profit Centre Elements],$E114,Table1[Month],Q$108)</f>
        <v>260.31229999999999</v>
      </c>
      <c r="R114" s="131"/>
      <c r="S114" s="171"/>
      <c r="T114" s="171"/>
      <c r="U114" s="171"/>
      <c r="V114" s="171"/>
      <c r="W114" s="171"/>
    </row>
    <row r="115" spans="1:23">
      <c r="A115" s="93" t="s">
        <v>64</v>
      </c>
      <c r="B115" s="93" t="s">
        <v>48</v>
      </c>
      <c r="C115" s="93" t="s">
        <v>65</v>
      </c>
      <c r="D115" s="93" t="s">
        <v>65</v>
      </c>
      <c r="E115" s="93" t="s">
        <v>65</v>
      </c>
      <c r="F115" s="167">
        <f>SUMIFS(Table1[Row Data],Table1[Account Type],$A115,Table1[Unit],$B115,Table1[Value Drivers],$C115,Table1[Cost Centre / Profit Centre],$D115,Table1[Cost Centre / Profit Centre Elements],$E115,Table1[Month],F$108)</f>
        <v>250.24199099999998</v>
      </c>
      <c r="G115" s="167">
        <f>SUMIFS(Table1[Row Data],Table1[Account Type],$A115,Table1[Unit],$B115,Table1[Value Drivers],$C115,Table1[Cost Centre / Profit Centre],$D115,Table1[Cost Centre / Profit Centre Elements],$E115,Table1[Month],G$108)</f>
        <v>206.740703</v>
      </c>
      <c r="H115" s="167">
        <f>SUMIFS(Table1[Row Data],Table1[Account Type],$A115,Table1[Unit],$B115,Table1[Value Drivers],$C115,Table1[Cost Centre / Profit Centre],$D115,Table1[Cost Centre / Profit Centre Elements],$E115,Table1[Month],H$108)</f>
        <v>201.23546099999996</v>
      </c>
      <c r="I115" s="167">
        <f>SUMIFS(Table1[Row Data],Table1[Account Type],$A115,Table1[Unit],$B115,Table1[Value Drivers],$C115,Table1[Cost Centre / Profit Centre],$D115,Table1[Cost Centre / Profit Centre Elements],$E115,Table1[Month],I$108)</f>
        <v>174.36956599999999</v>
      </c>
      <c r="J115" s="167">
        <f>SUMIFS(Table1[Row Data],Table1[Account Type],$A115,Table1[Unit],$B115,Table1[Value Drivers],$C115,Table1[Cost Centre / Profit Centre],$D115,Table1[Cost Centre / Profit Centre Elements],$E115,Table1[Month],J$108)</f>
        <v>204.09105</v>
      </c>
      <c r="K115" s="167">
        <f>SUMIFS(Table1[Row Data],Table1[Account Type],$A115,Table1[Unit],$B115,Table1[Value Drivers],$C115,Table1[Cost Centre / Profit Centre],$D115,Table1[Cost Centre / Profit Centre Elements],$E115,Table1[Month],K$108)</f>
        <v>146.35666599999999</v>
      </c>
      <c r="L115" s="167">
        <f>SUMIFS(Table1[Row Data],Table1[Account Type],$A115,Table1[Unit],$B115,Table1[Value Drivers],$C115,Table1[Cost Centre / Profit Centre],$D115,Table1[Cost Centre / Profit Centre Elements],$E115,Table1[Month],L$108)</f>
        <v>204.20249700000002</v>
      </c>
      <c r="M115" s="167">
        <f>SUMIFS(Table1[Row Data],Table1[Account Type],$A115,Table1[Unit],$B115,Table1[Value Drivers],$C115,Table1[Cost Centre / Profit Centre],$D115,Table1[Cost Centre / Profit Centre Elements],$E115,Table1[Month],M$108)</f>
        <v>217.43019900000002</v>
      </c>
      <c r="N115" s="167">
        <f>SUMIFS(Table1[Row Data],Table1[Account Type],$A115,Table1[Unit],$B115,Table1[Value Drivers],$C115,Table1[Cost Centre / Profit Centre],$D115,Table1[Cost Centre / Profit Centre Elements],$E115,Table1[Month],N$108)</f>
        <v>230.98220000000001</v>
      </c>
      <c r="O115" s="167">
        <f>SUMIFS(Table1[Row Data],Table1[Account Type],$A115,Table1[Unit],$B115,Table1[Value Drivers],$C115,Table1[Cost Centre / Profit Centre],$D115,Table1[Cost Centre / Profit Centre Elements],$E115,Table1[Month],O$108)</f>
        <v>236.441136</v>
      </c>
      <c r="P115" s="167">
        <f>SUMIFS(Table1[Row Data],Table1[Account Type],$A115,Table1[Unit],$B115,Table1[Value Drivers],$C115,Table1[Cost Centre / Profit Centre],$D115,Table1[Cost Centre / Profit Centre Elements],$E115,Table1[Month],P$108)</f>
        <v>241.40736899999999</v>
      </c>
      <c r="Q115" s="167">
        <f>SUMIFS(Table1[Row Data],Table1[Account Type],$A115,Table1[Unit],$B115,Table1[Value Drivers],$C115,Table1[Cost Centre / Profit Centre],$D115,Table1[Cost Centre / Profit Centre Elements],$E115,Table1[Month],Q$108)</f>
        <v>220.380334</v>
      </c>
      <c r="R115" s="131"/>
      <c r="S115" s="171"/>
      <c r="T115" s="171"/>
      <c r="U115" s="171"/>
      <c r="V115" s="171"/>
      <c r="W115" s="171"/>
    </row>
    <row r="116" spans="1:23" s="141" customFormat="1">
      <c r="A116" s="93" t="s">
        <v>37</v>
      </c>
      <c r="B116" s="93" t="s">
        <v>39</v>
      </c>
      <c r="C116" s="93" t="s">
        <v>49</v>
      </c>
      <c r="D116" s="93" t="s">
        <v>61</v>
      </c>
      <c r="E116" s="93" t="s">
        <v>62</v>
      </c>
      <c r="F116" s="101">
        <f>SUMIFS(Table1[Row Data],Table1[Account Type],$A116,Table1[Unit],$B116,Table1[Value Drivers],$C116,Table1[Cost Centre / Profit Centre],$D116,Table1[Cost Centre / Profit Centre Elements],$E116,Table1[Month],F$108)</f>
        <v>1153364.1040624965</v>
      </c>
      <c r="G116" s="101">
        <f>SUMIFS(Table1[Row Data],Table1[Account Type],$A116,Table1[Unit],$B116,Table1[Value Drivers],$C116,Table1[Cost Centre / Profit Centre],$D116,Table1[Cost Centre / Profit Centre Elements],$E116,Table1[Month],G$108)</f>
        <v>1593615.0621875001</v>
      </c>
      <c r="H116" s="101">
        <f>SUMIFS(Table1[Row Data],Table1[Account Type],$A116,Table1[Unit],$B116,Table1[Value Drivers],$C116,Table1[Cost Centre / Profit Centre],$D116,Table1[Cost Centre / Profit Centre Elements],$E116,Table1[Month],H$108)</f>
        <v>1247652.6459374966</v>
      </c>
      <c r="I116" s="101">
        <f>SUMIFS(Table1[Row Data],Table1[Account Type],$A116,Table1[Unit],$B116,Table1[Value Drivers],$C116,Table1[Cost Centre / Profit Centre],$D116,Table1[Cost Centre / Profit Centre Elements],$E116,Table1[Month],I$108)</f>
        <v>1184226.8315625</v>
      </c>
      <c r="J116" s="101">
        <f>SUMIFS(Table1[Row Data],Table1[Account Type],$A116,Table1[Unit],$B116,Table1[Value Drivers],$C116,Table1[Cost Centre / Profit Centre],$D116,Table1[Cost Centre / Profit Centre Elements],$E116,Table1[Month],J$108)</f>
        <v>1216148.346875</v>
      </c>
      <c r="K116" s="101">
        <f>SUMIFS(Table1[Row Data],Table1[Account Type],$A116,Table1[Unit],$B116,Table1[Value Drivers],$C116,Table1[Cost Centre / Profit Centre],$D116,Table1[Cost Centre / Profit Centre Elements],$E116,Table1[Month],K$108)</f>
        <v>1169684.1062500002</v>
      </c>
      <c r="L116" s="101">
        <f>SUMIFS(Table1[Row Data],Table1[Account Type],$A116,Table1[Unit],$B116,Table1[Value Drivers],$C116,Table1[Cost Centre / Profit Centre],$D116,Table1[Cost Centre / Profit Centre Elements],$E116,Table1[Month],L$108)</f>
        <v>1469415.3649999998</v>
      </c>
      <c r="M116" s="101">
        <f>SUMIFS(Table1[Row Data],Table1[Account Type],$A116,Table1[Unit],$B116,Table1[Value Drivers],$C116,Table1[Cost Centre / Profit Centre],$D116,Table1[Cost Centre / Profit Centre Elements],$E116,Table1[Month],M$108)</f>
        <v>1237092.099375</v>
      </c>
      <c r="N116" s="101">
        <f>SUMIFS(Table1[Row Data],Table1[Account Type],$A116,Table1[Unit],$B116,Table1[Value Drivers],$C116,Table1[Cost Centre / Profit Centre],$D116,Table1[Cost Centre / Profit Centre Elements],$E116,Table1[Month],N$108)</f>
        <v>1234274.3050000002</v>
      </c>
      <c r="O116" s="101">
        <f>SUMIFS(Table1[Row Data],Table1[Account Type],$A116,Table1[Unit],$B116,Table1[Value Drivers],$C116,Table1[Cost Centre / Profit Centre],$D116,Table1[Cost Centre / Profit Centre Elements],$E116,Table1[Month],O$108)</f>
        <v>1236955.4071875</v>
      </c>
      <c r="P116" s="101">
        <f>SUMIFS(Table1[Row Data],Table1[Account Type],$A116,Table1[Unit],$B116,Table1[Value Drivers],$C116,Table1[Cost Centre / Profit Centre],$D116,Table1[Cost Centre / Profit Centre Elements],$E116,Table1[Month],P$108)</f>
        <v>1313506.1328125</v>
      </c>
      <c r="Q116" s="101">
        <f>SUMIFS(Table1[Row Data],Table1[Account Type],$A116,Table1[Unit],$B116,Table1[Value Drivers],$C116,Table1[Cost Centre / Profit Centre],$D116,Table1[Cost Centre / Profit Centre Elements],$E116,Table1[Month],Q$108)</f>
        <v>1497493.8790625001</v>
      </c>
      <c r="R116" s="131"/>
      <c r="S116" s="171"/>
      <c r="T116" s="171"/>
      <c r="U116" s="171"/>
      <c r="V116" s="171"/>
      <c r="W116" s="171"/>
    </row>
    <row r="117" spans="1:23" s="141" customFormat="1">
      <c r="A117" s="93" t="s">
        <v>37</v>
      </c>
      <c r="B117" s="93" t="s">
        <v>47</v>
      </c>
      <c r="C117" s="93" t="s">
        <v>49</v>
      </c>
      <c r="D117" s="93" t="s">
        <v>61</v>
      </c>
      <c r="E117" s="93" t="s">
        <v>62</v>
      </c>
      <c r="F117" s="101">
        <f>SUMIFS(Table1[Row Data],Table1[Account Type],$A117,Table1[Unit],$B117,Table1[Value Drivers],$C117,Table1[Cost Centre / Profit Centre],$D117,Table1[Cost Centre / Profit Centre Elements],$E117,Table1[Month],F$108)</f>
        <v>3198275.9004000002</v>
      </c>
      <c r="G117" s="101">
        <f>SUMIFS(Table1[Row Data],Table1[Account Type],$A117,Table1[Unit],$B117,Table1[Value Drivers],$C117,Table1[Cost Centre / Profit Centre],$D117,Table1[Cost Centre / Profit Centre Elements],$E117,Table1[Month],G$108)</f>
        <v>3852997.68</v>
      </c>
      <c r="H117" s="101">
        <f>SUMIFS(Table1[Row Data],Table1[Account Type],$A117,Table1[Unit],$B117,Table1[Value Drivers],$C117,Table1[Cost Centre / Profit Centre],$D117,Table1[Cost Centre / Profit Centre Elements],$E117,Table1[Month],H$108)</f>
        <v>3894195.4016000004</v>
      </c>
      <c r="I117" s="101">
        <f>SUMIFS(Table1[Row Data],Table1[Account Type],$A117,Table1[Unit],$B117,Table1[Value Drivers],$C117,Table1[Cost Centre / Profit Centre],$D117,Table1[Cost Centre / Profit Centre Elements],$E117,Table1[Month],I$108)</f>
        <v>5221215.6136000007</v>
      </c>
      <c r="J117" s="101">
        <f>SUMIFS(Table1[Row Data],Table1[Account Type],$A117,Table1[Unit],$B117,Table1[Value Drivers],$C117,Table1[Cost Centre / Profit Centre],$D117,Table1[Cost Centre / Profit Centre Elements],$E117,Table1[Month],J$108)</f>
        <v>5648075.6247999994</v>
      </c>
      <c r="K117" s="101">
        <f>SUMIFS(Table1[Row Data],Table1[Account Type],$A117,Table1[Unit],$B117,Table1[Value Drivers],$C117,Table1[Cost Centre / Profit Centre],$D117,Table1[Cost Centre / Profit Centre Elements],$E117,Table1[Month],K$108)</f>
        <v>2887464.9384000008</v>
      </c>
      <c r="L117" s="101">
        <f>SUMIFS(Table1[Row Data],Table1[Account Type],$A117,Table1[Unit],$B117,Table1[Value Drivers],$C117,Table1[Cost Centre / Profit Centre],$D117,Table1[Cost Centre / Profit Centre Elements],$E117,Table1[Month],L$108)</f>
        <v>2699761.8844000003</v>
      </c>
      <c r="M117" s="101">
        <f>SUMIFS(Table1[Row Data],Table1[Account Type],$A117,Table1[Unit],$B117,Table1[Value Drivers],$C117,Table1[Cost Centre / Profit Centre],$D117,Table1[Cost Centre / Profit Centre Elements],$E117,Table1[Month],M$108)</f>
        <v>3178632.1476000003</v>
      </c>
      <c r="N117" s="101">
        <f>SUMIFS(Table1[Row Data],Table1[Account Type],$A117,Table1[Unit],$B117,Table1[Value Drivers],$C117,Table1[Cost Centre / Profit Centre],$D117,Table1[Cost Centre / Profit Centre Elements],$E117,Table1[Month],N$108)</f>
        <v>2897815.2056</v>
      </c>
      <c r="O117" s="101">
        <f>SUMIFS(Table1[Row Data],Table1[Account Type],$A117,Table1[Unit],$B117,Table1[Value Drivers],$C117,Table1[Cost Centre / Profit Centre],$D117,Table1[Cost Centre / Profit Centre Elements],$E117,Table1[Month],O$108)</f>
        <v>3114360.7516000005</v>
      </c>
      <c r="P117" s="101">
        <f>SUMIFS(Table1[Row Data],Table1[Account Type],$A117,Table1[Unit],$B117,Table1[Value Drivers],$C117,Table1[Cost Centre / Profit Centre],$D117,Table1[Cost Centre / Profit Centre Elements],$E117,Table1[Month],P$108)</f>
        <v>3652069.7360000005</v>
      </c>
      <c r="Q117" s="101">
        <f>SUMIFS(Table1[Row Data],Table1[Account Type],$A117,Table1[Unit],$B117,Table1[Value Drivers],$C117,Table1[Cost Centre / Profit Centre],$D117,Table1[Cost Centre / Profit Centre Elements],$E117,Table1[Month],Q$108)</f>
        <v>1891504.3056000001</v>
      </c>
      <c r="R117" s="131"/>
      <c r="S117" s="171"/>
      <c r="T117" s="171"/>
      <c r="U117" s="171"/>
      <c r="V117" s="171"/>
      <c r="W117" s="171"/>
    </row>
    <row r="118" spans="1:23" s="141" customFormat="1">
      <c r="A118" s="93" t="s">
        <v>37</v>
      </c>
      <c r="B118" s="93" t="s">
        <v>48</v>
      </c>
      <c r="C118" s="93" t="s">
        <v>49</v>
      </c>
      <c r="D118" s="93" t="s">
        <v>61</v>
      </c>
      <c r="E118" s="93" t="s">
        <v>62</v>
      </c>
      <c r="F118" s="101">
        <f>SUMIFS(Table1[Row Data],Table1[Account Type],$A118,Table1[Unit],$B118,Table1[Value Drivers],$C118,Table1[Cost Centre / Profit Centre],$D118,Table1[Cost Centre / Profit Centre Elements],$E118,Table1[Month],F$108)</f>
        <v>3015948.6746999999</v>
      </c>
      <c r="G118" s="101">
        <f>SUMIFS(Table1[Row Data],Table1[Account Type],$A118,Table1[Unit],$B118,Table1[Value Drivers],$C118,Table1[Cost Centre / Profit Centre],$D118,Table1[Cost Centre / Profit Centre Elements],$E118,Table1[Month],G$108)</f>
        <v>2402723.2787999995</v>
      </c>
      <c r="H118" s="101">
        <f>SUMIFS(Table1[Row Data],Table1[Account Type],$A118,Table1[Unit],$B118,Table1[Value Drivers],$C118,Table1[Cost Centre / Profit Centre],$D118,Table1[Cost Centre / Profit Centre Elements],$E118,Table1[Month],H$108)</f>
        <v>3247912.5821999996</v>
      </c>
      <c r="I118" s="101">
        <f>SUMIFS(Table1[Row Data],Table1[Account Type],$A118,Table1[Unit],$B118,Table1[Value Drivers],$C118,Table1[Cost Centre / Profit Centre],$D118,Table1[Cost Centre / Profit Centre Elements],$E118,Table1[Month],I$108)</f>
        <v>2731965.4673999995</v>
      </c>
      <c r="J118" s="101">
        <f>SUMIFS(Table1[Row Data],Table1[Account Type],$A118,Table1[Unit],$B118,Table1[Value Drivers],$C118,Table1[Cost Centre / Profit Centre],$D118,Table1[Cost Centre / Profit Centre Elements],$E118,Table1[Month],J$108)</f>
        <v>2323192.0081500001</v>
      </c>
      <c r="K118" s="101">
        <f>SUMIFS(Table1[Row Data],Table1[Account Type],$A118,Table1[Unit],$B118,Table1[Value Drivers],$C118,Table1[Cost Centre / Profit Centre],$D118,Table1[Cost Centre / Profit Centre Elements],$E118,Table1[Month],K$108)</f>
        <v>1722591.0292499999</v>
      </c>
      <c r="L118" s="101">
        <f>SUMIFS(Table1[Row Data],Table1[Account Type],$A118,Table1[Unit],$B118,Table1[Value Drivers],$C118,Table1[Cost Centre / Profit Centre],$D118,Table1[Cost Centre / Profit Centre Elements],$E118,Table1[Month],L$108)</f>
        <v>1839134.2085999998</v>
      </c>
      <c r="M118" s="101">
        <f>SUMIFS(Table1[Row Data],Table1[Account Type],$A118,Table1[Unit],$B118,Table1[Value Drivers],$C118,Table1[Cost Centre / Profit Centre],$D118,Table1[Cost Centre / Profit Centre Elements],$E118,Table1[Month],M$108)</f>
        <v>2579316.7429</v>
      </c>
      <c r="N118" s="101">
        <f>SUMIFS(Table1[Row Data],Table1[Account Type],$A118,Table1[Unit],$B118,Table1[Value Drivers],$C118,Table1[Cost Centre / Profit Centre],$D118,Table1[Cost Centre / Profit Centre Elements],$E118,Table1[Month],N$108)</f>
        <v>2220367.5409499998</v>
      </c>
      <c r="O118" s="101">
        <f>SUMIFS(Table1[Row Data],Table1[Account Type],$A118,Table1[Unit],$B118,Table1[Value Drivers],$C118,Table1[Cost Centre / Profit Centre],$D118,Table1[Cost Centre / Profit Centre Elements],$E118,Table1[Month],O$108)</f>
        <v>2209012.8075999999</v>
      </c>
      <c r="P118" s="101">
        <f>SUMIFS(Table1[Row Data],Table1[Account Type],$A118,Table1[Unit],$B118,Table1[Value Drivers],$C118,Table1[Cost Centre / Profit Centre],$D118,Table1[Cost Centre / Profit Centre Elements],$E118,Table1[Month],P$108)</f>
        <v>2561190.8338000001</v>
      </c>
      <c r="Q118" s="101">
        <f>SUMIFS(Table1[Row Data],Table1[Account Type],$A118,Table1[Unit],$B118,Table1[Value Drivers],$C118,Table1[Cost Centre / Profit Centre],$D118,Table1[Cost Centre / Profit Centre Elements],$E118,Table1[Month],Q$108)</f>
        <v>2785478.9215500001</v>
      </c>
      <c r="R118" s="131"/>
      <c r="S118" s="171"/>
      <c r="T118" s="171"/>
      <c r="U118" s="171"/>
      <c r="V118" s="171"/>
      <c r="W118" s="171"/>
    </row>
    <row r="139" spans="1:22" ht="83.45" customHeight="1">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row>
  </sheetData>
  <mergeCells count="17">
    <mergeCell ref="A82:V82"/>
    <mergeCell ref="A105:V105"/>
    <mergeCell ref="A106:O106"/>
    <mergeCell ref="A139:V139"/>
    <mergeCell ref="A101:V101"/>
    <mergeCell ref="A100:V100"/>
    <mergeCell ref="A102:V102"/>
    <mergeCell ref="A103:V103"/>
    <mergeCell ref="A104:V104"/>
    <mergeCell ref="A59:M60"/>
    <mergeCell ref="A58:S58"/>
    <mergeCell ref="A4:T4"/>
    <mergeCell ref="A10:V10"/>
    <mergeCell ref="A11:W11"/>
    <mergeCell ref="A44:V44"/>
    <mergeCell ref="A45:W45"/>
    <mergeCell ref="A46:M46"/>
  </mergeCells>
  <conditionalFormatting sqref="F15">
    <cfRule type="colorScale" priority="630">
      <colorScale>
        <cfvo type="min"/>
        <cfvo type="percentile" val="50"/>
        <cfvo type="max"/>
        <color rgb="FFF8696B"/>
        <color rgb="FFFCFCFF"/>
        <color rgb="FF5A8AC6"/>
      </colorScale>
    </cfRule>
  </conditionalFormatting>
  <conditionalFormatting sqref="F16">
    <cfRule type="colorScale" priority="614">
      <colorScale>
        <cfvo type="min"/>
        <cfvo type="percentile" val="50"/>
        <cfvo type="max"/>
        <color rgb="FFF8696B"/>
        <color rgb="FFFCFCFF"/>
        <color rgb="FF5A8AC6"/>
      </colorScale>
    </cfRule>
  </conditionalFormatting>
  <conditionalFormatting sqref="F17">
    <cfRule type="colorScale" priority="613">
      <colorScale>
        <cfvo type="min"/>
        <cfvo type="percentile" val="50"/>
        <cfvo type="max"/>
        <color rgb="FFF8696B"/>
        <color rgb="FFFCFCFF"/>
        <color rgb="FF5A8AC6"/>
      </colorScale>
    </cfRule>
  </conditionalFormatting>
  <conditionalFormatting sqref="F18">
    <cfRule type="colorScale" priority="612">
      <colorScale>
        <cfvo type="min"/>
        <cfvo type="percentile" val="50"/>
        <cfvo type="max"/>
        <color rgb="FFF8696B"/>
        <color rgb="FFFCFCFF"/>
        <color rgb="FF5A8AC6"/>
      </colorScale>
    </cfRule>
  </conditionalFormatting>
  <conditionalFormatting sqref="F19">
    <cfRule type="colorScale" priority="611">
      <colorScale>
        <cfvo type="min"/>
        <cfvo type="percentile" val="50"/>
        <cfvo type="max"/>
        <color rgb="FFF8696B"/>
        <color rgb="FFFCFCFF"/>
        <color rgb="FF5A8AC6"/>
      </colorScale>
    </cfRule>
  </conditionalFormatting>
  <conditionalFormatting sqref="F20">
    <cfRule type="colorScale" priority="610">
      <colorScale>
        <cfvo type="min"/>
        <cfvo type="percentile" val="50"/>
        <cfvo type="max"/>
        <color rgb="FFF8696B"/>
        <color rgb="FFFCFCFF"/>
        <color rgb="FF5A8AC6"/>
      </colorScale>
    </cfRule>
  </conditionalFormatting>
  <conditionalFormatting sqref="F21">
    <cfRule type="colorScale" priority="609">
      <colorScale>
        <cfvo type="min"/>
        <cfvo type="percentile" val="50"/>
        <cfvo type="max"/>
        <color rgb="FFF8696B"/>
        <color rgb="FFFCFCFF"/>
        <color rgb="FF5A8AC6"/>
      </colorScale>
    </cfRule>
  </conditionalFormatting>
  <conditionalFormatting sqref="F22">
    <cfRule type="colorScale" priority="608">
      <colorScale>
        <cfvo type="min"/>
        <cfvo type="percentile" val="50"/>
        <cfvo type="max"/>
        <color rgb="FFF8696B"/>
        <color rgb="FFFCFCFF"/>
        <color rgb="FF5A8AC6"/>
      </colorScale>
    </cfRule>
  </conditionalFormatting>
  <conditionalFormatting sqref="G15">
    <cfRule type="colorScale" priority="607">
      <colorScale>
        <cfvo type="min"/>
        <cfvo type="percentile" val="50"/>
        <cfvo type="max"/>
        <color rgb="FFF8696B"/>
        <color rgb="FFFCFCFF"/>
        <color rgb="FF5A8AC6"/>
      </colorScale>
    </cfRule>
  </conditionalFormatting>
  <conditionalFormatting sqref="G16">
    <cfRule type="colorScale" priority="606">
      <colorScale>
        <cfvo type="min"/>
        <cfvo type="percentile" val="50"/>
        <cfvo type="max"/>
        <color rgb="FFF8696B"/>
        <color rgb="FFFCFCFF"/>
        <color rgb="FF5A8AC6"/>
      </colorScale>
    </cfRule>
  </conditionalFormatting>
  <conditionalFormatting sqref="G17">
    <cfRule type="colorScale" priority="605">
      <colorScale>
        <cfvo type="min"/>
        <cfvo type="percentile" val="50"/>
        <cfvo type="max"/>
        <color rgb="FFF8696B"/>
        <color rgb="FFFCFCFF"/>
        <color rgb="FF5A8AC6"/>
      </colorScale>
    </cfRule>
  </conditionalFormatting>
  <conditionalFormatting sqref="G18">
    <cfRule type="colorScale" priority="604">
      <colorScale>
        <cfvo type="min"/>
        <cfvo type="percentile" val="50"/>
        <cfvo type="max"/>
        <color rgb="FFF8696B"/>
        <color rgb="FFFCFCFF"/>
        <color rgb="FF5A8AC6"/>
      </colorScale>
    </cfRule>
  </conditionalFormatting>
  <conditionalFormatting sqref="G19">
    <cfRule type="colorScale" priority="603">
      <colorScale>
        <cfvo type="min"/>
        <cfvo type="percentile" val="50"/>
        <cfvo type="max"/>
        <color rgb="FFF8696B"/>
        <color rgb="FFFCFCFF"/>
        <color rgb="FF5A8AC6"/>
      </colorScale>
    </cfRule>
  </conditionalFormatting>
  <conditionalFormatting sqref="G20">
    <cfRule type="colorScale" priority="602">
      <colorScale>
        <cfvo type="min"/>
        <cfvo type="percentile" val="50"/>
        <cfvo type="max"/>
        <color rgb="FFF8696B"/>
        <color rgb="FFFCFCFF"/>
        <color rgb="FF5A8AC6"/>
      </colorScale>
    </cfRule>
  </conditionalFormatting>
  <conditionalFormatting sqref="G21">
    <cfRule type="colorScale" priority="601">
      <colorScale>
        <cfvo type="min"/>
        <cfvo type="percentile" val="50"/>
        <cfvo type="max"/>
        <color rgb="FFF8696B"/>
        <color rgb="FFFCFCFF"/>
        <color rgb="FF5A8AC6"/>
      </colorScale>
    </cfRule>
  </conditionalFormatting>
  <conditionalFormatting sqref="G22">
    <cfRule type="colorScale" priority="600">
      <colorScale>
        <cfvo type="min"/>
        <cfvo type="percentile" val="50"/>
        <cfvo type="max"/>
        <color rgb="FFF8696B"/>
        <color rgb="FFFCFCFF"/>
        <color rgb="FF5A8AC6"/>
      </colorScale>
    </cfRule>
  </conditionalFormatting>
  <conditionalFormatting sqref="H15">
    <cfRule type="colorScale" priority="599">
      <colorScale>
        <cfvo type="min"/>
        <cfvo type="percentile" val="50"/>
        <cfvo type="max"/>
        <color rgb="FFF8696B"/>
        <color rgb="FFFCFCFF"/>
        <color rgb="FF5A8AC6"/>
      </colorScale>
    </cfRule>
  </conditionalFormatting>
  <conditionalFormatting sqref="H16">
    <cfRule type="colorScale" priority="598">
      <colorScale>
        <cfvo type="min"/>
        <cfvo type="percentile" val="50"/>
        <cfvo type="max"/>
        <color rgb="FFF8696B"/>
        <color rgb="FFFCFCFF"/>
        <color rgb="FF5A8AC6"/>
      </colorScale>
    </cfRule>
  </conditionalFormatting>
  <conditionalFormatting sqref="H17">
    <cfRule type="colorScale" priority="597">
      <colorScale>
        <cfvo type="min"/>
        <cfvo type="percentile" val="50"/>
        <cfvo type="max"/>
        <color rgb="FFF8696B"/>
        <color rgb="FFFCFCFF"/>
        <color rgb="FF5A8AC6"/>
      </colorScale>
    </cfRule>
  </conditionalFormatting>
  <conditionalFormatting sqref="H18">
    <cfRule type="colorScale" priority="596">
      <colorScale>
        <cfvo type="min"/>
        <cfvo type="percentile" val="50"/>
        <cfvo type="max"/>
        <color rgb="FFF8696B"/>
        <color rgb="FFFCFCFF"/>
        <color rgb="FF5A8AC6"/>
      </colorScale>
    </cfRule>
  </conditionalFormatting>
  <conditionalFormatting sqref="H19">
    <cfRule type="colorScale" priority="595">
      <colorScale>
        <cfvo type="min"/>
        <cfvo type="percentile" val="50"/>
        <cfvo type="max"/>
        <color rgb="FFF8696B"/>
        <color rgb="FFFCFCFF"/>
        <color rgb="FF5A8AC6"/>
      </colorScale>
    </cfRule>
  </conditionalFormatting>
  <conditionalFormatting sqref="H20">
    <cfRule type="colorScale" priority="594">
      <colorScale>
        <cfvo type="min"/>
        <cfvo type="percentile" val="50"/>
        <cfvo type="max"/>
        <color rgb="FFF8696B"/>
        <color rgb="FFFCFCFF"/>
        <color rgb="FF5A8AC6"/>
      </colorScale>
    </cfRule>
  </conditionalFormatting>
  <conditionalFormatting sqref="H21">
    <cfRule type="colorScale" priority="593">
      <colorScale>
        <cfvo type="min"/>
        <cfvo type="percentile" val="50"/>
        <cfvo type="max"/>
        <color rgb="FFF8696B"/>
        <color rgb="FFFCFCFF"/>
        <color rgb="FF5A8AC6"/>
      </colorScale>
    </cfRule>
  </conditionalFormatting>
  <conditionalFormatting sqref="H22">
    <cfRule type="colorScale" priority="592">
      <colorScale>
        <cfvo type="min"/>
        <cfvo type="percentile" val="50"/>
        <cfvo type="max"/>
        <color rgb="FFF8696B"/>
        <color rgb="FFFCFCFF"/>
        <color rgb="FF5A8AC6"/>
      </colorScale>
    </cfRule>
  </conditionalFormatting>
  <conditionalFormatting sqref="I15">
    <cfRule type="colorScale" priority="591">
      <colorScale>
        <cfvo type="min"/>
        <cfvo type="percentile" val="50"/>
        <cfvo type="max"/>
        <color rgb="FFF8696B"/>
        <color rgb="FFFCFCFF"/>
        <color rgb="FF5A8AC6"/>
      </colorScale>
    </cfRule>
  </conditionalFormatting>
  <conditionalFormatting sqref="I16">
    <cfRule type="colorScale" priority="590">
      <colorScale>
        <cfvo type="min"/>
        <cfvo type="percentile" val="50"/>
        <cfvo type="max"/>
        <color rgb="FFF8696B"/>
        <color rgb="FFFCFCFF"/>
        <color rgb="FF5A8AC6"/>
      </colorScale>
    </cfRule>
  </conditionalFormatting>
  <conditionalFormatting sqref="I17">
    <cfRule type="colorScale" priority="589">
      <colorScale>
        <cfvo type="min"/>
        <cfvo type="percentile" val="50"/>
        <cfvo type="max"/>
        <color rgb="FFF8696B"/>
        <color rgb="FFFCFCFF"/>
        <color rgb="FF5A8AC6"/>
      </colorScale>
    </cfRule>
  </conditionalFormatting>
  <conditionalFormatting sqref="I18">
    <cfRule type="colorScale" priority="588">
      <colorScale>
        <cfvo type="min"/>
        <cfvo type="percentile" val="50"/>
        <cfvo type="max"/>
        <color rgb="FFF8696B"/>
        <color rgb="FFFCFCFF"/>
        <color rgb="FF5A8AC6"/>
      </colorScale>
    </cfRule>
  </conditionalFormatting>
  <conditionalFormatting sqref="I19">
    <cfRule type="colorScale" priority="587">
      <colorScale>
        <cfvo type="min"/>
        <cfvo type="percentile" val="50"/>
        <cfvo type="max"/>
        <color rgb="FFF8696B"/>
        <color rgb="FFFCFCFF"/>
        <color rgb="FF5A8AC6"/>
      </colorScale>
    </cfRule>
  </conditionalFormatting>
  <conditionalFormatting sqref="I20">
    <cfRule type="colorScale" priority="586">
      <colorScale>
        <cfvo type="min"/>
        <cfvo type="percentile" val="50"/>
        <cfvo type="max"/>
        <color rgb="FFF8696B"/>
        <color rgb="FFFCFCFF"/>
        <color rgb="FF5A8AC6"/>
      </colorScale>
    </cfRule>
  </conditionalFormatting>
  <conditionalFormatting sqref="I21">
    <cfRule type="colorScale" priority="585">
      <colorScale>
        <cfvo type="min"/>
        <cfvo type="percentile" val="50"/>
        <cfvo type="max"/>
        <color rgb="FFF8696B"/>
        <color rgb="FFFCFCFF"/>
        <color rgb="FF5A8AC6"/>
      </colorScale>
    </cfRule>
  </conditionalFormatting>
  <conditionalFormatting sqref="I22">
    <cfRule type="colorScale" priority="584">
      <colorScale>
        <cfvo type="min"/>
        <cfvo type="percentile" val="50"/>
        <cfvo type="max"/>
        <color rgb="FFF8696B"/>
        <color rgb="FFFCFCFF"/>
        <color rgb="FF5A8AC6"/>
      </colorScale>
    </cfRule>
  </conditionalFormatting>
  <conditionalFormatting sqref="J15">
    <cfRule type="colorScale" priority="583">
      <colorScale>
        <cfvo type="min"/>
        <cfvo type="percentile" val="50"/>
        <cfvo type="max"/>
        <color rgb="FFF8696B"/>
        <color rgb="FFFCFCFF"/>
        <color rgb="FF5A8AC6"/>
      </colorScale>
    </cfRule>
  </conditionalFormatting>
  <conditionalFormatting sqref="J16">
    <cfRule type="colorScale" priority="582">
      <colorScale>
        <cfvo type="min"/>
        <cfvo type="percentile" val="50"/>
        <cfvo type="max"/>
        <color rgb="FFF8696B"/>
        <color rgb="FFFCFCFF"/>
        <color rgb="FF5A8AC6"/>
      </colorScale>
    </cfRule>
  </conditionalFormatting>
  <conditionalFormatting sqref="J17">
    <cfRule type="colorScale" priority="581">
      <colorScale>
        <cfvo type="min"/>
        <cfvo type="percentile" val="50"/>
        <cfvo type="max"/>
        <color rgb="FFF8696B"/>
        <color rgb="FFFCFCFF"/>
        <color rgb="FF5A8AC6"/>
      </colorScale>
    </cfRule>
  </conditionalFormatting>
  <conditionalFormatting sqref="J18">
    <cfRule type="colorScale" priority="580">
      <colorScale>
        <cfvo type="min"/>
        <cfvo type="percentile" val="50"/>
        <cfvo type="max"/>
        <color rgb="FFF8696B"/>
        <color rgb="FFFCFCFF"/>
        <color rgb="FF5A8AC6"/>
      </colorScale>
    </cfRule>
  </conditionalFormatting>
  <conditionalFormatting sqref="J19">
    <cfRule type="colorScale" priority="579">
      <colorScale>
        <cfvo type="min"/>
        <cfvo type="percentile" val="50"/>
        <cfvo type="max"/>
        <color rgb="FFF8696B"/>
        <color rgb="FFFCFCFF"/>
        <color rgb="FF5A8AC6"/>
      </colorScale>
    </cfRule>
  </conditionalFormatting>
  <conditionalFormatting sqref="J20">
    <cfRule type="colorScale" priority="578">
      <colorScale>
        <cfvo type="min"/>
        <cfvo type="percentile" val="50"/>
        <cfvo type="max"/>
        <color rgb="FFF8696B"/>
        <color rgb="FFFCFCFF"/>
        <color rgb="FF5A8AC6"/>
      </colorScale>
    </cfRule>
  </conditionalFormatting>
  <conditionalFormatting sqref="J21">
    <cfRule type="colorScale" priority="577">
      <colorScale>
        <cfvo type="min"/>
        <cfvo type="percentile" val="50"/>
        <cfvo type="max"/>
        <color rgb="FFF8696B"/>
        <color rgb="FFFCFCFF"/>
        <color rgb="FF5A8AC6"/>
      </colorScale>
    </cfRule>
  </conditionalFormatting>
  <conditionalFormatting sqref="J22">
    <cfRule type="colorScale" priority="576">
      <colorScale>
        <cfvo type="min"/>
        <cfvo type="percentile" val="50"/>
        <cfvo type="max"/>
        <color rgb="FFF8696B"/>
        <color rgb="FFFCFCFF"/>
        <color rgb="FF5A8AC6"/>
      </colorScale>
    </cfRule>
  </conditionalFormatting>
  <conditionalFormatting sqref="K15">
    <cfRule type="colorScale" priority="575">
      <colorScale>
        <cfvo type="min"/>
        <cfvo type="percentile" val="50"/>
        <cfvo type="max"/>
        <color rgb="FFF8696B"/>
        <color rgb="FFFCFCFF"/>
        <color rgb="FF5A8AC6"/>
      </colorScale>
    </cfRule>
  </conditionalFormatting>
  <conditionalFormatting sqref="K16">
    <cfRule type="colorScale" priority="574">
      <colorScale>
        <cfvo type="min"/>
        <cfvo type="percentile" val="50"/>
        <cfvo type="max"/>
        <color rgb="FFF8696B"/>
        <color rgb="FFFCFCFF"/>
        <color rgb="FF5A8AC6"/>
      </colorScale>
    </cfRule>
  </conditionalFormatting>
  <conditionalFormatting sqref="K17">
    <cfRule type="colorScale" priority="573">
      <colorScale>
        <cfvo type="min"/>
        <cfvo type="percentile" val="50"/>
        <cfvo type="max"/>
        <color rgb="FFF8696B"/>
        <color rgb="FFFCFCFF"/>
        <color rgb="FF5A8AC6"/>
      </colorScale>
    </cfRule>
  </conditionalFormatting>
  <conditionalFormatting sqref="K18">
    <cfRule type="colorScale" priority="572">
      <colorScale>
        <cfvo type="min"/>
        <cfvo type="percentile" val="50"/>
        <cfvo type="max"/>
        <color rgb="FFF8696B"/>
        <color rgb="FFFCFCFF"/>
        <color rgb="FF5A8AC6"/>
      </colorScale>
    </cfRule>
  </conditionalFormatting>
  <conditionalFormatting sqref="K19">
    <cfRule type="colorScale" priority="571">
      <colorScale>
        <cfvo type="min"/>
        <cfvo type="percentile" val="50"/>
        <cfvo type="max"/>
        <color rgb="FFF8696B"/>
        <color rgb="FFFCFCFF"/>
        <color rgb="FF5A8AC6"/>
      </colorScale>
    </cfRule>
  </conditionalFormatting>
  <conditionalFormatting sqref="K20">
    <cfRule type="colorScale" priority="570">
      <colorScale>
        <cfvo type="min"/>
        <cfvo type="percentile" val="50"/>
        <cfvo type="max"/>
        <color rgb="FFF8696B"/>
        <color rgb="FFFCFCFF"/>
        <color rgb="FF5A8AC6"/>
      </colorScale>
    </cfRule>
  </conditionalFormatting>
  <conditionalFormatting sqref="K21">
    <cfRule type="colorScale" priority="569">
      <colorScale>
        <cfvo type="min"/>
        <cfvo type="percentile" val="50"/>
        <cfvo type="max"/>
        <color rgb="FFF8696B"/>
        <color rgb="FFFCFCFF"/>
        <color rgb="FF5A8AC6"/>
      </colorScale>
    </cfRule>
  </conditionalFormatting>
  <conditionalFormatting sqref="K22">
    <cfRule type="colorScale" priority="568">
      <colorScale>
        <cfvo type="min"/>
        <cfvo type="percentile" val="50"/>
        <cfvo type="max"/>
        <color rgb="FFF8696B"/>
        <color rgb="FFFCFCFF"/>
        <color rgb="FF5A8AC6"/>
      </colorScale>
    </cfRule>
  </conditionalFormatting>
  <conditionalFormatting sqref="L15">
    <cfRule type="colorScale" priority="567">
      <colorScale>
        <cfvo type="min"/>
        <cfvo type="percentile" val="50"/>
        <cfvo type="max"/>
        <color rgb="FFF8696B"/>
        <color rgb="FFFCFCFF"/>
        <color rgb="FF5A8AC6"/>
      </colorScale>
    </cfRule>
  </conditionalFormatting>
  <conditionalFormatting sqref="L16">
    <cfRule type="colorScale" priority="566">
      <colorScale>
        <cfvo type="min"/>
        <cfvo type="percentile" val="50"/>
        <cfvo type="max"/>
        <color rgb="FFF8696B"/>
        <color rgb="FFFCFCFF"/>
        <color rgb="FF5A8AC6"/>
      </colorScale>
    </cfRule>
  </conditionalFormatting>
  <conditionalFormatting sqref="L17">
    <cfRule type="colorScale" priority="565">
      <colorScale>
        <cfvo type="min"/>
        <cfvo type="percentile" val="50"/>
        <cfvo type="max"/>
        <color rgb="FFF8696B"/>
        <color rgb="FFFCFCFF"/>
        <color rgb="FF5A8AC6"/>
      </colorScale>
    </cfRule>
  </conditionalFormatting>
  <conditionalFormatting sqref="L18">
    <cfRule type="colorScale" priority="564">
      <colorScale>
        <cfvo type="min"/>
        <cfvo type="percentile" val="50"/>
        <cfvo type="max"/>
        <color rgb="FFF8696B"/>
        <color rgb="FFFCFCFF"/>
        <color rgb="FF5A8AC6"/>
      </colorScale>
    </cfRule>
  </conditionalFormatting>
  <conditionalFormatting sqref="L19">
    <cfRule type="colorScale" priority="563">
      <colorScale>
        <cfvo type="min"/>
        <cfvo type="percentile" val="50"/>
        <cfvo type="max"/>
        <color rgb="FFF8696B"/>
        <color rgb="FFFCFCFF"/>
        <color rgb="FF5A8AC6"/>
      </colorScale>
    </cfRule>
  </conditionalFormatting>
  <conditionalFormatting sqref="L20">
    <cfRule type="colorScale" priority="562">
      <colorScale>
        <cfvo type="min"/>
        <cfvo type="percentile" val="50"/>
        <cfvo type="max"/>
        <color rgb="FFF8696B"/>
        <color rgb="FFFCFCFF"/>
        <color rgb="FF5A8AC6"/>
      </colorScale>
    </cfRule>
  </conditionalFormatting>
  <conditionalFormatting sqref="L21">
    <cfRule type="colorScale" priority="561">
      <colorScale>
        <cfvo type="min"/>
        <cfvo type="percentile" val="50"/>
        <cfvo type="max"/>
        <color rgb="FFF8696B"/>
        <color rgb="FFFCFCFF"/>
        <color rgb="FF5A8AC6"/>
      </colorScale>
    </cfRule>
  </conditionalFormatting>
  <conditionalFormatting sqref="L22">
    <cfRule type="colorScale" priority="560">
      <colorScale>
        <cfvo type="min"/>
        <cfvo type="percentile" val="50"/>
        <cfvo type="max"/>
        <color rgb="FFF8696B"/>
        <color rgb="FFFCFCFF"/>
        <color rgb="FF5A8AC6"/>
      </colorScale>
    </cfRule>
  </conditionalFormatting>
  <conditionalFormatting sqref="M15">
    <cfRule type="colorScale" priority="559">
      <colorScale>
        <cfvo type="min"/>
        <cfvo type="percentile" val="50"/>
        <cfvo type="max"/>
        <color rgb="FFF8696B"/>
        <color rgb="FFFCFCFF"/>
        <color rgb="FF5A8AC6"/>
      </colorScale>
    </cfRule>
  </conditionalFormatting>
  <conditionalFormatting sqref="M16">
    <cfRule type="colorScale" priority="558">
      <colorScale>
        <cfvo type="min"/>
        <cfvo type="percentile" val="50"/>
        <cfvo type="max"/>
        <color rgb="FFF8696B"/>
        <color rgb="FFFCFCFF"/>
        <color rgb="FF5A8AC6"/>
      </colorScale>
    </cfRule>
  </conditionalFormatting>
  <conditionalFormatting sqref="M17">
    <cfRule type="colorScale" priority="557">
      <colorScale>
        <cfvo type="min"/>
        <cfvo type="percentile" val="50"/>
        <cfvo type="max"/>
        <color rgb="FFF8696B"/>
        <color rgb="FFFCFCFF"/>
        <color rgb="FF5A8AC6"/>
      </colorScale>
    </cfRule>
  </conditionalFormatting>
  <conditionalFormatting sqref="M18">
    <cfRule type="colorScale" priority="556">
      <colorScale>
        <cfvo type="min"/>
        <cfvo type="percentile" val="50"/>
        <cfvo type="max"/>
        <color rgb="FFF8696B"/>
        <color rgb="FFFCFCFF"/>
        <color rgb="FF5A8AC6"/>
      </colorScale>
    </cfRule>
  </conditionalFormatting>
  <conditionalFormatting sqref="M19">
    <cfRule type="colorScale" priority="555">
      <colorScale>
        <cfvo type="min"/>
        <cfvo type="percentile" val="50"/>
        <cfvo type="max"/>
        <color rgb="FFF8696B"/>
        <color rgb="FFFCFCFF"/>
        <color rgb="FF5A8AC6"/>
      </colorScale>
    </cfRule>
  </conditionalFormatting>
  <conditionalFormatting sqref="M20">
    <cfRule type="colorScale" priority="554">
      <colorScale>
        <cfvo type="min"/>
        <cfvo type="percentile" val="50"/>
        <cfvo type="max"/>
        <color rgb="FFF8696B"/>
        <color rgb="FFFCFCFF"/>
        <color rgb="FF5A8AC6"/>
      </colorScale>
    </cfRule>
  </conditionalFormatting>
  <conditionalFormatting sqref="M21">
    <cfRule type="colorScale" priority="553">
      <colorScale>
        <cfvo type="min"/>
        <cfvo type="percentile" val="50"/>
        <cfvo type="max"/>
        <color rgb="FFF8696B"/>
        <color rgb="FFFCFCFF"/>
        <color rgb="FF5A8AC6"/>
      </colorScale>
    </cfRule>
  </conditionalFormatting>
  <conditionalFormatting sqref="M22">
    <cfRule type="colorScale" priority="552">
      <colorScale>
        <cfvo type="min"/>
        <cfvo type="percentile" val="50"/>
        <cfvo type="max"/>
        <color rgb="FFF8696B"/>
        <color rgb="FFFCFCFF"/>
        <color rgb="FF5A8AC6"/>
      </colorScale>
    </cfRule>
  </conditionalFormatting>
  <conditionalFormatting sqref="N15">
    <cfRule type="colorScale" priority="551">
      <colorScale>
        <cfvo type="min"/>
        <cfvo type="percentile" val="50"/>
        <cfvo type="max"/>
        <color rgb="FFF8696B"/>
        <color rgb="FFFCFCFF"/>
        <color rgb="FF5A8AC6"/>
      </colorScale>
    </cfRule>
  </conditionalFormatting>
  <conditionalFormatting sqref="N16">
    <cfRule type="colorScale" priority="550">
      <colorScale>
        <cfvo type="min"/>
        <cfvo type="percentile" val="50"/>
        <cfvo type="max"/>
        <color rgb="FFF8696B"/>
        <color rgb="FFFCFCFF"/>
        <color rgb="FF5A8AC6"/>
      </colorScale>
    </cfRule>
  </conditionalFormatting>
  <conditionalFormatting sqref="N17">
    <cfRule type="colorScale" priority="549">
      <colorScale>
        <cfvo type="min"/>
        <cfvo type="percentile" val="50"/>
        <cfvo type="max"/>
        <color rgb="FFF8696B"/>
        <color rgb="FFFCFCFF"/>
        <color rgb="FF5A8AC6"/>
      </colorScale>
    </cfRule>
  </conditionalFormatting>
  <conditionalFormatting sqref="N18">
    <cfRule type="colorScale" priority="548">
      <colorScale>
        <cfvo type="min"/>
        <cfvo type="percentile" val="50"/>
        <cfvo type="max"/>
        <color rgb="FFF8696B"/>
        <color rgb="FFFCFCFF"/>
        <color rgb="FF5A8AC6"/>
      </colorScale>
    </cfRule>
  </conditionalFormatting>
  <conditionalFormatting sqref="N19">
    <cfRule type="colorScale" priority="547">
      <colorScale>
        <cfvo type="min"/>
        <cfvo type="percentile" val="50"/>
        <cfvo type="max"/>
        <color rgb="FFF8696B"/>
        <color rgb="FFFCFCFF"/>
        <color rgb="FF5A8AC6"/>
      </colorScale>
    </cfRule>
  </conditionalFormatting>
  <conditionalFormatting sqref="N20">
    <cfRule type="colorScale" priority="546">
      <colorScale>
        <cfvo type="min"/>
        <cfvo type="percentile" val="50"/>
        <cfvo type="max"/>
        <color rgb="FFF8696B"/>
        <color rgb="FFFCFCFF"/>
        <color rgb="FF5A8AC6"/>
      </colorScale>
    </cfRule>
  </conditionalFormatting>
  <conditionalFormatting sqref="N21">
    <cfRule type="colorScale" priority="545">
      <colorScale>
        <cfvo type="min"/>
        <cfvo type="percentile" val="50"/>
        <cfvo type="max"/>
        <color rgb="FFF8696B"/>
        <color rgb="FFFCFCFF"/>
        <color rgb="FF5A8AC6"/>
      </colorScale>
    </cfRule>
  </conditionalFormatting>
  <conditionalFormatting sqref="N22">
    <cfRule type="colorScale" priority="544">
      <colorScale>
        <cfvo type="min"/>
        <cfvo type="percentile" val="50"/>
        <cfvo type="max"/>
        <color rgb="FFF8696B"/>
        <color rgb="FFFCFCFF"/>
        <color rgb="FF5A8AC6"/>
      </colorScale>
    </cfRule>
  </conditionalFormatting>
  <conditionalFormatting sqref="O15">
    <cfRule type="colorScale" priority="543">
      <colorScale>
        <cfvo type="min"/>
        <cfvo type="percentile" val="50"/>
        <cfvo type="max"/>
        <color rgb="FFF8696B"/>
        <color rgb="FFFCFCFF"/>
        <color rgb="FF5A8AC6"/>
      </colorScale>
    </cfRule>
  </conditionalFormatting>
  <conditionalFormatting sqref="O16">
    <cfRule type="colorScale" priority="542">
      <colorScale>
        <cfvo type="min"/>
        <cfvo type="percentile" val="50"/>
        <cfvo type="max"/>
        <color rgb="FFF8696B"/>
        <color rgb="FFFCFCFF"/>
        <color rgb="FF5A8AC6"/>
      </colorScale>
    </cfRule>
  </conditionalFormatting>
  <conditionalFormatting sqref="O17">
    <cfRule type="colorScale" priority="541">
      <colorScale>
        <cfvo type="min"/>
        <cfvo type="percentile" val="50"/>
        <cfvo type="max"/>
        <color rgb="FFF8696B"/>
        <color rgb="FFFCFCFF"/>
        <color rgb="FF5A8AC6"/>
      </colorScale>
    </cfRule>
  </conditionalFormatting>
  <conditionalFormatting sqref="O18">
    <cfRule type="colorScale" priority="540">
      <colorScale>
        <cfvo type="min"/>
        <cfvo type="percentile" val="50"/>
        <cfvo type="max"/>
        <color rgb="FFF8696B"/>
        <color rgb="FFFCFCFF"/>
        <color rgb="FF5A8AC6"/>
      </colorScale>
    </cfRule>
  </conditionalFormatting>
  <conditionalFormatting sqref="O19">
    <cfRule type="colorScale" priority="539">
      <colorScale>
        <cfvo type="min"/>
        <cfvo type="percentile" val="50"/>
        <cfvo type="max"/>
        <color rgb="FFF8696B"/>
        <color rgb="FFFCFCFF"/>
        <color rgb="FF5A8AC6"/>
      </colorScale>
    </cfRule>
  </conditionalFormatting>
  <conditionalFormatting sqref="O20">
    <cfRule type="colorScale" priority="538">
      <colorScale>
        <cfvo type="min"/>
        <cfvo type="percentile" val="50"/>
        <cfvo type="max"/>
        <color rgb="FFF8696B"/>
        <color rgb="FFFCFCFF"/>
        <color rgb="FF5A8AC6"/>
      </colorScale>
    </cfRule>
  </conditionalFormatting>
  <conditionalFormatting sqref="O21">
    <cfRule type="colorScale" priority="537">
      <colorScale>
        <cfvo type="min"/>
        <cfvo type="percentile" val="50"/>
        <cfvo type="max"/>
        <color rgb="FFF8696B"/>
        <color rgb="FFFCFCFF"/>
        <color rgb="FF5A8AC6"/>
      </colorScale>
    </cfRule>
  </conditionalFormatting>
  <conditionalFormatting sqref="O22">
    <cfRule type="colorScale" priority="536">
      <colorScale>
        <cfvo type="min"/>
        <cfvo type="percentile" val="50"/>
        <cfvo type="max"/>
        <color rgb="FFF8696B"/>
        <color rgb="FFFCFCFF"/>
        <color rgb="FF5A8AC6"/>
      </colorScale>
    </cfRule>
  </conditionalFormatting>
  <conditionalFormatting sqref="P15">
    <cfRule type="colorScale" priority="535">
      <colorScale>
        <cfvo type="min"/>
        <cfvo type="percentile" val="50"/>
        <cfvo type="max"/>
        <color rgb="FFF8696B"/>
        <color rgb="FFFCFCFF"/>
        <color rgb="FF5A8AC6"/>
      </colorScale>
    </cfRule>
  </conditionalFormatting>
  <conditionalFormatting sqref="P16">
    <cfRule type="colorScale" priority="534">
      <colorScale>
        <cfvo type="min"/>
        <cfvo type="percentile" val="50"/>
        <cfvo type="max"/>
        <color rgb="FFF8696B"/>
        <color rgb="FFFCFCFF"/>
        <color rgb="FF5A8AC6"/>
      </colorScale>
    </cfRule>
  </conditionalFormatting>
  <conditionalFormatting sqref="P17">
    <cfRule type="colorScale" priority="533">
      <colorScale>
        <cfvo type="min"/>
        <cfvo type="percentile" val="50"/>
        <cfvo type="max"/>
        <color rgb="FFF8696B"/>
        <color rgb="FFFCFCFF"/>
        <color rgb="FF5A8AC6"/>
      </colorScale>
    </cfRule>
  </conditionalFormatting>
  <conditionalFormatting sqref="P18">
    <cfRule type="colorScale" priority="532">
      <colorScale>
        <cfvo type="min"/>
        <cfvo type="percentile" val="50"/>
        <cfvo type="max"/>
        <color rgb="FFF8696B"/>
        <color rgb="FFFCFCFF"/>
        <color rgb="FF5A8AC6"/>
      </colorScale>
    </cfRule>
  </conditionalFormatting>
  <conditionalFormatting sqref="P19">
    <cfRule type="colorScale" priority="531">
      <colorScale>
        <cfvo type="min"/>
        <cfvo type="percentile" val="50"/>
        <cfvo type="max"/>
        <color rgb="FFF8696B"/>
        <color rgb="FFFCFCFF"/>
        <color rgb="FF5A8AC6"/>
      </colorScale>
    </cfRule>
  </conditionalFormatting>
  <conditionalFormatting sqref="P20">
    <cfRule type="colorScale" priority="530">
      <colorScale>
        <cfvo type="min"/>
        <cfvo type="percentile" val="50"/>
        <cfvo type="max"/>
        <color rgb="FFF8696B"/>
        <color rgb="FFFCFCFF"/>
        <color rgb="FF5A8AC6"/>
      </colorScale>
    </cfRule>
  </conditionalFormatting>
  <conditionalFormatting sqref="P21">
    <cfRule type="colorScale" priority="529">
      <colorScale>
        <cfvo type="min"/>
        <cfvo type="percentile" val="50"/>
        <cfvo type="max"/>
        <color rgb="FFF8696B"/>
        <color rgb="FFFCFCFF"/>
        <color rgb="FF5A8AC6"/>
      </colorScale>
    </cfRule>
  </conditionalFormatting>
  <conditionalFormatting sqref="P22">
    <cfRule type="colorScale" priority="528">
      <colorScale>
        <cfvo type="min"/>
        <cfvo type="percentile" val="50"/>
        <cfvo type="max"/>
        <color rgb="FFF8696B"/>
        <color rgb="FFFCFCFF"/>
        <color rgb="FF5A8AC6"/>
      </colorScale>
    </cfRule>
  </conditionalFormatting>
  <conditionalFormatting sqref="Q15">
    <cfRule type="colorScale" priority="527">
      <colorScale>
        <cfvo type="min"/>
        <cfvo type="percentile" val="50"/>
        <cfvo type="max"/>
        <color rgb="FFF8696B"/>
        <color rgb="FFFCFCFF"/>
        <color rgb="FF5A8AC6"/>
      </colorScale>
    </cfRule>
  </conditionalFormatting>
  <conditionalFormatting sqref="Q16">
    <cfRule type="colorScale" priority="526">
      <colorScale>
        <cfvo type="min"/>
        <cfvo type="percentile" val="50"/>
        <cfvo type="max"/>
        <color rgb="FFF8696B"/>
        <color rgb="FFFCFCFF"/>
        <color rgb="FF5A8AC6"/>
      </colorScale>
    </cfRule>
  </conditionalFormatting>
  <conditionalFormatting sqref="Q17">
    <cfRule type="colorScale" priority="525">
      <colorScale>
        <cfvo type="min"/>
        <cfvo type="percentile" val="50"/>
        <cfvo type="max"/>
        <color rgb="FFF8696B"/>
        <color rgb="FFFCFCFF"/>
        <color rgb="FF5A8AC6"/>
      </colorScale>
    </cfRule>
  </conditionalFormatting>
  <conditionalFormatting sqref="Q18">
    <cfRule type="colorScale" priority="524">
      <colorScale>
        <cfvo type="min"/>
        <cfvo type="percentile" val="50"/>
        <cfvo type="max"/>
        <color rgb="FFF8696B"/>
        <color rgb="FFFCFCFF"/>
        <color rgb="FF5A8AC6"/>
      </colorScale>
    </cfRule>
  </conditionalFormatting>
  <conditionalFormatting sqref="Q19">
    <cfRule type="colorScale" priority="523">
      <colorScale>
        <cfvo type="min"/>
        <cfvo type="percentile" val="50"/>
        <cfvo type="max"/>
        <color rgb="FFF8696B"/>
        <color rgb="FFFCFCFF"/>
        <color rgb="FF5A8AC6"/>
      </colorScale>
    </cfRule>
  </conditionalFormatting>
  <conditionalFormatting sqref="Q20">
    <cfRule type="colorScale" priority="522">
      <colorScale>
        <cfvo type="min"/>
        <cfvo type="percentile" val="50"/>
        <cfvo type="max"/>
        <color rgb="FFF8696B"/>
        <color rgb="FFFCFCFF"/>
        <color rgb="FF5A8AC6"/>
      </colorScale>
    </cfRule>
  </conditionalFormatting>
  <conditionalFormatting sqref="Q21">
    <cfRule type="colorScale" priority="521">
      <colorScale>
        <cfvo type="min"/>
        <cfvo type="percentile" val="50"/>
        <cfvo type="max"/>
        <color rgb="FFF8696B"/>
        <color rgb="FFFCFCFF"/>
        <color rgb="FF5A8AC6"/>
      </colorScale>
    </cfRule>
  </conditionalFormatting>
  <conditionalFormatting sqref="Q22">
    <cfRule type="colorScale" priority="520">
      <colorScale>
        <cfvo type="min"/>
        <cfvo type="percentile" val="50"/>
        <cfvo type="max"/>
        <color rgb="FFF8696B"/>
        <color rgb="FFFCFCFF"/>
        <color rgb="FF5A8AC6"/>
      </colorScale>
    </cfRule>
  </conditionalFormatting>
  <conditionalFormatting sqref="F25">
    <cfRule type="colorScale" priority="503">
      <colorScale>
        <cfvo type="min"/>
        <cfvo type="percentile" val="50"/>
        <cfvo type="max"/>
        <color rgb="FFF8696B"/>
        <color rgb="FFFCFCFF"/>
        <color rgb="FF5A8AC6"/>
      </colorScale>
    </cfRule>
  </conditionalFormatting>
  <conditionalFormatting sqref="F26">
    <cfRule type="colorScale" priority="502">
      <colorScale>
        <cfvo type="min"/>
        <cfvo type="percentile" val="50"/>
        <cfvo type="max"/>
        <color rgb="FFF8696B"/>
        <color rgb="FFFCFCFF"/>
        <color rgb="FF5A8AC6"/>
      </colorScale>
    </cfRule>
  </conditionalFormatting>
  <conditionalFormatting sqref="F27">
    <cfRule type="colorScale" priority="501">
      <colorScale>
        <cfvo type="min"/>
        <cfvo type="percentile" val="50"/>
        <cfvo type="max"/>
        <color rgb="FFF8696B"/>
        <color rgb="FFFCFCFF"/>
        <color rgb="FF5A8AC6"/>
      </colorScale>
    </cfRule>
  </conditionalFormatting>
  <conditionalFormatting sqref="F28">
    <cfRule type="colorScale" priority="500">
      <colorScale>
        <cfvo type="min"/>
        <cfvo type="percentile" val="50"/>
        <cfvo type="max"/>
        <color rgb="FFF8696B"/>
        <color rgb="FFFCFCFF"/>
        <color rgb="FF5A8AC6"/>
      </colorScale>
    </cfRule>
  </conditionalFormatting>
  <conditionalFormatting sqref="F29">
    <cfRule type="colorScale" priority="499">
      <colorScale>
        <cfvo type="min"/>
        <cfvo type="percentile" val="50"/>
        <cfvo type="max"/>
        <color rgb="FFF8696B"/>
        <color rgb="FFFCFCFF"/>
        <color rgb="FF5A8AC6"/>
      </colorScale>
    </cfRule>
  </conditionalFormatting>
  <conditionalFormatting sqref="F30">
    <cfRule type="colorScale" priority="498">
      <colorScale>
        <cfvo type="min"/>
        <cfvo type="percentile" val="50"/>
        <cfvo type="max"/>
        <color rgb="FFF8696B"/>
        <color rgb="FFFCFCFF"/>
        <color rgb="FF5A8AC6"/>
      </colorScale>
    </cfRule>
  </conditionalFormatting>
  <conditionalFormatting sqref="F31">
    <cfRule type="colorScale" priority="497">
      <colorScale>
        <cfvo type="min"/>
        <cfvo type="percentile" val="50"/>
        <cfvo type="max"/>
        <color rgb="FFF8696B"/>
        <color rgb="FFFCFCFF"/>
        <color rgb="FF5A8AC6"/>
      </colorScale>
    </cfRule>
  </conditionalFormatting>
  <conditionalFormatting sqref="F32">
    <cfRule type="colorScale" priority="496">
      <colorScale>
        <cfvo type="min"/>
        <cfvo type="percentile" val="50"/>
        <cfvo type="max"/>
        <color rgb="FFF8696B"/>
        <color rgb="FFFCFCFF"/>
        <color rgb="FF5A8AC6"/>
      </colorScale>
    </cfRule>
  </conditionalFormatting>
  <conditionalFormatting sqref="G25">
    <cfRule type="colorScale" priority="495">
      <colorScale>
        <cfvo type="min"/>
        <cfvo type="percentile" val="50"/>
        <cfvo type="max"/>
        <color rgb="FFF8696B"/>
        <color rgb="FFFCFCFF"/>
        <color rgb="FF5A8AC6"/>
      </colorScale>
    </cfRule>
  </conditionalFormatting>
  <conditionalFormatting sqref="G26">
    <cfRule type="colorScale" priority="494">
      <colorScale>
        <cfvo type="min"/>
        <cfvo type="percentile" val="50"/>
        <cfvo type="max"/>
        <color rgb="FFF8696B"/>
        <color rgb="FFFCFCFF"/>
        <color rgb="FF5A8AC6"/>
      </colorScale>
    </cfRule>
  </conditionalFormatting>
  <conditionalFormatting sqref="G27">
    <cfRule type="colorScale" priority="493">
      <colorScale>
        <cfvo type="min"/>
        <cfvo type="percentile" val="50"/>
        <cfvo type="max"/>
        <color rgb="FFF8696B"/>
        <color rgb="FFFCFCFF"/>
        <color rgb="FF5A8AC6"/>
      </colorScale>
    </cfRule>
  </conditionalFormatting>
  <conditionalFormatting sqref="G28">
    <cfRule type="colorScale" priority="492">
      <colorScale>
        <cfvo type="min"/>
        <cfvo type="percentile" val="50"/>
        <cfvo type="max"/>
        <color rgb="FFF8696B"/>
        <color rgb="FFFCFCFF"/>
        <color rgb="FF5A8AC6"/>
      </colorScale>
    </cfRule>
  </conditionalFormatting>
  <conditionalFormatting sqref="G29">
    <cfRule type="colorScale" priority="491">
      <colorScale>
        <cfvo type="min"/>
        <cfvo type="percentile" val="50"/>
        <cfvo type="max"/>
        <color rgb="FFF8696B"/>
        <color rgb="FFFCFCFF"/>
        <color rgb="FF5A8AC6"/>
      </colorScale>
    </cfRule>
  </conditionalFormatting>
  <conditionalFormatting sqref="G30">
    <cfRule type="colorScale" priority="490">
      <colorScale>
        <cfvo type="min"/>
        <cfvo type="percentile" val="50"/>
        <cfvo type="max"/>
        <color rgb="FFF8696B"/>
        <color rgb="FFFCFCFF"/>
        <color rgb="FF5A8AC6"/>
      </colorScale>
    </cfRule>
  </conditionalFormatting>
  <conditionalFormatting sqref="G31">
    <cfRule type="colorScale" priority="489">
      <colorScale>
        <cfvo type="min"/>
        <cfvo type="percentile" val="50"/>
        <cfvo type="max"/>
        <color rgb="FFF8696B"/>
        <color rgb="FFFCFCFF"/>
        <color rgb="FF5A8AC6"/>
      </colorScale>
    </cfRule>
  </conditionalFormatting>
  <conditionalFormatting sqref="G32">
    <cfRule type="colorScale" priority="488">
      <colorScale>
        <cfvo type="min"/>
        <cfvo type="percentile" val="50"/>
        <cfvo type="max"/>
        <color rgb="FFF8696B"/>
        <color rgb="FFFCFCFF"/>
        <color rgb="FF5A8AC6"/>
      </colorScale>
    </cfRule>
  </conditionalFormatting>
  <conditionalFormatting sqref="H25">
    <cfRule type="colorScale" priority="487">
      <colorScale>
        <cfvo type="min"/>
        <cfvo type="percentile" val="50"/>
        <cfvo type="max"/>
        <color rgb="FFF8696B"/>
        <color rgb="FFFCFCFF"/>
        <color rgb="FF5A8AC6"/>
      </colorScale>
    </cfRule>
  </conditionalFormatting>
  <conditionalFormatting sqref="H26">
    <cfRule type="colorScale" priority="486">
      <colorScale>
        <cfvo type="min"/>
        <cfvo type="percentile" val="50"/>
        <cfvo type="max"/>
        <color rgb="FFF8696B"/>
        <color rgb="FFFCFCFF"/>
        <color rgb="FF5A8AC6"/>
      </colorScale>
    </cfRule>
  </conditionalFormatting>
  <conditionalFormatting sqref="H27">
    <cfRule type="colorScale" priority="485">
      <colorScale>
        <cfvo type="min"/>
        <cfvo type="percentile" val="50"/>
        <cfvo type="max"/>
        <color rgb="FFF8696B"/>
        <color rgb="FFFCFCFF"/>
        <color rgb="FF5A8AC6"/>
      </colorScale>
    </cfRule>
  </conditionalFormatting>
  <conditionalFormatting sqref="H28">
    <cfRule type="colorScale" priority="484">
      <colorScale>
        <cfvo type="min"/>
        <cfvo type="percentile" val="50"/>
        <cfvo type="max"/>
        <color rgb="FFF8696B"/>
        <color rgb="FFFCFCFF"/>
        <color rgb="FF5A8AC6"/>
      </colorScale>
    </cfRule>
  </conditionalFormatting>
  <conditionalFormatting sqref="H29">
    <cfRule type="colorScale" priority="483">
      <colorScale>
        <cfvo type="min"/>
        <cfvo type="percentile" val="50"/>
        <cfvo type="max"/>
        <color rgb="FFF8696B"/>
        <color rgb="FFFCFCFF"/>
        <color rgb="FF5A8AC6"/>
      </colorScale>
    </cfRule>
  </conditionalFormatting>
  <conditionalFormatting sqref="H30">
    <cfRule type="colorScale" priority="482">
      <colorScale>
        <cfvo type="min"/>
        <cfvo type="percentile" val="50"/>
        <cfvo type="max"/>
        <color rgb="FFF8696B"/>
        <color rgb="FFFCFCFF"/>
        <color rgb="FF5A8AC6"/>
      </colorScale>
    </cfRule>
  </conditionalFormatting>
  <conditionalFormatting sqref="H31">
    <cfRule type="colorScale" priority="481">
      <colorScale>
        <cfvo type="min"/>
        <cfvo type="percentile" val="50"/>
        <cfvo type="max"/>
        <color rgb="FFF8696B"/>
        <color rgb="FFFCFCFF"/>
        <color rgb="FF5A8AC6"/>
      </colorScale>
    </cfRule>
  </conditionalFormatting>
  <conditionalFormatting sqref="H32">
    <cfRule type="colorScale" priority="480">
      <colorScale>
        <cfvo type="min"/>
        <cfvo type="percentile" val="50"/>
        <cfvo type="max"/>
        <color rgb="FFF8696B"/>
        <color rgb="FFFCFCFF"/>
        <color rgb="FF5A8AC6"/>
      </colorScale>
    </cfRule>
  </conditionalFormatting>
  <conditionalFormatting sqref="I25">
    <cfRule type="colorScale" priority="479">
      <colorScale>
        <cfvo type="min"/>
        <cfvo type="percentile" val="50"/>
        <cfvo type="max"/>
        <color rgb="FFF8696B"/>
        <color rgb="FFFCFCFF"/>
        <color rgb="FF5A8AC6"/>
      </colorScale>
    </cfRule>
  </conditionalFormatting>
  <conditionalFormatting sqref="I26">
    <cfRule type="colorScale" priority="478">
      <colorScale>
        <cfvo type="min"/>
        <cfvo type="percentile" val="50"/>
        <cfvo type="max"/>
        <color rgb="FFF8696B"/>
        <color rgb="FFFCFCFF"/>
        <color rgb="FF5A8AC6"/>
      </colorScale>
    </cfRule>
  </conditionalFormatting>
  <conditionalFormatting sqref="I27">
    <cfRule type="colorScale" priority="477">
      <colorScale>
        <cfvo type="min"/>
        <cfvo type="percentile" val="50"/>
        <cfvo type="max"/>
        <color rgb="FFF8696B"/>
        <color rgb="FFFCFCFF"/>
        <color rgb="FF5A8AC6"/>
      </colorScale>
    </cfRule>
  </conditionalFormatting>
  <conditionalFormatting sqref="I28">
    <cfRule type="colorScale" priority="476">
      <colorScale>
        <cfvo type="min"/>
        <cfvo type="percentile" val="50"/>
        <cfvo type="max"/>
        <color rgb="FFF8696B"/>
        <color rgb="FFFCFCFF"/>
        <color rgb="FF5A8AC6"/>
      </colorScale>
    </cfRule>
  </conditionalFormatting>
  <conditionalFormatting sqref="I29">
    <cfRule type="colorScale" priority="475">
      <colorScale>
        <cfvo type="min"/>
        <cfvo type="percentile" val="50"/>
        <cfvo type="max"/>
        <color rgb="FFF8696B"/>
        <color rgb="FFFCFCFF"/>
        <color rgb="FF5A8AC6"/>
      </colorScale>
    </cfRule>
  </conditionalFormatting>
  <conditionalFormatting sqref="I30">
    <cfRule type="colorScale" priority="474">
      <colorScale>
        <cfvo type="min"/>
        <cfvo type="percentile" val="50"/>
        <cfvo type="max"/>
        <color rgb="FFF8696B"/>
        <color rgb="FFFCFCFF"/>
        <color rgb="FF5A8AC6"/>
      </colorScale>
    </cfRule>
  </conditionalFormatting>
  <conditionalFormatting sqref="I31">
    <cfRule type="colorScale" priority="473">
      <colorScale>
        <cfvo type="min"/>
        <cfvo type="percentile" val="50"/>
        <cfvo type="max"/>
        <color rgb="FFF8696B"/>
        <color rgb="FFFCFCFF"/>
        <color rgb="FF5A8AC6"/>
      </colorScale>
    </cfRule>
  </conditionalFormatting>
  <conditionalFormatting sqref="I32">
    <cfRule type="colorScale" priority="472">
      <colorScale>
        <cfvo type="min"/>
        <cfvo type="percentile" val="50"/>
        <cfvo type="max"/>
        <color rgb="FFF8696B"/>
        <color rgb="FFFCFCFF"/>
        <color rgb="FF5A8AC6"/>
      </colorScale>
    </cfRule>
  </conditionalFormatting>
  <conditionalFormatting sqref="J25">
    <cfRule type="colorScale" priority="471">
      <colorScale>
        <cfvo type="min"/>
        <cfvo type="percentile" val="50"/>
        <cfvo type="max"/>
        <color rgb="FFF8696B"/>
        <color rgb="FFFCFCFF"/>
        <color rgb="FF5A8AC6"/>
      </colorScale>
    </cfRule>
  </conditionalFormatting>
  <conditionalFormatting sqref="J26">
    <cfRule type="colorScale" priority="470">
      <colorScale>
        <cfvo type="min"/>
        <cfvo type="percentile" val="50"/>
        <cfvo type="max"/>
        <color rgb="FFF8696B"/>
        <color rgb="FFFCFCFF"/>
        <color rgb="FF5A8AC6"/>
      </colorScale>
    </cfRule>
  </conditionalFormatting>
  <conditionalFormatting sqref="J27">
    <cfRule type="colorScale" priority="469">
      <colorScale>
        <cfvo type="min"/>
        <cfvo type="percentile" val="50"/>
        <cfvo type="max"/>
        <color rgb="FFF8696B"/>
        <color rgb="FFFCFCFF"/>
        <color rgb="FF5A8AC6"/>
      </colorScale>
    </cfRule>
  </conditionalFormatting>
  <conditionalFormatting sqref="J28">
    <cfRule type="colorScale" priority="468">
      <colorScale>
        <cfvo type="min"/>
        <cfvo type="percentile" val="50"/>
        <cfvo type="max"/>
        <color rgb="FFF8696B"/>
        <color rgb="FFFCFCFF"/>
        <color rgb="FF5A8AC6"/>
      </colorScale>
    </cfRule>
  </conditionalFormatting>
  <conditionalFormatting sqref="J29">
    <cfRule type="colorScale" priority="467">
      <colorScale>
        <cfvo type="min"/>
        <cfvo type="percentile" val="50"/>
        <cfvo type="max"/>
        <color rgb="FFF8696B"/>
        <color rgb="FFFCFCFF"/>
        <color rgb="FF5A8AC6"/>
      </colorScale>
    </cfRule>
  </conditionalFormatting>
  <conditionalFormatting sqref="J30">
    <cfRule type="colorScale" priority="466">
      <colorScale>
        <cfvo type="min"/>
        <cfvo type="percentile" val="50"/>
        <cfvo type="max"/>
        <color rgb="FFF8696B"/>
        <color rgb="FFFCFCFF"/>
        <color rgb="FF5A8AC6"/>
      </colorScale>
    </cfRule>
  </conditionalFormatting>
  <conditionalFormatting sqref="J31">
    <cfRule type="colorScale" priority="465">
      <colorScale>
        <cfvo type="min"/>
        <cfvo type="percentile" val="50"/>
        <cfvo type="max"/>
        <color rgb="FFF8696B"/>
        <color rgb="FFFCFCFF"/>
        <color rgb="FF5A8AC6"/>
      </colorScale>
    </cfRule>
  </conditionalFormatting>
  <conditionalFormatting sqref="J32">
    <cfRule type="colorScale" priority="464">
      <colorScale>
        <cfvo type="min"/>
        <cfvo type="percentile" val="50"/>
        <cfvo type="max"/>
        <color rgb="FFF8696B"/>
        <color rgb="FFFCFCFF"/>
        <color rgb="FF5A8AC6"/>
      </colorScale>
    </cfRule>
  </conditionalFormatting>
  <conditionalFormatting sqref="K25">
    <cfRule type="colorScale" priority="463">
      <colorScale>
        <cfvo type="min"/>
        <cfvo type="percentile" val="50"/>
        <cfvo type="max"/>
        <color rgb="FFF8696B"/>
        <color rgb="FFFCFCFF"/>
        <color rgb="FF5A8AC6"/>
      </colorScale>
    </cfRule>
  </conditionalFormatting>
  <conditionalFormatting sqref="K26">
    <cfRule type="colorScale" priority="462">
      <colorScale>
        <cfvo type="min"/>
        <cfvo type="percentile" val="50"/>
        <cfvo type="max"/>
        <color rgb="FFF8696B"/>
        <color rgb="FFFCFCFF"/>
        <color rgb="FF5A8AC6"/>
      </colorScale>
    </cfRule>
  </conditionalFormatting>
  <conditionalFormatting sqref="K27">
    <cfRule type="colorScale" priority="461">
      <colorScale>
        <cfvo type="min"/>
        <cfvo type="percentile" val="50"/>
        <cfvo type="max"/>
        <color rgb="FFF8696B"/>
        <color rgb="FFFCFCFF"/>
        <color rgb="FF5A8AC6"/>
      </colorScale>
    </cfRule>
  </conditionalFormatting>
  <conditionalFormatting sqref="K28">
    <cfRule type="colorScale" priority="460">
      <colorScale>
        <cfvo type="min"/>
        <cfvo type="percentile" val="50"/>
        <cfvo type="max"/>
        <color rgb="FFF8696B"/>
        <color rgb="FFFCFCFF"/>
        <color rgb="FF5A8AC6"/>
      </colorScale>
    </cfRule>
  </conditionalFormatting>
  <conditionalFormatting sqref="K29">
    <cfRule type="colorScale" priority="459">
      <colorScale>
        <cfvo type="min"/>
        <cfvo type="percentile" val="50"/>
        <cfvo type="max"/>
        <color rgb="FFF8696B"/>
        <color rgb="FFFCFCFF"/>
        <color rgb="FF5A8AC6"/>
      </colorScale>
    </cfRule>
  </conditionalFormatting>
  <conditionalFormatting sqref="K30">
    <cfRule type="colorScale" priority="458">
      <colorScale>
        <cfvo type="min"/>
        <cfvo type="percentile" val="50"/>
        <cfvo type="max"/>
        <color rgb="FFF8696B"/>
        <color rgb="FFFCFCFF"/>
        <color rgb="FF5A8AC6"/>
      </colorScale>
    </cfRule>
  </conditionalFormatting>
  <conditionalFormatting sqref="K31">
    <cfRule type="colorScale" priority="457">
      <colorScale>
        <cfvo type="min"/>
        <cfvo type="percentile" val="50"/>
        <cfvo type="max"/>
        <color rgb="FFF8696B"/>
        <color rgb="FFFCFCFF"/>
        <color rgb="FF5A8AC6"/>
      </colorScale>
    </cfRule>
  </conditionalFormatting>
  <conditionalFormatting sqref="K32">
    <cfRule type="colorScale" priority="456">
      <colorScale>
        <cfvo type="min"/>
        <cfvo type="percentile" val="50"/>
        <cfvo type="max"/>
        <color rgb="FFF8696B"/>
        <color rgb="FFFCFCFF"/>
        <color rgb="FF5A8AC6"/>
      </colorScale>
    </cfRule>
  </conditionalFormatting>
  <conditionalFormatting sqref="L25">
    <cfRule type="colorScale" priority="455">
      <colorScale>
        <cfvo type="min"/>
        <cfvo type="percentile" val="50"/>
        <cfvo type="max"/>
        <color rgb="FFF8696B"/>
        <color rgb="FFFCFCFF"/>
        <color rgb="FF5A8AC6"/>
      </colorScale>
    </cfRule>
  </conditionalFormatting>
  <conditionalFormatting sqref="L26">
    <cfRule type="colorScale" priority="454">
      <colorScale>
        <cfvo type="min"/>
        <cfvo type="percentile" val="50"/>
        <cfvo type="max"/>
        <color rgb="FFF8696B"/>
        <color rgb="FFFCFCFF"/>
        <color rgb="FF5A8AC6"/>
      </colorScale>
    </cfRule>
  </conditionalFormatting>
  <conditionalFormatting sqref="L27">
    <cfRule type="colorScale" priority="453">
      <colorScale>
        <cfvo type="min"/>
        <cfvo type="percentile" val="50"/>
        <cfvo type="max"/>
        <color rgb="FFF8696B"/>
        <color rgb="FFFCFCFF"/>
        <color rgb="FF5A8AC6"/>
      </colorScale>
    </cfRule>
  </conditionalFormatting>
  <conditionalFormatting sqref="L28">
    <cfRule type="colorScale" priority="452">
      <colorScale>
        <cfvo type="min"/>
        <cfvo type="percentile" val="50"/>
        <cfvo type="max"/>
        <color rgb="FFF8696B"/>
        <color rgb="FFFCFCFF"/>
        <color rgb="FF5A8AC6"/>
      </colorScale>
    </cfRule>
  </conditionalFormatting>
  <conditionalFormatting sqref="L29">
    <cfRule type="colorScale" priority="451">
      <colorScale>
        <cfvo type="min"/>
        <cfvo type="percentile" val="50"/>
        <cfvo type="max"/>
        <color rgb="FFF8696B"/>
        <color rgb="FFFCFCFF"/>
        <color rgb="FF5A8AC6"/>
      </colorScale>
    </cfRule>
  </conditionalFormatting>
  <conditionalFormatting sqref="L30">
    <cfRule type="colorScale" priority="450">
      <colorScale>
        <cfvo type="min"/>
        <cfvo type="percentile" val="50"/>
        <cfvo type="max"/>
        <color rgb="FFF8696B"/>
        <color rgb="FFFCFCFF"/>
        <color rgb="FF5A8AC6"/>
      </colorScale>
    </cfRule>
  </conditionalFormatting>
  <conditionalFormatting sqref="L31">
    <cfRule type="colorScale" priority="449">
      <colorScale>
        <cfvo type="min"/>
        <cfvo type="percentile" val="50"/>
        <cfvo type="max"/>
        <color rgb="FFF8696B"/>
        <color rgb="FFFCFCFF"/>
        <color rgb="FF5A8AC6"/>
      </colorScale>
    </cfRule>
  </conditionalFormatting>
  <conditionalFormatting sqref="L32">
    <cfRule type="colorScale" priority="448">
      <colorScale>
        <cfvo type="min"/>
        <cfvo type="percentile" val="50"/>
        <cfvo type="max"/>
        <color rgb="FFF8696B"/>
        <color rgb="FFFCFCFF"/>
        <color rgb="FF5A8AC6"/>
      </colorScale>
    </cfRule>
  </conditionalFormatting>
  <conditionalFormatting sqref="M25">
    <cfRule type="colorScale" priority="447">
      <colorScale>
        <cfvo type="min"/>
        <cfvo type="percentile" val="50"/>
        <cfvo type="max"/>
        <color rgb="FFF8696B"/>
        <color rgb="FFFCFCFF"/>
        <color rgb="FF5A8AC6"/>
      </colorScale>
    </cfRule>
  </conditionalFormatting>
  <conditionalFormatting sqref="M26">
    <cfRule type="colorScale" priority="446">
      <colorScale>
        <cfvo type="min"/>
        <cfvo type="percentile" val="50"/>
        <cfvo type="max"/>
        <color rgb="FFF8696B"/>
        <color rgb="FFFCFCFF"/>
        <color rgb="FF5A8AC6"/>
      </colorScale>
    </cfRule>
  </conditionalFormatting>
  <conditionalFormatting sqref="M27">
    <cfRule type="colorScale" priority="445">
      <colorScale>
        <cfvo type="min"/>
        <cfvo type="percentile" val="50"/>
        <cfvo type="max"/>
        <color rgb="FFF8696B"/>
        <color rgb="FFFCFCFF"/>
        <color rgb="FF5A8AC6"/>
      </colorScale>
    </cfRule>
  </conditionalFormatting>
  <conditionalFormatting sqref="M28">
    <cfRule type="colorScale" priority="444">
      <colorScale>
        <cfvo type="min"/>
        <cfvo type="percentile" val="50"/>
        <cfvo type="max"/>
        <color rgb="FFF8696B"/>
        <color rgb="FFFCFCFF"/>
        <color rgb="FF5A8AC6"/>
      </colorScale>
    </cfRule>
  </conditionalFormatting>
  <conditionalFormatting sqref="M29">
    <cfRule type="colorScale" priority="443">
      <colorScale>
        <cfvo type="min"/>
        <cfvo type="percentile" val="50"/>
        <cfvo type="max"/>
        <color rgb="FFF8696B"/>
        <color rgb="FFFCFCFF"/>
        <color rgb="FF5A8AC6"/>
      </colorScale>
    </cfRule>
  </conditionalFormatting>
  <conditionalFormatting sqref="M30">
    <cfRule type="colorScale" priority="442">
      <colorScale>
        <cfvo type="min"/>
        <cfvo type="percentile" val="50"/>
        <cfvo type="max"/>
        <color rgb="FFF8696B"/>
        <color rgb="FFFCFCFF"/>
        <color rgb="FF5A8AC6"/>
      </colorScale>
    </cfRule>
  </conditionalFormatting>
  <conditionalFormatting sqref="M31">
    <cfRule type="colorScale" priority="441">
      <colorScale>
        <cfvo type="min"/>
        <cfvo type="percentile" val="50"/>
        <cfvo type="max"/>
        <color rgb="FFF8696B"/>
        <color rgb="FFFCFCFF"/>
        <color rgb="FF5A8AC6"/>
      </colorScale>
    </cfRule>
  </conditionalFormatting>
  <conditionalFormatting sqref="M32">
    <cfRule type="colorScale" priority="440">
      <colorScale>
        <cfvo type="min"/>
        <cfvo type="percentile" val="50"/>
        <cfvo type="max"/>
        <color rgb="FFF8696B"/>
        <color rgb="FFFCFCFF"/>
        <color rgb="FF5A8AC6"/>
      </colorScale>
    </cfRule>
  </conditionalFormatting>
  <conditionalFormatting sqref="N25">
    <cfRule type="colorScale" priority="439">
      <colorScale>
        <cfvo type="min"/>
        <cfvo type="percentile" val="50"/>
        <cfvo type="max"/>
        <color rgb="FFF8696B"/>
        <color rgb="FFFCFCFF"/>
        <color rgb="FF5A8AC6"/>
      </colorScale>
    </cfRule>
  </conditionalFormatting>
  <conditionalFormatting sqref="N26">
    <cfRule type="colorScale" priority="438">
      <colorScale>
        <cfvo type="min"/>
        <cfvo type="percentile" val="50"/>
        <cfvo type="max"/>
        <color rgb="FFF8696B"/>
        <color rgb="FFFCFCFF"/>
        <color rgb="FF5A8AC6"/>
      </colorScale>
    </cfRule>
  </conditionalFormatting>
  <conditionalFormatting sqref="N27">
    <cfRule type="colorScale" priority="437">
      <colorScale>
        <cfvo type="min"/>
        <cfvo type="percentile" val="50"/>
        <cfvo type="max"/>
        <color rgb="FFF8696B"/>
        <color rgb="FFFCFCFF"/>
        <color rgb="FF5A8AC6"/>
      </colorScale>
    </cfRule>
  </conditionalFormatting>
  <conditionalFormatting sqref="N28">
    <cfRule type="colorScale" priority="436">
      <colorScale>
        <cfvo type="min"/>
        <cfvo type="percentile" val="50"/>
        <cfvo type="max"/>
        <color rgb="FFF8696B"/>
        <color rgb="FFFCFCFF"/>
        <color rgb="FF5A8AC6"/>
      </colorScale>
    </cfRule>
  </conditionalFormatting>
  <conditionalFormatting sqref="N29">
    <cfRule type="colorScale" priority="435">
      <colorScale>
        <cfvo type="min"/>
        <cfvo type="percentile" val="50"/>
        <cfvo type="max"/>
        <color rgb="FFF8696B"/>
        <color rgb="FFFCFCFF"/>
        <color rgb="FF5A8AC6"/>
      </colorScale>
    </cfRule>
  </conditionalFormatting>
  <conditionalFormatting sqref="N30">
    <cfRule type="colorScale" priority="434">
      <colorScale>
        <cfvo type="min"/>
        <cfvo type="percentile" val="50"/>
        <cfvo type="max"/>
        <color rgb="FFF8696B"/>
        <color rgb="FFFCFCFF"/>
        <color rgb="FF5A8AC6"/>
      </colorScale>
    </cfRule>
  </conditionalFormatting>
  <conditionalFormatting sqref="N31">
    <cfRule type="colorScale" priority="433">
      <colorScale>
        <cfvo type="min"/>
        <cfvo type="percentile" val="50"/>
        <cfvo type="max"/>
        <color rgb="FFF8696B"/>
        <color rgb="FFFCFCFF"/>
        <color rgb="FF5A8AC6"/>
      </colorScale>
    </cfRule>
  </conditionalFormatting>
  <conditionalFormatting sqref="N32">
    <cfRule type="colorScale" priority="432">
      <colorScale>
        <cfvo type="min"/>
        <cfvo type="percentile" val="50"/>
        <cfvo type="max"/>
        <color rgb="FFF8696B"/>
        <color rgb="FFFCFCFF"/>
        <color rgb="FF5A8AC6"/>
      </colorScale>
    </cfRule>
  </conditionalFormatting>
  <conditionalFormatting sqref="O25">
    <cfRule type="colorScale" priority="431">
      <colorScale>
        <cfvo type="min"/>
        <cfvo type="percentile" val="50"/>
        <cfvo type="max"/>
        <color rgb="FFF8696B"/>
        <color rgb="FFFCFCFF"/>
        <color rgb="FF5A8AC6"/>
      </colorScale>
    </cfRule>
  </conditionalFormatting>
  <conditionalFormatting sqref="O26">
    <cfRule type="colorScale" priority="430">
      <colorScale>
        <cfvo type="min"/>
        <cfvo type="percentile" val="50"/>
        <cfvo type="max"/>
        <color rgb="FFF8696B"/>
        <color rgb="FFFCFCFF"/>
        <color rgb="FF5A8AC6"/>
      </colorScale>
    </cfRule>
  </conditionalFormatting>
  <conditionalFormatting sqref="O27">
    <cfRule type="colorScale" priority="429">
      <colorScale>
        <cfvo type="min"/>
        <cfvo type="percentile" val="50"/>
        <cfvo type="max"/>
        <color rgb="FFF8696B"/>
        <color rgb="FFFCFCFF"/>
        <color rgb="FF5A8AC6"/>
      </colorScale>
    </cfRule>
  </conditionalFormatting>
  <conditionalFormatting sqref="O28">
    <cfRule type="colorScale" priority="428">
      <colorScale>
        <cfvo type="min"/>
        <cfvo type="percentile" val="50"/>
        <cfvo type="max"/>
        <color rgb="FFF8696B"/>
        <color rgb="FFFCFCFF"/>
        <color rgb="FF5A8AC6"/>
      </colorScale>
    </cfRule>
  </conditionalFormatting>
  <conditionalFormatting sqref="O29">
    <cfRule type="colorScale" priority="427">
      <colorScale>
        <cfvo type="min"/>
        <cfvo type="percentile" val="50"/>
        <cfvo type="max"/>
        <color rgb="FFF8696B"/>
        <color rgb="FFFCFCFF"/>
        <color rgb="FF5A8AC6"/>
      </colorScale>
    </cfRule>
  </conditionalFormatting>
  <conditionalFormatting sqref="O30">
    <cfRule type="colorScale" priority="426">
      <colorScale>
        <cfvo type="min"/>
        <cfvo type="percentile" val="50"/>
        <cfvo type="max"/>
        <color rgb="FFF8696B"/>
        <color rgb="FFFCFCFF"/>
        <color rgb="FF5A8AC6"/>
      </colorScale>
    </cfRule>
  </conditionalFormatting>
  <conditionalFormatting sqref="O31">
    <cfRule type="colorScale" priority="425">
      <colorScale>
        <cfvo type="min"/>
        <cfvo type="percentile" val="50"/>
        <cfvo type="max"/>
        <color rgb="FFF8696B"/>
        <color rgb="FFFCFCFF"/>
        <color rgb="FF5A8AC6"/>
      </colorScale>
    </cfRule>
  </conditionalFormatting>
  <conditionalFormatting sqref="O32">
    <cfRule type="colorScale" priority="424">
      <colorScale>
        <cfvo type="min"/>
        <cfvo type="percentile" val="50"/>
        <cfvo type="max"/>
        <color rgb="FFF8696B"/>
        <color rgb="FFFCFCFF"/>
        <color rgb="FF5A8AC6"/>
      </colorScale>
    </cfRule>
  </conditionalFormatting>
  <conditionalFormatting sqref="P25">
    <cfRule type="colorScale" priority="423">
      <colorScale>
        <cfvo type="min"/>
        <cfvo type="percentile" val="50"/>
        <cfvo type="max"/>
        <color rgb="FFF8696B"/>
        <color rgb="FFFCFCFF"/>
        <color rgb="FF5A8AC6"/>
      </colorScale>
    </cfRule>
  </conditionalFormatting>
  <conditionalFormatting sqref="P26">
    <cfRule type="colorScale" priority="422">
      <colorScale>
        <cfvo type="min"/>
        <cfvo type="percentile" val="50"/>
        <cfvo type="max"/>
        <color rgb="FFF8696B"/>
        <color rgb="FFFCFCFF"/>
        <color rgb="FF5A8AC6"/>
      </colorScale>
    </cfRule>
  </conditionalFormatting>
  <conditionalFormatting sqref="P27">
    <cfRule type="colorScale" priority="421">
      <colorScale>
        <cfvo type="min"/>
        <cfvo type="percentile" val="50"/>
        <cfvo type="max"/>
        <color rgb="FFF8696B"/>
        <color rgb="FFFCFCFF"/>
        <color rgb="FF5A8AC6"/>
      </colorScale>
    </cfRule>
  </conditionalFormatting>
  <conditionalFormatting sqref="P28">
    <cfRule type="colorScale" priority="420">
      <colorScale>
        <cfvo type="min"/>
        <cfvo type="percentile" val="50"/>
        <cfvo type="max"/>
        <color rgb="FFF8696B"/>
        <color rgb="FFFCFCFF"/>
        <color rgb="FF5A8AC6"/>
      </colorScale>
    </cfRule>
  </conditionalFormatting>
  <conditionalFormatting sqref="P29">
    <cfRule type="colorScale" priority="419">
      <colorScale>
        <cfvo type="min"/>
        <cfvo type="percentile" val="50"/>
        <cfvo type="max"/>
        <color rgb="FFF8696B"/>
        <color rgb="FFFCFCFF"/>
        <color rgb="FF5A8AC6"/>
      </colorScale>
    </cfRule>
  </conditionalFormatting>
  <conditionalFormatting sqref="P30">
    <cfRule type="colorScale" priority="418">
      <colorScale>
        <cfvo type="min"/>
        <cfvo type="percentile" val="50"/>
        <cfvo type="max"/>
        <color rgb="FFF8696B"/>
        <color rgb="FFFCFCFF"/>
        <color rgb="FF5A8AC6"/>
      </colorScale>
    </cfRule>
  </conditionalFormatting>
  <conditionalFormatting sqref="P31">
    <cfRule type="colorScale" priority="417">
      <colorScale>
        <cfvo type="min"/>
        <cfvo type="percentile" val="50"/>
        <cfvo type="max"/>
        <color rgb="FFF8696B"/>
        <color rgb="FFFCFCFF"/>
        <color rgb="FF5A8AC6"/>
      </colorScale>
    </cfRule>
  </conditionalFormatting>
  <conditionalFormatting sqref="P32">
    <cfRule type="colorScale" priority="416">
      <colorScale>
        <cfvo type="min"/>
        <cfvo type="percentile" val="50"/>
        <cfvo type="max"/>
        <color rgb="FFF8696B"/>
        <color rgb="FFFCFCFF"/>
        <color rgb="FF5A8AC6"/>
      </colorScale>
    </cfRule>
  </conditionalFormatting>
  <conditionalFormatting sqref="Q25">
    <cfRule type="colorScale" priority="415">
      <colorScale>
        <cfvo type="min"/>
        <cfvo type="percentile" val="50"/>
        <cfvo type="max"/>
        <color rgb="FFF8696B"/>
        <color rgb="FFFCFCFF"/>
        <color rgb="FF5A8AC6"/>
      </colorScale>
    </cfRule>
  </conditionalFormatting>
  <conditionalFormatting sqref="Q26">
    <cfRule type="colorScale" priority="414">
      <colorScale>
        <cfvo type="min"/>
        <cfvo type="percentile" val="50"/>
        <cfvo type="max"/>
        <color rgb="FFF8696B"/>
        <color rgb="FFFCFCFF"/>
        <color rgb="FF5A8AC6"/>
      </colorScale>
    </cfRule>
  </conditionalFormatting>
  <conditionalFormatting sqref="Q27">
    <cfRule type="colorScale" priority="413">
      <colorScale>
        <cfvo type="min"/>
        <cfvo type="percentile" val="50"/>
        <cfvo type="max"/>
        <color rgb="FFF8696B"/>
        <color rgb="FFFCFCFF"/>
        <color rgb="FF5A8AC6"/>
      </colorScale>
    </cfRule>
  </conditionalFormatting>
  <conditionalFormatting sqref="Q28">
    <cfRule type="colorScale" priority="412">
      <colorScale>
        <cfvo type="min"/>
        <cfvo type="percentile" val="50"/>
        <cfvo type="max"/>
        <color rgb="FFF8696B"/>
        <color rgb="FFFCFCFF"/>
        <color rgb="FF5A8AC6"/>
      </colorScale>
    </cfRule>
  </conditionalFormatting>
  <conditionalFormatting sqref="Q29">
    <cfRule type="colorScale" priority="411">
      <colorScale>
        <cfvo type="min"/>
        <cfvo type="percentile" val="50"/>
        <cfvo type="max"/>
        <color rgb="FFF8696B"/>
        <color rgb="FFFCFCFF"/>
        <color rgb="FF5A8AC6"/>
      </colorScale>
    </cfRule>
  </conditionalFormatting>
  <conditionalFormatting sqref="Q30">
    <cfRule type="colorScale" priority="410">
      <colorScale>
        <cfvo type="min"/>
        <cfvo type="percentile" val="50"/>
        <cfvo type="max"/>
        <color rgb="FFF8696B"/>
        <color rgb="FFFCFCFF"/>
        <color rgb="FF5A8AC6"/>
      </colorScale>
    </cfRule>
  </conditionalFormatting>
  <conditionalFormatting sqref="Q31">
    <cfRule type="colorScale" priority="409">
      <colorScale>
        <cfvo type="min"/>
        <cfvo type="percentile" val="50"/>
        <cfvo type="max"/>
        <color rgb="FFF8696B"/>
        <color rgb="FFFCFCFF"/>
        <color rgb="FF5A8AC6"/>
      </colorScale>
    </cfRule>
  </conditionalFormatting>
  <conditionalFormatting sqref="Q32">
    <cfRule type="colorScale" priority="408">
      <colorScale>
        <cfvo type="min"/>
        <cfvo type="percentile" val="50"/>
        <cfvo type="max"/>
        <color rgb="FFF8696B"/>
        <color rgb="FFFCFCFF"/>
        <color rgb="FF5A8AC6"/>
      </colorScale>
    </cfRule>
  </conditionalFormatting>
  <conditionalFormatting sqref="F35">
    <cfRule type="colorScale" priority="407">
      <colorScale>
        <cfvo type="min"/>
        <cfvo type="percentile" val="50"/>
        <cfvo type="max"/>
        <color rgb="FFF8696B"/>
        <color rgb="FFFCFCFF"/>
        <color rgb="FF5A8AC6"/>
      </colorScale>
    </cfRule>
  </conditionalFormatting>
  <conditionalFormatting sqref="F36">
    <cfRule type="colorScale" priority="406">
      <colorScale>
        <cfvo type="min"/>
        <cfvo type="percentile" val="50"/>
        <cfvo type="max"/>
        <color rgb="FFF8696B"/>
        <color rgb="FFFCFCFF"/>
        <color rgb="FF5A8AC6"/>
      </colorScale>
    </cfRule>
  </conditionalFormatting>
  <conditionalFormatting sqref="F37">
    <cfRule type="colorScale" priority="405">
      <colorScale>
        <cfvo type="min"/>
        <cfvo type="percentile" val="50"/>
        <cfvo type="max"/>
        <color rgb="FFF8696B"/>
        <color rgb="FFFCFCFF"/>
        <color rgb="FF5A8AC6"/>
      </colorScale>
    </cfRule>
  </conditionalFormatting>
  <conditionalFormatting sqref="F38">
    <cfRule type="colorScale" priority="404">
      <colorScale>
        <cfvo type="min"/>
        <cfvo type="percentile" val="50"/>
        <cfvo type="max"/>
        <color rgb="FFF8696B"/>
        <color rgb="FFFCFCFF"/>
        <color rgb="FF5A8AC6"/>
      </colorScale>
    </cfRule>
  </conditionalFormatting>
  <conditionalFormatting sqref="F39">
    <cfRule type="colorScale" priority="403">
      <colorScale>
        <cfvo type="min"/>
        <cfvo type="percentile" val="50"/>
        <cfvo type="max"/>
        <color rgb="FFF8696B"/>
        <color rgb="FFFCFCFF"/>
        <color rgb="FF5A8AC6"/>
      </colorScale>
    </cfRule>
  </conditionalFormatting>
  <conditionalFormatting sqref="F40">
    <cfRule type="colorScale" priority="402">
      <colorScale>
        <cfvo type="min"/>
        <cfvo type="percentile" val="50"/>
        <cfvo type="max"/>
        <color rgb="FFF8696B"/>
        <color rgb="FFFCFCFF"/>
        <color rgb="FF5A8AC6"/>
      </colorScale>
    </cfRule>
  </conditionalFormatting>
  <conditionalFormatting sqref="F41">
    <cfRule type="colorScale" priority="401">
      <colorScale>
        <cfvo type="min"/>
        <cfvo type="percentile" val="50"/>
        <cfvo type="max"/>
        <color rgb="FFF8696B"/>
        <color rgb="FFFCFCFF"/>
        <color rgb="FF5A8AC6"/>
      </colorScale>
    </cfRule>
  </conditionalFormatting>
  <conditionalFormatting sqref="F42">
    <cfRule type="colorScale" priority="400">
      <colorScale>
        <cfvo type="min"/>
        <cfvo type="percentile" val="50"/>
        <cfvo type="max"/>
        <color rgb="FFF8696B"/>
        <color rgb="FFFCFCFF"/>
        <color rgb="FF5A8AC6"/>
      </colorScale>
    </cfRule>
  </conditionalFormatting>
  <conditionalFormatting sqref="G35">
    <cfRule type="colorScale" priority="399">
      <colorScale>
        <cfvo type="min"/>
        <cfvo type="percentile" val="50"/>
        <cfvo type="max"/>
        <color rgb="FFF8696B"/>
        <color rgb="FFFCFCFF"/>
        <color rgb="FF5A8AC6"/>
      </colorScale>
    </cfRule>
  </conditionalFormatting>
  <conditionalFormatting sqref="G36">
    <cfRule type="colorScale" priority="398">
      <colorScale>
        <cfvo type="min"/>
        <cfvo type="percentile" val="50"/>
        <cfvo type="max"/>
        <color rgb="FFF8696B"/>
        <color rgb="FFFCFCFF"/>
        <color rgb="FF5A8AC6"/>
      </colorScale>
    </cfRule>
  </conditionalFormatting>
  <conditionalFormatting sqref="G37">
    <cfRule type="colorScale" priority="397">
      <colorScale>
        <cfvo type="min"/>
        <cfvo type="percentile" val="50"/>
        <cfvo type="max"/>
        <color rgb="FFF8696B"/>
        <color rgb="FFFCFCFF"/>
        <color rgb="FF5A8AC6"/>
      </colorScale>
    </cfRule>
  </conditionalFormatting>
  <conditionalFormatting sqref="G38">
    <cfRule type="colorScale" priority="396">
      <colorScale>
        <cfvo type="min"/>
        <cfvo type="percentile" val="50"/>
        <cfvo type="max"/>
        <color rgb="FFF8696B"/>
        <color rgb="FFFCFCFF"/>
        <color rgb="FF5A8AC6"/>
      </colorScale>
    </cfRule>
  </conditionalFormatting>
  <conditionalFormatting sqref="G39">
    <cfRule type="colorScale" priority="395">
      <colorScale>
        <cfvo type="min"/>
        <cfvo type="percentile" val="50"/>
        <cfvo type="max"/>
        <color rgb="FFF8696B"/>
        <color rgb="FFFCFCFF"/>
        <color rgb="FF5A8AC6"/>
      </colorScale>
    </cfRule>
  </conditionalFormatting>
  <conditionalFormatting sqref="G40">
    <cfRule type="colorScale" priority="394">
      <colorScale>
        <cfvo type="min"/>
        <cfvo type="percentile" val="50"/>
        <cfvo type="max"/>
        <color rgb="FFF8696B"/>
        <color rgb="FFFCFCFF"/>
        <color rgb="FF5A8AC6"/>
      </colorScale>
    </cfRule>
  </conditionalFormatting>
  <conditionalFormatting sqref="G41">
    <cfRule type="colorScale" priority="393">
      <colorScale>
        <cfvo type="min"/>
        <cfvo type="percentile" val="50"/>
        <cfvo type="max"/>
        <color rgb="FFF8696B"/>
        <color rgb="FFFCFCFF"/>
        <color rgb="FF5A8AC6"/>
      </colorScale>
    </cfRule>
  </conditionalFormatting>
  <conditionalFormatting sqref="G42">
    <cfRule type="colorScale" priority="392">
      <colorScale>
        <cfvo type="min"/>
        <cfvo type="percentile" val="50"/>
        <cfvo type="max"/>
        <color rgb="FFF8696B"/>
        <color rgb="FFFCFCFF"/>
        <color rgb="FF5A8AC6"/>
      </colorScale>
    </cfRule>
  </conditionalFormatting>
  <conditionalFormatting sqref="H35">
    <cfRule type="colorScale" priority="391">
      <colorScale>
        <cfvo type="min"/>
        <cfvo type="percentile" val="50"/>
        <cfvo type="max"/>
        <color rgb="FFF8696B"/>
        <color rgb="FFFCFCFF"/>
        <color rgb="FF5A8AC6"/>
      </colorScale>
    </cfRule>
  </conditionalFormatting>
  <conditionalFormatting sqref="H36">
    <cfRule type="colorScale" priority="390">
      <colorScale>
        <cfvo type="min"/>
        <cfvo type="percentile" val="50"/>
        <cfvo type="max"/>
        <color rgb="FFF8696B"/>
        <color rgb="FFFCFCFF"/>
        <color rgb="FF5A8AC6"/>
      </colorScale>
    </cfRule>
  </conditionalFormatting>
  <conditionalFormatting sqref="H37">
    <cfRule type="colorScale" priority="389">
      <colorScale>
        <cfvo type="min"/>
        <cfvo type="percentile" val="50"/>
        <cfvo type="max"/>
        <color rgb="FFF8696B"/>
        <color rgb="FFFCFCFF"/>
        <color rgb="FF5A8AC6"/>
      </colorScale>
    </cfRule>
  </conditionalFormatting>
  <conditionalFormatting sqref="H38">
    <cfRule type="colorScale" priority="388">
      <colorScale>
        <cfvo type="min"/>
        <cfvo type="percentile" val="50"/>
        <cfvo type="max"/>
        <color rgb="FFF8696B"/>
        <color rgb="FFFCFCFF"/>
        <color rgb="FF5A8AC6"/>
      </colorScale>
    </cfRule>
  </conditionalFormatting>
  <conditionalFormatting sqref="H39">
    <cfRule type="colorScale" priority="387">
      <colorScale>
        <cfvo type="min"/>
        <cfvo type="percentile" val="50"/>
        <cfvo type="max"/>
        <color rgb="FFF8696B"/>
        <color rgb="FFFCFCFF"/>
        <color rgb="FF5A8AC6"/>
      </colorScale>
    </cfRule>
  </conditionalFormatting>
  <conditionalFormatting sqref="H40">
    <cfRule type="colorScale" priority="386">
      <colorScale>
        <cfvo type="min"/>
        <cfvo type="percentile" val="50"/>
        <cfvo type="max"/>
        <color rgb="FFF8696B"/>
        <color rgb="FFFCFCFF"/>
        <color rgb="FF5A8AC6"/>
      </colorScale>
    </cfRule>
  </conditionalFormatting>
  <conditionalFormatting sqref="H41">
    <cfRule type="colorScale" priority="385">
      <colorScale>
        <cfvo type="min"/>
        <cfvo type="percentile" val="50"/>
        <cfvo type="max"/>
        <color rgb="FFF8696B"/>
        <color rgb="FFFCFCFF"/>
        <color rgb="FF5A8AC6"/>
      </colorScale>
    </cfRule>
  </conditionalFormatting>
  <conditionalFormatting sqref="H42">
    <cfRule type="colorScale" priority="384">
      <colorScale>
        <cfvo type="min"/>
        <cfvo type="percentile" val="50"/>
        <cfvo type="max"/>
        <color rgb="FFF8696B"/>
        <color rgb="FFFCFCFF"/>
        <color rgb="FF5A8AC6"/>
      </colorScale>
    </cfRule>
  </conditionalFormatting>
  <conditionalFormatting sqref="I35">
    <cfRule type="colorScale" priority="383">
      <colorScale>
        <cfvo type="min"/>
        <cfvo type="percentile" val="50"/>
        <cfvo type="max"/>
        <color rgb="FFF8696B"/>
        <color rgb="FFFCFCFF"/>
        <color rgb="FF5A8AC6"/>
      </colorScale>
    </cfRule>
  </conditionalFormatting>
  <conditionalFormatting sqref="I36">
    <cfRule type="colorScale" priority="382">
      <colorScale>
        <cfvo type="min"/>
        <cfvo type="percentile" val="50"/>
        <cfvo type="max"/>
        <color rgb="FFF8696B"/>
        <color rgb="FFFCFCFF"/>
        <color rgb="FF5A8AC6"/>
      </colorScale>
    </cfRule>
  </conditionalFormatting>
  <conditionalFormatting sqref="I37">
    <cfRule type="colorScale" priority="381">
      <colorScale>
        <cfvo type="min"/>
        <cfvo type="percentile" val="50"/>
        <cfvo type="max"/>
        <color rgb="FFF8696B"/>
        <color rgb="FFFCFCFF"/>
        <color rgb="FF5A8AC6"/>
      </colorScale>
    </cfRule>
  </conditionalFormatting>
  <conditionalFormatting sqref="I38">
    <cfRule type="colorScale" priority="380">
      <colorScale>
        <cfvo type="min"/>
        <cfvo type="percentile" val="50"/>
        <cfvo type="max"/>
        <color rgb="FFF8696B"/>
        <color rgb="FFFCFCFF"/>
        <color rgb="FF5A8AC6"/>
      </colorScale>
    </cfRule>
  </conditionalFormatting>
  <conditionalFormatting sqref="I39">
    <cfRule type="colorScale" priority="379">
      <colorScale>
        <cfvo type="min"/>
        <cfvo type="percentile" val="50"/>
        <cfvo type="max"/>
        <color rgb="FFF8696B"/>
        <color rgb="FFFCFCFF"/>
        <color rgb="FF5A8AC6"/>
      </colorScale>
    </cfRule>
  </conditionalFormatting>
  <conditionalFormatting sqref="I40">
    <cfRule type="colorScale" priority="378">
      <colorScale>
        <cfvo type="min"/>
        <cfvo type="percentile" val="50"/>
        <cfvo type="max"/>
        <color rgb="FFF8696B"/>
        <color rgb="FFFCFCFF"/>
        <color rgb="FF5A8AC6"/>
      </colorScale>
    </cfRule>
  </conditionalFormatting>
  <conditionalFormatting sqref="I41">
    <cfRule type="colorScale" priority="377">
      <colorScale>
        <cfvo type="min"/>
        <cfvo type="percentile" val="50"/>
        <cfvo type="max"/>
        <color rgb="FFF8696B"/>
        <color rgb="FFFCFCFF"/>
        <color rgb="FF5A8AC6"/>
      </colorScale>
    </cfRule>
  </conditionalFormatting>
  <conditionalFormatting sqref="I42">
    <cfRule type="colorScale" priority="376">
      <colorScale>
        <cfvo type="min"/>
        <cfvo type="percentile" val="50"/>
        <cfvo type="max"/>
        <color rgb="FFF8696B"/>
        <color rgb="FFFCFCFF"/>
        <color rgb="FF5A8AC6"/>
      </colorScale>
    </cfRule>
  </conditionalFormatting>
  <conditionalFormatting sqref="J35">
    <cfRule type="colorScale" priority="375">
      <colorScale>
        <cfvo type="min"/>
        <cfvo type="percentile" val="50"/>
        <cfvo type="max"/>
        <color rgb="FFF8696B"/>
        <color rgb="FFFCFCFF"/>
        <color rgb="FF5A8AC6"/>
      </colorScale>
    </cfRule>
  </conditionalFormatting>
  <conditionalFormatting sqref="J36">
    <cfRule type="colorScale" priority="374">
      <colorScale>
        <cfvo type="min"/>
        <cfvo type="percentile" val="50"/>
        <cfvo type="max"/>
        <color rgb="FFF8696B"/>
        <color rgb="FFFCFCFF"/>
        <color rgb="FF5A8AC6"/>
      </colorScale>
    </cfRule>
  </conditionalFormatting>
  <conditionalFormatting sqref="J37">
    <cfRule type="colorScale" priority="373">
      <colorScale>
        <cfvo type="min"/>
        <cfvo type="percentile" val="50"/>
        <cfvo type="max"/>
        <color rgb="FFF8696B"/>
        <color rgb="FFFCFCFF"/>
        <color rgb="FF5A8AC6"/>
      </colorScale>
    </cfRule>
  </conditionalFormatting>
  <conditionalFormatting sqref="J38">
    <cfRule type="colorScale" priority="372">
      <colorScale>
        <cfvo type="min"/>
        <cfvo type="percentile" val="50"/>
        <cfvo type="max"/>
        <color rgb="FFF8696B"/>
        <color rgb="FFFCFCFF"/>
        <color rgb="FF5A8AC6"/>
      </colorScale>
    </cfRule>
  </conditionalFormatting>
  <conditionalFormatting sqref="J39">
    <cfRule type="colorScale" priority="371">
      <colorScale>
        <cfvo type="min"/>
        <cfvo type="percentile" val="50"/>
        <cfvo type="max"/>
        <color rgb="FFF8696B"/>
        <color rgb="FFFCFCFF"/>
        <color rgb="FF5A8AC6"/>
      </colorScale>
    </cfRule>
  </conditionalFormatting>
  <conditionalFormatting sqref="J40">
    <cfRule type="colorScale" priority="370">
      <colorScale>
        <cfvo type="min"/>
        <cfvo type="percentile" val="50"/>
        <cfvo type="max"/>
        <color rgb="FFF8696B"/>
        <color rgb="FFFCFCFF"/>
        <color rgb="FF5A8AC6"/>
      </colorScale>
    </cfRule>
  </conditionalFormatting>
  <conditionalFormatting sqref="J41">
    <cfRule type="colorScale" priority="369">
      <colorScale>
        <cfvo type="min"/>
        <cfvo type="percentile" val="50"/>
        <cfvo type="max"/>
        <color rgb="FFF8696B"/>
        <color rgb="FFFCFCFF"/>
        <color rgb="FF5A8AC6"/>
      </colorScale>
    </cfRule>
  </conditionalFormatting>
  <conditionalFormatting sqref="J42">
    <cfRule type="colorScale" priority="368">
      <colorScale>
        <cfvo type="min"/>
        <cfvo type="percentile" val="50"/>
        <cfvo type="max"/>
        <color rgb="FFF8696B"/>
        <color rgb="FFFCFCFF"/>
        <color rgb="FF5A8AC6"/>
      </colorScale>
    </cfRule>
  </conditionalFormatting>
  <conditionalFormatting sqref="K35">
    <cfRule type="colorScale" priority="367">
      <colorScale>
        <cfvo type="min"/>
        <cfvo type="percentile" val="50"/>
        <cfvo type="max"/>
        <color rgb="FFF8696B"/>
        <color rgb="FFFCFCFF"/>
        <color rgb="FF5A8AC6"/>
      </colorScale>
    </cfRule>
  </conditionalFormatting>
  <conditionalFormatting sqref="K36">
    <cfRule type="colorScale" priority="366">
      <colorScale>
        <cfvo type="min"/>
        <cfvo type="percentile" val="50"/>
        <cfvo type="max"/>
        <color rgb="FFF8696B"/>
        <color rgb="FFFCFCFF"/>
        <color rgb="FF5A8AC6"/>
      </colorScale>
    </cfRule>
  </conditionalFormatting>
  <conditionalFormatting sqref="K37">
    <cfRule type="colorScale" priority="365">
      <colorScale>
        <cfvo type="min"/>
        <cfvo type="percentile" val="50"/>
        <cfvo type="max"/>
        <color rgb="FFF8696B"/>
        <color rgb="FFFCFCFF"/>
        <color rgb="FF5A8AC6"/>
      </colorScale>
    </cfRule>
  </conditionalFormatting>
  <conditionalFormatting sqref="K38">
    <cfRule type="colorScale" priority="364">
      <colorScale>
        <cfvo type="min"/>
        <cfvo type="percentile" val="50"/>
        <cfvo type="max"/>
        <color rgb="FFF8696B"/>
        <color rgb="FFFCFCFF"/>
        <color rgb="FF5A8AC6"/>
      </colorScale>
    </cfRule>
  </conditionalFormatting>
  <conditionalFormatting sqref="K39">
    <cfRule type="colorScale" priority="363">
      <colorScale>
        <cfvo type="min"/>
        <cfvo type="percentile" val="50"/>
        <cfvo type="max"/>
        <color rgb="FFF8696B"/>
        <color rgb="FFFCFCFF"/>
        <color rgb="FF5A8AC6"/>
      </colorScale>
    </cfRule>
  </conditionalFormatting>
  <conditionalFormatting sqref="K40">
    <cfRule type="colorScale" priority="362">
      <colorScale>
        <cfvo type="min"/>
        <cfvo type="percentile" val="50"/>
        <cfvo type="max"/>
        <color rgb="FFF8696B"/>
        <color rgb="FFFCFCFF"/>
        <color rgb="FF5A8AC6"/>
      </colorScale>
    </cfRule>
  </conditionalFormatting>
  <conditionalFormatting sqref="K41">
    <cfRule type="colorScale" priority="361">
      <colorScale>
        <cfvo type="min"/>
        <cfvo type="percentile" val="50"/>
        <cfvo type="max"/>
        <color rgb="FFF8696B"/>
        <color rgb="FFFCFCFF"/>
        <color rgb="FF5A8AC6"/>
      </colorScale>
    </cfRule>
  </conditionalFormatting>
  <conditionalFormatting sqref="K42">
    <cfRule type="colorScale" priority="360">
      <colorScale>
        <cfvo type="min"/>
        <cfvo type="percentile" val="50"/>
        <cfvo type="max"/>
        <color rgb="FFF8696B"/>
        <color rgb="FFFCFCFF"/>
        <color rgb="FF5A8AC6"/>
      </colorScale>
    </cfRule>
  </conditionalFormatting>
  <conditionalFormatting sqref="L35">
    <cfRule type="colorScale" priority="359">
      <colorScale>
        <cfvo type="min"/>
        <cfvo type="percentile" val="50"/>
        <cfvo type="max"/>
        <color rgb="FFF8696B"/>
        <color rgb="FFFCFCFF"/>
        <color rgb="FF5A8AC6"/>
      </colorScale>
    </cfRule>
  </conditionalFormatting>
  <conditionalFormatting sqref="L36">
    <cfRule type="colorScale" priority="358">
      <colorScale>
        <cfvo type="min"/>
        <cfvo type="percentile" val="50"/>
        <cfvo type="max"/>
        <color rgb="FFF8696B"/>
        <color rgb="FFFCFCFF"/>
        <color rgb="FF5A8AC6"/>
      </colorScale>
    </cfRule>
  </conditionalFormatting>
  <conditionalFormatting sqref="L37">
    <cfRule type="colorScale" priority="357">
      <colorScale>
        <cfvo type="min"/>
        <cfvo type="percentile" val="50"/>
        <cfvo type="max"/>
        <color rgb="FFF8696B"/>
        <color rgb="FFFCFCFF"/>
        <color rgb="FF5A8AC6"/>
      </colorScale>
    </cfRule>
  </conditionalFormatting>
  <conditionalFormatting sqref="L38">
    <cfRule type="colorScale" priority="356">
      <colorScale>
        <cfvo type="min"/>
        <cfvo type="percentile" val="50"/>
        <cfvo type="max"/>
        <color rgb="FFF8696B"/>
        <color rgb="FFFCFCFF"/>
        <color rgb="FF5A8AC6"/>
      </colorScale>
    </cfRule>
  </conditionalFormatting>
  <conditionalFormatting sqref="L39">
    <cfRule type="colorScale" priority="355">
      <colorScale>
        <cfvo type="min"/>
        <cfvo type="percentile" val="50"/>
        <cfvo type="max"/>
        <color rgb="FFF8696B"/>
        <color rgb="FFFCFCFF"/>
        <color rgb="FF5A8AC6"/>
      </colorScale>
    </cfRule>
  </conditionalFormatting>
  <conditionalFormatting sqref="L40">
    <cfRule type="colorScale" priority="354">
      <colorScale>
        <cfvo type="min"/>
        <cfvo type="percentile" val="50"/>
        <cfvo type="max"/>
        <color rgb="FFF8696B"/>
        <color rgb="FFFCFCFF"/>
        <color rgb="FF5A8AC6"/>
      </colorScale>
    </cfRule>
  </conditionalFormatting>
  <conditionalFormatting sqref="L41">
    <cfRule type="colorScale" priority="353">
      <colorScale>
        <cfvo type="min"/>
        <cfvo type="percentile" val="50"/>
        <cfvo type="max"/>
        <color rgb="FFF8696B"/>
        <color rgb="FFFCFCFF"/>
        <color rgb="FF5A8AC6"/>
      </colorScale>
    </cfRule>
  </conditionalFormatting>
  <conditionalFormatting sqref="L42">
    <cfRule type="colorScale" priority="352">
      <colorScale>
        <cfvo type="min"/>
        <cfvo type="percentile" val="50"/>
        <cfvo type="max"/>
        <color rgb="FFF8696B"/>
        <color rgb="FFFCFCFF"/>
        <color rgb="FF5A8AC6"/>
      </colorScale>
    </cfRule>
  </conditionalFormatting>
  <conditionalFormatting sqref="M35">
    <cfRule type="colorScale" priority="351">
      <colorScale>
        <cfvo type="min"/>
        <cfvo type="percentile" val="50"/>
        <cfvo type="max"/>
        <color rgb="FFF8696B"/>
        <color rgb="FFFCFCFF"/>
        <color rgb="FF5A8AC6"/>
      </colorScale>
    </cfRule>
  </conditionalFormatting>
  <conditionalFormatting sqref="M36">
    <cfRule type="colorScale" priority="350">
      <colorScale>
        <cfvo type="min"/>
        <cfvo type="percentile" val="50"/>
        <cfvo type="max"/>
        <color rgb="FFF8696B"/>
        <color rgb="FFFCFCFF"/>
        <color rgb="FF5A8AC6"/>
      </colorScale>
    </cfRule>
  </conditionalFormatting>
  <conditionalFormatting sqref="M37">
    <cfRule type="colorScale" priority="349">
      <colorScale>
        <cfvo type="min"/>
        <cfvo type="percentile" val="50"/>
        <cfvo type="max"/>
        <color rgb="FFF8696B"/>
        <color rgb="FFFCFCFF"/>
        <color rgb="FF5A8AC6"/>
      </colorScale>
    </cfRule>
  </conditionalFormatting>
  <conditionalFormatting sqref="M38">
    <cfRule type="colorScale" priority="348">
      <colorScale>
        <cfvo type="min"/>
        <cfvo type="percentile" val="50"/>
        <cfvo type="max"/>
        <color rgb="FFF8696B"/>
        <color rgb="FFFCFCFF"/>
        <color rgb="FF5A8AC6"/>
      </colorScale>
    </cfRule>
  </conditionalFormatting>
  <conditionalFormatting sqref="M39">
    <cfRule type="colorScale" priority="347">
      <colorScale>
        <cfvo type="min"/>
        <cfvo type="percentile" val="50"/>
        <cfvo type="max"/>
        <color rgb="FFF8696B"/>
        <color rgb="FFFCFCFF"/>
        <color rgb="FF5A8AC6"/>
      </colorScale>
    </cfRule>
  </conditionalFormatting>
  <conditionalFormatting sqref="M40">
    <cfRule type="colorScale" priority="346">
      <colorScale>
        <cfvo type="min"/>
        <cfvo type="percentile" val="50"/>
        <cfvo type="max"/>
        <color rgb="FFF8696B"/>
        <color rgb="FFFCFCFF"/>
        <color rgb="FF5A8AC6"/>
      </colorScale>
    </cfRule>
  </conditionalFormatting>
  <conditionalFormatting sqref="M41">
    <cfRule type="colorScale" priority="345">
      <colorScale>
        <cfvo type="min"/>
        <cfvo type="percentile" val="50"/>
        <cfvo type="max"/>
        <color rgb="FFF8696B"/>
        <color rgb="FFFCFCFF"/>
        <color rgb="FF5A8AC6"/>
      </colorScale>
    </cfRule>
  </conditionalFormatting>
  <conditionalFormatting sqref="M42">
    <cfRule type="colorScale" priority="344">
      <colorScale>
        <cfvo type="min"/>
        <cfvo type="percentile" val="50"/>
        <cfvo type="max"/>
        <color rgb="FFF8696B"/>
        <color rgb="FFFCFCFF"/>
        <color rgb="FF5A8AC6"/>
      </colorScale>
    </cfRule>
  </conditionalFormatting>
  <conditionalFormatting sqref="N35">
    <cfRule type="colorScale" priority="343">
      <colorScale>
        <cfvo type="min"/>
        <cfvo type="percentile" val="50"/>
        <cfvo type="max"/>
        <color rgb="FFF8696B"/>
        <color rgb="FFFCFCFF"/>
        <color rgb="FF5A8AC6"/>
      </colorScale>
    </cfRule>
  </conditionalFormatting>
  <conditionalFormatting sqref="N36">
    <cfRule type="colorScale" priority="342">
      <colorScale>
        <cfvo type="min"/>
        <cfvo type="percentile" val="50"/>
        <cfvo type="max"/>
        <color rgb="FFF8696B"/>
        <color rgb="FFFCFCFF"/>
        <color rgb="FF5A8AC6"/>
      </colorScale>
    </cfRule>
  </conditionalFormatting>
  <conditionalFormatting sqref="N37">
    <cfRule type="colorScale" priority="341">
      <colorScale>
        <cfvo type="min"/>
        <cfvo type="percentile" val="50"/>
        <cfvo type="max"/>
        <color rgb="FFF8696B"/>
        <color rgb="FFFCFCFF"/>
        <color rgb="FF5A8AC6"/>
      </colorScale>
    </cfRule>
  </conditionalFormatting>
  <conditionalFormatting sqref="N38">
    <cfRule type="colorScale" priority="340">
      <colorScale>
        <cfvo type="min"/>
        <cfvo type="percentile" val="50"/>
        <cfvo type="max"/>
        <color rgb="FFF8696B"/>
        <color rgb="FFFCFCFF"/>
        <color rgb="FF5A8AC6"/>
      </colorScale>
    </cfRule>
  </conditionalFormatting>
  <conditionalFormatting sqref="N39">
    <cfRule type="colorScale" priority="339">
      <colorScale>
        <cfvo type="min"/>
        <cfvo type="percentile" val="50"/>
        <cfvo type="max"/>
        <color rgb="FFF8696B"/>
        <color rgb="FFFCFCFF"/>
        <color rgb="FF5A8AC6"/>
      </colorScale>
    </cfRule>
  </conditionalFormatting>
  <conditionalFormatting sqref="N40">
    <cfRule type="colorScale" priority="338">
      <colorScale>
        <cfvo type="min"/>
        <cfvo type="percentile" val="50"/>
        <cfvo type="max"/>
        <color rgb="FFF8696B"/>
        <color rgb="FFFCFCFF"/>
        <color rgb="FF5A8AC6"/>
      </colorScale>
    </cfRule>
  </conditionalFormatting>
  <conditionalFormatting sqref="N41">
    <cfRule type="colorScale" priority="337">
      <colorScale>
        <cfvo type="min"/>
        <cfvo type="percentile" val="50"/>
        <cfvo type="max"/>
        <color rgb="FFF8696B"/>
        <color rgb="FFFCFCFF"/>
        <color rgb="FF5A8AC6"/>
      </colorScale>
    </cfRule>
  </conditionalFormatting>
  <conditionalFormatting sqref="N42">
    <cfRule type="colorScale" priority="336">
      <colorScale>
        <cfvo type="min"/>
        <cfvo type="percentile" val="50"/>
        <cfvo type="max"/>
        <color rgb="FFF8696B"/>
        <color rgb="FFFCFCFF"/>
        <color rgb="FF5A8AC6"/>
      </colorScale>
    </cfRule>
  </conditionalFormatting>
  <conditionalFormatting sqref="O35">
    <cfRule type="colorScale" priority="335">
      <colorScale>
        <cfvo type="min"/>
        <cfvo type="percentile" val="50"/>
        <cfvo type="max"/>
        <color rgb="FFF8696B"/>
        <color rgb="FFFCFCFF"/>
        <color rgb="FF5A8AC6"/>
      </colorScale>
    </cfRule>
  </conditionalFormatting>
  <conditionalFormatting sqref="O36">
    <cfRule type="colorScale" priority="334">
      <colorScale>
        <cfvo type="min"/>
        <cfvo type="percentile" val="50"/>
        <cfvo type="max"/>
        <color rgb="FFF8696B"/>
        <color rgb="FFFCFCFF"/>
        <color rgb="FF5A8AC6"/>
      </colorScale>
    </cfRule>
  </conditionalFormatting>
  <conditionalFormatting sqref="O37">
    <cfRule type="colorScale" priority="333">
      <colorScale>
        <cfvo type="min"/>
        <cfvo type="percentile" val="50"/>
        <cfvo type="max"/>
        <color rgb="FFF8696B"/>
        <color rgb="FFFCFCFF"/>
        <color rgb="FF5A8AC6"/>
      </colorScale>
    </cfRule>
  </conditionalFormatting>
  <conditionalFormatting sqref="O38">
    <cfRule type="colorScale" priority="332">
      <colorScale>
        <cfvo type="min"/>
        <cfvo type="percentile" val="50"/>
        <cfvo type="max"/>
        <color rgb="FFF8696B"/>
        <color rgb="FFFCFCFF"/>
        <color rgb="FF5A8AC6"/>
      </colorScale>
    </cfRule>
  </conditionalFormatting>
  <conditionalFormatting sqref="O39">
    <cfRule type="colorScale" priority="331">
      <colorScale>
        <cfvo type="min"/>
        <cfvo type="percentile" val="50"/>
        <cfvo type="max"/>
        <color rgb="FFF8696B"/>
        <color rgb="FFFCFCFF"/>
        <color rgb="FF5A8AC6"/>
      </colorScale>
    </cfRule>
  </conditionalFormatting>
  <conditionalFormatting sqref="O40">
    <cfRule type="colorScale" priority="330">
      <colorScale>
        <cfvo type="min"/>
        <cfvo type="percentile" val="50"/>
        <cfvo type="max"/>
        <color rgb="FFF8696B"/>
        <color rgb="FFFCFCFF"/>
        <color rgb="FF5A8AC6"/>
      </colorScale>
    </cfRule>
  </conditionalFormatting>
  <conditionalFormatting sqref="O41">
    <cfRule type="colorScale" priority="329">
      <colorScale>
        <cfvo type="min"/>
        <cfvo type="percentile" val="50"/>
        <cfvo type="max"/>
        <color rgb="FFF8696B"/>
        <color rgb="FFFCFCFF"/>
        <color rgb="FF5A8AC6"/>
      </colorScale>
    </cfRule>
  </conditionalFormatting>
  <conditionalFormatting sqref="O42">
    <cfRule type="colorScale" priority="328">
      <colorScale>
        <cfvo type="min"/>
        <cfvo type="percentile" val="50"/>
        <cfvo type="max"/>
        <color rgb="FFF8696B"/>
        <color rgb="FFFCFCFF"/>
        <color rgb="FF5A8AC6"/>
      </colorScale>
    </cfRule>
  </conditionalFormatting>
  <conditionalFormatting sqref="P35">
    <cfRule type="colorScale" priority="327">
      <colorScale>
        <cfvo type="min"/>
        <cfvo type="percentile" val="50"/>
        <cfvo type="max"/>
        <color rgb="FFF8696B"/>
        <color rgb="FFFCFCFF"/>
        <color rgb="FF5A8AC6"/>
      </colorScale>
    </cfRule>
  </conditionalFormatting>
  <conditionalFormatting sqref="P36">
    <cfRule type="colorScale" priority="326">
      <colorScale>
        <cfvo type="min"/>
        <cfvo type="percentile" val="50"/>
        <cfvo type="max"/>
        <color rgb="FFF8696B"/>
        <color rgb="FFFCFCFF"/>
        <color rgb="FF5A8AC6"/>
      </colorScale>
    </cfRule>
  </conditionalFormatting>
  <conditionalFormatting sqref="P37">
    <cfRule type="colorScale" priority="325">
      <colorScale>
        <cfvo type="min"/>
        <cfvo type="percentile" val="50"/>
        <cfvo type="max"/>
        <color rgb="FFF8696B"/>
        <color rgb="FFFCFCFF"/>
        <color rgb="FF5A8AC6"/>
      </colorScale>
    </cfRule>
  </conditionalFormatting>
  <conditionalFormatting sqref="P38">
    <cfRule type="colorScale" priority="324">
      <colorScale>
        <cfvo type="min"/>
        <cfvo type="percentile" val="50"/>
        <cfvo type="max"/>
        <color rgb="FFF8696B"/>
        <color rgb="FFFCFCFF"/>
        <color rgb="FF5A8AC6"/>
      </colorScale>
    </cfRule>
  </conditionalFormatting>
  <conditionalFormatting sqref="P39">
    <cfRule type="colorScale" priority="323">
      <colorScale>
        <cfvo type="min"/>
        <cfvo type="percentile" val="50"/>
        <cfvo type="max"/>
        <color rgb="FFF8696B"/>
        <color rgb="FFFCFCFF"/>
        <color rgb="FF5A8AC6"/>
      </colorScale>
    </cfRule>
  </conditionalFormatting>
  <conditionalFormatting sqref="P40">
    <cfRule type="colorScale" priority="322">
      <colorScale>
        <cfvo type="min"/>
        <cfvo type="percentile" val="50"/>
        <cfvo type="max"/>
        <color rgb="FFF8696B"/>
        <color rgb="FFFCFCFF"/>
        <color rgb="FF5A8AC6"/>
      </colorScale>
    </cfRule>
  </conditionalFormatting>
  <conditionalFormatting sqref="P41">
    <cfRule type="colorScale" priority="321">
      <colorScale>
        <cfvo type="min"/>
        <cfvo type="percentile" val="50"/>
        <cfvo type="max"/>
        <color rgb="FFF8696B"/>
        <color rgb="FFFCFCFF"/>
        <color rgb="FF5A8AC6"/>
      </colorScale>
    </cfRule>
  </conditionalFormatting>
  <conditionalFormatting sqref="P42">
    <cfRule type="colorScale" priority="320">
      <colorScale>
        <cfvo type="min"/>
        <cfvo type="percentile" val="50"/>
        <cfvo type="max"/>
        <color rgb="FFF8696B"/>
        <color rgb="FFFCFCFF"/>
        <color rgb="FF5A8AC6"/>
      </colorScale>
    </cfRule>
  </conditionalFormatting>
  <conditionalFormatting sqref="Q35">
    <cfRule type="colorScale" priority="319">
      <colorScale>
        <cfvo type="min"/>
        <cfvo type="percentile" val="50"/>
        <cfvo type="max"/>
        <color rgb="FFF8696B"/>
        <color rgb="FFFCFCFF"/>
        <color rgb="FF5A8AC6"/>
      </colorScale>
    </cfRule>
  </conditionalFormatting>
  <conditionalFormatting sqref="Q36">
    <cfRule type="colorScale" priority="318">
      <colorScale>
        <cfvo type="min"/>
        <cfvo type="percentile" val="50"/>
        <cfvo type="max"/>
        <color rgb="FFF8696B"/>
        <color rgb="FFFCFCFF"/>
        <color rgb="FF5A8AC6"/>
      </colorScale>
    </cfRule>
  </conditionalFormatting>
  <conditionalFormatting sqref="Q37">
    <cfRule type="colorScale" priority="317">
      <colorScale>
        <cfvo type="min"/>
        <cfvo type="percentile" val="50"/>
        <cfvo type="max"/>
        <color rgb="FFF8696B"/>
        <color rgb="FFFCFCFF"/>
        <color rgb="FF5A8AC6"/>
      </colorScale>
    </cfRule>
  </conditionalFormatting>
  <conditionalFormatting sqref="Q38">
    <cfRule type="colorScale" priority="316">
      <colorScale>
        <cfvo type="min"/>
        <cfvo type="percentile" val="50"/>
        <cfvo type="max"/>
        <color rgb="FFF8696B"/>
        <color rgb="FFFCFCFF"/>
        <color rgb="FF5A8AC6"/>
      </colorScale>
    </cfRule>
  </conditionalFormatting>
  <conditionalFormatting sqref="Q39">
    <cfRule type="colorScale" priority="315">
      <colorScale>
        <cfvo type="min"/>
        <cfvo type="percentile" val="50"/>
        <cfvo type="max"/>
        <color rgb="FFF8696B"/>
        <color rgb="FFFCFCFF"/>
        <color rgb="FF5A8AC6"/>
      </colorScale>
    </cfRule>
  </conditionalFormatting>
  <conditionalFormatting sqref="Q40">
    <cfRule type="colorScale" priority="314">
      <colorScale>
        <cfvo type="min"/>
        <cfvo type="percentile" val="50"/>
        <cfvo type="max"/>
        <color rgb="FFF8696B"/>
        <color rgb="FFFCFCFF"/>
        <color rgb="FF5A8AC6"/>
      </colorScale>
    </cfRule>
  </conditionalFormatting>
  <conditionalFormatting sqref="Q41">
    <cfRule type="colorScale" priority="313">
      <colorScale>
        <cfvo type="min"/>
        <cfvo type="percentile" val="50"/>
        <cfvo type="max"/>
        <color rgb="FFF8696B"/>
        <color rgb="FFFCFCFF"/>
        <color rgb="FF5A8AC6"/>
      </colorScale>
    </cfRule>
  </conditionalFormatting>
  <conditionalFormatting sqref="Q42">
    <cfRule type="colorScale" priority="312">
      <colorScale>
        <cfvo type="min"/>
        <cfvo type="percentile" val="50"/>
        <cfvo type="max"/>
        <color rgb="FFF8696B"/>
        <color rgb="FFFCFCFF"/>
        <color rgb="FF5A8AC6"/>
      </colorScale>
    </cfRule>
  </conditionalFormatting>
  <conditionalFormatting sqref="F49">
    <cfRule type="colorScale" priority="311">
      <colorScale>
        <cfvo type="min"/>
        <cfvo type="percentile" val="50"/>
        <cfvo type="max"/>
        <color rgb="FFF8696B"/>
        <color rgb="FFFCFCFF"/>
        <color rgb="FF5A8AC6"/>
      </colorScale>
    </cfRule>
  </conditionalFormatting>
  <conditionalFormatting sqref="F50">
    <cfRule type="colorScale" priority="310">
      <colorScale>
        <cfvo type="min"/>
        <cfvo type="percentile" val="50"/>
        <cfvo type="max"/>
        <color rgb="FFF8696B"/>
        <color rgb="FFFCFCFF"/>
        <color rgb="FF5A8AC6"/>
      </colorScale>
    </cfRule>
  </conditionalFormatting>
  <conditionalFormatting sqref="F51">
    <cfRule type="colorScale" priority="309">
      <colorScale>
        <cfvo type="min"/>
        <cfvo type="percentile" val="50"/>
        <cfvo type="max"/>
        <color rgb="FFF8696B"/>
        <color rgb="FFFCFCFF"/>
        <color rgb="FF5A8AC6"/>
      </colorScale>
    </cfRule>
  </conditionalFormatting>
  <conditionalFormatting sqref="F52">
    <cfRule type="colorScale" priority="308">
      <colorScale>
        <cfvo type="min"/>
        <cfvo type="percentile" val="50"/>
        <cfvo type="max"/>
        <color rgb="FFF8696B"/>
        <color rgb="FFFCFCFF"/>
        <color rgb="FF5A8AC6"/>
      </colorScale>
    </cfRule>
  </conditionalFormatting>
  <conditionalFormatting sqref="F53">
    <cfRule type="colorScale" priority="307">
      <colorScale>
        <cfvo type="min"/>
        <cfvo type="percentile" val="50"/>
        <cfvo type="max"/>
        <color rgb="FFF8696B"/>
        <color rgb="FFFCFCFF"/>
        <color rgb="FF5A8AC6"/>
      </colorScale>
    </cfRule>
  </conditionalFormatting>
  <conditionalFormatting sqref="F54">
    <cfRule type="colorScale" priority="306">
      <colorScale>
        <cfvo type="min"/>
        <cfvo type="percentile" val="50"/>
        <cfvo type="max"/>
        <color rgb="FFF8696B"/>
        <color rgb="FFFCFCFF"/>
        <color rgb="FF5A8AC6"/>
      </colorScale>
    </cfRule>
  </conditionalFormatting>
  <conditionalFormatting sqref="F55">
    <cfRule type="colorScale" priority="305">
      <colorScale>
        <cfvo type="min"/>
        <cfvo type="percentile" val="50"/>
        <cfvo type="max"/>
        <color rgb="FFF8696B"/>
        <color rgb="FFFCFCFF"/>
        <color rgb="FF5A8AC6"/>
      </colorScale>
    </cfRule>
  </conditionalFormatting>
  <conditionalFormatting sqref="F56">
    <cfRule type="colorScale" priority="304">
      <colorScale>
        <cfvo type="min"/>
        <cfvo type="percentile" val="50"/>
        <cfvo type="max"/>
        <color rgb="FFF8696B"/>
        <color rgb="FFFCFCFF"/>
        <color rgb="FF5A8AC6"/>
      </colorScale>
    </cfRule>
  </conditionalFormatting>
  <conditionalFormatting sqref="G49">
    <cfRule type="colorScale" priority="303">
      <colorScale>
        <cfvo type="min"/>
        <cfvo type="percentile" val="50"/>
        <cfvo type="max"/>
        <color rgb="FFF8696B"/>
        <color rgb="FFFCFCFF"/>
        <color rgb="FF5A8AC6"/>
      </colorScale>
    </cfRule>
  </conditionalFormatting>
  <conditionalFormatting sqref="G50">
    <cfRule type="colorScale" priority="302">
      <colorScale>
        <cfvo type="min"/>
        <cfvo type="percentile" val="50"/>
        <cfvo type="max"/>
        <color rgb="FFF8696B"/>
        <color rgb="FFFCFCFF"/>
        <color rgb="FF5A8AC6"/>
      </colorScale>
    </cfRule>
  </conditionalFormatting>
  <conditionalFormatting sqref="G51">
    <cfRule type="colorScale" priority="301">
      <colorScale>
        <cfvo type="min"/>
        <cfvo type="percentile" val="50"/>
        <cfvo type="max"/>
        <color rgb="FFF8696B"/>
        <color rgb="FFFCFCFF"/>
        <color rgb="FF5A8AC6"/>
      </colorScale>
    </cfRule>
  </conditionalFormatting>
  <conditionalFormatting sqref="G52">
    <cfRule type="colorScale" priority="300">
      <colorScale>
        <cfvo type="min"/>
        <cfvo type="percentile" val="50"/>
        <cfvo type="max"/>
        <color rgb="FFF8696B"/>
        <color rgb="FFFCFCFF"/>
        <color rgb="FF5A8AC6"/>
      </colorScale>
    </cfRule>
  </conditionalFormatting>
  <conditionalFormatting sqref="G53">
    <cfRule type="colorScale" priority="299">
      <colorScale>
        <cfvo type="min"/>
        <cfvo type="percentile" val="50"/>
        <cfvo type="max"/>
        <color rgb="FFF8696B"/>
        <color rgb="FFFCFCFF"/>
        <color rgb="FF5A8AC6"/>
      </colorScale>
    </cfRule>
  </conditionalFormatting>
  <conditionalFormatting sqref="G54">
    <cfRule type="colorScale" priority="298">
      <colorScale>
        <cfvo type="min"/>
        <cfvo type="percentile" val="50"/>
        <cfvo type="max"/>
        <color rgb="FFF8696B"/>
        <color rgb="FFFCFCFF"/>
        <color rgb="FF5A8AC6"/>
      </colorScale>
    </cfRule>
  </conditionalFormatting>
  <conditionalFormatting sqref="G55">
    <cfRule type="colorScale" priority="297">
      <colorScale>
        <cfvo type="min"/>
        <cfvo type="percentile" val="50"/>
        <cfvo type="max"/>
        <color rgb="FFF8696B"/>
        <color rgb="FFFCFCFF"/>
        <color rgb="FF5A8AC6"/>
      </colorScale>
    </cfRule>
  </conditionalFormatting>
  <conditionalFormatting sqref="G56">
    <cfRule type="colorScale" priority="296">
      <colorScale>
        <cfvo type="min"/>
        <cfvo type="percentile" val="50"/>
        <cfvo type="max"/>
        <color rgb="FFF8696B"/>
        <color rgb="FFFCFCFF"/>
        <color rgb="FF5A8AC6"/>
      </colorScale>
    </cfRule>
  </conditionalFormatting>
  <conditionalFormatting sqref="H49">
    <cfRule type="colorScale" priority="295">
      <colorScale>
        <cfvo type="min"/>
        <cfvo type="percentile" val="50"/>
        <cfvo type="max"/>
        <color rgb="FFF8696B"/>
        <color rgb="FFFCFCFF"/>
        <color rgb="FF5A8AC6"/>
      </colorScale>
    </cfRule>
  </conditionalFormatting>
  <conditionalFormatting sqref="H50">
    <cfRule type="colorScale" priority="294">
      <colorScale>
        <cfvo type="min"/>
        <cfvo type="percentile" val="50"/>
        <cfvo type="max"/>
        <color rgb="FFF8696B"/>
        <color rgb="FFFCFCFF"/>
        <color rgb="FF5A8AC6"/>
      </colorScale>
    </cfRule>
  </conditionalFormatting>
  <conditionalFormatting sqref="H51">
    <cfRule type="colorScale" priority="293">
      <colorScale>
        <cfvo type="min"/>
        <cfvo type="percentile" val="50"/>
        <cfvo type="max"/>
        <color rgb="FFF8696B"/>
        <color rgb="FFFCFCFF"/>
        <color rgb="FF5A8AC6"/>
      </colorScale>
    </cfRule>
  </conditionalFormatting>
  <conditionalFormatting sqref="H52">
    <cfRule type="colorScale" priority="292">
      <colorScale>
        <cfvo type="min"/>
        <cfvo type="percentile" val="50"/>
        <cfvo type="max"/>
        <color rgb="FFF8696B"/>
        <color rgb="FFFCFCFF"/>
        <color rgb="FF5A8AC6"/>
      </colorScale>
    </cfRule>
  </conditionalFormatting>
  <conditionalFormatting sqref="H53">
    <cfRule type="colorScale" priority="291">
      <colorScale>
        <cfvo type="min"/>
        <cfvo type="percentile" val="50"/>
        <cfvo type="max"/>
        <color rgb="FFF8696B"/>
        <color rgb="FFFCFCFF"/>
        <color rgb="FF5A8AC6"/>
      </colorScale>
    </cfRule>
  </conditionalFormatting>
  <conditionalFormatting sqref="H54">
    <cfRule type="colorScale" priority="290">
      <colorScale>
        <cfvo type="min"/>
        <cfvo type="percentile" val="50"/>
        <cfvo type="max"/>
        <color rgb="FFF8696B"/>
        <color rgb="FFFCFCFF"/>
        <color rgb="FF5A8AC6"/>
      </colorScale>
    </cfRule>
  </conditionalFormatting>
  <conditionalFormatting sqref="H55">
    <cfRule type="colorScale" priority="289">
      <colorScale>
        <cfvo type="min"/>
        <cfvo type="percentile" val="50"/>
        <cfvo type="max"/>
        <color rgb="FFF8696B"/>
        <color rgb="FFFCFCFF"/>
        <color rgb="FF5A8AC6"/>
      </colorScale>
    </cfRule>
  </conditionalFormatting>
  <conditionalFormatting sqref="H56">
    <cfRule type="colorScale" priority="288">
      <colorScale>
        <cfvo type="min"/>
        <cfvo type="percentile" val="50"/>
        <cfvo type="max"/>
        <color rgb="FFF8696B"/>
        <color rgb="FFFCFCFF"/>
        <color rgb="FF5A8AC6"/>
      </colorScale>
    </cfRule>
  </conditionalFormatting>
  <conditionalFormatting sqref="I49">
    <cfRule type="colorScale" priority="287">
      <colorScale>
        <cfvo type="min"/>
        <cfvo type="percentile" val="50"/>
        <cfvo type="max"/>
        <color rgb="FFF8696B"/>
        <color rgb="FFFCFCFF"/>
        <color rgb="FF5A8AC6"/>
      </colorScale>
    </cfRule>
  </conditionalFormatting>
  <conditionalFormatting sqref="I50">
    <cfRule type="colorScale" priority="286">
      <colorScale>
        <cfvo type="min"/>
        <cfvo type="percentile" val="50"/>
        <cfvo type="max"/>
        <color rgb="FFF8696B"/>
        <color rgb="FFFCFCFF"/>
        <color rgb="FF5A8AC6"/>
      </colorScale>
    </cfRule>
  </conditionalFormatting>
  <conditionalFormatting sqref="I51">
    <cfRule type="colorScale" priority="285">
      <colorScale>
        <cfvo type="min"/>
        <cfvo type="percentile" val="50"/>
        <cfvo type="max"/>
        <color rgb="FFF8696B"/>
        <color rgb="FFFCFCFF"/>
        <color rgb="FF5A8AC6"/>
      </colorScale>
    </cfRule>
  </conditionalFormatting>
  <conditionalFormatting sqref="I52">
    <cfRule type="colorScale" priority="284">
      <colorScale>
        <cfvo type="min"/>
        <cfvo type="percentile" val="50"/>
        <cfvo type="max"/>
        <color rgb="FFF8696B"/>
        <color rgb="FFFCFCFF"/>
        <color rgb="FF5A8AC6"/>
      </colorScale>
    </cfRule>
  </conditionalFormatting>
  <conditionalFormatting sqref="I53">
    <cfRule type="colorScale" priority="283">
      <colorScale>
        <cfvo type="min"/>
        <cfvo type="percentile" val="50"/>
        <cfvo type="max"/>
        <color rgb="FFF8696B"/>
        <color rgb="FFFCFCFF"/>
        <color rgb="FF5A8AC6"/>
      </colorScale>
    </cfRule>
  </conditionalFormatting>
  <conditionalFormatting sqref="I54">
    <cfRule type="colorScale" priority="282">
      <colorScale>
        <cfvo type="min"/>
        <cfvo type="percentile" val="50"/>
        <cfvo type="max"/>
        <color rgb="FFF8696B"/>
        <color rgb="FFFCFCFF"/>
        <color rgb="FF5A8AC6"/>
      </colorScale>
    </cfRule>
  </conditionalFormatting>
  <conditionalFormatting sqref="I55">
    <cfRule type="colorScale" priority="281">
      <colorScale>
        <cfvo type="min"/>
        <cfvo type="percentile" val="50"/>
        <cfvo type="max"/>
        <color rgb="FFF8696B"/>
        <color rgb="FFFCFCFF"/>
        <color rgb="FF5A8AC6"/>
      </colorScale>
    </cfRule>
  </conditionalFormatting>
  <conditionalFormatting sqref="I56">
    <cfRule type="colorScale" priority="280">
      <colorScale>
        <cfvo type="min"/>
        <cfvo type="percentile" val="50"/>
        <cfvo type="max"/>
        <color rgb="FFF8696B"/>
        <color rgb="FFFCFCFF"/>
        <color rgb="FF5A8AC6"/>
      </colorScale>
    </cfRule>
  </conditionalFormatting>
  <conditionalFormatting sqref="J49">
    <cfRule type="colorScale" priority="279">
      <colorScale>
        <cfvo type="min"/>
        <cfvo type="percentile" val="50"/>
        <cfvo type="max"/>
        <color rgb="FFF8696B"/>
        <color rgb="FFFCFCFF"/>
        <color rgb="FF5A8AC6"/>
      </colorScale>
    </cfRule>
  </conditionalFormatting>
  <conditionalFormatting sqref="J50">
    <cfRule type="colorScale" priority="278">
      <colorScale>
        <cfvo type="min"/>
        <cfvo type="percentile" val="50"/>
        <cfvo type="max"/>
        <color rgb="FFF8696B"/>
        <color rgb="FFFCFCFF"/>
        <color rgb="FF5A8AC6"/>
      </colorScale>
    </cfRule>
  </conditionalFormatting>
  <conditionalFormatting sqref="J51">
    <cfRule type="colorScale" priority="277">
      <colorScale>
        <cfvo type="min"/>
        <cfvo type="percentile" val="50"/>
        <cfvo type="max"/>
        <color rgb="FFF8696B"/>
        <color rgb="FFFCFCFF"/>
        <color rgb="FF5A8AC6"/>
      </colorScale>
    </cfRule>
  </conditionalFormatting>
  <conditionalFormatting sqref="J52">
    <cfRule type="colorScale" priority="276">
      <colorScale>
        <cfvo type="min"/>
        <cfvo type="percentile" val="50"/>
        <cfvo type="max"/>
        <color rgb="FFF8696B"/>
        <color rgb="FFFCFCFF"/>
        <color rgb="FF5A8AC6"/>
      </colorScale>
    </cfRule>
  </conditionalFormatting>
  <conditionalFormatting sqref="J53">
    <cfRule type="colorScale" priority="275">
      <colorScale>
        <cfvo type="min"/>
        <cfvo type="percentile" val="50"/>
        <cfvo type="max"/>
        <color rgb="FFF8696B"/>
        <color rgb="FFFCFCFF"/>
        <color rgb="FF5A8AC6"/>
      </colorScale>
    </cfRule>
  </conditionalFormatting>
  <conditionalFormatting sqref="J54">
    <cfRule type="colorScale" priority="274">
      <colorScale>
        <cfvo type="min"/>
        <cfvo type="percentile" val="50"/>
        <cfvo type="max"/>
        <color rgb="FFF8696B"/>
        <color rgb="FFFCFCFF"/>
        <color rgb="FF5A8AC6"/>
      </colorScale>
    </cfRule>
  </conditionalFormatting>
  <conditionalFormatting sqref="J55">
    <cfRule type="colorScale" priority="273">
      <colorScale>
        <cfvo type="min"/>
        <cfvo type="percentile" val="50"/>
        <cfvo type="max"/>
        <color rgb="FFF8696B"/>
        <color rgb="FFFCFCFF"/>
        <color rgb="FF5A8AC6"/>
      </colorScale>
    </cfRule>
  </conditionalFormatting>
  <conditionalFormatting sqref="J56">
    <cfRule type="colorScale" priority="272">
      <colorScale>
        <cfvo type="min"/>
        <cfvo type="percentile" val="50"/>
        <cfvo type="max"/>
        <color rgb="FFF8696B"/>
        <color rgb="FFFCFCFF"/>
        <color rgb="FF5A8AC6"/>
      </colorScale>
    </cfRule>
  </conditionalFormatting>
  <conditionalFormatting sqref="K49">
    <cfRule type="colorScale" priority="271">
      <colorScale>
        <cfvo type="min"/>
        <cfvo type="percentile" val="50"/>
        <cfvo type="max"/>
        <color rgb="FFF8696B"/>
        <color rgb="FFFCFCFF"/>
        <color rgb="FF5A8AC6"/>
      </colorScale>
    </cfRule>
  </conditionalFormatting>
  <conditionalFormatting sqref="K50">
    <cfRule type="colorScale" priority="270">
      <colorScale>
        <cfvo type="min"/>
        <cfvo type="percentile" val="50"/>
        <cfvo type="max"/>
        <color rgb="FFF8696B"/>
        <color rgb="FFFCFCFF"/>
        <color rgb="FF5A8AC6"/>
      </colorScale>
    </cfRule>
  </conditionalFormatting>
  <conditionalFormatting sqref="K51">
    <cfRule type="colorScale" priority="269">
      <colorScale>
        <cfvo type="min"/>
        <cfvo type="percentile" val="50"/>
        <cfvo type="max"/>
        <color rgb="FFF8696B"/>
        <color rgb="FFFCFCFF"/>
        <color rgb="FF5A8AC6"/>
      </colorScale>
    </cfRule>
  </conditionalFormatting>
  <conditionalFormatting sqref="K52">
    <cfRule type="colorScale" priority="268">
      <colorScale>
        <cfvo type="min"/>
        <cfvo type="percentile" val="50"/>
        <cfvo type="max"/>
        <color rgb="FFF8696B"/>
        <color rgb="FFFCFCFF"/>
        <color rgb="FF5A8AC6"/>
      </colorScale>
    </cfRule>
  </conditionalFormatting>
  <conditionalFormatting sqref="K53">
    <cfRule type="colorScale" priority="267">
      <colorScale>
        <cfvo type="min"/>
        <cfvo type="percentile" val="50"/>
        <cfvo type="max"/>
        <color rgb="FFF8696B"/>
        <color rgb="FFFCFCFF"/>
        <color rgb="FF5A8AC6"/>
      </colorScale>
    </cfRule>
  </conditionalFormatting>
  <conditionalFormatting sqref="K54">
    <cfRule type="colorScale" priority="266">
      <colorScale>
        <cfvo type="min"/>
        <cfvo type="percentile" val="50"/>
        <cfvo type="max"/>
        <color rgb="FFF8696B"/>
        <color rgb="FFFCFCFF"/>
        <color rgb="FF5A8AC6"/>
      </colorScale>
    </cfRule>
  </conditionalFormatting>
  <conditionalFormatting sqref="K55">
    <cfRule type="colorScale" priority="265">
      <colorScale>
        <cfvo type="min"/>
        <cfvo type="percentile" val="50"/>
        <cfvo type="max"/>
        <color rgb="FFF8696B"/>
        <color rgb="FFFCFCFF"/>
        <color rgb="FF5A8AC6"/>
      </colorScale>
    </cfRule>
  </conditionalFormatting>
  <conditionalFormatting sqref="K56">
    <cfRule type="colorScale" priority="264">
      <colorScale>
        <cfvo type="min"/>
        <cfvo type="percentile" val="50"/>
        <cfvo type="max"/>
        <color rgb="FFF8696B"/>
        <color rgb="FFFCFCFF"/>
        <color rgb="FF5A8AC6"/>
      </colorScale>
    </cfRule>
  </conditionalFormatting>
  <conditionalFormatting sqref="L49">
    <cfRule type="colorScale" priority="263">
      <colorScale>
        <cfvo type="min"/>
        <cfvo type="percentile" val="50"/>
        <cfvo type="max"/>
        <color rgb="FFF8696B"/>
        <color rgb="FFFCFCFF"/>
        <color rgb="FF5A8AC6"/>
      </colorScale>
    </cfRule>
  </conditionalFormatting>
  <conditionalFormatting sqref="L50">
    <cfRule type="colorScale" priority="262">
      <colorScale>
        <cfvo type="min"/>
        <cfvo type="percentile" val="50"/>
        <cfvo type="max"/>
        <color rgb="FFF8696B"/>
        <color rgb="FFFCFCFF"/>
        <color rgb="FF5A8AC6"/>
      </colorScale>
    </cfRule>
  </conditionalFormatting>
  <conditionalFormatting sqref="L51">
    <cfRule type="colorScale" priority="261">
      <colorScale>
        <cfvo type="min"/>
        <cfvo type="percentile" val="50"/>
        <cfvo type="max"/>
        <color rgb="FFF8696B"/>
        <color rgb="FFFCFCFF"/>
        <color rgb="FF5A8AC6"/>
      </colorScale>
    </cfRule>
  </conditionalFormatting>
  <conditionalFormatting sqref="L52">
    <cfRule type="colorScale" priority="260">
      <colorScale>
        <cfvo type="min"/>
        <cfvo type="percentile" val="50"/>
        <cfvo type="max"/>
        <color rgb="FFF8696B"/>
        <color rgb="FFFCFCFF"/>
        <color rgb="FF5A8AC6"/>
      </colorScale>
    </cfRule>
  </conditionalFormatting>
  <conditionalFormatting sqref="L53">
    <cfRule type="colorScale" priority="259">
      <colorScale>
        <cfvo type="min"/>
        <cfvo type="percentile" val="50"/>
        <cfvo type="max"/>
        <color rgb="FFF8696B"/>
        <color rgb="FFFCFCFF"/>
        <color rgb="FF5A8AC6"/>
      </colorScale>
    </cfRule>
  </conditionalFormatting>
  <conditionalFormatting sqref="L54">
    <cfRule type="colorScale" priority="258">
      <colorScale>
        <cfvo type="min"/>
        <cfvo type="percentile" val="50"/>
        <cfvo type="max"/>
        <color rgb="FFF8696B"/>
        <color rgb="FFFCFCFF"/>
        <color rgb="FF5A8AC6"/>
      </colorScale>
    </cfRule>
  </conditionalFormatting>
  <conditionalFormatting sqref="L55">
    <cfRule type="colorScale" priority="257">
      <colorScale>
        <cfvo type="min"/>
        <cfvo type="percentile" val="50"/>
        <cfvo type="max"/>
        <color rgb="FFF8696B"/>
        <color rgb="FFFCFCFF"/>
        <color rgb="FF5A8AC6"/>
      </colorScale>
    </cfRule>
  </conditionalFormatting>
  <conditionalFormatting sqref="L56">
    <cfRule type="colorScale" priority="256">
      <colorScale>
        <cfvo type="min"/>
        <cfvo type="percentile" val="50"/>
        <cfvo type="max"/>
        <color rgb="FFF8696B"/>
        <color rgb="FFFCFCFF"/>
        <color rgb="FF5A8AC6"/>
      </colorScale>
    </cfRule>
  </conditionalFormatting>
  <conditionalFormatting sqref="M49">
    <cfRule type="colorScale" priority="255">
      <colorScale>
        <cfvo type="min"/>
        <cfvo type="percentile" val="50"/>
        <cfvo type="max"/>
        <color rgb="FFF8696B"/>
        <color rgb="FFFCFCFF"/>
        <color rgb="FF5A8AC6"/>
      </colorScale>
    </cfRule>
  </conditionalFormatting>
  <conditionalFormatting sqref="M50">
    <cfRule type="colorScale" priority="254">
      <colorScale>
        <cfvo type="min"/>
        <cfvo type="percentile" val="50"/>
        <cfvo type="max"/>
        <color rgb="FFF8696B"/>
        <color rgb="FFFCFCFF"/>
        <color rgb="FF5A8AC6"/>
      </colorScale>
    </cfRule>
  </conditionalFormatting>
  <conditionalFormatting sqref="M51">
    <cfRule type="colorScale" priority="253">
      <colorScale>
        <cfvo type="min"/>
        <cfvo type="percentile" val="50"/>
        <cfvo type="max"/>
        <color rgb="FFF8696B"/>
        <color rgb="FFFCFCFF"/>
        <color rgb="FF5A8AC6"/>
      </colorScale>
    </cfRule>
  </conditionalFormatting>
  <conditionalFormatting sqref="M52">
    <cfRule type="colorScale" priority="252">
      <colorScale>
        <cfvo type="min"/>
        <cfvo type="percentile" val="50"/>
        <cfvo type="max"/>
        <color rgb="FFF8696B"/>
        <color rgb="FFFCFCFF"/>
        <color rgb="FF5A8AC6"/>
      </colorScale>
    </cfRule>
  </conditionalFormatting>
  <conditionalFormatting sqref="M53">
    <cfRule type="colorScale" priority="251">
      <colorScale>
        <cfvo type="min"/>
        <cfvo type="percentile" val="50"/>
        <cfvo type="max"/>
        <color rgb="FFF8696B"/>
        <color rgb="FFFCFCFF"/>
        <color rgb="FF5A8AC6"/>
      </colorScale>
    </cfRule>
  </conditionalFormatting>
  <conditionalFormatting sqref="M54">
    <cfRule type="colorScale" priority="250">
      <colorScale>
        <cfvo type="min"/>
        <cfvo type="percentile" val="50"/>
        <cfvo type="max"/>
        <color rgb="FFF8696B"/>
        <color rgb="FFFCFCFF"/>
        <color rgb="FF5A8AC6"/>
      </colorScale>
    </cfRule>
  </conditionalFormatting>
  <conditionalFormatting sqref="M55">
    <cfRule type="colorScale" priority="249">
      <colorScale>
        <cfvo type="min"/>
        <cfvo type="percentile" val="50"/>
        <cfvo type="max"/>
        <color rgb="FFF8696B"/>
        <color rgb="FFFCFCFF"/>
        <color rgb="FF5A8AC6"/>
      </colorScale>
    </cfRule>
  </conditionalFormatting>
  <conditionalFormatting sqref="M56">
    <cfRule type="colorScale" priority="248">
      <colorScale>
        <cfvo type="min"/>
        <cfvo type="percentile" val="50"/>
        <cfvo type="max"/>
        <color rgb="FFF8696B"/>
        <color rgb="FFFCFCFF"/>
        <color rgb="FF5A8AC6"/>
      </colorScale>
    </cfRule>
  </conditionalFormatting>
  <conditionalFormatting sqref="N49">
    <cfRule type="colorScale" priority="247">
      <colorScale>
        <cfvo type="min"/>
        <cfvo type="percentile" val="50"/>
        <cfvo type="max"/>
        <color rgb="FFF8696B"/>
        <color rgb="FFFCFCFF"/>
        <color rgb="FF5A8AC6"/>
      </colorScale>
    </cfRule>
  </conditionalFormatting>
  <conditionalFormatting sqref="N50">
    <cfRule type="colorScale" priority="246">
      <colorScale>
        <cfvo type="min"/>
        <cfvo type="percentile" val="50"/>
        <cfvo type="max"/>
        <color rgb="FFF8696B"/>
        <color rgb="FFFCFCFF"/>
        <color rgb="FF5A8AC6"/>
      </colorScale>
    </cfRule>
  </conditionalFormatting>
  <conditionalFormatting sqref="N51">
    <cfRule type="colorScale" priority="245">
      <colorScale>
        <cfvo type="min"/>
        <cfvo type="percentile" val="50"/>
        <cfvo type="max"/>
        <color rgb="FFF8696B"/>
        <color rgb="FFFCFCFF"/>
        <color rgb="FF5A8AC6"/>
      </colorScale>
    </cfRule>
  </conditionalFormatting>
  <conditionalFormatting sqref="N52">
    <cfRule type="colorScale" priority="244">
      <colorScale>
        <cfvo type="min"/>
        <cfvo type="percentile" val="50"/>
        <cfvo type="max"/>
        <color rgb="FFF8696B"/>
        <color rgb="FFFCFCFF"/>
        <color rgb="FF5A8AC6"/>
      </colorScale>
    </cfRule>
  </conditionalFormatting>
  <conditionalFormatting sqref="N53">
    <cfRule type="colorScale" priority="243">
      <colorScale>
        <cfvo type="min"/>
        <cfvo type="percentile" val="50"/>
        <cfvo type="max"/>
        <color rgb="FFF8696B"/>
        <color rgb="FFFCFCFF"/>
        <color rgb="FF5A8AC6"/>
      </colorScale>
    </cfRule>
  </conditionalFormatting>
  <conditionalFormatting sqref="N54">
    <cfRule type="colorScale" priority="242">
      <colorScale>
        <cfvo type="min"/>
        <cfvo type="percentile" val="50"/>
        <cfvo type="max"/>
        <color rgb="FFF8696B"/>
        <color rgb="FFFCFCFF"/>
        <color rgb="FF5A8AC6"/>
      </colorScale>
    </cfRule>
  </conditionalFormatting>
  <conditionalFormatting sqref="N55">
    <cfRule type="colorScale" priority="241">
      <colorScale>
        <cfvo type="min"/>
        <cfvo type="percentile" val="50"/>
        <cfvo type="max"/>
        <color rgb="FFF8696B"/>
        <color rgb="FFFCFCFF"/>
        <color rgb="FF5A8AC6"/>
      </colorScale>
    </cfRule>
  </conditionalFormatting>
  <conditionalFormatting sqref="N56">
    <cfRule type="colorScale" priority="240">
      <colorScale>
        <cfvo type="min"/>
        <cfvo type="percentile" val="50"/>
        <cfvo type="max"/>
        <color rgb="FFF8696B"/>
        <color rgb="FFFCFCFF"/>
        <color rgb="FF5A8AC6"/>
      </colorScale>
    </cfRule>
  </conditionalFormatting>
  <conditionalFormatting sqref="O49">
    <cfRule type="colorScale" priority="239">
      <colorScale>
        <cfvo type="min"/>
        <cfvo type="percentile" val="50"/>
        <cfvo type="max"/>
        <color rgb="FFF8696B"/>
        <color rgb="FFFCFCFF"/>
        <color rgb="FF5A8AC6"/>
      </colorScale>
    </cfRule>
  </conditionalFormatting>
  <conditionalFormatting sqref="O50">
    <cfRule type="colorScale" priority="238">
      <colorScale>
        <cfvo type="min"/>
        <cfvo type="percentile" val="50"/>
        <cfvo type="max"/>
        <color rgb="FFF8696B"/>
        <color rgb="FFFCFCFF"/>
        <color rgb="FF5A8AC6"/>
      </colorScale>
    </cfRule>
  </conditionalFormatting>
  <conditionalFormatting sqref="O51">
    <cfRule type="colorScale" priority="237">
      <colorScale>
        <cfvo type="min"/>
        <cfvo type="percentile" val="50"/>
        <cfvo type="max"/>
        <color rgb="FFF8696B"/>
        <color rgb="FFFCFCFF"/>
        <color rgb="FF5A8AC6"/>
      </colorScale>
    </cfRule>
  </conditionalFormatting>
  <conditionalFormatting sqref="O52">
    <cfRule type="colorScale" priority="236">
      <colorScale>
        <cfvo type="min"/>
        <cfvo type="percentile" val="50"/>
        <cfvo type="max"/>
        <color rgb="FFF8696B"/>
        <color rgb="FFFCFCFF"/>
        <color rgb="FF5A8AC6"/>
      </colorScale>
    </cfRule>
  </conditionalFormatting>
  <conditionalFormatting sqref="O53">
    <cfRule type="colorScale" priority="235">
      <colorScale>
        <cfvo type="min"/>
        <cfvo type="percentile" val="50"/>
        <cfvo type="max"/>
        <color rgb="FFF8696B"/>
        <color rgb="FFFCFCFF"/>
        <color rgb="FF5A8AC6"/>
      </colorScale>
    </cfRule>
  </conditionalFormatting>
  <conditionalFormatting sqref="O54">
    <cfRule type="colorScale" priority="234">
      <colorScale>
        <cfvo type="min"/>
        <cfvo type="percentile" val="50"/>
        <cfvo type="max"/>
        <color rgb="FFF8696B"/>
        <color rgb="FFFCFCFF"/>
        <color rgb="FF5A8AC6"/>
      </colorScale>
    </cfRule>
  </conditionalFormatting>
  <conditionalFormatting sqref="O55">
    <cfRule type="colorScale" priority="233">
      <colorScale>
        <cfvo type="min"/>
        <cfvo type="percentile" val="50"/>
        <cfvo type="max"/>
        <color rgb="FFF8696B"/>
        <color rgb="FFFCFCFF"/>
        <color rgb="FF5A8AC6"/>
      </colorScale>
    </cfRule>
  </conditionalFormatting>
  <conditionalFormatting sqref="O56">
    <cfRule type="colorScale" priority="232">
      <colorScale>
        <cfvo type="min"/>
        <cfvo type="percentile" val="50"/>
        <cfvo type="max"/>
        <color rgb="FFF8696B"/>
        <color rgb="FFFCFCFF"/>
        <color rgb="FF5A8AC6"/>
      </colorScale>
    </cfRule>
  </conditionalFormatting>
  <conditionalFormatting sqref="P49">
    <cfRule type="colorScale" priority="231">
      <colorScale>
        <cfvo type="min"/>
        <cfvo type="percentile" val="50"/>
        <cfvo type="max"/>
        <color rgb="FFF8696B"/>
        <color rgb="FFFCFCFF"/>
        <color rgb="FF5A8AC6"/>
      </colorScale>
    </cfRule>
  </conditionalFormatting>
  <conditionalFormatting sqref="P50">
    <cfRule type="colorScale" priority="230">
      <colorScale>
        <cfvo type="min"/>
        <cfvo type="percentile" val="50"/>
        <cfvo type="max"/>
        <color rgb="FFF8696B"/>
        <color rgb="FFFCFCFF"/>
        <color rgb="FF5A8AC6"/>
      </colorScale>
    </cfRule>
  </conditionalFormatting>
  <conditionalFormatting sqref="P51">
    <cfRule type="colorScale" priority="229">
      <colorScale>
        <cfvo type="min"/>
        <cfvo type="percentile" val="50"/>
        <cfvo type="max"/>
        <color rgb="FFF8696B"/>
        <color rgb="FFFCFCFF"/>
        <color rgb="FF5A8AC6"/>
      </colorScale>
    </cfRule>
  </conditionalFormatting>
  <conditionalFormatting sqref="P52">
    <cfRule type="colorScale" priority="228">
      <colorScale>
        <cfvo type="min"/>
        <cfvo type="percentile" val="50"/>
        <cfvo type="max"/>
        <color rgb="FFF8696B"/>
        <color rgb="FFFCFCFF"/>
        <color rgb="FF5A8AC6"/>
      </colorScale>
    </cfRule>
  </conditionalFormatting>
  <conditionalFormatting sqref="P53">
    <cfRule type="colorScale" priority="227">
      <colorScale>
        <cfvo type="min"/>
        <cfvo type="percentile" val="50"/>
        <cfvo type="max"/>
        <color rgb="FFF8696B"/>
        <color rgb="FFFCFCFF"/>
        <color rgb="FF5A8AC6"/>
      </colorScale>
    </cfRule>
  </conditionalFormatting>
  <conditionalFormatting sqref="P54">
    <cfRule type="colorScale" priority="226">
      <colorScale>
        <cfvo type="min"/>
        <cfvo type="percentile" val="50"/>
        <cfvo type="max"/>
        <color rgb="FFF8696B"/>
        <color rgb="FFFCFCFF"/>
        <color rgb="FF5A8AC6"/>
      </colorScale>
    </cfRule>
  </conditionalFormatting>
  <conditionalFormatting sqref="P55">
    <cfRule type="colorScale" priority="225">
      <colorScale>
        <cfvo type="min"/>
        <cfvo type="percentile" val="50"/>
        <cfvo type="max"/>
        <color rgb="FFF8696B"/>
        <color rgb="FFFCFCFF"/>
        <color rgb="FF5A8AC6"/>
      </colorScale>
    </cfRule>
  </conditionalFormatting>
  <conditionalFormatting sqref="P56">
    <cfRule type="colorScale" priority="224">
      <colorScale>
        <cfvo type="min"/>
        <cfvo type="percentile" val="50"/>
        <cfvo type="max"/>
        <color rgb="FFF8696B"/>
        <color rgb="FFFCFCFF"/>
        <color rgb="FF5A8AC6"/>
      </colorScale>
    </cfRule>
  </conditionalFormatting>
  <conditionalFormatting sqref="Q49">
    <cfRule type="colorScale" priority="223">
      <colorScale>
        <cfvo type="min"/>
        <cfvo type="percentile" val="50"/>
        <cfvo type="max"/>
        <color rgb="FFF8696B"/>
        <color rgb="FFFCFCFF"/>
        <color rgb="FF5A8AC6"/>
      </colorScale>
    </cfRule>
  </conditionalFormatting>
  <conditionalFormatting sqref="Q50">
    <cfRule type="colorScale" priority="222">
      <colorScale>
        <cfvo type="min"/>
        <cfvo type="percentile" val="50"/>
        <cfvo type="max"/>
        <color rgb="FFF8696B"/>
        <color rgb="FFFCFCFF"/>
        <color rgb="FF5A8AC6"/>
      </colorScale>
    </cfRule>
  </conditionalFormatting>
  <conditionalFormatting sqref="Q51">
    <cfRule type="colorScale" priority="221">
      <colorScale>
        <cfvo type="min"/>
        <cfvo type="percentile" val="50"/>
        <cfvo type="max"/>
        <color rgb="FFF8696B"/>
        <color rgb="FFFCFCFF"/>
        <color rgb="FF5A8AC6"/>
      </colorScale>
    </cfRule>
  </conditionalFormatting>
  <conditionalFormatting sqref="Q52">
    <cfRule type="colorScale" priority="220">
      <colorScale>
        <cfvo type="min"/>
        <cfvo type="percentile" val="50"/>
        <cfvo type="max"/>
        <color rgb="FFF8696B"/>
        <color rgb="FFFCFCFF"/>
        <color rgb="FF5A8AC6"/>
      </colorScale>
    </cfRule>
  </conditionalFormatting>
  <conditionalFormatting sqref="Q53">
    <cfRule type="colorScale" priority="219">
      <colorScale>
        <cfvo type="min"/>
        <cfvo type="percentile" val="50"/>
        <cfvo type="max"/>
        <color rgb="FFF8696B"/>
        <color rgb="FFFCFCFF"/>
        <color rgb="FF5A8AC6"/>
      </colorScale>
    </cfRule>
  </conditionalFormatting>
  <conditionalFormatting sqref="Q54">
    <cfRule type="colorScale" priority="218">
      <colorScale>
        <cfvo type="min"/>
        <cfvo type="percentile" val="50"/>
        <cfvo type="max"/>
        <color rgb="FFF8696B"/>
        <color rgb="FFFCFCFF"/>
        <color rgb="FF5A8AC6"/>
      </colorScale>
    </cfRule>
  </conditionalFormatting>
  <conditionalFormatting sqref="Q55">
    <cfRule type="colorScale" priority="217">
      <colorScale>
        <cfvo type="min"/>
        <cfvo type="percentile" val="50"/>
        <cfvo type="max"/>
        <color rgb="FFF8696B"/>
        <color rgb="FFFCFCFF"/>
        <color rgb="FF5A8AC6"/>
      </colorScale>
    </cfRule>
  </conditionalFormatting>
  <conditionalFormatting sqref="Q56">
    <cfRule type="colorScale" priority="216">
      <colorScale>
        <cfvo type="min"/>
        <cfvo type="percentile" val="50"/>
        <cfvo type="max"/>
        <color rgb="FFF8696B"/>
        <color rgb="FFFCFCFF"/>
        <color rgb="FF5A8AC6"/>
      </colorScale>
    </cfRule>
  </conditionalFormatting>
  <conditionalFormatting sqref="F110">
    <cfRule type="colorScale" priority="215">
      <colorScale>
        <cfvo type="min"/>
        <cfvo type="percentile" val="50"/>
        <cfvo type="max"/>
        <color rgb="FFF8696B"/>
        <color rgb="FFFCFCFF"/>
        <color rgb="FF5A8AC6"/>
      </colorScale>
    </cfRule>
  </conditionalFormatting>
  <conditionalFormatting sqref="F111">
    <cfRule type="colorScale" priority="107">
      <colorScale>
        <cfvo type="min"/>
        <cfvo type="percentile" val="50"/>
        <cfvo type="max"/>
        <color rgb="FFF8696B"/>
        <color rgb="FFFCFCFF"/>
        <color rgb="FF5A8AC6"/>
      </colorScale>
    </cfRule>
  </conditionalFormatting>
  <conditionalFormatting sqref="F112">
    <cfRule type="colorScale" priority="106">
      <colorScale>
        <cfvo type="min"/>
        <cfvo type="percentile" val="50"/>
        <cfvo type="max"/>
        <color rgb="FFF8696B"/>
        <color rgb="FFFCFCFF"/>
        <color rgb="FF5A8AC6"/>
      </colorScale>
    </cfRule>
  </conditionalFormatting>
  <conditionalFormatting sqref="F113">
    <cfRule type="colorScale" priority="105">
      <colorScale>
        <cfvo type="min"/>
        <cfvo type="percentile" val="50"/>
        <cfvo type="max"/>
        <color rgb="FFF8696B"/>
        <color rgb="FFFCFCFF"/>
        <color rgb="FF5A8AC6"/>
      </colorScale>
    </cfRule>
  </conditionalFormatting>
  <conditionalFormatting sqref="F114">
    <cfRule type="colorScale" priority="104">
      <colorScale>
        <cfvo type="min"/>
        <cfvo type="percentile" val="50"/>
        <cfvo type="max"/>
        <color rgb="FFF8696B"/>
        <color rgb="FFFCFCFF"/>
        <color rgb="FF5A8AC6"/>
      </colorScale>
    </cfRule>
  </conditionalFormatting>
  <conditionalFormatting sqref="F115">
    <cfRule type="colorScale" priority="103">
      <colorScale>
        <cfvo type="min"/>
        <cfvo type="percentile" val="50"/>
        <cfvo type="max"/>
        <color rgb="FFF8696B"/>
        <color rgb="FFFCFCFF"/>
        <color rgb="FF5A8AC6"/>
      </colorScale>
    </cfRule>
  </conditionalFormatting>
  <conditionalFormatting sqref="F116">
    <cfRule type="colorScale" priority="102">
      <colorScale>
        <cfvo type="min"/>
        <cfvo type="percentile" val="50"/>
        <cfvo type="max"/>
        <color rgb="FFF8696B"/>
        <color rgb="FFFCFCFF"/>
        <color rgb="FF5A8AC6"/>
      </colorScale>
    </cfRule>
  </conditionalFormatting>
  <conditionalFormatting sqref="F117">
    <cfRule type="colorScale" priority="101">
      <colorScale>
        <cfvo type="min"/>
        <cfvo type="percentile" val="50"/>
        <cfvo type="max"/>
        <color rgb="FFF8696B"/>
        <color rgb="FFFCFCFF"/>
        <color rgb="FF5A8AC6"/>
      </colorScale>
    </cfRule>
  </conditionalFormatting>
  <conditionalFormatting sqref="F118">
    <cfRule type="colorScale" priority="100">
      <colorScale>
        <cfvo type="min"/>
        <cfvo type="percentile" val="50"/>
        <cfvo type="max"/>
        <color rgb="FFF8696B"/>
        <color rgb="FFFCFCFF"/>
        <color rgb="FF5A8AC6"/>
      </colorScale>
    </cfRule>
  </conditionalFormatting>
  <conditionalFormatting sqref="G110">
    <cfRule type="colorScale" priority="99">
      <colorScale>
        <cfvo type="min"/>
        <cfvo type="percentile" val="50"/>
        <cfvo type="max"/>
        <color rgb="FFF8696B"/>
        <color rgb="FFFCFCFF"/>
        <color rgb="FF5A8AC6"/>
      </colorScale>
    </cfRule>
  </conditionalFormatting>
  <conditionalFormatting sqref="G111">
    <cfRule type="colorScale" priority="98">
      <colorScale>
        <cfvo type="min"/>
        <cfvo type="percentile" val="50"/>
        <cfvo type="max"/>
        <color rgb="FFF8696B"/>
        <color rgb="FFFCFCFF"/>
        <color rgb="FF5A8AC6"/>
      </colorScale>
    </cfRule>
  </conditionalFormatting>
  <conditionalFormatting sqref="G112">
    <cfRule type="colorScale" priority="97">
      <colorScale>
        <cfvo type="min"/>
        <cfvo type="percentile" val="50"/>
        <cfvo type="max"/>
        <color rgb="FFF8696B"/>
        <color rgb="FFFCFCFF"/>
        <color rgb="FF5A8AC6"/>
      </colorScale>
    </cfRule>
  </conditionalFormatting>
  <conditionalFormatting sqref="G113">
    <cfRule type="colorScale" priority="96">
      <colorScale>
        <cfvo type="min"/>
        <cfvo type="percentile" val="50"/>
        <cfvo type="max"/>
        <color rgb="FFF8696B"/>
        <color rgb="FFFCFCFF"/>
        <color rgb="FF5A8AC6"/>
      </colorScale>
    </cfRule>
  </conditionalFormatting>
  <conditionalFormatting sqref="G114">
    <cfRule type="colorScale" priority="95">
      <colorScale>
        <cfvo type="min"/>
        <cfvo type="percentile" val="50"/>
        <cfvo type="max"/>
        <color rgb="FFF8696B"/>
        <color rgb="FFFCFCFF"/>
        <color rgb="FF5A8AC6"/>
      </colorScale>
    </cfRule>
  </conditionalFormatting>
  <conditionalFormatting sqref="G115">
    <cfRule type="colorScale" priority="94">
      <colorScale>
        <cfvo type="min"/>
        <cfvo type="percentile" val="50"/>
        <cfvo type="max"/>
        <color rgb="FFF8696B"/>
        <color rgb="FFFCFCFF"/>
        <color rgb="FF5A8AC6"/>
      </colorScale>
    </cfRule>
  </conditionalFormatting>
  <conditionalFormatting sqref="G116">
    <cfRule type="colorScale" priority="93">
      <colorScale>
        <cfvo type="min"/>
        <cfvo type="percentile" val="50"/>
        <cfvo type="max"/>
        <color rgb="FFF8696B"/>
        <color rgb="FFFCFCFF"/>
        <color rgb="FF5A8AC6"/>
      </colorScale>
    </cfRule>
  </conditionalFormatting>
  <conditionalFormatting sqref="G117">
    <cfRule type="colorScale" priority="92">
      <colorScale>
        <cfvo type="min"/>
        <cfvo type="percentile" val="50"/>
        <cfvo type="max"/>
        <color rgb="FFF8696B"/>
        <color rgb="FFFCFCFF"/>
        <color rgb="FF5A8AC6"/>
      </colorScale>
    </cfRule>
  </conditionalFormatting>
  <conditionalFormatting sqref="G118">
    <cfRule type="colorScale" priority="91">
      <colorScale>
        <cfvo type="min"/>
        <cfvo type="percentile" val="50"/>
        <cfvo type="max"/>
        <color rgb="FFF8696B"/>
        <color rgb="FFFCFCFF"/>
        <color rgb="FF5A8AC6"/>
      </colorScale>
    </cfRule>
  </conditionalFormatting>
  <conditionalFormatting sqref="H110">
    <cfRule type="colorScale" priority="90">
      <colorScale>
        <cfvo type="min"/>
        <cfvo type="percentile" val="50"/>
        <cfvo type="max"/>
        <color rgb="FFF8696B"/>
        <color rgb="FFFCFCFF"/>
        <color rgb="FF5A8AC6"/>
      </colorScale>
    </cfRule>
  </conditionalFormatting>
  <conditionalFormatting sqref="H111">
    <cfRule type="colorScale" priority="89">
      <colorScale>
        <cfvo type="min"/>
        <cfvo type="percentile" val="50"/>
        <cfvo type="max"/>
        <color rgb="FFF8696B"/>
        <color rgb="FFFCFCFF"/>
        <color rgb="FF5A8AC6"/>
      </colorScale>
    </cfRule>
  </conditionalFormatting>
  <conditionalFormatting sqref="H112">
    <cfRule type="colorScale" priority="88">
      <colorScale>
        <cfvo type="min"/>
        <cfvo type="percentile" val="50"/>
        <cfvo type="max"/>
        <color rgb="FFF8696B"/>
        <color rgb="FFFCFCFF"/>
        <color rgb="FF5A8AC6"/>
      </colorScale>
    </cfRule>
  </conditionalFormatting>
  <conditionalFormatting sqref="H113">
    <cfRule type="colorScale" priority="87">
      <colorScale>
        <cfvo type="min"/>
        <cfvo type="percentile" val="50"/>
        <cfvo type="max"/>
        <color rgb="FFF8696B"/>
        <color rgb="FFFCFCFF"/>
        <color rgb="FF5A8AC6"/>
      </colorScale>
    </cfRule>
  </conditionalFormatting>
  <conditionalFormatting sqref="H114">
    <cfRule type="colorScale" priority="86">
      <colorScale>
        <cfvo type="min"/>
        <cfvo type="percentile" val="50"/>
        <cfvo type="max"/>
        <color rgb="FFF8696B"/>
        <color rgb="FFFCFCFF"/>
        <color rgb="FF5A8AC6"/>
      </colorScale>
    </cfRule>
  </conditionalFormatting>
  <conditionalFormatting sqref="H115">
    <cfRule type="colorScale" priority="85">
      <colorScale>
        <cfvo type="min"/>
        <cfvo type="percentile" val="50"/>
        <cfvo type="max"/>
        <color rgb="FFF8696B"/>
        <color rgb="FFFCFCFF"/>
        <color rgb="FF5A8AC6"/>
      </colorScale>
    </cfRule>
  </conditionalFormatting>
  <conditionalFormatting sqref="H116">
    <cfRule type="colorScale" priority="84">
      <colorScale>
        <cfvo type="min"/>
        <cfvo type="percentile" val="50"/>
        <cfvo type="max"/>
        <color rgb="FFF8696B"/>
        <color rgb="FFFCFCFF"/>
        <color rgb="FF5A8AC6"/>
      </colorScale>
    </cfRule>
  </conditionalFormatting>
  <conditionalFormatting sqref="H117">
    <cfRule type="colorScale" priority="83">
      <colorScale>
        <cfvo type="min"/>
        <cfvo type="percentile" val="50"/>
        <cfvo type="max"/>
        <color rgb="FFF8696B"/>
        <color rgb="FFFCFCFF"/>
        <color rgb="FF5A8AC6"/>
      </colorScale>
    </cfRule>
  </conditionalFormatting>
  <conditionalFormatting sqref="H118">
    <cfRule type="colorScale" priority="82">
      <colorScale>
        <cfvo type="min"/>
        <cfvo type="percentile" val="50"/>
        <cfvo type="max"/>
        <color rgb="FFF8696B"/>
        <color rgb="FFFCFCFF"/>
        <color rgb="FF5A8AC6"/>
      </colorScale>
    </cfRule>
  </conditionalFormatting>
  <conditionalFormatting sqref="I110">
    <cfRule type="colorScale" priority="81">
      <colorScale>
        <cfvo type="min"/>
        <cfvo type="percentile" val="50"/>
        <cfvo type="max"/>
        <color rgb="FFF8696B"/>
        <color rgb="FFFCFCFF"/>
        <color rgb="FF5A8AC6"/>
      </colorScale>
    </cfRule>
  </conditionalFormatting>
  <conditionalFormatting sqref="I111">
    <cfRule type="colorScale" priority="80">
      <colorScale>
        <cfvo type="min"/>
        <cfvo type="percentile" val="50"/>
        <cfvo type="max"/>
        <color rgb="FFF8696B"/>
        <color rgb="FFFCFCFF"/>
        <color rgb="FF5A8AC6"/>
      </colorScale>
    </cfRule>
  </conditionalFormatting>
  <conditionalFormatting sqref="I112">
    <cfRule type="colorScale" priority="79">
      <colorScale>
        <cfvo type="min"/>
        <cfvo type="percentile" val="50"/>
        <cfvo type="max"/>
        <color rgb="FFF8696B"/>
        <color rgb="FFFCFCFF"/>
        <color rgb="FF5A8AC6"/>
      </colorScale>
    </cfRule>
  </conditionalFormatting>
  <conditionalFormatting sqref="I113">
    <cfRule type="colorScale" priority="78">
      <colorScale>
        <cfvo type="min"/>
        <cfvo type="percentile" val="50"/>
        <cfvo type="max"/>
        <color rgb="FFF8696B"/>
        <color rgb="FFFCFCFF"/>
        <color rgb="FF5A8AC6"/>
      </colorScale>
    </cfRule>
  </conditionalFormatting>
  <conditionalFormatting sqref="I114">
    <cfRule type="colorScale" priority="77">
      <colorScale>
        <cfvo type="min"/>
        <cfvo type="percentile" val="50"/>
        <cfvo type="max"/>
        <color rgb="FFF8696B"/>
        <color rgb="FFFCFCFF"/>
        <color rgb="FF5A8AC6"/>
      </colorScale>
    </cfRule>
  </conditionalFormatting>
  <conditionalFormatting sqref="I115">
    <cfRule type="colorScale" priority="76">
      <colorScale>
        <cfvo type="min"/>
        <cfvo type="percentile" val="50"/>
        <cfvo type="max"/>
        <color rgb="FFF8696B"/>
        <color rgb="FFFCFCFF"/>
        <color rgb="FF5A8AC6"/>
      </colorScale>
    </cfRule>
  </conditionalFormatting>
  <conditionalFormatting sqref="I116">
    <cfRule type="colorScale" priority="75">
      <colorScale>
        <cfvo type="min"/>
        <cfvo type="percentile" val="50"/>
        <cfvo type="max"/>
        <color rgb="FFF8696B"/>
        <color rgb="FFFCFCFF"/>
        <color rgb="FF5A8AC6"/>
      </colorScale>
    </cfRule>
  </conditionalFormatting>
  <conditionalFormatting sqref="I117">
    <cfRule type="colorScale" priority="74">
      <colorScale>
        <cfvo type="min"/>
        <cfvo type="percentile" val="50"/>
        <cfvo type="max"/>
        <color rgb="FFF8696B"/>
        <color rgb="FFFCFCFF"/>
        <color rgb="FF5A8AC6"/>
      </colorScale>
    </cfRule>
  </conditionalFormatting>
  <conditionalFormatting sqref="I118">
    <cfRule type="colorScale" priority="73">
      <colorScale>
        <cfvo type="min"/>
        <cfvo type="percentile" val="50"/>
        <cfvo type="max"/>
        <color rgb="FFF8696B"/>
        <color rgb="FFFCFCFF"/>
        <color rgb="FF5A8AC6"/>
      </colorScale>
    </cfRule>
  </conditionalFormatting>
  <conditionalFormatting sqref="J110">
    <cfRule type="colorScale" priority="72">
      <colorScale>
        <cfvo type="min"/>
        <cfvo type="percentile" val="50"/>
        <cfvo type="max"/>
        <color rgb="FFF8696B"/>
        <color rgb="FFFCFCFF"/>
        <color rgb="FF5A8AC6"/>
      </colorScale>
    </cfRule>
  </conditionalFormatting>
  <conditionalFormatting sqref="J111">
    <cfRule type="colorScale" priority="71">
      <colorScale>
        <cfvo type="min"/>
        <cfvo type="percentile" val="50"/>
        <cfvo type="max"/>
        <color rgb="FFF8696B"/>
        <color rgb="FFFCFCFF"/>
        <color rgb="FF5A8AC6"/>
      </colorScale>
    </cfRule>
  </conditionalFormatting>
  <conditionalFormatting sqref="J112">
    <cfRule type="colorScale" priority="70">
      <colorScale>
        <cfvo type="min"/>
        <cfvo type="percentile" val="50"/>
        <cfvo type="max"/>
        <color rgb="FFF8696B"/>
        <color rgb="FFFCFCFF"/>
        <color rgb="FF5A8AC6"/>
      </colorScale>
    </cfRule>
  </conditionalFormatting>
  <conditionalFormatting sqref="J113">
    <cfRule type="colorScale" priority="69">
      <colorScale>
        <cfvo type="min"/>
        <cfvo type="percentile" val="50"/>
        <cfvo type="max"/>
        <color rgb="FFF8696B"/>
        <color rgb="FFFCFCFF"/>
        <color rgb="FF5A8AC6"/>
      </colorScale>
    </cfRule>
  </conditionalFormatting>
  <conditionalFormatting sqref="J114">
    <cfRule type="colorScale" priority="68">
      <colorScale>
        <cfvo type="min"/>
        <cfvo type="percentile" val="50"/>
        <cfvo type="max"/>
        <color rgb="FFF8696B"/>
        <color rgb="FFFCFCFF"/>
        <color rgb="FF5A8AC6"/>
      </colorScale>
    </cfRule>
  </conditionalFormatting>
  <conditionalFormatting sqref="J115">
    <cfRule type="colorScale" priority="67">
      <colorScale>
        <cfvo type="min"/>
        <cfvo type="percentile" val="50"/>
        <cfvo type="max"/>
        <color rgb="FFF8696B"/>
        <color rgb="FFFCFCFF"/>
        <color rgb="FF5A8AC6"/>
      </colorScale>
    </cfRule>
  </conditionalFormatting>
  <conditionalFormatting sqref="J116">
    <cfRule type="colorScale" priority="66">
      <colorScale>
        <cfvo type="min"/>
        <cfvo type="percentile" val="50"/>
        <cfvo type="max"/>
        <color rgb="FFF8696B"/>
        <color rgb="FFFCFCFF"/>
        <color rgb="FF5A8AC6"/>
      </colorScale>
    </cfRule>
  </conditionalFormatting>
  <conditionalFormatting sqref="J117">
    <cfRule type="colorScale" priority="65">
      <colorScale>
        <cfvo type="min"/>
        <cfvo type="percentile" val="50"/>
        <cfvo type="max"/>
        <color rgb="FFF8696B"/>
        <color rgb="FFFCFCFF"/>
        <color rgb="FF5A8AC6"/>
      </colorScale>
    </cfRule>
  </conditionalFormatting>
  <conditionalFormatting sqref="J118">
    <cfRule type="colorScale" priority="64">
      <colorScale>
        <cfvo type="min"/>
        <cfvo type="percentile" val="50"/>
        <cfvo type="max"/>
        <color rgb="FFF8696B"/>
        <color rgb="FFFCFCFF"/>
        <color rgb="FF5A8AC6"/>
      </colorScale>
    </cfRule>
  </conditionalFormatting>
  <conditionalFormatting sqref="K110">
    <cfRule type="colorScale" priority="63">
      <colorScale>
        <cfvo type="min"/>
        <cfvo type="percentile" val="50"/>
        <cfvo type="max"/>
        <color rgb="FFF8696B"/>
        <color rgb="FFFCFCFF"/>
        <color rgb="FF5A8AC6"/>
      </colorScale>
    </cfRule>
  </conditionalFormatting>
  <conditionalFormatting sqref="K111">
    <cfRule type="colorScale" priority="62">
      <colorScale>
        <cfvo type="min"/>
        <cfvo type="percentile" val="50"/>
        <cfvo type="max"/>
        <color rgb="FFF8696B"/>
        <color rgb="FFFCFCFF"/>
        <color rgb="FF5A8AC6"/>
      </colorScale>
    </cfRule>
  </conditionalFormatting>
  <conditionalFormatting sqref="K112">
    <cfRule type="colorScale" priority="61">
      <colorScale>
        <cfvo type="min"/>
        <cfvo type="percentile" val="50"/>
        <cfvo type="max"/>
        <color rgb="FFF8696B"/>
        <color rgb="FFFCFCFF"/>
        <color rgb="FF5A8AC6"/>
      </colorScale>
    </cfRule>
  </conditionalFormatting>
  <conditionalFormatting sqref="K113">
    <cfRule type="colorScale" priority="60">
      <colorScale>
        <cfvo type="min"/>
        <cfvo type="percentile" val="50"/>
        <cfvo type="max"/>
        <color rgb="FFF8696B"/>
        <color rgb="FFFCFCFF"/>
        <color rgb="FF5A8AC6"/>
      </colorScale>
    </cfRule>
  </conditionalFormatting>
  <conditionalFormatting sqref="K114">
    <cfRule type="colorScale" priority="59">
      <colorScale>
        <cfvo type="min"/>
        <cfvo type="percentile" val="50"/>
        <cfvo type="max"/>
        <color rgb="FFF8696B"/>
        <color rgb="FFFCFCFF"/>
        <color rgb="FF5A8AC6"/>
      </colorScale>
    </cfRule>
  </conditionalFormatting>
  <conditionalFormatting sqref="K115">
    <cfRule type="colorScale" priority="58">
      <colorScale>
        <cfvo type="min"/>
        <cfvo type="percentile" val="50"/>
        <cfvo type="max"/>
        <color rgb="FFF8696B"/>
        <color rgb="FFFCFCFF"/>
        <color rgb="FF5A8AC6"/>
      </colorScale>
    </cfRule>
  </conditionalFormatting>
  <conditionalFormatting sqref="K116">
    <cfRule type="colorScale" priority="57">
      <colorScale>
        <cfvo type="min"/>
        <cfvo type="percentile" val="50"/>
        <cfvo type="max"/>
        <color rgb="FFF8696B"/>
        <color rgb="FFFCFCFF"/>
        <color rgb="FF5A8AC6"/>
      </colorScale>
    </cfRule>
  </conditionalFormatting>
  <conditionalFormatting sqref="K117">
    <cfRule type="colorScale" priority="56">
      <colorScale>
        <cfvo type="min"/>
        <cfvo type="percentile" val="50"/>
        <cfvo type="max"/>
        <color rgb="FFF8696B"/>
        <color rgb="FFFCFCFF"/>
        <color rgb="FF5A8AC6"/>
      </colorScale>
    </cfRule>
  </conditionalFormatting>
  <conditionalFormatting sqref="K118">
    <cfRule type="colorScale" priority="55">
      <colorScale>
        <cfvo type="min"/>
        <cfvo type="percentile" val="50"/>
        <cfvo type="max"/>
        <color rgb="FFF8696B"/>
        <color rgb="FFFCFCFF"/>
        <color rgb="FF5A8AC6"/>
      </colorScale>
    </cfRule>
  </conditionalFormatting>
  <conditionalFormatting sqref="L110">
    <cfRule type="colorScale" priority="54">
      <colorScale>
        <cfvo type="min"/>
        <cfvo type="percentile" val="50"/>
        <cfvo type="max"/>
        <color rgb="FFF8696B"/>
        <color rgb="FFFCFCFF"/>
        <color rgb="FF5A8AC6"/>
      </colorScale>
    </cfRule>
  </conditionalFormatting>
  <conditionalFormatting sqref="L111">
    <cfRule type="colorScale" priority="53">
      <colorScale>
        <cfvo type="min"/>
        <cfvo type="percentile" val="50"/>
        <cfvo type="max"/>
        <color rgb="FFF8696B"/>
        <color rgb="FFFCFCFF"/>
        <color rgb="FF5A8AC6"/>
      </colorScale>
    </cfRule>
  </conditionalFormatting>
  <conditionalFormatting sqref="L112">
    <cfRule type="colorScale" priority="52">
      <colorScale>
        <cfvo type="min"/>
        <cfvo type="percentile" val="50"/>
        <cfvo type="max"/>
        <color rgb="FFF8696B"/>
        <color rgb="FFFCFCFF"/>
        <color rgb="FF5A8AC6"/>
      </colorScale>
    </cfRule>
  </conditionalFormatting>
  <conditionalFormatting sqref="L113">
    <cfRule type="colorScale" priority="51">
      <colorScale>
        <cfvo type="min"/>
        <cfvo type="percentile" val="50"/>
        <cfvo type="max"/>
        <color rgb="FFF8696B"/>
        <color rgb="FFFCFCFF"/>
        <color rgb="FF5A8AC6"/>
      </colorScale>
    </cfRule>
  </conditionalFormatting>
  <conditionalFormatting sqref="L114">
    <cfRule type="colorScale" priority="50">
      <colorScale>
        <cfvo type="min"/>
        <cfvo type="percentile" val="50"/>
        <cfvo type="max"/>
        <color rgb="FFF8696B"/>
        <color rgb="FFFCFCFF"/>
        <color rgb="FF5A8AC6"/>
      </colorScale>
    </cfRule>
  </conditionalFormatting>
  <conditionalFormatting sqref="L115">
    <cfRule type="colorScale" priority="49">
      <colorScale>
        <cfvo type="min"/>
        <cfvo type="percentile" val="50"/>
        <cfvo type="max"/>
        <color rgb="FFF8696B"/>
        <color rgb="FFFCFCFF"/>
        <color rgb="FF5A8AC6"/>
      </colorScale>
    </cfRule>
  </conditionalFormatting>
  <conditionalFormatting sqref="L116">
    <cfRule type="colorScale" priority="48">
      <colorScale>
        <cfvo type="min"/>
        <cfvo type="percentile" val="50"/>
        <cfvo type="max"/>
        <color rgb="FFF8696B"/>
        <color rgb="FFFCFCFF"/>
        <color rgb="FF5A8AC6"/>
      </colorScale>
    </cfRule>
  </conditionalFormatting>
  <conditionalFormatting sqref="L117">
    <cfRule type="colorScale" priority="47">
      <colorScale>
        <cfvo type="min"/>
        <cfvo type="percentile" val="50"/>
        <cfvo type="max"/>
        <color rgb="FFF8696B"/>
        <color rgb="FFFCFCFF"/>
        <color rgb="FF5A8AC6"/>
      </colorScale>
    </cfRule>
  </conditionalFormatting>
  <conditionalFormatting sqref="L118">
    <cfRule type="colorScale" priority="46">
      <colorScale>
        <cfvo type="min"/>
        <cfvo type="percentile" val="50"/>
        <cfvo type="max"/>
        <color rgb="FFF8696B"/>
        <color rgb="FFFCFCFF"/>
        <color rgb="FF5A8AC6"/>
      </colorScale>
    </cfRule>
  </conditionalFormatting>
  <conditionalFormatting sqref="M110">
    <cfRule type="colorScale" priority="45">
      <colorScale>
        <cfvo type="min"/>
        <cfvo type="percentile" val="50"/>
        <cfvo type="max"/>
        <color rgb="FFF8696B"/>
        <color rgb="FFFCFCFF"/>
        <color rgb="FF5A8AC6"/>
      </colorScale>
    </cfRule>
  </conditionalFormatting>
  <conditionalFormatting sqref="M111">
    <cfRule type="colorScale" priority="44">
      <colorScale>
        <cfvo type="min"/>
        <cfvo type="percentile" val="50"/>
        <cfvo type="max"/>
        <color rgb="FFF8696B"/>
        <color rgb="FFFCFCFF"/>
        <color rgb="FF5A8AC6"/>
      </colorScale>
    </cfRule>
  </conditionalFormatting>
  <conditionalFormatting sqref="M112">
    <cfRule type="colorScale" priority="43">
      <colorScale>
        <cfvo type="min"/>
        <cfvo type="percentile" val="50"/>
        <cfvo type="max"/>
        <color rgb="FFF8696B"/>
        <color rgb="FFFCFCFF"/>
        <color rgb="FF5A8AC6"/>
      </colorScale>
    </cfRule>
  </conditionalFormatting>
  <conditionalFormatting sqref="M113">
    <cfRule type="colorScale" priority="42">
      <colorScale>
        <cfvo type="min"/>
        <cfvo type="percentile" val="50"/>
        <cfvo type="max"/>
        <color rgb="FFF8696B"/>
        <color rgb="FFFCFCFF"/>
        <color rgb="FF5A8AC6"/>
      </colorScale>
    </cfRule>
  </conditionalFormatting>
  <conditionalFormatting sqref="M114">
    <cfRule type="colorScale" priority="41">
      <colorScale>
        <cfvo type="min"/>
        <cfvo type="percentile" val="50"/>
        <cfvo type="max"/>
        <color rgb="FFF8696B"/>
        <color rgb="FFFCFCFF"/>
        <color rgb="FF5A8AC6"/>
      </colorScale>
    </cfRule>
  </conditionalFormatting>
  <conditionalFormatting sqref="M115">
    <cfRule type="colorScale" priority="40">
      <colorScale>
        <cfvo type="min"/>
        <cfvo type="percentile" val="50"/>
        <cfvo type="max"/>
        <color rgb="FFF8696B"/>
        <color rgb="FFFCFCFF"/>
        <color rgb="FF5A8AC6"/>
      </colorScale>
    </cfRule>
  </conditionalFormatting>
  <conditionalFormatting sqref="M116">
    <cfRule type="colorScale" priority="39">
      <colorScale>
        <cfvo type="min"/>
        <cfvo type="percentile" val="50"/>
        <cfvo type="max"/>
        <color rgb="FFF8696B"/>
        <color rgb="FFFCFCFF"/>
        <color rgb="FF5A8AC6"/>
      </colorScale>
    </cfRule>
  </conditionalFormatting>
  <conditionalFormatting sqref="M117">
    <cfRule type="colorScale" priority="38">
      <colorScale>
        <cfvo type="min"/>
        <cfvo type="percentile" val="50"/>
        <cfvo type="max"/>
        <color rgb="FFF8696B"/>
        <color rgb="FFFCFCFF"/>
        <color rgb="FF5A8AC6"/>
      </colorScale>
    </cfRule>
  </conditionalFormatting>
  <conditionalFormatting sqref="M118">
    <cfRule type="colorScale" priority="37">
      <colorScale>
        <cfvo type="min"/>
        <cfvo type="percentile" val="50"/>
        <cfvo type="max"/>
        <color rgb="FFF8696B"/>
        <color rgb="FFFCFCFF"/>
        <color rgb="FF5A8AC6"/>
      </colorScale>
    </cfRule>
  </conditionalFormatting>
  <conditionalFormatting sqref="N110">
    <cfRule type="colorScale" priority="36">
      <colorScale>
        <cfvo type="min"/>
        <cfvo type="percentile" val="50"/>
        <cfvo type="max"/>
        <color rgb="FFF8696B"/>
        <color rgb="FFFCFCFF"/>
        <color rgb="FF5A8AC6"/>
      </colorScale>
    </cfRule>
  </conditionalFormatting>
  <conditionalFormatting sqref="N111">
    <cfRule type="colorScale" priority="35">
      <colorScale>
        <cfvo type="min"/>
        <cfvo type="percentile" val="50"/>
        <cfvo type="max"/>
        <color rgb="FFF8696B"/>
        <color rgb="FFFCFCFF"/>
        <color rgb="FF5A8AC6"/>
      </colorScale>
    </cfRule>
  </conditionalFormatting>
  <conditionalFormatting sqref="N112">
    <cfRule type="colorScale" priority="34">
      <colorScale>
        <cfvo type="min"/>
        <cfvo type="percentile" val="50"/>
        <cfvo type="max"/>
        <color rgb="FFF8696B"/>
        <color rgb="FFFCFCFF"/>
        <color rgb="FF5A8AC6"/>
      </colorScale>
    </cfRule>
  </conditionalFormatting>
  <conditionalFormatting sqref="N113">
    <cfRule type="colorScale" priority="33">
      <colorScale>
        <cfvo type="min"/>
        <cfvo type="percentile" val="50"/>
        <cfvo type="max"/>
        <color rgb="FFF8696B"/>
        <color rgb="FFFCFCFF"/>
        <color rgb="FF5A8AC6"/>
      </colorScale>
    </cfRule>
  </conditionalFormatting>
  <conditionalFormatting sqref="N114">
    <cfRule type="colorScale" priority="32">
      <colorScale>
        <cfvo type="min"/>
        <cfvo type="percentile" val="50"/>
        <cfvo type="max"/>
        <color rgb="FFF8696B"/>
        <color rgb="FFFCFCFF"/>
        <color rgb="FF5A8AC6"/>
      </colorScale>
    </cfRule>
  </conditionalFormatting>
  <conditionalFormatting sqref="N115">
    <cfRule type="colorScale" priority="31">
      <colorScale>
        <cfvo type="min"/>
        <cfvo type="percentile" val="50"/>
        <cfvo type="max"/>
        <color rgb="FFF8696B"/>
        <color rgb="FFFCFCFF"/>
        <color rgb="FF5A8AC6"/>
      </colorScale>
    </cfRule>
  </conditionalFormatting>
  <conditionalFormatting sqref="N116">
    <cfRule type="colorScale" priority="30">
      <colorScale>
        <cfvo type="min"/>
        <cfvo type="percentile" val="50"/>
        <cfvo type="max"/>
        <color rgb="FFF8696B"/>
        <color rgb="FFFCFCFF"/>
        <color rgb="FF5A8AC6"/>
      </colorScale>
    </cfRule>
  </conditionalFormatting>
  <conditionalFormatting sqref="N117">
    <cfRule type="colorScale" priority="29">
      <colorScale>
        <cfvo type="min"/>
        <cfvo type="percentile" val="50"/>
        <cfvo type="max"/>
        <color rgb="FFF8696B"/>
        <color rgb="FFFCFCFF"/>
        <color rgb="FF5A8AC6"/>
      </colorScale>
    </cfRule>
  </conditionalFormatting>
  <conditionalFormatting sqref="N118">
    <cfRule type="colorScale" priority="28">
      <colorScale>
        <cfvo type="min"/>
        <cfvo type="percentile" val="50"/>
        <cfvo type="max"/>
        <color rgb="FFF8696B"/>
        <color rgb="FFFCFCFF"/>
        <color rgb="FF5A8AC6"/>
      </colorScale>
    </cfRule>
  </conditionalFormatting>
  <conditionalFormatting sqref="O110">
    <cfRule type="colorScale" priority="27">
      <colorScale>
        <cfvo type="min"/>
        <cfvo type="percentile" val="50"/>
        <cfvo type="max"/>
        <color rgb="FFF8696B"/>
        <color rgb="FFFCFCFF"/>
        <color rgb="FF5A8AC6"/>
      </colorScale>
    </cfRule>
  </conditionalFormatting>
  <conditionalFormatting sqref="O111">
    <cfRule type="colorScale" priority="26">
      <colorScale>
        <cfvo type="min"/>
        <cfvo type="percentile" val="50"/>
        <cfvo type="max"/>
        <color rgb="FFF8696B"/>
        <color rgb="FFFCFCFF"/>
        <color rgb="FF5A8AC6"/>
      </colorScale>
    </cfRule>
  </conditionalFormatting>
  <conditionalFormatting sqref="O112">
    <cfRule type="colorScale" priority="25">
      <colorScale>
        <cfvo type="min"/>
        <cfvo type="percentile" val="50"/>
        <cfvo type="max"/>
        <color rgb="FFF8696B"/>
        <color rgb="FFFCFCFF"/>
        <color rgb="FF5A8AC6"/>
      </colorScale>
    </cfRule>
  </conditionalFormatting>
  <conditionalFormatting sqref="O113">
    <cfRule type="colorScale" priority="24">
      <colorScale>
        <cfvo type="min"/>
        <cfvo type="percentile" val="50"/>
        <cfvo type="max"/>
        <color rgb="FFF8696B"/>
        <color rgb="FFFCFCFF"/>
        <color rgb="FF5A8AC6"/>
      </colorScale>
    </cfRule>
  </conditionalFormatting>
  <conditionalFormatting sqref="O114">
    <cfRule type="colorScale" priority="23">
      <colorScale>
        <cfvo type="min"/>
        <cfvo type="percentile" val="50"/>
        <cfvo type="max"/>
        <color rgb="FFF8696B"/>
        <color rgb="FFFCFCFF"/>
        <color rgb="FF5A8AC6"/>
      </colorScale>
    </cfRule>
  </conditionalFormatting>
  <conditionalFormatting sqref="O115">
    <cfRule type="colorScale" priority="22">
      <colorScale>
        <cfvo type="min"/>
        <cfvo type="percentile" val="50"/>
        <cfvo type="max"/>
        <color rgb="FFF8696B"/>
        <color rgb="FFFCFCFF"/>
        <color rgb="FF5A8AC6"/>
      </colorScale>
    </cfRule>
  </conditionalFormatting>
  <conditionalFormatting sqref="O116">
    <cfRule type="colorScale" priority="21">
      <colorScale>
        <cfvo type="min"/>
        <cfvo type="percentile" val="50"/>
        <cfvo type="max"/>
        <color rgb="FFF8696B"/>
        <color rgb="FFFCFCFF"/>
        <color rgb="FF5A8AC6"/>
      </colorScale>
    </cfRule>
  </conditionalFormatting>
  <conditionalFormatting sqref="O117">
    <cfRule type="colorScale" priority="20">
      <colorScale>
        <cfvo type="min"/>
        <cfvo type="percentile" val="50"/>
        <cfvo type="max"/>
        <color rgb="FFF8696B"/>
        <color rgb="FFFCFCFF"/>
        <color rgb="FF5A8AC6"/>
      </colorScale>
    </cfRule>
  </conditionalFormatting>
  <conditionalFormatting sqref="O118">
    <cfRule type="colorScale" priority="19">
      <colorScale>
        <cfvo type="min"/>
        <cfvo type="percentile" val="50"/>
        <cfvo type="max"/>
        <color rgb="FFF8696B"/>
        <color rgb="FFFCFCFF"/>
        <color rgb="FF5A8AC6"/>
      </colorScale>
    </cfRule>
  </conditionalFormatting>
  <conditionalFormatting sqref="P110">
    <cfRule type="colorScale" priority="18">
      <colorScale>
        <cfvo type="min"/>
        <cfvo type="percentile" val="50"/>
        <cfvo type="max"/>
        <color rgb="FFF8696B"/>
        <color rgb="FFFCFCFF"/>
        <color rgb="FF5A8AC6"/>
      </colorScale>
    </cfRule>
  </conditionalFormatting>
  <conditionalFormatting sqref="P111">
    <cfRule type="colorScale" priority="17">
      <colorScale>
        <cfvo type="min"/>
        <cfvo type="percentile" val="50"/>
        <cfvo type="max"/>
        <color rgb="FFF8696B"/>
        <color rgb="FFFCFCFF"/>
        <color rgb="FF5A8AC6"/>
      </colorScale>
    </cfRule>
  </conditionalFormatting>
  <conditionalFormatting sqref="P112">
    <cfRule type="colorScale" priority="16">
      <colorScale>
        <cfvo type="min"/>
        <cfvo type="percentile" val="50"/>
        <cfvo type="max"/>
        <color rgb="FFF8696B"/>
        <color rgb="FFFCFCFF"/>
        <color rgb="FF5A8AC6"/>
      </colorScale>
    </cfRule>
  </conditionalFormatting>
  <conditionalFormatting sqref="P113">
    <cfRule type="colorScale" priority="15">
      <colorScale>
        <cfvo type="min"/>
        <cfvo type="percentile" val="50"/>
        <cfvo type="max"/>
        <color rgb="FFF8696B"/>
        <color rgb="FFFCFCFF"/>
        <color rgb="FF5A8AC6"/>
      </colorScale>
    </cfRule>
  </conditionalFormatting>
  <conditionalFormatting sqref="P114">
    <cfRule type="colorScale" priority="14">
      <colorScale>
        <cfvo type="min"/>
        <cfvo type="percentile" val="50"/>
        <cfvo type="max"/>
        <color rgb="FFF8696B"/>
        <color rgb="FFFCFCFF"/>
        <color rgb="FF5A8AC6"/>
      </colorScale>
    </cfRule>
  </conditionalFormatting>
  <conditionalFormatting sqref="P115">
    <cfRule type="colorScale" priority="13">
      <colorScale>
        <cfvo type="min"/>
        <cfvo type="percentile" val="50"/>
        <cfvo type="max"/>
        <color rgb="FFF8696B"/>
        <color rgb="FFFCFCFF"/>
        <color rgb="FF5A8AC6"/>
      </colorScale>
    </cfRule>
  </conditionalFormatting>
  <conditionalFormatting sqref="P116">
    <cfRule type="colorScale" priority="12">
      <colorScale>
        <cfvo type="min"/>
        <cfvo type="percentile" val="50"/>
        <cfvo type="max"/>
        <color rgb="FFF8696B"/>
        <color rgb="FFFCFCFF"/>
        <color rgb="FF5A8AC6"/>
      </colorScale>
    </cfRule>
  </conditionalFormatting>
  <conditionalFormatting sqref="P117">
    <cfRule type="colorScale" priority="11">
      <colorScale>
        <cfvo type="min"/>
        <cfvo type="percentile" val="50"/>
        <cfvo type="max"/>
        <color rgb="FFF8696B"/>
        <color rgb="FFFCFCFF"/>
        <color rgb="FF5A8AC6"/>
      </colorScale>
    </cfRule>
  </conditionalFormatting>
  <conditionalFormatting sqref="P118">
    <cfRule type="colorScale" priority="10">
      <colorScale>
        <cfvo type="min"/>
        <cfvo type="percentile" val="50"/>
        <cfvo type="max"/>
        <color rgb="FFF8696B"/>
        <color rgb="FFFCFCFF"/>
        <color rgb="FF5A8AC6"/>
      </colorScale>
    </cfRule>
  </conditionalFormatting>
  <conditionalFormatting sqref="Q110">
    <cfRule type="colorScale" priority="9">
      <colorScale>
        <cfvo type="min"/>
        <cfvo type="percentile" val="50"/>
        <cfvo type="max"/>
        <color rgb="FFF8696B"/>
        <color rgb="FFFCFCFF"/>
        <color rgb="FF5A8AC6"/>
      </colorScale>
    </cfRule>
  </conditionalFormatting>
  <conditionalFormatting sqref="Q111">
    <cfRule type="colorScale" priority="8">
      <colorScale>
        <cfvo type="min"/>
        <cfvo type="percentile" val="50"/>
        <cfvo type="max"/>
        <color rgb="FFF8696B"/>
        <color rgb="FFFCFCFF"/>
        <color rgb="FF5A8AC6"/>
      </colorScale>
    </cfRule>
  </conditionalFormatting>
  <conditionalFormatting sqref="Q112">
    <cfRule type="colorScale" priority="7">
      <colorScale>
        <cfvo type="min"/>
        <cfvo type="percentile" val="50"/>
        <cfvo type="max"/>
        <color rgb="FFF8696B"/>
        <color rgb="FFFCFCFF"/>
        <color rgb="FF5A8AC6"/>
      </colorScale>
    </cfRule>
  </conditionalFormatting>
  <conditionalFormatting sqref="Q113">
    <cfRule type="colorScale" priority="6">
      <colorScale>
        <cfvo type="min"/>
        <cfvo type="percentile" val="50"/>
        <cfvo type="max"/>
        <color rgb="FFF8696B"/>
        <color rgb="FFFCFCFF"/>
        <color rgb="FF5A8AC6"/>
      </colorScale>
    </cfRule>
  </conditionalFormatting>
  <conditionalFormatting sqref="Q114">
    <cfRule type="colorScale" priority="5">
      <colorScale>
        <cfvo type="min"/>
        <cfvo type="percentile" val="50"/>
        <cfvo type="max"/>
        <color rgb="FFF8696B"/>
        <color rgb="FFFCFCFF"/>
        <color rgb="FF5A8AC6"/>
      </colorScale>
    </cfRule>
  </conditionalFormatting>
  <conditionalFormatting sqref="Q115">
    <cfRule type="colorScale" priority="4">
      <colorScale>
        <cfvo type="min"/>
        <cfvo type="percentile" val="50"/>
        <cfvo type="max"/>
        <color rgb="FFF8696B"/>
        <color rgb="FFFCFCFF"/>
        <color rgb="FF5A8AC6"/>
      </colorScale>
    </cfRule>
  </conditionalFormatting>
  <conditionalFormatting sqref="Q116">
    <cfRule type="colorScale" priority="3">
      <colorScale>
        <cfvo type="min"/>
        <cfvo type="percentile" val="50"/>
        <cfvo type="max"/>
        <color rgb="FFF8696B"/>
        <color rgb="FFFCFCFF"/>
        <color rgb="FF5A8AC6"/>
      </colorScale>
    </cfRule>
  </conditionalFormatting>
  <conditionalFormatting sqref="Q117">
    <cfRule type="colorScale" priority="2">
      <colorScale>
        <cfvo type="min"/>
        <cfvo type="percentile" val="50"/>
        <cfvo type="max"/>
        <color rgb="FFF8696B"/>
        <color rgb="FFFCFCFF"/>
        <color rgb="FF5A8AC6"/>
      </colorScale>
    </cfRule>
  </conditionalFormatting>
  <conditionalFormatting sqref="Q118">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tabSelected="1" topLeftCell="C60" zoomScale="80" zoomScaleNormal="80" workbookViewId="0">
      <selection activeCell="D62" sqref="D62"/>
    </sheetView>
  </sheetViews>
  <sheetFormatPr defaultColWidth="8.7109375" defaultRowHeight="14.1"/>
  <cols>
    <col min="1" max="1" width="8.7109375" style="92"/>
    <col min="2" max="2" width="10.7109375" style="92" bestFit="1" customWidth="1"/>
    <col min="3" max="3" width="10.28515625" style="92" bestFit="1" customWidth="1"/>
    <col min="4" max="4" width="17.5703125" style="92" bestFit="1" customWidth="1"/>
    <col min="5" max="5" width="13.42578125" style="92" bestFit="1" customWidth="1"/>
    <col min="6" max="16" width="10.85546875" style="92" bestFit="1" customWidth="1"/>
    <col min="17" max="17" width="13.140625" style="92" bestFit="1" customWidth="1"/>
    <col min="18" max="16384" width="8.7109375" style="92"/>
  </cols>
  <sheetData>
    <row r="1" spans="1:22" ht="18">
      <c r="A1" s="94" t="s">
        <v>108</v>
      </c>
      <c r="B1" s="95"/>
      <c r="C1" s="173"/>
      <c r="D1" s="173"/>
      <c r="E1" s="173"/>
      <c r="F1" s="173"/>
      <c r="G1" s="173"/>
      <c r="H1" s="173"/>
      <c r="I1" s="173"/>
      <c r="J1" s="173"/>
      <c r="K1" s="173"/>
      <c r="L1" s="173"/>
      <c r="M1" s="173"/>
      <c r="N1" s="173"/>
      <c r="O1" s="173"/>
      <c r="P1" s="173"/>
      <c r="Q1" s="173"/>
      <c r="R1" s="173"/>
      <c r="S1" s="173"/>
      <c r="T1" s="173"/>
      <c r="U1" s="173"/>
      <c r="V1" s="173"/>
    </row>
    <row r="2" spans="1:22">
      <c r="A2" s="131" t="s">
        <v>109</v>
      </c>
      <c r="B2" s="131"/>
      <c r="C2" s="173"/>
      <c r="D2" s="173"/>
      <c r="E2" s="173"/>
      <c r="F2" s="173"/>
      <c r="G2" s="173"/>
      <c r="H2" s="173"/>
      <c r="I2" s="173"/>
      <c r="J2" s="173"/>
      <c r="K2" s="173"/>
      <c r="L2" s="173"/>
      <c r="M2" s="173"/>
      <c r="N2" s="173"/>
      <c r="O2" s="173"/>
      <c r="P2" s="173"/>
      <c r="Q2" s="173"/>
      <c r="R2" s="173"/>
      <c r="S2" s="173"/>
      <c r="T2" s="173"/>
      <c r="U2" s="173"/>
      <c r="V2" s="173"/>
    </row>
    <row r="3" spans="1:22">
      <c r="A3" s="131" t="s">
        <v>110</v>
      </c>
      <c r="B3" s="131"/>
      <c r="C3" s="173"/>
      <c r="D3" s="173"/>
      <c r="E3" s="173"/>
      <c r="F3" s="173"/>
      <c r="G3" s="173"/>
      <c r="H3" s="173"/>
      <c r="I3" s="173"/>
      <c r="J3" s="173"/>
      <c r="K3" s="173"/>
      <c r="L3" s="173"/>
      <c r="M3" s="173"/>
      <c r="N3" s="173"/>
      <c r="O3" s="173"/>
      <c r="P3" s="173"/>
      <c r="Q3" s="173"/>
      <c r="R3" s="173"/>
      <c r="S3" s="173"/>
      <c r="T3" s="173"/>
      <c r="U3" s="173"/>
      <c r="V3" s="173"/>
    </row>
    <row r="4" spans="1:22" ht="54.95" customHeight="1">
      <c r="A4" s="192" t="s">
        <v>111</v>
      </c>
      <c r="B4" s="195"/>
      <c r="C4" s="195"/>
      <c r="D4" s="195"/>
      <c r="E4" s="195"/>
      <c r="F4" s="195"/>
      <c r="G4" s="195"/>
      <c r="H4" s="195"/>
      <c r="I4" s="195"/>
      <c r="J4" s="195"/>
      <c r="K4" s="195"/>
      <c r="L4" s="195"/>
      <c r="M4" s="195"/>
      <c r="N4" s="195"/>
      <c r="O4" s="195"/>
      <c r="P4" s="195"/>
      <c r="Q4" s="195"/>
      <c r="R4" s="195"/>
      <c r="S4" s="173"/>
      <c r="T4" s="173"/>
      <c r="U4" s="173"/>
      <c r="V4" s="173"/>
    </row>
    <row r="5" spans="1:22">
      <c r="A5" s="22"/>
      <c r="B5" s="131"/>
      <c r="C5" s="173"/>
      <c r="D5" s="173"/>
      <c r="E5" s="173"/>
      <c r="F5" s="173"/>
      <c r="G5" s="173"/>
      <c r="H5" s="173"/>
      <c r="I5" s="173"/>
      <c r="J5" s="173"/>
      <c r="K5" s="173"/>
      <c r="L5" s="173"/>
      <c r="M5" s="173"/>
      <c r="N5" s="173"/>
      <c r="O5" s="173"/>
      <c r="P5" s="173"/>
      <c r="Q5" s="173"/>
      <c r="R5" s="173"/>
      <c r="S5" s="173"/>
      <c r="T5" s="173"/>
      <c r="U5" s="173"/>
      <c r="V5" s="173"/>
    </row>
    <row r="6" spans="1:22">
      <c r="A6" s="22" t="s">
        <v>75</v>
      </c>
      <c r="B6" s="131"/>
      <c r="C6" s="173"/>
      <c r="D6" s="173"/>
      <c r="E6" s="173"/>
      <c r="F6" s="173"/>
      <c r="G6" s="173"/>
      <c r="H6" s="173"/>
      <c r="I6" s="173"/>
      <c r="J6" s="173"/>
      <c r="K6" s="173"/>
      <c r="L6" s="173"/>
      <c r="M6" s="173"/>
      <c r="N6" s="173"/>
      <c r="O6" s="173"/>
      <c r="P6" s="173"/>
      <c r="Q6" s="173"/>
      <c r="R6" s="173"/>
      <c r="S6" s="173"/>
      <c r="T6" s="173"/>
      <c r="U6" s="173"/>
      <c r="V6" s="173"/>
    </row>
    <row r="7" spans="1:22">
      <c r="A7" s="131"/>
      <c r="B7" s="131"/>
      <c r="C7" s="173"/>
      <c r="D7" s="173"/>
      <c r="E7" s="173"/>
      <c r="F7" s="173"/>
      <c r="G7" s="173"/>
      <c r="H7" s="173"/>
      <c r="I7" s="173"/>
      <c r="J7" s="173"/>
      <c r="K7" s="173"/>
      <c r="L7" s="173"/>
      <c r="M7" s="173"/>
      <c r="N7" s="173"/>
      <c r="O7" s="173"/>
      <c r="P7" s="173"/>
      <c r="Q7" s="173"/>
      <c r="R7" s="173"/>
      <c r="S7" s="173"/>
      <c r="T7" s="173"/>
      <c r="U7" s="173"/>
      <c r="V7" s="173"/>
    </row>
    <row r="8" spans="1:22">
      <c r="A8" s="173" t="s">
        <v>112</v>
      </c>
      <c r="B8" s="173"/>
      <c r="C8" s="173"/>
      <c r="D8" s="173"/>
      <c r="E8" s="173"/>
      <c r="F8" s="173"/>
      <c r="G8" s="173"/>
      <c r="H8" s="173"/>
      <c r="I8" s="173"/>
      <c r="J8" s="173"/>
      <c r="K8" s="173"/>
      <c r="L8" s="173"/>
      <c r="M8" s="173"/>
      <c r="N8" s="173"/>
      <c r="O8" s="173"/>
      <c r="P8" s="173"/>
      <c r="Q8" s="173"/>
      <c r="R8" s="173"/>
      <c r="S8" s="173"/>
      <c r="T8" s="173"/>
      <c r="U8" s="173"/>
      <c r="V8" s="173"/>
    </row>
    <row r="9" spans="1:22">
      <c r="A9" s="173" t="s">
        <v>113</v>
      </c>
      <c r="B9" s="173"/>
      <c r="C9" s="173"/>
      <c r="D9" s="173"/>
      <c r="E9" s="173"/>
      <c r="F9" s="173"/>
      <c r="G9" s="173"/>
      <c r="H9" s="173"/>
      <c r="I9" s="173"/>
      <c r="J9" s="173"/>
      <c r="K9" s="173"/>
      <c r="L9" s="173"/>
      <c r="M9" s="173"/>
      <c r="N9" s="173"/>
      <c r="O9" s="173"/>
      <c r="P9" s="173"/>
      <c r="Q9" s="173"/>
      <c r="R9" s="173"/>
      <c r="S9" s="173"/>
      <c r="T9" s="173"/>
      <c r="U9" s="173"/>
      <c r="V9" s="173"/>
    </row>
    <row r="10" spans="1:22">
      <c r="A10" s="173" t="s">
        <v>114</v>
      </c>
      <c r="B10" s="173"/>
      <c r="C10" s="173"/>
      <c r="D10" s="173"/>
      <c r="E10" s="173"/>
      <c r="F10" s="173"/>
      <c r="G10" s="173"/>
      <c r="H10" s="173"/>
      <c r="I10" s="173"/>
      <c r="J10" s="173"/>
      <c r="K10" s="173"/>
      <c r="L10" s="173"/>
      <c r="M10" s="173"/>
      <c r="N10" s="173"/>
      <c r="O10" s="173"/>
      <c r="P10" s="173"/>
      <c r="Q10" s="173"/>
      <c r="R10" s="173"/>
      <c r="S10" s="173"/>
      <c r="T10" s="173"/>
      <c r="U10" s="173"/>
      <c r="V10" s="173"/>
    </row>
    <row r="12" spans="1:22" s="132" customFormat="1" ht="69.599999999999994" customHeight="1">
      <c r="A12" s="193" t="s">
        <v>115</v>
      </c>
      <c r="B12" s="194"/>
      <c r="C12" s="194"/>
      <c r="D12" s="194"/>
      <c r="E12" s="194"/>
      <c r="F12" s="194"/>
      <c r="G12" s="194"/>
      <c r="H12" s="194"/>
      <c r="I12" s="194"/>
      <c r="J12" s="194"/>
      <c r="K12" s="194"/>
      <c r="L12" s="194"/>
      <c r="M12" s="194"/>
      <c r="N12" s="194"/>
      <c r="O12" s="194"/>
      <c r="P12" s="194"/>
      <c r="Q12" s="194"/>
      <c r="R12" s="194"/>
      <c r="S12" s="194"/>
      <c r="T12" s="194"/>
      <c r="U12" s="194"/>
      <c r="V12" s="119"/>
    </row>
    <row r="13" spans="1:22" s="97" customFormat="1">
      <c r="A13" s="98" t="s">
        <v>20</v>
      </c>
      <c r="B13" s="98" t="s">
        <v>78</v>
      </c>
      <c r="C13" s="98"/>
      <c r="D13" s="98"/>
      <c r="E13" s="115">
        <v>41456</v>
      </c>
      <c r="F13" s="115">
        <v>41487</v>
      </c>
      <c r="G13" s="115">
        <v>41518</v>
      </c>
      <c r="H13" s="115">
        <v>41548</v>
      </c>
      <c r="I13" s="115">
        <v>41579</v>
      </c>
      <c r="J13" s="115">
        <v>41609</v>
      </c>
      <c r="K13" s="115">
        <v>41640</v>
      </c>
      <c r="L13" s="115">
        <v>41671</v>
      </c>
      <c r="M13" s="115">
        <v>41699</v>
      </c>
      <c r="N13" s="115">
        <v>41730</v>
      </c>
      <c r="O13" s="115">
        <v>41760</v>
      </c>
      <c r="P13" s="115">
        <v>41791</v>
      </c>
      <c r="Q13" s="118" t="s">
        <v>68</v>
      </c>
    </row>
    <row r="14" spans="1:22" s="97" customFormat="1">
      <c r="A14" s="98"/>
      <c r="B14" s="98"/>
      <c r="C14" s="98"/>
      <c r="D14" s="98"/>
      <c r="E14" s="117"/>
      <c r="F14" s="117"/>
      <c r="G14" s="117"/>
      <c r="H14" s="117"/>
      <c r="I14" s="117"/>
      <c r="J14" s="117"/>
      <c r="K14" s="117"/>
      <c r="L14" s="117"/>
      <c r="M14" s="117"/>
      <c r="N14" s="117"/>
      <c r="O14" s="117"/>
      <c r="P14" s="117"/>
      <c r="Q14" s="118"/>
    </row>
    <row r="15" spans="1:22" s="93" customFormat="1" ht="11.45">
      <c r="A15" s="93" t="s">
        <v>39</v>
      </c>
      <c r="B15" s="93" t="s">
        <v>80</v>
      </c>
      <c r="E15" s="143">
        <f>SUM('Revenue Analysis'!E34:E36)</f>
        <v>5914581.1976700742</v>
      </c>
      <c r="F15" s="143">
        <f>SUM('Revenue Analysis'!F34:F36)</f>
        <v>5696664.2399759311</v>
      </c>
      <c r="G15" s="143">
        <f>SUM('Revenue Analysis'!G34:G36)</f>
        <v>5260681.8298072498</v>
      </c>
      <c r="H15" s="143">
        <f>SUM('Revenue Analysis'!H34:H36)</f>
        <v>5221955.4924466992</v>
      </c>
      <c r="I15" s="143">
        <f>SUM('Revenue Analysis'!I34:I36)</f>
        <v>5514147.1707946751</v>
      </c>
      <c r="J15" s="143">
        <f>SUM('Revenue Analysis'!J34:J36)</f>
        <v>5380892.2001862573</v>
      </c>
      <c r="K15" s="143">
        <f>SUM('Revenue Analysis'!K34:K36)</f>
        <v>7822599.7200296298</v>
      </c>
      <c r="L15" s="143">
        <f>SUM('Revenue Analysis'!L34:L36)</f>
        <v>6924324.6322913254</v>
      </c>
      <c r="M15" s="143">
        <f>SUM('Revenue Analysis'!M34:M36)</f>
        <v>7297789.3913026378</v>
      </c>
      <c r="N15" s="143">
        <f>SUM('Revenue Analysis'!N34:N36)</f>
        <v>5332240.4186026063</v>
      </c>
      <c r="O15" s="143">
        <f>SUM('Revenue Analysis'!O34:O36)</f>
        <v>5394917.135688588</v>
      </c>
      <c r="P15" s="143">
        <f>SUM('Revenue Analysis'!P34:P36)</f>
        <v>5184163.8693572879</v>
      </c>
      <c r="Q15" s="143">
        <f>SUM(E15:P15)</f>
        <v>70944957.298152953</v>
      </c>
    </row>
    <row r="16" spans="1:22" s="93" customFormat="1" ht="11.45">
      <c r="A16" s="93" t="s">
        <v>47</v>
      </c>
      <c r="B16" s="93" t="s">
        <v>80</v>
      </c>
      <c r="E16" s="143">
        <f>SUM('Revenue Analysis'!E37:E39)</f>
        <v>17328050.972999997</v>
      </c>
      <c r="F16" s="143">
        <f>SUM('Revenue Analysis'!F37:F39)</f>
        <v>14604314.435999997</v>
      </c>
      <c r="G16" s="143">
        <f>SUM('Revenue Analysis'!G37:G39)</f>
        <v>16135900.118999999</v>
      </c>
      <c r="H16" s="143">
        <f>SUM('Revenue Analysis'!H37:H39)</f>
        <v>15151633.271999998</v>
      </c>
      <c r="I16" s="143">
        <f>SUM('Revenue Analysis'!I37:I39)</f>
        <v>13832900.801999997</v>
      </c>
      <c r="J16" s="143">
        <f>SUM('Revenue Analysis'!J37:J39)</f>
        <v>15562959.623999998</v>
      </c>
      <c r="K16" s="143">
        <f>SUM('Revenue Analysis'!K37:K39)</f>
        <v>22354057.620000001</v>
      </c>
      <c r="L16" s="143">
        <f>SUM('Revenue Analysis'!L37:L39)</f>
        <v>18580950.729999997</v>
      </c>
      <c r="M16" s="143">
        <f>SUM('Revenue Analysis'!M37:M39)</f>
        <v>19644680.780999999</v>
      </c>
      <c r="N16" s="143">
        <f>SUM('Revenue Analysis'!N37:N39)</f>
        <v>18268435.046</v>
      </c>
      <c r="O16" s="143">
        <f>SUM('Revenue Analysis'!O37:O39)</f>
        <v>14627298.491999999</v>
      </c>
      <c r="P16" s="143">
        <f>SUM('Revenue Analysis'!P37:P39)</f>
        <v>16164167.274</v>
      </c>
      <c r="Q16" s="143">
        <f>SUM(E16:P16)</f>
        <v>202255349.16899997</v>
      </c>
    </row>
    <row r="17" spans="1:17" s="93" customFormat="1" ht="11.45">
      <c r="A17" s="93" t="s">
        <v>48</v>
      </c>
      <c r="B17" s="93" t="s">
        <v>80</v>
      </c>
      <c r="E17" s="143">
        <f>SUM('Revenue Analysis'!E40:E42)</f>
        <v>12716846.793</v>
      </c>
      <c r="F17" s="143">
        <f>SUM('Revenue Analysis'!F40:F42)</f>
        <v>13050243.880999997</v>
      </c>
      <c r="G17" s="143">
        <f>SUM('Revenue Analysis'!G40:G42)</f>
        <v>13235472.919</v>
      </c>
      <c r="H17" s="143">
        <f>SUM('Revenue Analysis'!H40:H42)</f>
        <v>11815762.267000001</v>
      </c>
      <c r="I17" s="143">
        <f>SUM('Revenue Analysis'!I40:I42)</f>
        <v>11881724.445</v>
      </c>
      <c r="J17" s="143">
        <f>SUM('Revenue Analysis'!J40:J42)</f>
        <v>11127131.811999999</v>
      </c>
      <c r="K17" s="143">
        <f>SUM('Revenue Analysis'!K40:K42)</f>
        <v>15491089.403999997</v>
      </c>
      <c r="L17" s="143">
        <f>SUM('Revenue Analysis'!L40:L42)</f>
        <v>15776843.228999998</v>
      </c>
      <c r="M17" s="143">
        <f>SUM('Revenue Analysis'!M40:M42)</f>
        <v>14151791.636999998</v>
      </c>
      <c r="N17" s="143">
        <f>SUM('Revenue Analysis'!N40:N42)</f>
        <v>15011361.791999999</v>
      </c>
      <c r="O17" s="143">
        <f>SUM('Revenue Analysis'!O40:O42)</f>
        <v>14286635.347000001</v>
      </c>
      <c r="P17" s="143">
        <f>SUM('Revenue Analysis'!P40:P42)</f>
        <v>15120321.851000002</v>
      </c>
      <c r="Q17" s="143">
        <f>SUM(E17:P17)</f>
        <v>163665225.377</v>
      </c>
    </row>
    <row r="18" spans="1:17" s="100" customFormat="1" ht="11.45">
      <c r="E18" s="145"/>
      <c r="F18" s="145"/>
      <c r="G18" s="145"/>
      <c r="H18" s="145"/>
      <c r="I18" s="145"/>
      <c r="J18" s="145"/>
      <c r="K18" s="145"/>
      <c r="L18" s="145"/>
      <c r="M18" s="145"/>
      <c r="N18" s="145"/>
      <c r="O18" s="145"/>
      <c r="P18" s="145"/>
      <c r="Q18" s="145"/>
    </row>
    <row r="19" spans="1:17">
      <c r="A19" s="93" t="s">
        <v>39</v>
      </c>
      <c r="B19" s="93" t="s">
        <v>49</v>
      </c>
      <c r="C19" s="173"/>
      <c r="D19" s="173"/>
      <c r="E19" s="143">
        <f>'Expenses Analysis'!F23</f>
        <v>3458288.8701338647</v>
      </c>
      <c r="F19" s="143">
        <f>'Expenses Analysis'!G23</f>
        <v>4778353.3521016249</v>
      </c>
      <c r="G19" s="143">
        <f>'Expenses Analysis'!H23</f>
        <v>3741007.0627661142</v>
      </c>
      <c r="H19" s="143">
        <f>'Expenses Analysis'!I23</f>
        <v>3550828.7945508747</v>
      </c>
      <c r="I19" s="143">
        <f>'Expenses Analysis'!J23</f>
        <v>3646543.42684625</v>
      </c>
      <c r="J19" s="143">
        <f>'Expenses Analysis'!K23</f>
        <v>3507223.3581475001</v>
      </c>
      <c r="K19" s="143">
        <f>'Expenses Analysis'!L23</f>
        <v>5249820.3494999986</v>
      </c>
      <c r="L19" s="143">
        <f>'Expenses Analysis'!M23</f>
        <v>4419792.6823125007</v>
      </c>
      <c r="M19" s="143">
        <f>'Expenses Analysis'!N23</f>
        <v>4409725.4715</v>
      </c>
      <c r="N19" s="143">
        <f>'Expenses Analysis'!O23</f>
        <v>4419304.3184062503</v>
      </c>
      <c r="O19" s="143">
        <f>'Expenses Analysis'!P23</f>
        <v>4692799.18359375</v>
      </c>
      <c r="P19" s="143">
        <f>'Expenses Analysis'!Q23</f>
        <v>5350137.2224687496</v>
      </c>
      <c r="Q19" s="143">
        <f>SUM(E19:P19)</f>
        <v>51223824.092327476</v>
      </c>
    </row>
    <row r="20" spans="1:17">
      <c r="A20" s="93" t="s">
        <v>47</v>
      </c>
      <c r="B20" s="93" t="s">
        <v>49</v>
      </c>
      <c r="C20" s="173"/>
      <c r="D20" s="173"/>
      <c r="E20" s="143">
        <f>'Expenses Analysis'!F33</f>
        <v>11339551.170386208</v>
      </c>
      <c r="F20" s="143">
        <f>'Expenses Analysis'!G33</f>
        <v>13660880.3343936</v>
      </c>
      <c r="G20" s="143">
        <f>'Expenses Analysis'!H33</f>
        <v>13806947.680280834</v>
      </c>
      <c r="H20" s="143">
        <f>'Expenses Analysis'!I33</f>
        <v>18511924.382331077</v>
      </c>
      <c r="I20" s="143">
        <f>'Expenses Analysis'!J33</f>
        <v>20025365.089240894</v>
      </c>
      <c r="J20" s="143">
        <f>'Expenses Analysis'!K33</f>
        <v>12958942.643539203</v>
      </c>
      <c r="K20" s="143">
        <f>'Expenses Analysis'!L33</f>
        <v>13987466.323076401</v>
      </c>
      <c r="L20" s="143">
        <f>'Expenses Analysis'!M33</f>
        <v>16468493.156715602</v>
      </c>
      <c r="M20" s="143">
        <f>'Expenses Analysis'!N33</f>
        <v>15013580.580213603</v>
      </c>
      <c r="N20" s="143">
        <f>'Expenses Analysis'!O33</f>
        <v>16135503.054039603</v>
      </c>
      <c r="O20" s="143">
        <f>'Expenses Analysis'!P33</f>
        <v>18921373.302216005</v>
      </c>
      <c r="P20" s="143">
        <f>'Expenses Analysis'!Q33</f>
        <v>8489071.3235327993</v>
      </c>
      <c r="Q20" s="143">
        <f>SUM(E20:P20)</f>
        <v>179319099.03996581</v>
      </c>
    </row>
    <row r="21" spans="1:17">
      <c r="A21" s="93" t="s">
        <v>48</v>
      </c>
      <c r="B21" s="93" t="s">
        <v>49</v>
      </c>
      <c r="C21" s="173"/>
      <c r="D21" s="173"/>
      <c r="E21" s="143">
        <f>'Expenses Analysis'!F43</f>
        <v>8168998.5802924205</v>
      </c>
      <c r="F21" s="143">
        <f>'Expenses Analysis'!G43</f>
        <v>6508016.2729576789</v>
      </c>
      <c r="G21" s="143">
        <f>'Expenses Analysis'!H43</f>
        <v>8797296.0201469176</v>
      </c>
      <c r="H21" s="143">
        <f>'Expenses Analysis'!I43</f>
        <v>7399801.6649996387</v>
      </c>
      <c r="I21" s="143">
        <f>'Expenses Analysis'!J43</f>
        <v>6292597.87327509</v>
      </c>
      <c r="J21" s="143">
        <f>'Expenses Analysis'!K43</f>
        <v>5862551.4695474999</v>
      </c>
      <c r="K21" s="143">
        <f>'Expenses Analysis'!L43</f>
        <v>7198677.8148285002</v>
      </c>
      <c r="L21" s="143">
        <f>'Expenses Analysis'!M43</f>
        <v>7481708.9511677492</v>
      </c>
      <c r="M21" s="143">
        <f>'Expenses Analysis'!N43</f>
        <v>8690888.6165351253</v>
      </c>
      <c r="N21" s="143">
        <f>'Expenses Analysis'!O43</f>
        <v>6732277.631081</v>
      </c>
      <c r="O21" s="143">
        <f>'Expenses Analysis'!P43</f>
        <v>8110761.1219654996</v>
      </c>
      <c r="P21" s="143">
        <f>'Expenses Analysis'!Q43</f>
        <v>9479913.2630085014</v>
      </c>
      <c r="Q21" s="143">
        <f>SUM(E21:P21)</f>
        <v>90723489.27980563</v>
      </c>
    </row>
    <row r="22" spans="1:17" s="97" customFormat="1">
      <c r="E22" s="146"/>
      <c r="F22" s="146"/>
      <c r="G22" s="146"/>
      <c r="H22" s="146"/>
      <c r="I22" s="146"/>
      <c r="J22" s="146"/>
      <c r="K22" s="146"/>
      <c r="L22" s="146"/>
      <c r="M22" s="146"/>
      <c r="N22" s="146"/>
      <c r="O22" s="146"/>
      <c r="P22" s="146"/>
      <c r="Q22" s="146"/>
    </row>
    <row r="23" spans="1:17">
      <c r="A23" s="93" t="s">
        <v>39</v>
      </c>
      <c r="B23" s="93" t="s">
        <v>116</v>
      </c>
      <c r="C23" s="173"/>
      <c r="D23" s="173"/>
      <c r="E23" s="143">
        <f>E15-E19</f>
        <v>2456292.3275362095</v>
      </c>
      <c r="F23" s="143">
        <f t="shared" ref="F23:Q25" si="0">F15-F19</f>
        <v>918310.88787430618</v>
      </c>
      <c r="G23" s="143">
        <f t="shared" si="0"/>
        <v>1519674.7670411356</v>
      </c>
      <c r="H23" s="143">
        <f t="shared" si="0"/>
        <v>1671126.6978958244</v>
      </c>
      <c r="I23" s="143">
        <f t="shared" si="0"/>
        <v>1867603.7439484252</v>
      </c>
      <c r="J23" s="143">
        <f t="shared" si="0"/>
        <v>1873668.8420387572</v>
      </c>
      <c r="K23" s="143">
        <f t="shared" si="0"/>
        <v>2572779.3705296312</v>
      </c>
      <c r="L23" s="143">
        <f t="shared" si="0"/>
        <v>2504531.9499788247</v>
      </c>
      <c r="M23" s="143">
        <f t="shared" si="0"/>
        <v>2888063.9198026378</v>
      </c>
      <c r="N23" s="143">
        <f t="shared" si="0"/>
        <v>912936.10019635595</v>
      </c>
      <c r="O23" s="143">
        <f t="shared" si="0"/>
        <v>702117.95209483802</v>
      </c>
      <c r="P23" s="143">
        <f t="shared" si="0"/>
        <v>-165973.35311146174</v>
      </c>
      <c r="Q23" s="143">
        <f t="shared" si="0"/>
        <v>19721133.205825478</v>
      </c>
    </row>
    <row r="24" spans="1:17">
      <c r="A24" s="93" t="s">
        <v>47</v>
      </c>
      <c r="B24" s="93" t="s">
        <v>116</v>
      </c>
      <c r="C24" s="173"/>
      <c r="D24" s="173"/>
      <c r="E24" s="143">
        <f>E16-E20</f>
        <v>5988499.8026137892</v>
      </c>
      <c r="F24" s="143">
        <f t="shared" si="0"/>
        <v>943434.10160639696</v>
      </c>
      <c r="G24" s="143">
        <f t="shared" si="0"/>
        <v>2328952.4387191646</v>
      </c>
      <c r="H24" s="143">
        <f t="shared" si="0"/>
        <v>-3360291.110331079</v>
      </c>
      <c r="I24" s="143">
        <f t="shared" si="0"/>
        <v>-6192464.2872408964</v>
      </c>
      <c r="J24" s="143">
        <f t="shared" si="0"/>
        <v>2604016.9804607946</v>
      </c>
      <c r="K24" s="143">
        <f t="shared" si="0"/>
        <v>8366591.2969236001</v>
      </c>
      <c r="L24" s="143">
        <f t="shared" si="0"/>
        <v>2112457.573284395</v>
      </c>
      <c r="M24" s="143">
        <f t="shared" si="0"/>
        <v>4631100.2007863969</v>
      </c>
      <c r="N24" s="143">
        <f t="shared" si="0"/>
        <v>2132931.991960397</v>
      </c>
      <c r="O24" s="143">
        <f t="shared" si="0"/>
        <v>-4294074.8102160059</v>
      </c>
      <c r="P24" s="143">
        <f t="shared" si="0"/>
        <v>7675095.9504672009</v>
      </c>
      <c r="Q24" s="143">
        <f t="shared" si="0"/>
        <v>22936250.129034162</v>
      </c>
    </row>
    <row r="25" spans="1:17">
      <c r="A25" s="93" t="s">
        <v>48</v>
      </c>
      <c r="B25" s="93" t="s">
        <v>116</v>
      </c>
      <c r="C25" s="173"/>
      <c r="D25" s="173"/>
      <c r="E25" s="143">
        <f>E17-E21</f>
        <v>4547848.2127075791</v>
      </c>
      <c r="F25" s="143">
        <f t="shared" si="0"/>
        <v>6542227.6080423184</v>
      </c>
      <c r="G25" s="143">
        <f t="shared" si="0"/>
        <v>4438176.8988530822</v>
      </c>
      <c r="H25" s="143">
        <f t="shared" si="0"/>
        <v>4415960.6020003622</v>
      </c>
      <c r="I25" s="143">
        <f t="shared" si="0"/>
        <v>5589126.5717249103</v>
      </c>
      <c r="J25" s="143">
        <f t="shared" si="0"/>
        <v>5264580.3424524991</v>
      </c>
      <c r="K25" s="143">
        <f t="shared" si="0"/>
        <v>8292411.5891714972</v>
      </c>
      <c r="L25" s="143">
        <f t="shared" si="0"/>
        <v>8295134.2778322492</v>
      </c>
      <c r="M25" s="143">
        <f t="shared" si="0"/>
        <v>5460903.0204648729</v>
      </c>
      <c r="N25" s="143">
        <f t="shared" si="0"/>
        <v>8279084.1609189995</v>
      </c>
      <c r="O25" s="143">
        <f t="shared" si="0"/>
        <v>6175874.2250345014</v>
      </c>
      <c r="P25" s="143">
        <f t="shared" si="0"/>
        <v>5640408.5879915003</v>
      </c>
      <c r="Q25" s="143">
        <f t="shared" si="0"/>
        <v>72941736.097194374</v>
      </c>
    </row>
    <row r="26" spans="1:17">
      <c r="A26" s="173"/>
      <c r="B26" s="173"/>
      <c r="C26" s="173"/>
      <c r="D26" s="173"/>
      <c r="E26" s="144"/>
      <c r="F26" s="144"/>
      <c r="G26" s="144"/>
      <c r="H26" s="144"/>
      <c r="I26" s="144"/>
      <c r="J26" s="144"/>
      <c r="K26" s="144"/>
      <c r="L26" s="144"/>
      <c r="M26" s="144"/>
      <c r="N26" s="144"/>
      <c r="O26" s="144"/>
      <c r="P26" s="144"/>
      <c r="Q26" s="144"/>
    </row>
    <row r="51" spans="1:22" s="140" customFormat="1" ht="20.100000000000001" customHeight="1">
      <c r="A51" s="139"/>
      <c r="B51" s="29"/>
      <c r="C51" s="29"/>
      <c r="D51" s="29"/>
      <c r="E51" s="29"/>
      <c r="F51" s="29"/>
      <c r="G51" s="29"/>
      <c r="H51" s="29"/>
      <c r="I51" s="29"/>
      <c r="J51" s="29"/>
      <c r="K51" s="29"/>
      <c r="L51" s="29"/>
      <c r="M51" s="29"/>
      <c r="N51" s="29"/>
      <c r="O51" s="29"/>
      <c r="P51" s="29"/>
    </row>
    <row r="52" spans="1:22" s="132" customFormat="1" ht="140.44999999999999" customHeight="1">
      <c r="A52" s="193" t="s">
        <v>117</v>
      </c>
      <c r="B52" s="194"/>
      <c r="C52" s="194"/>
      <c r="D52" s="194"/>
      <c r="E52" s="194"/>
      <c r="F52" s="194"/>
      <c r="G52" s="194"/>
      <c r="H52" s="194"/>
      <c r="I52" s="194"/>
      <c r="J52" s="194"/>
      <c r="K52" s="194"/>
      <c r="L52" s="194"/>
      <c r="M52" s="194"/>
      <c r="N52" s="194"/>
      <c r="O52" s="194"/>
      <c r="P52" s="194"/>
      <c r="Q52" s="194"/>
      <c r="R52" s="194"/>
      <c r="S52" s="194"/>
      <c r="T52" s="194"/>
      <c r="U52" s="194"/>
      <c r="V52" s="119"/>
    </row>
    <row r="54" spans="1:22" s="97" customFormat="1">
      <c r="A54" s="98" t="s">
        <v>20</v>
      </c>
      <c r="B54" s="98" t="s">
        <v>78</v>
      </c>
      <c r="C54" s="98" t="s">
        <v>50</v>
      </c>
      <c r="D54" s="98" t="s">
        <v>93</v>
      </c>
      <c r="E54" s="115">
        <v>41456</v>
      </c>
      <c r="F54" s="115">
        <v>41487</v>
      </c>
      <c r="G54" s="115">
        <v>41518</v>
      </c>
      <c r="H54" s="115">
        <v>41548</v>
      </c>
      <c r="I54" s="115">
        <v>41579</v>
      </c>
      <c r="J54" s="115">
        <v>41609</v>
      </c>
      <c r="K54" s="115">
        <v>41640</v>
      </c>
      <c r="L54" s="115">
        <v>41671</v>
      </c>
      <c r="M54" s="115">
        <v>41699</v>
      </c>
      <c r="N54" s="115">
        <v>41730</v>
      </c>
      <c r="O54" s="115">
        <v>41760</v>
      </c>
      <c r="P54" s="115">
        <v>41791</v>
      </c>
      <c r="Q54" s="118" t="s">
        <v>68</v>
      </c>
    </row>
    <row r="55" spans="1:22" s="97" customFormat="1">
      <c r="A55" s="98"/>
      <c r="B55" s="98"/>
      <c r="C55" s="98"/>
      <c r="D55" s="98"/>
      <c r="E55" s="117"/>
      <c r="F55" s="117"/>
      <c r="G55" s="117"/>
      <c r="H55" s="117"/>
      <c r="I55" s="117"/>
      <c r="J55" s="117"/>
      <c r="K55" s="117"/>
      <c r="L55" s="117"/>
      <c r="M55" s="117"/>
      <c r="N55" s="117"/>
      <c r="O55" s="117"/>
      <c r="P55" s="117"/>
      <c r="Q55" s="118"/>
    </row>
    <row r="56" spans="1:22">
      <c r="A56" s="93" t="s">
        <v>39</v>
      </c>
      <c r="B56" s="93" t="s">
        <v>116</v>
      </c>
      <c r="C56" s="173"/>
      <c r="D56" s="173"/>
      <c r="E56" s="147">
        <f>E23/E15</f>
        <v>0.41529437933894875</v>
      </c>
      <c r="F56" s="147">
        <f t="shared" ref="F56:P56" si="1">F23/F15</f>
        <v>0.16120151183040166</v>
      </c>
      <c r="G56" s="147">
        <f t="shared" si="1"/>
        <v>0.28887410723655493</v>
      </c>
      <c r="H56" s="147">
        <f t="shared" si="1"/>
        <v>0.32001932998338012</v>
      </c>
      <c r="I56" s="147">
        <f t="shared" si="1"/>
        <v>0.33869312626258291</v>
      </c>
      <c r="J56" s="147">
        <f t="shared" si="1"/>
        <v>0.34820783846476255</v>
      </c>
      <c r="K56" s="147">
        <f t="shared" si="1"/>
        <v>0.32889058147025912</v>
      </c>
      <c r="L56" s="147">
        <f t="shared" si="1"/>
        <v>0.36170053874987823</v>
      </c>
      <c r="M56" s="147">
        <f t="shared" si="1"/>
        <v>0.3957450352355435</v>
      </c>
      <c r="N56" s="147">
        <f t="shared" si="1"/>
        <v>0.17121060352256295</v>
      </c>
      <c r="O56" s="147">
        <f t="shared" si="1"/>
        <v>0.13014434409940612</v>
      </c>
      <c r="P56" s="147">
        <f t="shared" si="1"/>
        <v>-3.2015452692863752E-2</v>
      </c>
      <c r="Q56" s="147">
        <f t="shared" ref="Q56" si="2">Q23/Q15</f>
        <v>0.27797794172946688</v>
      </c>
      <c r="R56" s="173"/>
      <c r="S56" s="173"/>
      <c r="T56" s="173"/>
      <c r="U56" s="173"/>
      <c r="V56" s="173"/>
    </row>
    <row r="57" spans="1:22">
      <c r="A57" s="93" t="s">
        <v>47</v>
      </c>
      <c r="B57" s="93" t="s">
        <v>116</v>
      </c>
      <c r="C57" s="173"/>
      <c r="D57" s="173"/>
      <c r="E57" s="147">
        <f>E24/E16</f>
        <v>0.3455956940538133</v>
      </c>
      <c r="F57" s="147">
        <f t="shared" ref="F57:P57" si="3">F24/F16</f>
        <v>6.4599684274176436E-2</v>
      </c>
      <c r="G57" s="147">
        <f t="shared" si="3"/>
        <v>0.14433359289184161</v>
      </c>
      <c r="H57" s="147">
        <f t="shared" si="3"/>
        <v>-0.22177748431522884</v>
      </c>
      <c r="I57" s="147">
        <f t="shared" si="3"/>
        <v>-0.44766201795834271</v>
      </c>
      <c r="J57" s="147">
        <f t="shared" si="3"/>
        <v>0.16732145063494736</v>
      </c>
      <c r="K57" s="147">
        <f t="shared" si="3"/>
        <v>0.37427618015254988</v>
      </c>
      <c r="L57" s="147">
        <f t="shared" si="3"/>
        <v>0.11368942332287189</v>
      </c>
      <c r="M57" s="147">
        <f t="shared" si="3"/>
        <v>0.23574321478746135</v>
      </c>
      <c r="N57" s="147">
        <f t="shared" si="3"/>
        <v>0.11675504697526991</v>
      </c>
      <c r="O57" s="147">
        <f t="shared" si="3"/>
        <v>-0.29356581548975247</v>
      </c>
      <c r="P57" s="147">
        <f t="shared" si="3"/>
        <v>0.47482161130642114</v>
      </c>
      <c r="Q57" s="147">
        <f t="shared" ref="Q57" si="4">Q24/Q16</f>
        <v>0.11340244014940318</v>
      </c>
      <c r="R57" s="173"/>
      <c r="S57" s="173"/>
      <c r="T57" s="173"/>
      <c r="U57" s="173"/>
      <c r="V57" s="173"/>
    </row>
    <row r="58" spans="1:22">
      <c r="A58" s="93" t="s">
        <v>48</v>
      </c>
      <c r="B58" s="93" t="s">
        <v>116</v>
      </c>
      <c r="C58" s="173"/>
      <c r="D58" s="173"/>
      <c r="E58" s="147">
        <f>E25/E17</f>
        <v>0.35762388953297342</v>
      </c>
      <c r="F58" s="147">
        <f t="shared" ref="F58:P58" si="5">F25/F17</f>
        <v>0.5013107546263732</v>
      </c>
      <c r="G58" s="147">
        <f t="shared" si="5"/>
        <v>0.33532439120342417</v>
      </c>
      <c r="H58" s="147">
        <f t="shared" si="5"/>
        <v>0.37373471996246976</v>
      </c>
      <c r="I58" s="147">
        <f t="shared" si="5"/>
        <v>0.47039691903281722</v>
      </c>
      <c r="J58" s="147">
        <f t="shared" si="5"/>
        <v>0.47313004208100951</v>
      </c>
      <c r="K58" s="147">
        <f t="shared" si="5"/>
        <v>0.5353020289864372</v>
      </c>
      <c r="L58" s="147">
        <f t="shared" si="5"/>
        <v>0.52577909011510338</v>
      </c>
      <c r="M58" s="147">
        <f t="shared" si="5"/>
        <v>0.38588068285200638</v>
      </c>
      <c r="N58" s="147">
        <f t="shared" si="5"/>
        <v>0.55152119278952894</v>
      </c>
      <c r="O58" s="147">
        <f t="shared" si="5"/>
        <v>0.43228332459198315</v>
      </c>
      <c r="P58" s="147">
        <f t="shared" si="5"/>
        <v>0.37303495544431581</v>
      </c>
      <c r="Q58" s="147">
        <f t="shared" ref="Q58" si="6">Q25/Q17</f>
        <v>0.44567644671722018</v>
      </c>
      <c r="R58" s="173"/>
      <c r="S58" s="173"/>
      <c r="T58" s="173"/>
      <c r="U58" s="173"/>
      <c r="V58" s="173"/>
    </row>
  </sheetData>
  <mergeCells count="3">
    <mergeCell ref="A4:R4"/>
    <mergeCell ref="A12:U12"/>
    <mergeCell ref="A52:U52"/>
  </mergeCells>
  <conditionalFormatting sqref="E23:Q23">
    <cfRule type="colorScale" priority="11">
      <colorScale>
        <cfvo type="min"/>
        <cfvo type="percentile" val="50"/>
        <cfvo type="max"/>
        <color rgb="FFF8696B"/>
        <color rgb="FFFCFCFF"/>
        <color rgb="FF5A8AC6"/>
      </colorScale>
    </cfRule>
  </conditionalFormatting>
  <conditionalFormatting sqref="E15:P17">
    <cfRule type="colorScale" priority="9">
      <colorScale>
        <cfvo type="min"/>
        <cfvo type="percentile" val="50"/>
        <cfvo type="max"/>
        <color rgb="FFF8696B"/>
        <color rgb="FFFCFCFF"/>
        <color rgb="FF5A8AC6"/>
      </colorScale>
    </cfRule>
  </conditionalFormatting>
  <conditionalFormatting sqref="E19:P21">
    <cfRule type="colorScale" priority="8">
      <colorScale>
        <cfvo type="min"/>
        <cfvo type="percentile" val="50"/>
        <cfvo type="max"/>
        <color rgb="FF5A8AC6"/>
        <color rgb="FFFCFCFF"/>
        <color rgb="FFF8696B"/>
      </colorScale>
    </cfRule>
  </conditionalFormatting>
  <conditionalFormatting sqref="Q15:Q17">
    <cfRule type="colorScale" priority="7">
      <colorScale>
        <cfvo type="min"/>
        <cfvo type="percentile" val="50"/>
        <cfvo type="max"/>
        <color rgb="FFF8696B"/>
        <color rgb="FFFCFCFF"/>
        <color rgb="FF5A8AC6"/>
      </colorScale>
    </cfRule>
  </conditionalFormatting>
  <conditionalFormatting sqref="Q19">
    <cfRule type="colorScale" priority="5">
      <colorScale>
        <cfvo type="min"/>
        <cfvo type="percentile" val="50"/>
        <cfvo type="max"/>
        <color rgb="FFF8696B"/>
        <color rgb="FFFCFCFF"/>
        <color rgb="FF5A8AC6"/>
      </colorScale>
    </cfRule>
  </conditionalFormatting>
  <conditionalFormatting sqref="Q20">
    <cfRule type="colorScale" priority="4">
      <colorScale>
        <cfvo type="min"/>
        <cfvo type="percentile" val="50"/>
        <cfvo type="max"/>
        <color rgb="FFF8696B"/>
        <color rgb="FFFCFCFF"/>
        <color rgb="FF5A8AC6"/>
      </colorScale>
    </cfRule>
  </conditionalFormatting>
  <conditionalFormatting sqref="Q21">
    <cfRule type="colorScale" priority="3">
      <colorScale>
        <cfvo type="min"/>
        <cfvo type="percentile" val="50"/>
        <cfvo type="max"/>
        <color rgb="FFF8696B"/>
        <color rgb="FFFCFCFF"/>
        <color rgb="FF5A8AC6"/>
      </colorScale>
    </cfRule>
  </conditionalFormatting>
  <conditionalFormatting sqref="E24:Q24">
    <cfRule type="colorScale" priority="2">
      <colorScale>
        <cfvo type="min"/>
        <cfvo type="percentile" val="50"/>
        <cfvo type="max"/>
        <color rgb="FFF8696B"/>
        <color rgb="FFFCFCFF"/>
        <color rgb="FF5A8AC6"/>
      </colorScale>
    </cfRule>
  </conditionalFormatting>
  <conditionalFormatting sqref="E25:Q25">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cols>
    <col min="1" max="14" width="26.85546875" style="21" customWidth="1"/>
    <col min="15" max="22" width="8.7109375" style="21" customWidth="1"/>
    <col min="23" max="16384" width="14.42578125" style="21"/>
  </cols>
  <sheetData>
    <row r="1" spans="1:22" s="24" customFormat="1" ht="42.6" customHeight="1">
      <c r="A1" s="201" t="s">
        <v>118</v>
      </c>
      <c r="B1" s="202"/>
      <c r="C1" s="202"/>
      <c r="D1" s="202"/>
      <c r="E1" s="202"/>
      <c r="F1" s="49"/>
      <c r="G1" s="49"/>
      <c r="H1" s="49"/>
      <c r="I1" s="49"/>
      <c r="J1" s="49"/>
      <c r="K1" s="49"/>
      <c r="L1" s="49"/>
      <c r="M1" s="49"/>
      <c r="N1" s="49"/>
      <c r="O1" s="49"/>
      <c r="P1" s="49"/>
      <c r="Q1" s="49"/>
      <c r="R1" s="49"/>
      <c r="S1" s="49"/>
      <c r="T1" s="49"/>
      <c r="U1" s="49"/>
      <c r="V1" s="49"/>
    </row>
    <row r="2" spans="1:22" ht="119.45" customHeight="1">
      <c r="A2" s="203" t="s">
        <v>119</v>
      </c>
      <c r="B2" s="204"/>
      <c r="C2" s="204"/>
      <c r="D2" s="204"/>
      <c r="E2" s="204"/>
      <c r="F2" s="204"/>
      <c r="G2" s="204"/>
      <c r="H2" s="204"/>
      <c r="I2" s="204"/>
      <c r="J2" s="204"/>
      <c r="K2" s="204"/>
      <c r="L2" s="19"/>
      <c r="M2" s="19"/>
      <c r="N2" s="19"/>
      <c r="O2" s="19"/>
      <c r="P2" s="19"/>
      <c r="Q2" s="19"/>
      <c r="R2" s="19"/>
      <c r="S2" s="19"/>
      <c r="T2" s="19"/>
      <c r="U2" s="19"/>
      <c r="V2" s="19"/>
    </row>
    <row r="3" spans="1:22" ht="12.75" customHeight="1">
      <c r="A3" s="52"/>
      <c r="B3" s="19"/>
      <c r="C3" s="19"/>
      <c r="D3" s="19"/>
      <c r="E3" s="19"/>
      <c r="F3" s="19"/>
      <c r="G3" s="19"/>
      <c r="H3" s="19"/>
      <c r="I3" s="19"/>
      <c r="J3" s="19"/>
      <c r="K3" s="19"/>
      <c r="L3" s="19"/>
      <c r="M3" s="19"/>
      <c r="N3" s="19"/>
      <c r="O3" s="19"/>
      <c r="P3" s="19"/>
      <c r="Q3" s="19"/>
      <c r="R3" s="19"/>
      <c r="S3" s="19"/>
      <c r="T3" s="19"/>
      <c r="U3" s="19"/>
      <c r="V3" s="19"/>
    </row>
    <row r="4" spans="1:22" s="24" customFormat="1" ht="72" customHeight="1">
      <c r="A4" s="198" t="s">
        <v>120</v>
      </c>
      <c r="B4" s="180"/>
      <c r="C4" s="180"/>
      <c r="D4" s="180"/>
      <c r="E4" s="180"/>
      <c r="F4" s="180"/>
      <c r="G4" s="180"/>
      <c r="H4" s="180"/>
      <c r="I4" s="180"/>
      <c r="J4" s="180"/>
      <c r="K4" s="31"/>
      <c r="L4" s="31"/>
      <c r="M4" s="31"/>
      <c r="N4" s="31"/>
      <c r="O4" s="31"/>
      <c r="P4" s="31"/>
      <c r="Q4" s="31"/>
      <c r="R4" s="31"/>
      <c r="S4" s="31"/>
      <c r="T4" s="31"/>
      <c r="U4" s="31"/>
      <c r="V4" s="31"/>
    </row>
    <row r="5" spans="1:22" s="24" customFormat="1" ht="20.45" customHeight="1">
      <c r="A5" s="175"/>
      <c r="B5" s="30"/>
      <c r="C5" s="30"/>
      <c r="D5" s="30"/>
      <c r="E5" s="30"/>
      <c r="F5" s="30"/>
      <c r="G5" s="30"/>
      <c r="H5" s="30"/>
      <c r="I5" s="30"/>
      <c r="J5" s="30"/>
      <c r="K5" s="31"/>
      <c r="L5" s="31"/>
      <c r="M5" s="31"/>
      <c r="N5" s="31"/>
      <c r="O5" s="31"/>
      <c r="P5" s="31"/>
      <c r="Q5" s="31"/>
      <c r="R5" s="31"/>
      <c r="S5" s="31"/>
      <c r="T5" s="31"/>
      <c r="U5" s="31"/>
      <c r="V5" s="31"/>
    </row>
    <row r="6" spans="1:22" s="180" customFormat="1" ht="12.95" customHeight="1">
      <c r="A6" s="198" t="s">
        <v>121</v>
      </c>
    </row>
    <row r="7" spans="1:22" s="24" customFormat="1" ht="30" customHeight="1">
      <c r="A7" s="43" t="s">
        <v>122</v>
      </c>
      <c r="B7" s="31"/>
      <c r="C7" s="31"/>
      <c r="D7" s="31"/>
      <c r="E7" s="31"/>
      <c r="F7" s="31"/>
      <c r="G7" s="31"/>
      <c r="H7" s="31"/>
      <c r="I7" s="31"/>
      <c r="J7" s="31"/>
      <c r="K7" s="31"/>
      <c r="L7" s="31"/>
      <c r="M7" s="31"/>
      <c r="N7" s="31"/>
      <c r="O7" s="31"/>
      <c r="P7" s="31"/>
      <c r="Q7" s="31"/>
      <c r="R7" s="31"/>
      <c r="S7" s="31"/>
      <c r="T7" s="31"/>
      <c r="U7" s="31"/>
      <c r="V7" s="31"/>
    </row>
    <row r="8" spans="1:22" s="24" customFormat="1" ht="12.75" customHeight="1">
      <c r="A8" s="53" t="s">
        <v>123</v>
      </c>
      <c r="B8" s="54"/>
      <c r="C8" s="34" t="s">
        <v>124</v>
      </c>
      <c r="D8" s="34" t="s">
        <v>125</v>
      </c>
      <c r="E8" s="34" t="s">
        <v>126</v>
      </c>
      <c r="F8" s="34" t="s">
        <v>127</v>
      </c>
      <c r="G8" s="34" t="s">
        <v>128</v>
      </c>
      <c r="H8" s="34" t="s">
        <v>129</v>
      </c>
      <c r="I8" s="34" t="s">
        <v>130</v>
      </c>
      <c r="J8" s="34" t="s">
        <v>131</v>
      </c>
      <c r="K8" s="34" t="s">
        <v>132</v>
      </c>
      <c r="L8" s="34" t="s">
        <v>133</v>
      </c>
      <c r="M8" s="34" t="s">
        <v>134</v>
      </c>
      <c r="N8" s="34" t="s">
        <v>135</v>
      </c>
      <c r="O8" s="31"/>
      <c r="P8" s="31"/>
      <c r="Q8" s="31"/>
      <c r="R8" s="31"/>
      <c r="S8" s="31"/>
      <c r="T8" s="31"/>
      <c r="U8" s="31"/>
      <c r="V8" s="31"/>
    </row>
    <row r="9" spans="1:22" s="56" customFormat="1" ht="12.75" customHeight="1">
      <c r="A9" s="26" t="s">
        <v>136</v>
      </c>
      <c r="B9" s="5" t="s">
        <v>80</v>
      </c>
      <c r="C9" s="84" t="e">
        <f>SUMIFS(#REF!,#REF!,'Variance Analysis'!$B9,#REF!,'Variance Analysis'!$A9)</f>
        <v>#REF!</v>
      </c>
      <c r="D9" s="84" t="e">
        <f>SUMIFS(#REF!,#REF!,'Variance Analysis'!$B9,#REF!,'Variance Analysis'!$A9)</f>
        <v>#REF!</v>
      </c>
      <c r="E9" s="84" t="e">
        <f>SUMIFS(#REF!,#REF!,'Variance Analysis'!$B9,#REF!,'Variance Analysis'!$A9)</f>
        <v>#REF!</v>
      </c>
      <c r="F9" s="84" t="e">
        <f>SUMIFS(#REF!,#REF!,'Variance Analysis'!$B9,#REF!,'Variance Analysis'!$A9)</f>
        <v>#REF!</v>
      </c>
      <c r="G9" s="84" t="e">
        <f>SUMIFS(#REF!,#REF!,'Variance Analysis'!$B9,#REF!,'Variance Analysis'!$A9)</f>
        <v>#REF!</v>
      </c>
      <c r="H9" s="84" t="e">
        <f>SUMIFS(#REF!,#REF!,'Variance Analysis'!$B9,#REF!,'Variance Analysis'!$A9)</f>
        <v>#REF!</v>
      </c>
      <c r="I9" s="84" t="e">
        <f>SUMIFS(#REF!,#REF!,'Variance Analysis'!$B9,#REF!,'Variance Analysis'!$A9)</f>
        <v>#REF!</v>
      </c>
      <c r="J9" s="84" t="e">
        <f>SUMIFS(#REF!,#REF!,'Variance Analysis'!$B9,#REF!,'Variance Analysis'!$A9)</f>
        <v>#REF!</v>
      </c>
      <c r="K9" s="84" t="e">
        <f>SUMIFS(#REF!,#REF!,'Variance Analysis'!$B9,#REF!,'Variance Analysis'!$A9)</f>
        <v>#REF!</v>
      </c>
      <c r="L9" s="84" t="e">
        <f>SUMIFS(#REF!,#REF!,'Variance Analysis'!$B9,#REF!,'Variance Analysis'!$A9)</f>
        <v>#REF!</v>
      </c>
      <c r="M9" s="84" t="e">
        <f>SUMIFS(#REF!,#REF!,'Variance Analysis'!$B9,#REF!,'Variance Analysis'!$A9)</f>
        <v>#REF!</v>
      </c>
      <c r="N9" s="84" t="e">
        <f>SUMIFS(#REF!,#REF!,'Variance Analysis'!$B9,#REF!,'Variance Analysis'!$A9)</f>
        <v>#REF!</v>
      </c>
      <c r="O9" s="27"/>
      <c r="P9" s="27"/>
      <c r="Q9" s="27"/>
      <c r="R9" s="27"/>
      <c r="S9" s="27"/>
      <c r="T9" s="27"/>
      <c r="U9" s="27"/>
      <c r="V9" s="27"/>
    </row>
    <row r="10" spans="1:22" s="56" customFormat="1" ht="12.75" customHeight="1">
      <c r="A10" s="26" t="s">
        <v>136</v>
      </c>
      <c r="B10" s="26" t="s">
        <v>137</v>
      </c>
      <c r="C10" s="84" t="e">
        <f>SUMIFS(#REF!,#REF!,'Variance Analysis'!$B10,#REF!,'Variance Analysis'!$A10)</f>
        <v>#REF!</v>
      </c>
      <c r="D10" s="84" t="e">
        <f>SUMIFS(#REF!,#REF!,'Variance Analysis'!$B10,#REF!,'Variance Analysis'!$A10)</f>
        <v>#REF!</v>
      </c>
      <c r="E10" s="84" t="e">
        <f>SUMIFS(#REF!,#REF!,'Variance Analysis'!$B10,#REF!,'Variance Analysis'!$A10)</f>
        <v>#REF!</v>
      </c>
      <c r="F10" s="84" t="e">
        <f>SUMIFS(#REF!,#REF!,'Variance Analysis'!$B10,#REF!,'Variance Analysis'!$A10)</f>
        <v>#REF!</v>
      </c>
      <c r="G10" s="84" t="e">
        <f>SUMIFS(#REF!,#REF!,'Variance Analysis'!$B10,#REF!,'Variance Analysis'!$A10)</f>
        <v>#REF!</v>
      </c>
      <c r="H10" s="84" t="e">
        <f>SUMIFS(#REF!,#REF!,'Variance Analysis'!$B10,#REF!,'Variance Analysis'!$A10)</f>
        <v>#REF!</v>
      </c>
      <c r="I10" s="84" t="e">
        <f>SUMIFS(#REF!,#REF!,'Variance Analysis'!$B10,#REF!,'Variance Analysis'!$A10)</f>
        <v>#REF!</v>
      </c>
      <c r="J10" s="84" t="e">
        <f>SUMIFS(#REF!,#REF!,'Variance Analysis'!$B10,#REF!,'Variance Analysis'!$A10)</f>
        <v>#REF!</v>
      </c>
      <c r="K10" s="84" t="e">
        <f>SUMIFS(#REF!,#REF!,'Variance Analysis'!$B10,#REF!,'Variance Analysis'!$A10)</f>
        <v>#REF!</v>
      </c>
      <c r="L10" s="84" t="e">
        <f>SUMIFS(#REF!,#REF!,'Variance Analysis'!$B10,#REF!,'Variance Analysis'!$A10)</f>
        <v>#REF!</v>
      </c>
      <c r="M10" s="84" t="e">
        <f>SUMIFS(#REF!,#REF!,'Variance Analysis'!$B10,#REF!,'Variance Analysis'!$A10)</f>
        <v>#REF!</v>
      </c>
      <c r="N10" s="84" t="e">
        <f>SUMIFS(#REF!,#REF!,'Variance Analysis'!$B10,#REF!,'Variance Analysis'!$A10)</f>
        <v>#REF!</v>
      </c>
      <c r="O10" s="27"/>
      <c r="P10" s="27"/>
      <c r="Q10" s="27"/>
      <c r="R10" s="27"/>
      <c r="S10" s="27"/>
      <c r="T10" s="27"/>
      <c r="U10" s="27"/>
      <c r="V10" s="27"/>
    </row>
    <row r="11" spans="1:22" s="56" customFormat="1" ht="12.75" customHeight="1">
      <c r="A11" s="26" t="s">
        <v>136</v>
      </c>
      <c r="B11" s="26" t="s">
        <v>138</v>
      </c>
      <c r="C11" s="84" t="e">
        <f>SUMIFS(#REF!,#REF!,'Variance Analysis'!$B11,#REF!,'Variance Analysis'!$A11)</f>
        <v>#REF!</v>
      </c>
      <c r="D11" s="84" t="e">
        <f>SUMIFS(#REF!,#REF!,'Variance Analysis'!$B11,#REF!,'Variance Analysis'!$A11)</f>
        <v>#REF!</v>
      </c>
      <c r="E11" s="84" t="e">
        <f>SUMIFS(#REF!,#REF!,'Variance Analysis'!$B11,#REF!,'Variance Analysis'!$A11)</f>
        <v>#REF!</v>
      </c>
      <c r="F11" s="84" t="e">
        <f>SUMIFS(#REF!,#REF!,'Variance Analysis'!$B11,#REF!,'Variance Analysis'!$A11)</f>
        <v>#REF!</v>
      </c>
      <c r="G11" s="84" t="e">
        <f>SUMIFS(#REF!,#REF!,'Variance Analysis'!$B11,#REF!,'Variance Analysis'!$A11)</f>
        <v>#REF!</v>
      </c>
      <c r="H11" s="84" t="e">
        <f>SUMIFS(#REF!,#REF!,'Variance Analysis'!$B11,#REF!,'Variance Analysis'!$A11)</f>
        <v>#REF!</v>
      </c>
      <c r="I11" s="84" t="e">
        <f>SUMIFS(#REF!,#REF!,'Variance Analysis'!$B11,#REF!,'Variance Analysis'!$A11)</f>
        <v>#REF!</v>
      </c>
      <c r="J11" s="84" t="e">
        <f>SUMIFS(#REF!,#REF!,'Variance Analysis'!$B11,#REF!,'Variance Analysis'!$A11)</f>
        <v>#REF!</v>
      </c>
      <c r="K11" s="84" t="e">
        <f>SUMIFS(#REF!,#REF!,'Variance Analysis'!$B11,#REF!,'Variance Analysis'!$A11)</f>
        <v>#REF!</v>
      </c>
      <c r="L11" s="84" t="e">
        <f>SUMIFS(#REF!,#REF!,'Variance Analysis'!$B11,#REF!,'Variance Analysis'!$A11)</f>
        <v>#REF!</v>
      </c>
      <c r="M11" s="84" t="e">
        <f>SUMIFS(#REF!,#REF!,'Variance Analysis'!$B11,#REF!,'Variance Analysis'!$A11)</f>
        <v>#REF!</v>
      </c>
      <c r="N11" s="84" t="e">
        <f>SUMIFS(#REF!,#REF!,'Variance Analysis'!$B11,#REF!,'Variance Analysis'!$A11)</f>
        <v>#REF!</v>
      </c>
      <c r="O11" s="27"/>
      <c r="P11" s="27"/>
      <c r="Q11" s="27"/>
      <c r="R11" s="27"/>
      <c r="S11" s="27"/>
      <c r="T11" s="27"/>
      <c r="U11" s="27"/>
      <c r="V11" s="27"/>
    </row>
    <row r="12" spans="1:22" s="56" customFormat="1" ht="12.75" customHeight="1">
      <c r="A12" s="26" t="s">
        <v>136</v>
      </c>
      <c r="B12" s="26" t="s">
        <v>139</v>
      </c>
      <c r="C12" s="84" t="e">
        <f>SUMIFS(#REF!,#REF!,$A$12)</f>
        <v>#REF!</v>
      </c>
      <c r="D12" s="84" t="e">
        <f>SUMIFS(#REF!,#REF!,$A$12)</f>
        <v>#REF!</v>
      </c>
      <c r="E12" s="84" t="e">
        <f>SUMIFS(#REF!,#REF!,$A$12)</f>
        <v>#REF!</v>
      </c>
      <c r="F12" s="84" t="e">
        <f>SUMIFS(#REF!,#REF!,$A$12)</f>
        <v>#REF!</v>
      </c>
      <c r="G12" s="84" t="e">
        <f>SUMIFS(#REF!,#REF!,$A$12)</f>
        <v>#REF!</v>
      </c>
      <c r="H12" s="84" t="e">
        <f>SUMIFS(#REF!,#REF!,$A$12)</f>
        <v>#REF!</v>
      </c>
      <c r="I12" s="84" t="e">
        <f>SUMIFS(#REF!,#REF!,$A$12)</f>
        <v>#REF!</v>
      </c>
      <c r="J12" s="84" t="e">
        <f>SUMIFS(#REF!,#REF!,$A$12)</f>
        <v>#REF!</v>
      </c>
      <c r="K12" s="84" t="e">
        <f>SUMIFS(#REF!,#REF!,$A$12)</f>
        <v>#REF!</v>
      </c>
      <c r="L12" s="84" t="e">
        <f>SUMIFS(#REF!,#REF!,$A$12)</f>
        <v>#REF!</v>
      </c>
      <c r="M12" s="84" t="e">
        <f>SUMIFS(#REF!,#REF!,$A$12)</f>
        <v>#REF!</v>
      </c>
      <c r="N12" s="84" t="e">
        <f>SUMIFS(#REF!,#REF!,$A$12)</f>
        <v>#REF!</v>
      </c>
      <c r="O12" s="27"/>
      <c r="P12" s="27"/>
      <c r="Q12" s="27"/>
      <c r="R12" s="27"/>
      <c r="S12" s="27"/>
      <c r="T12" s="27"/>
      <c r="U12" s="27"/>
      <c r="V12" s="27"/>
    </row>
    <row r="13" spans="1:22" s="56" customFormat="1" ht="12.75" customHeight="1">
      <c r="A13" s="26" t="s">
        <v>140</v>
      </c>
      <c r="B13" s="26" t="s">
        <v>80</v>
      </c>
      <c r="C13" s="84" t="e">
        <f>SUMIFS(#REF!,#REF!,'Variance Analysis'!$B13,#REF!,'Variance Analysis'!$A13)</f>
        <v>#REF!</v>
      </c>
      <c r="D13" s="84" t="e">
        <f>SUMIFS(#REF!,#REF!,'Variance Analysis'!$B13,#REF!,'Variance Analysis'!$A13)</f>
        <v>#REF!</v>
      </c>
      <c r="E13" s="84" t="e">
        <f>SUMIFS(#REF!,#REF!,'Variance Analysis'!$B13,#REF!,'Variance Analysis'!$A13)</f>
        <v>#REF!</v>
      </c>
      <c r="F13" s="84" t="e">
        <f>SUMIFS(#REF!,#REF!,'Variance Analysis'!$B13,#REF!,'Variance Analysis'!$A13)</f>
        <v>#REF!</v>
      </c>
      <c r="G13" s="84" t="e">
        <f>SUMIFS(#REF!,#REF!,'Variance Analysis'!$B13,#REF!,'Variance Analysis'!$A13)</f>
        <v>#REF!</v>
      </c>
      <c r="H13" s="84" t="e">
        <f>SUMIFS(#REF!,#REF!,'Variance Analysis'!$B13,#REF!,'Variance Analysis'!$A13)</f>
        <v>#REF!</v>
      </c>
      <c r="I13" s="84" t="e">
        <f>SUMIFS(#REF!,#REF!,'Variance Analysis'!$B13,#REF!,'Variance Analysis'!$A13)</f>
        <v>#REF!</v>
      </c>
      <c r="J13" s="84" t="e">
        <f>SUMIFS(#REF!,#REF!,'Variance Analysis'!$B13,#REF!,'Variance Analysis'!$A13)</f>
        <v>#REF!</v>
      </c>
      <c r="K13" s="84" t="e">
        <f>SUMIFS(#REF!,#REF!,'Variance Analysis'!$B13,#REF!,'Variance Analysis'!$A13)</f>
        <v>#REF!</v>
      </c>
      <c r="L13" s="84" t="e">
        <f>SUMIFS(#REF!,#REF!,'Variance Analysis'!$B13,#REF!,'Variance Analysis'!$A13)</f>
        <v>#REF!</v>
      </c>
      <c r="M13" s="84" t="e">
        <f>SUMIFS(#REF!,#REF!,'Variance Analysis'!$B13,#REF!,'Variance Analysis'!$A13)</f>
        <v>#REF!</v>
      </c>
      <c r="N13" s="84" t="e">
        <f>SUMIFS(#REF!,#REF!,'Variance Analysis'!$B13,#REF!,'Variance Analysis'!$A13)</f>
        <v>#REF!</v>
      </c>
      <c r="O13" s="27"/>
      <c r="P13" s="27"/>
      <c r="Q13" s="27"/>
      <c r="R13" s="27"/>
      <c r="S13" s="27"/>
      <c r="T13" s="27"/>
      <c r="U13" s="27"/>
      <c r="V13" s="27"/>
    </row>
    <row r="14" spans="1:22" s="56" customFormat="1" ht="12.75" customHeight="1">
      <c r="A14" s="26" t="s">
        <v>140</v>
      </c>
      <c r="B14" s="26" t="s">
        <v>137</v>
      </c>
      <c r="C14" s="84" t="e">
        <f>SUMIFS(#REF!,#REF!,'Variance Analysis'!$B14,#REF!,'Variance Analysis'!$A14)</f>
        <v>#REF!</v>
      </c>
      <c r="D14" s="84" t="e">
        <f>SUMIFS(#REF!,#REF!,'Variance Analysis'!$B14,#REF!,'Variance Analysis'!$A14)</f>
        <v>#REF!</v>
      </c>
      <c r="E14" s="84" t="e">
        <f>SUMIFS(#REF!,#REF!,'Variance Analysis'!$B14,#REF!,'Variance Analysis'!$A14)</f>
        <v>#REF!</v>
      </c>
      <c r="F14" s="84" t="e">
        <f>SUMIFS(#REF!,#REF!,'Variance Analysis'!$B14,#REF!,'Variance Analysis'!$A14)</f>
        <v>#REF!</v>
      </c>
      <c r="G14" s="84" t="e">
        <f>SUMIFS(#REF!,#REF!,'Variance Analysis'!$B14,#REF!,'Variance Analysis'!$A14)</f>
        <v>#REF!</v>
      </c>
      <c r="H14" s="84" t="e">
        <f>SUMIFS(#REF!,#REF!,'Variance Analysis'!$B14,#REF!,'Variance Analysis'!$A14)</f>
        <v>#REF!</v>
      </c>
      <c r="I14" s="84" t="e">
        <f>SUMIFS(#REF!,#REF!,'Variance Analysis'!$B14,#REF!,'Variance Analysis'!$A14)</f>
        <v>#REF!</v>
      </c>
      <c r="J14" s="84" t="e">
        <f>SUMIFS(#REF!,#REF!,'Variance Analysis'!$B14,#REF!,'Variance Analysis'!$A14)</f>
        <v>#REF!</v>
      </c>
      <c r="K14" s="84" t="e">
        <f>SUMIFS(#REF!,#REF!,'Variance Analysis'!$B14,#REF!,'Variance Analysis'!$A14)</f>
        <v>#REF!</v>
      </c>
      <c r="L14" s="84" t="e">
        <f>SUMIFS(#REF!,#REF!,'Variance Analysis'!$B14,#REF!,'Variance Analysis'!$A14)</f>
        <v>#REF!</v>
      </c>
      <c r="M14" s="84" t="e">
        <f>SUMIFS(#REF!,#REF!,'Variance Analysis'!$B14,#REF!,'Variance Analysis'!$A14)</f>
        <v>#REF!</v>
      </c>
      <c r="N14" s="84" t="e">
        <f>SUMIFS(#REF!,#REF!,'Variance Analysis'!$B14,#REF!,'Variance Analysis'!$A14)</f>
        <v>#REF!</v>
      </c>
      <c r="O14" s="27"/>
      <c r="P14" s="27"/>
      <c r="Q14" s="27"/>
      <c r="R14" s="27"/>
      <c r="S14" s="27"/>
      <c r="T14" s="27"/>
      <c r="U14" s="27"/>
      <c r="V14" s="27"/>
    </row>
    <row r="15" spans="1:22" s="56" customFormat="1" ht="12.75" customHeight="1">
      <c r="A15" s="26" t="s">
        <v>140</v>
      </c>
      <c r="B15" s="26" t="s">
        <v>138</v>
      </c>
      <c r="C15" s="84" t="e">
        <f>SUMIFS(#REF!,#REF!,'Variance Analysis'!$B15,#REF!,'Variance Analysis'!$A15)</f>
        <v>#REF!</v>
      </c>
      <c r="D15" s="84" t="e">
        <f>SUMIFS(#REF!,#REF!,'Variance Analysis'!$B15,#REF!,'Variance Analysis'!$A15)</f>
        <v>#REF!</v>
      </c>
      <c r="E15" s="84" t="e">
        <f>SUMIFS(#REF!,#REF!,'Variance Analysis'!$B15,#REF!,'Variance Analysis'!$A15)</f>
        <v>#REF!</v>
      </c>
      <c r="F15" s="84" t="e">
        <f>SUMIFS(#REF!,#REF!,'Variance Analysis'!$B15,#REF!,'Variance Analysis'!$A15)</f>
        <v>#REF!</v>
      </c>
      <c r="G15" s="84" t="e">
        <f>SUMIFS(#REF!,#REF!,'Variance Analysis'!$B15,#REF!,'Variance Analysis'!$A15)</f>
        <v>#REF!</v>
      </c>
      <c r="H15" s="84" t="e">
        <f>SUMIFS(#REF!,#REF!,'Variance Analysis'!$B15,#REF!,'Variance Analysis'!$A15)</f>
        <v>#REF!</v>
      </c>
      <c r="I15" s="84" t="e">
        <f>SUMIFS(#REF!,#REF!,'Variance Analysis'!$B15,#REF!,'Variance Analysis'!$A15)</f>
        <v>#REF!</v>
      </c>
      <c r="J15" s="84" t="e">
        <f>SUMIFS(#REF!,#REF!,'Variance Analysis'!$B15,#REF!,'Variance Analysis'!$A15)</f>
        <v>#REF!</v>
      </c>
      <c r="K15" s="84" t="e">
        <f>SUMIFS(#REF!,#REF!,'Variance Analysis'!$B15,#REF!,'Variance Analysis'!$A15)</f>
        <v>#REF!</v>
      </c>
      <c r="L15" s="84" t="e">
        <f>SUMIFS(#REF!,#REF!,'Variance Analysis'!$B15,#REF!,'Variance Analysis'!$A15)</f>
        <v>#REF!</v>
      </c>
      <c r="M15" s="84" t="e">
        <f>SUMIFS(#REF!,#REF!,'Variance Analysis'!$B15,#REF!,'Variance Analysis'!$A15)</f>
        <v>#REF!</v>
      </c>
      <c r="N15" s="84" t="e">
        <f>SUMIFS(#REF!,#REF!,'Variance Analysis'!$B15,#REF!,'Variance Analysis'!$A15)</f>
        <v>#REF!</v>
      </c>
      <c r="O15" s="27"/>
      <c r="P15" s="27"/>
      <c r="Q15" s="27"/>
      <c r="R15" s="27"/>
      <c r="S15" s="27"/>
      <c r="T15" s="27"/>
      <c r="U15" s="27"/>
      <c r="V15" s="27"/>
    </row>
    <row r="16" spans="1:22" s="56" customFormat="1" ht="12.75" customHeight="1">
      <c r="A16" s="26" t="s">
        <v>140</v>
      </c>
      <c r="B16" s="26" t="s">
        <v>139</v>
      </c>
      <c r="C16" s="84" t="e">
        <f>SUMIFS(#REF!,#REF!,$A$16)</f>
        <v>#REF!</v>
      </c>
      <c r="D16" s="84" t="e">
        <f>SUMIFS(#REF!,#REF!,$A$16)</f>
        <v>#REF!</v>
      </c>
      <c r="E16" s="84" t="e">
        <f>SUMIFS(#REF!,#REF!,$A$16)</f>
        <v>#REF!</v>
      </c>
      <c r="F16" s="84" t="e">
        <f>SUMIFS(#REF!,#REF!,$A$16)</f>
        <v>#REF!</v>
      </c>
      <c r="G16" s="84" t="e">
        <f>SUMIFS(#REF!,#REF!,$A$16)</f>
        <v>#REF!</v>
      </c>
      <c r="H16" s="84" t="e">
        <f>SUMIFS(#REF!,#REF!,$A$16)</f>
        <v>#REF!</v>
      </c>
      <c r="I16" s="84" t="e">
        <f>SUMIFS(#REF!,#REF!,$A$16)</f>
        <v>#REF!</v>
      </c>
      <c r="J16" s="84" t="e">
        <f>SUMIFS(#REF!,#REF!,$A$16)</f>
        <v>#REF!</v>
      </c>
      <c r="K16" s="84" t="e">
        <f>SUMIFS(#REF!,#REF!,$A$16)</f>
        <v>#REF!</v>
      </c>
      <c r="L16" s="84" t="e">
        <f>SUMIFS(#REF!,#REF!,$A$16)</f>
        <v>#REF!</v>
      </c>
      <c r="M16" s="84" t="e">
        <f>SUMIFS(#REF!,#REF!,$A$16)</f>
        <v>#REF!</v>
      </c>
      <c r="N16" s="84" t="e">
        <f>SUMIFS(#REF!,#REF!,$A$16)</f>
        <v>#REF!</v>
      </c>
      <c r="O16" s="27"/>
      <c r="P16" s="27"/>
      <c r="Q16" s="27"/>
      <c r="R16" s="27"/>
      <c r="S16" s="27"/>
      <c r="T16" s="27"/>
      <c r="U16" s="27"/>
      <c r="V16" s="27"/>
    </row>
    <row r="17" spans="1:22" s="56" customFormat="1" ht="12.75" customHeight="1">
      <c r="A17" s="26" t="s">
        <v>141</v>
      </c>
      <c r="B17" s="26" t="s">
        <v>80</v>
      </c>
      <c r="C17" s="84" t="e">
        <f>SUMIFS(#REF!,#REF!,'Variance Analysis'!$B17,#REF!,'Variance Analysis'!$A17)</f>
        <v>#REF!</v>
      </c>
      <c r="D17" s="84" t="e">
        <f>SUMIFS(#REF!,#REF!,'Variance Analysis'!$B17,#REF!,'Variance Analysis'!$A17)</f>
        <v>#REF!</v>
      </c>
      <c r="E17" s="84" t="e">
        <f>SUMIFS(#REF!,#REF!,'Variance Analysis'!$B17,#REF!,'Variance Analysis'!$A17)</f>
        <v>#REF!</v>
      </c>
      <c r="F17" s="84" t="e">
        <f>SUMIFS(#REF!,#REF!,'Variance Analysis'!$B17,#REF!,'Variance Analysis'!$A17)</f>
        <v>#REF!</v>
      </c>
      <c r="G17" s="84" t="e">
        <f>SUMIFS(#REF!,#REF!,'Variance Analysis'!$B17,#REF!,'Variance Analysis'!$A17)</f>
        <v>#REF!</v>
      </c>
      <c r="H17" s="84" t="e">
        <f>SUMIFS(#REF!,#REF!,'Variance Analysis'!$B17,#REF!,'Variance Analysis'!$A17)</f>
        <v>#REF!</v>
      </c>
      <c r="I17" s="84" t="e">
        <f>SUMIFS(#REF!,#REF!,'Variance Analysis'!$B17,#REF!,'Variance Analysis'!$A17)</f>
        <v>#REF!</v>
      </c>
      <c r="J17" s="84" t="e">
        <f>SUMIFS(#REF!,#REF!,'Variance Analysis'!$B17,#REF!,'Variance Analysis'!$A17)</f>
        <v>#REF!</v>
      </c>
      <c r="K17" s="84" t="e">
        <f>SUMIFS(#REF!,#REF!,'Variance Analysis'!$B17,#REF!,'Variance Analysis'!$A17)</f>
        <v>#REF!</v>
      </c>
      <c r="L17" s="84" t="e">
        <f>SUMIFS(#REF!,#REF!,'Variance Analysis'!$B17,#REF!,'Variance Analysis'!$A17)</f>
        <v>#REF!</v>
      </c>
      <c r="M17" s="84" t="e">
        <f>SUMIFS(#REF!,#REF!,'Variance Analysis'!$B17,#REF!,'Variance Analysis'!$A17)</f>
        <v>#REF!</v>
      </c>
      <c r="N17" s="84" t="e">
        <f>SUMIFS(#REF!,#REF!,'Variance Analysis'!$B17,#REF!,'Variance Analysis'!$A17)</f>
        <v>#REF!</v>
      </c>
      <c r="O17" s="27"/>
      <c r="P17" s="27"/>
      <c r="Q17" s="27"/>
      <c r="R17" s="27"/>
      <c r="S17" s="27"/>
      <c r="T17" s="27"/>
      <c r="U17" s="27"/>
      <c r="V17" s="27"/>
    </row>
    <row r="18" spans="1:22" s="56" customFormat="1" ht="12.75" customHeight="1">
      <c r="A18" s="26" t="s">
        <v>141</v>
      </c>
      <c r="B18" s="26" t="s">
        <v>137</v>
      </c>
      <c r="C18" s="84" t="e">
        <f>SUMIFS(#REF!,#REF!,'Variance Analysis'!$B18,#REF!,'Variance Analysis'!$A18)</f>
        <v>#REF!</v>
      </c>
      <c r="D18" s="84" t="e">
        <f>SUMIFS(#REF!,#REF!,'Variance Analysis'!$B18,#REF!,'Variance Analysis'!$A18)</f>
        <v>#REF!</v>
      </c>
      <c r="E18" s="84" t="e">
        <f>SUMIFS(#REF!,#REF!,'Variance Analysis'!$B18,#REF!,'Variance Analysis'!$A18)</f>
        <v>#REF!</v>
      </c>
      <c r="F18" s="84" t="e">
        <f>SUMIFS(#REF!,#REF!,'Variance Analysis'!$B18,#REF!,'Variance Analysis'!$A18)</f>
        <v>#REF!</v>
      </c>
      <c r="G18" s="84" t="e">
        <f>SUMIFS(#REF!,#REF!,'Variance Analysis'!$B18,#REF!,'Variance Analysis'!$A18)</f>
        <v>#REF!</v>
      </c>
      <c r="H18" s="84" t="e">
        <f>SUMIFS(#REF!,#REF!,'Variance Analysis'!$B18,#REF!,'Variance Analysis'!$A18)</f>
        <v>#REF!</v>
      </c>
      <c r="I18" s="84" t="e">
        <f>SUMIFS(#REF!,#REF!,'Variance Analysis'!$B18,#REF!,'Variance Analysis'!$A18)</f>
        <v>#REF!</v>
      </c>
      <c r="J18" s="84" t="e">
        <f>SUMIFS(#REF!,#REF!,'Variance Analysis'!$B18,#REF!,'Variance Analysis'!$A18)</f>
        <v>#REF!</v>
      </c>
      <c r="K18" s="84" t="e">
        <f>SUMIFS(#REF!,#REF!,'Variance Analysis'!$B18,#REF!,'Variance Analysis'!$A18)</f>
        <v>#REF!</v>
      </c>
      <c r="L18" s="84" t="e">
        <f>SUMIFS(#REF!,#REF!,'Variance Analysis'!$B18,#REF!,'Variance Analysis'!$A18)</f>
        <v>#REF!</v>
      </c>
      <c r="M18" s="84" t="e">
        <f>SUMIFS(#REF!,#REF!,'Variance Analysis'!$B18,#REF!,'Variance Analysis'!$A18)</f>
        <v>#REF!</v>
      </c>
      <c r="N18" s="84" t="e">
        <f>SUMIFS(#REF!,#REF!,'Variance Analysis'!$B18,#REF!,'Variance Analysis'!$A18)</f>
        <v>#REF!</v>
      </c>
      <c r="O18" s="27"/>
      <c r="P18" s="27"/>
      <c r="Q18" s="27"/>
      <c r="R18" s="27"/>
      <c r="S18" s="27"/>
      <c r="T18" s="27"/>
      <c r="U18" s="27"/>
      <c r="V18" s="27"/>
    </row>
    <row r="19" spans="1:22" s="56" customFormat="1" ht="12.75" customHeight="1">
      <c r="A19" s="26" t="s">
        <v>141</v>
      </c>
      <c r="B19" s="26" t="s">
        <v>138</v>
      </c>
      <c r="C19" s="84" t="e">
        <f>SUMIFS(#REF!,#REF!,'Variance Analysis'!$B19,#REF!,'Variance Analysis'!$A19)</f>
        <v>#REF!</v>
      </c>
      <c r="D19" s="84" t="e">
        <f>SUMIFS(#REF!,#REF!,'Variance Analysis'!$B19,#REF!,'Variance Analysis'!$A19)</f>
        <v>#REF!</v>
      </c>
      <c r="E19" s="84" t="e">
        <f>SUMIFS(#REF!,#REF!,'Variance Analysis'!$B19,#REF!,'Variance Analysis'!$A19)</f>
        <v>#REF!</v>
      </c>
      <c r="F19" s="84" t="e">
        <f>SUMIFS(#REF!,#REF!,'Variance Analysis'!$B19,#REF!,'Variance Analysis'!$A19)</f>
        <v>#REF!</v>
      </c>
      <c r="G19" s="84" t="e">
        <f>SUMIFS(#REF!,#REF!,'Variance Analysis'!$B19,#REF!,'Variance Analysis'!$A19)</f>
        <v>#REF!</v>
      </c>
      <c r="H19" s="84" t="e">
        <f>SUMIFS(#REF!,#REF!,'Variance Analysis'!$B19,#REF!,'Variance Analysis'!$A19)</f>
        <v>#REF!</v>
      </c>
      <c r="I19" s="84" t="e">
        <f>SUMIFS(#REF!,#REF!,'Variance Analysis'!$B19,#REF!,'Variance Analysis'!$A19)</f>
        <v>#REF!</v>
      </c>
      <c r="J19" s="84" t="e">
        <f>SUMIFS(#REF!,#REF!,'Variance Analysis'!$B19,#REF!,'Variance Analysis'!$A19)</f>
        <v>#REF!</v>
      </c>
      <c r="K19" s="84" t="e">
        <f>SUMIFS(#REF!,#REF!,'Variance Analysis'!$B19,#REF!,'Variance Analysis'!$A19)</f>
        <v>#REF!</v>
      </c>
      <c r="L19" s="84" t="e">
        <f>SUMIFS(#REF!,#REF!,'Variance Analysis'!$B19,#REF!,'Variance Analysis'!$A19)</f>
        <v>#REF!</v>
      </c>
      <c r="M19" s="84" t="e">
        <f>SUMIFS(#REF!,#REF!,'Variance Analysis'!$B19,#REF!,'Variance Analysis'!$A19)</f>
        <v>#REF!</v>
      </c>
      <c r="N19" s="84" t="e">
        <f>SUMIFS(#REF!,#REF!,'Variance Analysis'!$B19,#REF!,'Variance Analysis'!$A19)</f>
        <v>#REF!</v>
      </c>
      <c r="O19" s="27"/>
      <c r="P19" s="27"/>
      <c r="Q19" s="27"/>
      <c r="R19" s="27"/>
      <c r="S19" s="27"/>
      <c r="T19" s="27"/>
      <c r="U19" s="27"/>
      <c r="V19" s="27"/>
    </row>
    <row r="20" spans="1:22" s="56" customFormat="1" ht="12.75" customHeight="1">
      <c r="A20" s="26" t="s">
        <v>141</v>
      </c>
      <c r="B20" s="26" t="s">
        <v>139</v>
      </c>
      <c r="C20" s="84" t="e">
        <f>SUMIFS(#REF!,#REF!,$A$20)</f>
        <v>#REF!</v>
      </c>
      <c r="D20" s="84" t="e">
        <f>SUMIFS(#REF!,#REF!,$A$20)</f>
        <v>#REF!</v>
      </c>
      <c r="E20" s="84" t="e">
        <f>SUMIFS(#REF!,#REF!,$A$20)</f>
        <v>#REF!</v>
      </c>
      <c r="F20" s="84" t="e">
        <f>SUMIFS(#REF!,#REF!,$A$20)</f>
        <v>#REF!</v>
      </c>
      <c r="G20" s="84" t="e">
        <f>SUMIFS(#REF!,#REF!,$A$20)</f>
        <v>#REF!</v>
      </c>
      <c r="H20" s="84" t="e">
        <f>SUMIFS(#REF!,#REF!,$A$20)</f>
        <v>#REF!</v>
      </c>
      <c r="I20" s="84" t="e">
        <f>SUMIFS(#REF!,#REF!,$A$20)</f>
        <v>#REF!</v>
      </c>
      <c r="J20" s="84" t="e">
        <f>SUMIFS(#REF!,#REF!,$A$20)</f>
        <v>#REF!</v>
      </c>
      <c r="K20" s="84" t="e">
        <f>SUMIFS(#REF!,#REF!,$A$20)</f>
        <v>#REF!</v>
      </c>
      <c r="L20" s="84" t="e">
        <f>SUMIFS(#REF!,#REF!,$A$20)</f>
        <v>#REF!</v>
      </c>
      <c r="M20" s="84" t="e">
        <f>SUMIFS(#REF!,#REF!,$A$20)</f>
        <v>#REF!</v>
      </c>
      <c r="N20" s="84" t="e">
        <f>SUMIFS(#REF!,#REF!,$A$20)</f>
        <v>#REF!</v>
      </c>
      <c r="O20" s="27"/>
      <c r="P20" s="27"/>
      <c r="Q20" s="27"/>
      <c r="R20" s="27"/>
      <c r="S20" s="27"/>
      <c r="T20" s="27"/>
      <c r="U20" s="27"/>
      <c r="V20" s="27"/>
    </row>
    <row r="21" spans="1:22" s="56" customFormat="1" ht="12.75" customHeight="1">
      <c r="A21" s="26" t="s">
        <v>123</v>
      </c>
      <c r="B21" s="26" t="s">
        <v>80</v>
      </c>
      <c r="C21" s="83" t="e">
        <f>SUMIFS(C$9:C$20,$B$9:$B$20,$B21)</f>
        <v>#REF!</v>
      </c>
      <c r="D21" s="83" t="e">
        <f>SUMIFS(D$9:D$20,$B$9:$B$20,$B21)</f>
        <v>#REF!</v>
      </c>
      <c r="E21" s="83" t="e">
        <f t="shared" ref="E21:N21" si="0">SUMIFS(E$9:E$20,$B$9:$B$20,$B21)</f>
        <v>#REF!</v>
      </c>
      <c r="F21" s="83" t="e">
        <f t="shared" si="0"/>
        <v>#REF!</v>
      </c>
      <c r="G21" s="83" t="e">
        <f t="shared" si="0"/>
        <v>#REF!</v>
      </c>
      <c r="H21" s="83" t="e">
        <f t="shared" si="0"/>
        <v>#REF!</v>
      </c>
      <c r="I21" s="83" t="e">
        <f t="shared" si="0"/>
        <v>#REF!</v>
      </c>
      <c r="J21" s="83" t="e">
        <f t="shared" si="0"/>
        <v>#REF!</v>
      </c>
      <c r="K21" s="83" t="e">
        <f t="shared" si="0"/>
        <v>#REF!</v>
      </c>
      <c r="L21" s="83" t="e">
        <f t="shared" si="0"/>
        <v>#REF!</v>
      </c>
      <c r="M21" s="83" t="e">
        <f t="shared" si="0"/>
        <v>#REF!</v>
      </c>
      <c r="N21" s="83" t="e">
        <f t="shared" si="0"/>
        <v>#REF!</v>
      </c>
      <c r="O21" s="27"/>
      <c r="P21" s="27"/>
      <c r="Q21" s="27"/>
      <c r="R21" s="27"/>
      <c r="S21" s="27"/>
      <c r="T21" s="27"/>
      <c r="U21" s="27"/>
      <c r="V21" s="27"/>
    </row>
    <row r="22" spans="1:22" s="56" customFormat="1" ht="12.75" customHeight="1">
      <c r="A22" s="26" t="s">
        <v>123</v>
      </c>
      <c r="B22" s="26" t="s">
        <v>137</v>
      </c>
      <c r="C22" s="83" t="e">
        <f t="shared" ref="C22:N24" si="1">SUMIFS(C$9:C$20,$B$9:$B$20,$B22)</f>
        <v>#REF!</v>
      </c>
      <c r="D22" s="83" t="e">
        <f t="shared" si="1"/>
        <v>#REF!</v>
      </c>
      <c r="E22" s="83" t="e">
        <f t="shared" si="1"/>
        <v>#REF!</v>
      </c>
      <c r="F22" s="83" t="e">
        <f t="shared" si="1"/>
        <v>#REF!</v>
      </c>
      <c r="G22" s="83" t="e">
        <f t="shared" si="1"/>
        <v>#REF!</v>
      </c>
      <c r="H22" s="83" t="e">
        <f t="shared" si="1"/>
        <v>#REF!</v>
      </c>
      <c r="I22" s="83" t="e">
        <f t="shared" si="1"/>
        <v>#REF!</v>
      </c>
      <c r="J22" s="83" t="e">
        <f t="shared" si="1"/>
        <v>#REF!</v>
      </c>
      <c r="K22" s="83" t="e">
        <f t="shared" si="1"/>
        <v>#REF!</v>
      </c>
      <c r="L22" s="83" t="e">
        <f t="shared" si="1"/>
        <v>#REF!</v>
      </c>
      <c r="M22" s="83" t="e">
        <f t="shared" si="1"/>
        <v>#REF!</v>
      </c>
      <c r="N22" s="83" t="e">
        <f t="shared" si="1"/>
        <v>#REF!</v>
      </c>
      <c r="O22" s="27"/>
      <c r="P22" s="27"/>
      <c r="Q22" s="27"/>
      <c r="R22" s="27"/>
      <c r="S22" s="27"/>
      <c r="T22" s="27"/>
      <c r="U22" s="27"/>
      <c r="V22" s="27"/>
    </row>
    <row r="23" spans="1:22" s="56" customFormat="1" ht="12.75" customHeight="1">
      <c r="A23" s="26" t="s">
        <v>123</v>
      </c>
      <c r="B23" s="26" t="s">
        <v>138</v>
      </c>
      <c r="C23" s="83" t="e">
        <f t="shared" si="1"/>
        <v>#REF!</v>
      </c>
      <c r="D23" s="83" t="e">
        <f t="shared" si="1"/>
        <v>#REF!</v>
      </c>
      <c r="E23" s="83" t="e">
        <f t="shared" si="1"/>
        <v>#REF!</v>
      </c>
      <c r="F23" s="83" t="e">
        <f t="shared" si="1"/>
        <v>#REF!</v>
      </c>
      <c r="G23" s="83" t="e">
        <f t="shared" si="1"/>
        <v>#REF!</v>
      </c>
      <c r="H23" s="83" t="e">
        <f t="shared" si="1"/>
        <v>#REF!</v>
      </c>
      <c r="I23" s="83" t="e">
        <f t="shared" si="1"/>
        <v>#REF!</v>
      </c>
      <c r="J23" s="83" t="e">
        <f t="shared" si="1"/>
        <v>#REF!</v>
      </c>
      <c r="K23" s="83" t="e">
        <f t="shared" si="1"/>
        <v>#REF!</v>
      </c>
      <c r="L23" s="83" t="e">
        <f t="shared" si="1"/>
        <v>#REF!</v>
      </c>
      <c r="M23" s="83" t="e">
        <f t="shared" si="1"/>
        <v>#REF!</v>
      </c>
      <c r="N23" s="83" t="e">
        <f t="shared" si="1"/>
        <v>#REF!</v>
      </c>
      <c r="O23" s="27"/>
      <c r="P23" s="27"/>
      <c r="Q23" s="27"/>
      <c r="R23" s="27"/>
      <c r="S23" s="27"/>
      <c r="T23" s="27"/>
      <c r="U23" s="27"/>
      <c r="V23" s="27"/>
    </row>
    <row r="24" spans="1:22" s="56" customFormat="1" ht="12.75" customHeight="1">
      <c r="A24" s="26" t="s">
        <v>123</v>
      </c>
      <c r="B24" s="57" t="s">
        <v>139</v>
      </c>
      <c r="C24" s="83" t="e">
        <f t="shared" si="1"/>
        <v>#REF!</v>
      </c>
      <c r="D24" s="83" t="e">
        <f t="shared" si="1"/>
        <v>#REF!</v>
      </c>
      <c r="E24" s="83" t="e">
        <f t="shared" si="1"/>
        <v>#REF!</v>
      </c>
      <c r="F24" s="83" t="e">
        <f t="shared" si="1"/>
        <v>#REF!</v>
      </c>
      <c r="G24" s="83" t="e">
        <f t="shared" si="1"/>
        <v>#REF!</v>
      </c>
      <c r="H24" s="83" t="e">
        <f t="shared" si="1"/>
        <v>#REF!</v>
      </c>
      <c r="I24" s="83" t="e">
        <f t="shared" si="1"/>
        <v>#REF!</v>
      </c>
      <c r="J24" s="83" t="e">
        <f t="shared" si="1"/>
        <v>#REF!</v>
      </c>
      <c r="K24" s="83" t="e">
        <f t="shared" si="1"/>
        <v>#REF!</v>
      </c>
      <c r="L24" s="83" t="e">
        <f t="shared" si="1"/>
        <v>#REF!</v>
      </c>
      <c r="M24" s="83" t="e">
        <f t="shared" si="1"/>
        <v>#REF!</v>
      </c>
      <c r="N24" s="83" t="e">
        <f t="shared" si="1"/>
        <v>#REF!</v>
      </c>
      <c r="O24" s="57"/>
      <c r="P24" s="57"/>
      <c r="Q24" s="57"/>
      <c r="R24" s="57"/>
      <c r="S24" s="57"/>
      <c r="T24" s="57"/>
      <c r="U24" s="57"/>
      <c r="V24" s="57"/>
    </row>
    <row r="25" spans="1:22" s="24" customFormat="1" ht="27.6" customHeight="1">
      <c r="A25" s="43" t="s">
        <v>142</v>
      </c>
      <c r="B25" s="31"/>
      <c r="C25" s="31"/>
      <c r="D25" s="31"/>
      <c r="E25" s="31"/>
      <c r="F25" s="31"/>
      <c r="G25" s="31"/>
      <c r="H25" s="31"/>
      <c r="I25" s="31"/>
      <c r="J25" s="31"/>
      <c r="K25" s="31"/>
      <c r="L25" s="31"/>
      <c r="M25" s="31"/>
      <c r="N25" s="31"/>
      <c r="O25" s="31"/>
      <c r="P25" s="31"/>
      <c r="Q25" s="31"/>
      <c r="R25" s="31"/>
      <c r="S25" s="31"/>
      <c r="T25" s="31"/>
      <c r="U25" s="31"/>
      <c r="V25" s="31"/>
    </row>
    <row r="26" spans="1:22" s="24" customFormat="1" ht="57.95" customHeight="1">
      <c r="A26" s="198" t="s">
        <v>143</v>
      </c>
      <c r="B26" s="180"/>
      <c r="C26" s="180"/>
      <c r="D26" s="180"/>
      <c r="E26" s="180"/>
      <c r="F26" s="180"/>
      <c r="G26" s="180"/>
      <c r="H26" s="180"/>
      <c r="I26" s="180"/>
      <c r="J26" s="180"/>
      <c r="K26" s="180"/>
      <c r="L26" s="31"/>
      <c r="M26" s="31"/>
      <c r="N26" s="31"/>
      <c r="O26" s="31"/>
      <c r="P26" s="31"/>
      <c r="Q26" s="31"/>
      <c r="R26" s="31"/>
      <c r="S26" s="31"/>
      <c r="T26" s="31"/>
      <c r="U26" s="31"/>
      <c r="V26" s="31"/>
    </row>
    <row r="27" spans="1:22" s="23" customFormat="1" ht="15" customHeight="1"/>
    <row r="28" spans="1:22" s="180" customFormat="1" ht="12.95" customHeight="1">
      <c r="A28" s="198" t="s">
        <v>144</v>
      </c>
    </row>
    <row r="29" spans="1:22" ht="27.6" customHeight="1">
      <c r="A29" s="58" t="s">
        <v>123</v>
      </c>
      <c r="B29" s="54"/>
      <c r="C29" s="34" t="s">
        <v>124</v>
      </c>
      <c r="D29" s="34" t="s">
        <v>125</v>
      </c>
      <c r="E29" s="34" t="s">
        <v>126</v>
      </c>
      <c r="F29" s="34" t="s">
        <v>127</v>
      </c>
      <c r="G29" s="34" t="s">
        <v>128</v>
      </c>
      <c r="H29" s="34" t="s">
        <v>129</v>
      </c>
      <c r="I29" s="34" t="s">
        <v>130</v>
      </c>
      <c r="J29" s="34" t="s">
        <v>131</v>
      </c>
      <c r="K29" s="34" t="s">
        <v>132</v>
      </c>
      <c r="L29" s="34" t="s">
        <v>133</v>
      </c>
      <c r="M29" s="34" t="s">
        <v>134</v>
      </c>
      <c r="N29" s="34" t="s">
        <v>135</v>
      </c>
      <c r="O29" s="19"/>
      <c r="P29" s="19"/>
      <c r="Q29" s="19"/>
      <c r="R29" s="19"/>
      <c r="S29" s="19"/>
      <c r="T29" s="19"/>
      <c r="U29" s="19"/>
      <c r="V29" s="19"/>
    </row>
    <row r="30" spans="1:22" s="56" customFormat="1" ht="12.75" customHeight="1">
      <c r="A30" s="26" t="s">
        <v>136</v>
      </c>
      <c r="B30" s="5" t="s">
        <v>80</v>
      </c>
      <c r="C30" s="84" t="e">
        <f>SUMIFS(#REF!,#REF!,'Variance Analysis'!$B30,#REF!,'Variance Analysis'!$A30)</f>
        <v>#REF!</v>
      </c>
      <c r="D30" s="84" t="e">
        <f>SUMIFS(#REF!,#REF!,'Variance Analysis'!$B30,#REF!,'Variance Analysis'!$A30)</f>
        <v>#REF!</v>
      </c>
      <c r="E30" s="84" t="e">
        <f>SUMIFS(#REF!,#REF!,'Variance Analysis'!$B30,#REF!,'Variance Analysis'!$A30)</f>
        <v>#REF!</v>
      </c>
      <c r="F30" s="84" t="e">
        <f>SUMIFS(#REF!,#REF!,'Variance Analysis'!$B30,#REF!,'Variance Analysis'!$A30)</f>
        <v>#REF!</v>
      </c>
      <c r="G30" s="84" t="e">
        <f>SUMIFS(#REF!,#REF!,'Variance Analysis'!$B30,#REF!,'Variance Analysis'!$A30)</f>
        <v>#REF!</v>
      </c>
      <c r="H30" s="84" t="e">
        <f>SUMIFS(#REF!,#REF!,'Variance Analysis'!$B30,#REF!,'Variance Analysis'!$A30)</f>
        <v>#REF!</v>
      </c>
      <c r="I30" s="84" t="e">
        <f>SUMIFS(#REF!,#REF!,'Variance Analysis'!$B30,#REF!,'Variance Analysis'!$A30)</f>
        <v>#REF!</v>
      </c>
      <c r="J30" s="84" t="e">
        <f>SUMIFS(#REF!,#REF!,'Variance Analysis'!$B30,#REF!,'Variance Analysis'!$A30)</f>
        <v>#REF!</v>
      </c>
      <c r="K30" s="84" t="e">
        <f>SUMIFS(#REF!,#REF!,'Variance Analysis'!$B30,#REF!,'Variance Analysis'!$A30)</f>
        <v>#REF!</v>
      </c>
      <c r="L30" s="84" t="e">
        <f>SUMIFS(#REF!,#REF!,'Variance Analysis'!$B30,#REF!,'Variance Analysis'!$A30)</f>
        <v>#REF!</v>
      </c>
      <c r="M30" s="84" t="e">
        <f>SUMIFS(#REF!,#REF!,'Variance Analysis'!$B30,#REF!,'Variance Analysis'!$A30)</f>
        <v>#REF!</v>
      </c>
      <c r="N30" s="84" t="e">
        <f>SUMIFS(#REF!,#REF!,'Variance Analysis'!$B30,#REF!,'Variance Analysis'!$A30)</f>
        <v>#REF!</v>
      </c>
      <c r="O30" s="57"/>
      <c r="P30" s="57"/>
      <c r="Q30" s="57"/>
      <c r="R30" s="57"/>
      <c r="S30" s="57"/>
      <c r="T30" s="57"/>
      <c r="U30" s="57"/>
      <c r="V30" s="57"/>
    </row>
    <row r="31" spans="1:22" s="56" customFormat="1" ht="12.75" customHeight="1">
      <c r="A31" s="26" t="s">
        <v>136</v>
      </c>
      <c r="B31" s="26" t="s">
        <v>145</v>
      </c>
      <c r="C31" s="84" t="e">
        <f>SUMIFS(#REF!,#REF!,'Variance Analysis'!$B31,#REF!,'Variance Analysis'!$A31)</f>
        <v>#REF!</v>
      </c>
      <c r="D31" s="84" t="e">
        <f>SUMIFS(#REF!,#REF!,'Variance Analysis'!$B31,#REF!,'Variance Analysis'!$A31)</f>
        <v>#REF!</v>
      </c>
      <c r="E31" s="84" t="e">
        <f>SUMIFS(#REF!,#REF!,'Variance Analysis'!$B31,#REF!,'Variance Analysis'!$A31)</f>
        <v>#REF!</v>
      </c>
      <c r="F31" s="84" t="e">
        <f>SUMIFS(#REF!,#REF!,'Variance Analysis'!$B31,#REF!,'Variance Analysis'!$A31)</f>
        <v>#REF!</v>
      </c>
      <c r="G31" s="84" t="e">
        <f>SUMIFS(#REF!,#REF!,'Variance Analysis'!$B31,#REF!,'Variance Analysis'!$A31)</f>
        <v>#REF!</v>
      </c>
      <c r="H31" s="84" t="e">
        <f>SUMIFS(#REF!,#REF!,'Variance Analysis'!$B31,#REF!,'Variance Analysis'!$A31)</f>
        <v>#REF!</v>
      </c>
      <c r="I31" s="84" t="e">
        <f>SUMIFS(#REF!,#REF!,'Variance Analysis'!$B31,#REF!,'Variance Analysis'!$A31)</f>
        <v>#REF!</v>
      </c>
      <c r="J31" s="84" t="e">
        <f>SUMIFS(#REF!,#REF!,'Variance Analysis'!$B31,#REF!,'Variance Analysis'!$A31)</f>
        <v>#REF!</v>
      </c>
      <c r="K31" s="84" t="e">
        <f>SUMIFS(#REF!,#REF!,'Variance Analysis'!$B31,#REF!,'Variance Analysis'!$A31)</f>
        <v>#REF!</v>
      </c>
      <c r="L31" s="84" t="e">
        <f>SUMIFS(#REF!,#REF!,'Variance Analysis'!$B31,#REF!,'Variance Analysis'!$A31)</f>
        <v>#REF!</v>
      </c>
      <c r="M31" s="84" t="e">
        <f>SUMIFS(#REF!,#REF!,'Variance Analysis'!$B31,#REF!,'Variance Analysis'!$A31)</f>
        <v>#REF!</v>
      </c>
      <c r="N31" s="84" t="e">
        <f>SUMIFS(#REF!,#REF!,'Variance Analysis'!$B31,#REF!,'Variance Analysis'!$A31)</f>
        <v>#REF!</v>
      </c>
      <c r="O31" s="57"/>
      <c r="P31" s="57"/>
      <c r="Q31" s="57"/>
      <c r="R31" s="57"/>
      <c r="S31" s="57"/>
      <c r="T31" s="57"/>
      <c r="U31" s="57"/>
      <c r="V31" s="57"/>
    </row>
    <row r="32" spans="1:22" s="56" customFormat="1" ht="12.75" customHeight="1">
      <c r="A32" s="26" t="s">
        <v>136</v>
      </c>
      <c r="B32" s="26" t="s">
        <v>146</v>
      </c>
      <c r="C32" s="84" t="e">
        <f>SUMIFS(#REF!,#REF!,'Variance Analysis'!$B32,#REF!,'Variance Analysis'!$A32)</f>
        <v>#REF!</v>
      </c>
      <c r="D32" s="84" t="e">
        <f>SUMIFS(#REF!,#REF!,'Variance Analysis'!$B32,#REF!,'Variance Analysis'!$A32)</f>
        <v>#REF!</v>
      </c>
      <c r="E32" s="84" t="e">
        <f>SUMIFS(#REF!,#REF!,'Variance Analysis'!$B32,#REF!,'Variance Analysis'!$A32)</f>
        <v>#REF!</v>
      </c>
      <c r="F32" s="84" t="e">
        <f>SUMIFS(#REF!,#REF!,'Variance Analysis'!$B32,#REF!,'Variance Analysis'!$A32)</f>
        <v>#REF!</v>
      </c>
      <c r="G32" s="84" t="e">
        <f>SUMIFS(#REF!,#REF!,'Variance Analysis'!$B32,#REF!,'Variance Analysis'!$A32)</f>
        <v>#REF!</v>
      </c>
      <c r="H32" s="84" t="e">
        <f>SUMIFS(#REF!,#REF!,'Variance Analysis'!$B32,#REF!,'Variance Analysis'!$A32)</f>
        <v>#REF!</v>
      </c>
      <c r="I32" s="84" t="e">
        <f>SUMIFS(#REF!,#REF!,'Variance Analysis'!$B32,#REF!,'Variance Analysis'!$A32)</f>
        <v>#REF!</v>
      </c>
      <c r="J32" s="84" t="e">
        <f>SUMIFS(#REF!,#REF!,'Variance Analysis'!$B32,#REF!,'Variance Analysis'!$A32)</f>
        <v>#REF!</v>
      </c>
      <c r="K32" s="84" t="e">
        <f>SUMIFS(#REF!,#REF!,'Variance Analysis'!$B32,#REF!,'Variance Analysis'!$A32)</f>
        <v>#REF!</v>
      </c>
      <c r="L32" s="84" t="e">
        <f>SUMIFS(#REF!,#REF!,'Variance Analysis'!$B32,#REF!,'Variance Analysis'!$A32)</f>
        <v>#REF!</v>
      </c>
      <c r="M32" s="84" t="e">
        <f>SUMIFS(#REF!,#REF!,'Variance Analysis'!$B32,#REF!,'Variance Analysis'!$A32)</f>
        <v>#REF!</v>
      </c>
      <c r="N32" s="84" t="e">
        <f>SUMIFS(#REF!,#REF!,'Variance Analysis'!$B32,#REF!,'Variance Analysis'!$A32)</f>
        <v>#REF!</v>
      </c>
      <c r="O32" s="57"/>
      <c r="P32" s="57"/>
      <c r="Q32" s="57"/>
      <c r="R32" s="57"/>
      <c r="S32" s="57"/>
      <c r="T32" s="57"/>
      <c r="U32" s="57"/>
      <c r="V32" s="57"/>
    </row>
    <row r="33" spans="1:22" s="56" customFormat="1" ht="12.75" customHeight="1">
      <c r="A33" s="26" t="s">
        <v>136</v>
      </c>
      <c r="B33" s="26" t="s">
        <v>139</v>
      </c>
      <c r="C33" s="83" t="e">
        <f>SUMIFS(#REF!,#REF!,#REF!)</f>
        <v>#REF!</v>
      </c>
      <c r="D33" s="83" t="e">
        <f>SUMIFS(#REF!,#REF!,#REF!)</f>
        <v>#REF!</v>
      </c>
      <c r="E33" s="83" t="e">
        <f>SUMIFS(#REF!,#REF!,#REF!)</f>
        <v>#REF!</v>
      </c>
      <c r="F33" s="83" t="e">
        <f>SUMIFS(#REF!,#REF!,#REF!)</f>
        <v>#REF!</v>
      </c>
      <c r="G33" s="83" t="e">
        <f>SUMIFS(#REF!,#REF!,#REF!)</f>
        <v>#REF!</v>
      </c>
      <c r="H33" s="83" t="e">
        <f>SUMIFS(#REF!,#REF!,#REF!)</f>
        <v>#REF!</v>
      </c>
      <c r="I33" s="83" t="e">
        <f>SUMIFS(#REF!,#REF!,#REF!)</f>
        <v>#REF!</v>
      </c>
      <c r="J33" s="83" t="e">
        <f>SUMIFS(#REF!,#REF!,#REF!)</f>
        <v>#REF!</v>
      </c>
      <c r="K33" s="83" t="e">
        <f>SUMIFS(#REF!,#REF!,#REF!)</f>
        <v>#REF!</v>
      </c>
      <c r="L33" s="83" t="e">
        <f>SUMIFS(#REF!,#REF!,#REF!)</f>
        <v>#REF!</v>
      </c>
      <c r="M33" s="83" t="e">
        <f>SUMIFS(#REF!,#REF!,#REF!)</f>
        <v>#REF!</v>
      </c>
      <c r="N33" s="83" t="e">
        <f>SUMIFS(#REF!,#REF!,#REF!)</f>
        <v>#REF!</v>
      </c>
      <c r="O33" s="57"/>
      <c r="P33" s="57"/>
      <c r="Q33" s="57"/>
      <c r="R33" s="57"/>
      <c r="S33" s="57"/>
      <c r="T33" s="57"/>
      <c r="U33" s="57"/>
      <c r="V33" s="57"/>
    </row>
    <row r="34" spans="1:22" s="56" customFormat="1" ht="12.75" customHeight="1">
      <c r="A34" s="26" t="s">
        <v>140</v>
      </c>
      <c r="B34" s="26" t="s">
        <v>80</v>
      </c>
      <c r="C34" s="83" t="e">
        <f>SUMIFS(#REF!,#REF!,'Variance Analysis'!$B34,#REF!,'Variance Analysis'!$A34)</f>
        <v>#REF!</v>
      </c>
      <c r="D34" s="83" t="e">
        <f>SUMIFS(#REF!,#REF!,'Variance Analysis'!$B34,#REF!,'Variance Analysis'!$A34)</f>
        <v>#REF!</v>
      </c>
      <c r="E34" s="83" t="e">
        <f>SUMIFS(#REF!,#REF!,'Variance Analysis'!$B34,#REF!,'Variance Analysis'!$A34)</f>
        <v>#REF!</v>
      </c>
      <c r="F34" s="83" t="e">
        <f>SUMIFS(#REF!,#REF!,'Variance Analysis'!$B34,#REF!,'Variance Analysis'!$A34)</f>
        <v>#REF!</v>
      </c>
      <c r="G34" s="83" t="e">
        <f>SUMIFS(#REF!,#REF!,'Variance Analysis'!$B34,#REF!,'Variance Analysis'!$A34)</f>
        <v>#REF!</v>
      </c>
      <c r="H34" s="83" t="e">
        <f>SUMIFS(#REF!,#REF!,'Variance Analysis'!$B34,#REF!,'Variance Analysis'!$A34)</f>
        <v>#REF!</v>
      </c>
      <c r="I34" s="83" t="e">
        <f>SUMIFS(#REF!,#REF!,'Variance Analysis'!$B34,#REF!,'Variance Analysis'!$A34)</f>
        <v>#REF!</v>
      </c>
      <c r="J34" s="83" t="e">
        <f>SUMIFS(#REF!,#REF!,'Variance Analysis'!$B34,#REF!,'Variance Analysis'!$A34)</f>
        <v>#REF!</v>
      </c>
      <c r="K34" s="83" t="e">
        <f>SUMIFS(#REF!,#REF!,'Variance Analysis'!$B34,#REF!,'Variance Analysis'!$A34)</f>
        <v>#REF!</v>
      </c>
      <c r="L34" s="83" t="e">
        <f>SUMIFS(#REF!,#REF!,'Variance Analysis'!$B34,#REF!,'Variance Analysis'!$A34)</f>
        <v>#REF!</v>
      </c>
      <c r="M34" s="83" t="e">
        <f>SUMIFS(#REF!,#REF!,'Variance Analysis'!$B34,#REF!,'Variance Analysis'!$A34)</f>
        <v>#REF!</v>
      </c>
      <c r="N34" s="83" t="e">
        <f>SUMIFS(#REF!,#REF!,'Variance Analysis'!$B34,#REF!,'Variance Analysis'!$A34)</f>
        <v>#REF!</v>
      </c>
      <c r="O34" s="57"/>
      <c r="P34" s="57"/>
      <c r="Q34" s="57"/>
      <c r="R34" s="57"/>
      <c r="S34" s="57"/>
      <c r="T34" s="57"/>
      <c r="U34" s="57"/>
      <c r="V34" s="57"/>
    </row>
    <row r="35" spans="1:22" s="56" customFormat="1" ht="12.75" customHeight="1">
      <c r="A35" s="26" t="s">
        <v>140</v>
      </c>
      <c r="B35" s="26" t="s">
        <v>145</v>
      </c>
      <c r="C35" s="83" t="e">
        <f>SUMIFS(#REF!,#REF!,'Variance Analysis'!$B35,#REF!,'Variance Analysis'!$A35)</f>
        <v>#REF!</v>
      </c>
      <c r="D35" s="83" t="e">
        <f>SUMIFS(#REF!,#REF!,'Variance Analysis'!$B35,#REF!,'Variance Analysis'!$A35)</f>
        <v>#REF!</v>
      </c>
      <c r="E35" s="83" t="e">
        <f>SUMIFS(#REF!,#REF!,'Variance Analysis'!$B35,#REF!,'Variance Analysis'!$A35)</f>
        <v>#REF!</v>
      </c>
      <c r="F35" s="83" t="e">
        <f>SUMIFS(#REF!,#REF!,'Variance Analysis'!$B35,#REF!,'Variance Analysis'!$A35)</f>
        <v>#REF!</v>
      </c>
      <c r="G35" s="83" t="e">
        <f>SUMIFS(#REF!,#REF!,'Variance Analysis'!$B35,#REF!,'Variance Analysis'!$A35)</f>
        <v>#REF!</v>
      </c>
      <c r="H35" s="83" t="e">
        <f>SUMIFS(#REF!,#REF!,'Variance Analysis'!$B35,#REF!,'Variance Analysis'!$A35)</f>
        <v>#REF!</v>
      </c>
      <c r="I35" s="83" t="e">
        <f>SUMIFS(#REF!,#REF!,'Variance Analysis'!$B35,#REF!,'Variance Analysis'!$A35)</f>
        <v>#REF!</v>
      </c>
      <c r="J35" s="83" t="e">
        <f>SUMIFS(#REF!,#REF!,'Variance Analysis'!$B35,#REF!,'Variance Analysis'!$A35)</f>
        <v>#REF!</v>
      </c>
      <c r="K35" s="83" t="e">
        <f>SUMIFS(#REF!,#REF!,'Variance Analysis'!$B35,#REF!,'Variance Analysis'!$A35)</f>
        <v>#REF!</v>
      </c>
      <c r="L35" s="83" t="e">
        <f>SUMIFS(#REF!,#REF!,'Variance Analysis'!$B35,#REF!,'Variance Analysis'!$A35)</f>
        <v>#REF!</v>
      </c>
      <c r="M35" s="83" t="e">
        <f>SUMIFS(#REF!,#REF!,'Variance Analysis'!$B35,#REF!,'Variance Analysis'!$A35)</f>
        <v>#REF!</v>
      </c>
      <c r="N35" s="83" t="e">
        <f>SUMIFS(#REF!,#REF!,'Variance Analysis'!$B35,#REF!,'Variance Analysis'!$A35)</f>
        <v>#REF!</v>
      </c>
      <c r="O35" s="57"/>
      <c r="P35" s="57"/>
      <c r="Q35" s="57"/>
      <c r="R35" s="57"/>
      <c r="S35" s="57"/>
      <c r="T35" s="57"/>
      <c r="U35" s="57"/>
      <c r="V35" s="57"/>
    </row>
    <row r="36" spans="1:22" s="56" customFormat="1" ht="12.75" customHeight="1">
      <c r="A36" s="26" t="s">
        <v>140</v>
      </c>
      <c r="B36" s="26" t="s">
        <v>146</v>
      </c>
      <c r="C36" s="83" t="e">
        <f>SUMIFS(#REF!,#REF!,'Variance Analysis'!$B36,#REF!,'Variance Analysis'!$A36)</f>
        <v>#REF!</v>
      </c>
      <c r="D36" s="83" t="e">
        <f>SUMIFS(#REF!,#REF!,'Variance Analysis'!$B36,#REF!,'Variance Analysis'!$A36)</f>
        <v>#REF!</v>
      </c>
      <c r="E36" s="83" t="e">
        <f>SUMIFS(#REF!,#REF!,'Variance Analysis'!$B36,#REF!,'Variance Analysis'!$A36)</f>
        <v>#REF!</v>
      </c>
      <c r="F36" s="83" t="e">
        <f>SUMIFS(#REF!,#REF!,'Variance Analysis'!$B36,#REF!,'Variance Analysis'!$A36)</f>
        <v>#REF!</v>
      </c>
      <c r="G36" s="83" t="e">
        <f>SUMIFS(#REF!,#REF!,'Variance Analysis'!$B36,#REF!,'Variance Analysis'!$A36)</f>
        <v>#REF!</v>
      </c>
      <c r="H36" s="83" t="e">
        <f>SUMIFS(#REF!,#REF!,'Variance Analysis'!$B36,#REF!,'Variance Analysis'!$A36)</f>
        <v>#REF!</v>
      </c>
      <c r="I36" s="83" t="e">
        <f>SUMIFS(#REF!,#REF!,'Variance Analysis'!$B36,#REF!,'Variance Analysis'!$A36)</f>
        <v>#REF!</v>
      </c>
      <c r="J36" s="83" t="e">
        <f>SUMIFS(#REF!,#REF!,'Variance Analysis'!$B36,#REF!,'Variance Analysis'!$A36)</f>
        <v>#REF!</v>
      </c>
      <c r="K36" s="83" t="e">
        <f>SUMIFS(#REF!,#REF!,'Variance Analysis'!$B36,#REF!,'Variance Analysis'!$A36)</f>
        <v>#REF!</v>
      </c>
      <c r="L36" s="83" t="e">
        <f>SUMIFS(#REF!,#REF!,'Variance Analysis'!$B36,#REF!,'Variance Analysis'!$A36)</f>
        <v>#REF!</v>
      </c>
      <c r="M36" s="83" t="e">
        <f>SUMIFS(#REF!,#REF!,'Variance Analysis'!$B36,#REF!,'Variance Analysis'!$A36)</f>
        <v>#REF!</v>
      </c>
      <c r="N36" s="83" t="e">
        <f>SUMIFS(#REF!,#REF!,'Variance Analysis'!$B36,#REF!,'Variance Analysis'!$A36)</f>
        <v>#REF!</v>
      </c>
      <c r="O36" s="57"/>
      <c r="P36" s="57"/>
      <c r="Q36" s="57"/>
      <c r="R36" s="57"/>
      <c r="S36" s="57"/>
      <c r="T36" s="57"/>
      <c r="U36" s="57"/>
      <c r="V36" s="57"/>
    </row>
    <row r="37" spans="1:22" s="56" customFormat="1" ht="12.75" customHeight="1">
      <c r="A37" s="26" t="s">
        <v>140</v>
      </c>
      <c r="B37" s="26" t="s">
        <v>139</v>
      </c>
      <c r="C37" s="83" t="e">
        <f>SUMIFS(#REF!,#REF!,$A$37)</f>
        <v>#REF!</v>
      </c>
      <c r="D37" s="83" t="e">
        <f>SUMIFS(#REF!,#REF!,$A$37)</f>
        <v>#REF!</v>
      </c>
      <c r="E37" s="83" t="e">
        <f>SUMIFS(#REF!,#REF!,$A$37)</f>
        <v>#REF!</v>
      </c>
      <c r="F37" s="83" t="e">
        <f>SUMIFS(#REF!,#REF!,$A$37)</f>
        <v>#REF!</v>
      </c>
      <c r="G37" s="83" t="e">
        <f>SUMIFS(#REF!,#REF!,$A$37)</f>
        <v>#REF!</v>
      </c>
      <c r="H37" s="83" t="e">
        <f>SUMIFS(#REF!,#REF!,$A$37)</f>
        <v>#REF!</v>
      </c>
      <c r="I37" s="83" t="e">
        <f>SUMIFS(#REF!,#REF!,$A$37)</f>
        <v>#REF!</v>
      </c>
      <c r="J37" s="83" t="e">
        <f>SUMIFS(#REF!,#REF!,$A$37)</f>
        <v>#REF!</v>
      </c>
      <c r="K37" s="83" t="e">
        <f>SUMIFS(#REF!,#REF!,$A$37)</f>
        <v>#REF!</v>
      </c>
      <c r="L37" s="83" t="e">
        <f>SUMIFS(#REF!,#REF!,$A$37)</f>
        <v>#REF!</v>
      </c>
      <c r="M37" s="83" t="e">
        <f>SUMIFS(#REF!,#REF!,$A$37)</f>
        <v>#REF!</v>
      </c>
      <c r="N37" s="83" t="e">
        <f>SUMIFS(#REF!,#REF!,$A$37)</f>
        <v>#REF!</v>
      </c>
      <c r="O37" s="57"/>
      <c r="P37" s="57"/>
      <c r="Q37" s="57"/>
      <c r="R37" s="57"/>
      <c r="S37" s="57"/>
      <c r="T37" s="57"/>
      <c r="U37" s="57"/>
      <c r="V37" s="57"/>
    </row>
    <row r="38" spans="1:22" s="56" customFormat="1" ht="12.75" customHeight="1">
      <c r="A38" s="26" t="s">
        <v>147</v>
      </c>
      <c r="B38" s="26" t="s">
        <v>80</v>
      </c>
      <c r="C38" s="83" t="e">
        <f>SUMIFS(#REF!,#REF!,'Variance Analysis'!$B38,#REF!,'Variance Analysis'!$A38)</f>
        <v>#REF!</v>
      </c>
      <c r="D38" s="83" t="e">
        <f>SUMIFS(#REF!,#REF!,'Variance Analysis'!$B38,#REF!,'Variance Analysis'!$A38)</f>
        <v>#REF!</v>
      </c>
      <c r="E38" s="83" t="e">
        <f>SUMIFS(#REF!,#REF!,'Variance Analysis'!$B38,#REF!,'Variance Analysis'!$A38)</f>
        <v>#REF!</v>
      </c>
      <c r="F38" s="83" t="e">
        <f>SUMIFS(#REF!,#REF!,'Variance Analysis'!$B38,#REF!,'Variance Analysis'!$A38)</f>
        <v>#REF!</v>
      </c>
      <c r="G38" s="83" t="e">
        <f>SUMIFS(#REF!,#REF!,'Variance Analysis'!$B38,#REF!,'Variance Analysis'!$A38)</f>
        <v>#REF!</v>
      </c>
      <c r="H38" s="83" t="e">
        <f>SUMIFS(#REF!,#REF!,'Variance Analysis'!$B38,#REF!,'Variance Analysis'!$A38)</f>
        <v>#REF!</v>
      </c>
      <c r="I38" s="83" t="e">
        <f>SUMIFS(#REF!,#REF!,'Variance Analysis'!$B38,#REF!,'Variance Analysis'!$A38)</f>
        <v>#REF!</v>
      </c>
      <c r="J38" s="83" t="e">
        <f>SUMIFS(#REF!,#REF!,'Variance Analysis'!$B38,#REF!,'Variance Analysis'!$A38)</f>
        <v>#REF!</v>
      </c>
      <c r="K38" s="83" t="e">
        <f>SUMIFS(#REF!,#REF!,'Variance Analysis'!$B38,#REF!,'Variance Analysis'!$A38)</f>
        <v>#REF!</v>
      </c>
      <c r="L38" s="83" t="e">
        <f>SUMIFS(#REF!,#REF!,'Variance Analysis'!$B38,#REF!,'Variance Analysis'!$A38)</f>
        <v>#REF!</v>
      </c>
      <c r="M38" s="83" t="e">
        <f>SUMIFS(#REF!,#REF!,'Variance Analysis'!$B38,#REF!,'Variance Analysis'!$A38)</f>
        <v>#REF!</v>
      </c>
      <c r="N38" s="83" t="e">
        <f>SUMIFS(#REF!,#REF!,'Variance Analysis'!$B38,#REF!,'Variance Analysis'!$A38)</f>
        <v>#REF!</v>
      </c>
      <c r="O38" s="57"/>
      <c r="P38" s="57"/>
      <c r="Q38" s="57"/>
      <c r="R38" s="57"/>
      <c r="S38" s="57"/>
      <c r="T38" s="57"/>
      <c r="U38" s="57"/>
      <c r="V38" s="57"/>
    </row>
    <row r="39" spans="1:22" s="56" customFormat="1" ht="12.75" customHeight="1">
      <c r="A39" s="26" t="s">
        <v>147</v>
      </c>
      <c r="B39" s="26" t="s">
        <v>145</v>
      </c>
      <c r="C39" s="83" t="e">
        <f>SUMIFS(#REF!,#REF!,'Variance Analysis'!$B39,#REF!,'Variance Analysis'!$A39)</f>
        <v>#REF!</v>
      </c>
      <c r="D39" s="83" t="e">
        <f>SUMIFS(#REF!,#REF!,'Variance Analysis'!$B39,#REF!,'Variance Analysis'!$A39)</f>
        <v>#REF!</v>
      </c>
      <c r="E39" s="83" t="e">
        <f>SUMIFS(#REF!,#REF!,'Variance Analysis'!$B39,#REF!,'Variance Analysis'!$A39)</f>
        <v>#REF!</v>
      </c>
      <c r="F39" s="83" t="e">
        <f>SUMIFS(#REF!,#REF!,'Variance Analysis'!$B39,#REF!,'Variance Analysis'!$A39)</f>
        <v>#REF!</v>
      </c>
      <c r="G39" s="83" t="e">
        <f>SUMIFS(#REF!,#REF!,'Variance Analysis'!$B39,#REF!,'Variance Analysis'!$A39)</f>
        <v>#REF!</v>
      </c>
      <c r="H39" s="83" t="e">
        <f>SUMIFS(#REF!,#REF!,'Variance Analysis'!$B39,#REF!,'Variance Analysis'!$A39)</f>
        <v>#REF!</v>
      </c>
      <c r="I39" s="83" t="e">
        <f>SUMIFS(#REF!,#REF!,'Variance Analysis'!$B39,#REF!,'Variance Analysis'!$A39)</f>
        <v>#REF!</v>
      </c>
      <c r="J39" s="83" t="e">
        <f>SUMIFS(#REF!,#REF!,'Variance Analysis'!$B39,#REF!,'Variance Analysis'!$A39)</f>
        <v>#REF!</v>
      </c>
      <c r="K39" s="83" t="e">
        <f>SUMIFS(#REF!,#REF!,'Variance Analysis'!$B39,#REF!,'Variance Analysis'!$A39)</f>
        <v>#REF!</v>
      </c>
      <c r="L39" s="83" t="e">
        <f>SUMIFS(#REF!,#REF!,'Variance Analysis'!$B39,#REF!,'Variance Analysis'!$A39)</f>
        <v>#REF!</v>
      </c>
      <c r="M39" s="83" t="e">
        <f>SUMIFS(#REF!,#REF!,'Variance Analysis'!$B39,#REF!,'Variance Analysis'!$A39)</f>
        <v>#REF!</v>
      </c>
      <c r="N39" s="83" t="e">
        <f>SUMIFS(#REF!,#REF!,'Variance Analysis'!$B39,#REF!,'Variance Analysis'!$A39)</f>
        <v>#REF!</v>
      </c>
      <c r="O39" s="57"/>
      <c r="P39" s="57"/>
      <c r="Q39" s="57"/>
      <c r="R39" s="57"/>
      <c r="S39" s="57"/>
      <c r="T39" s="57"/>
      <c r="U39" s="57"/>
      <c r="V39" s="57"/>
    </row>
    <row r="40" spans="1:22" s="56" customFormat="1" ht="12.75" customHeight="1">
      <c r="A40" s="26" t="s">
        <v>147</v>
      </c>
      <c r="B40" s="26" t="s">
        <v>146</v>
      </c>
      <c r="C40" s="83" t="e">
        <f>SUMIFS(#REF!,#REF!,'Variance Analysis'!$B40,#REF!,'Variance Analysis'!$A40)</f>
        <v>#REF!</v>
      </c>
      <c r="D40" s="83" t="e">
        <f>SUMIFS(#REF!,#REF!,'Variance Analysis'!$B40,#REF!,'Variance Analysis'!$A40)</f>
        <v>#REF!</v>
      </c>
      <c r="E40" s="83" t="e">
        <f>SUMIFS(#REF!,#REF!,'Variance Analysis'!$B40,#REF!,'Variance Analysis'!$A40)</f>
        <v>#REF!</v>
      </c>
      <c r="F40" s="83" t="e">
        <f>SUMIFS(#REF!,#REF!,'Variance Analysis'!$B40,#REF!,'Variance Analysis'!$A40)</f>
        <v>#REF!</v>
      </c>
      <c r="G40" s="83" t="e">
        <f>SUMIFS(#REF!,#REF!,'Variance Analysis'!$B40,#REF!,'Variance Analysis'!$A40)</f>
        <v>#REF!</v>
      </c>
      <c r="H40" s="83" t="e">
        <f>SUMIFS(#REF!,#REF!,'Variance Analysis'!$B40,#REF!,'Variance Analysis'!$A40)</f>
        <v>#REF!</v>
      </c>
      <c r="I40" s="83" t="e">
        <f>SUMIFS(#REF!,#REF!,'Variance Analysis'!$B40,#REF!,'Variance Analysis'!$A40)</f>
        <v>#REF!</v>
      </c>
      <c r="J40" s="83" t="e">
        <f>SUMIFS(#REF!,#REF!,'Variance Analysis'!$B40,#REF!,'Variance Analysis'!$A40)</f>
        <v>#REF!</v>
      </c>
      <c r="K40" s="83" t="e">
        <f>SUMIFS(#REF!,#REF!,'Variance Analysis'!$B40,#REF!,'Variance Analysis'!$A40)</f>
        <v>#REF!</v>
      </c>
      <c r="L40" s="83" t="e">
        <f>SUMIFS(#REF!,#REF!,'Variance Analysis'!$B40,#REF!,'Variance Analysis'!$A40)</f>
        <v>#REF!</v>
      </c>
      <c r="M40" s="83" t="e">
        <f>SUMIFS(#REF!,#REF!,'Variance Analysis'!$B40,#REF!,'Variance Analysis'!$A40)</f>
        <v>#REF!</v>
      </c>
      <c r="N40" s="83" t="e">
        <f>SUMIFS(#REF!,#REF!,'Variance Analysis'!$B40,#REF!,'Variance Analysis'!$A40)</f>
        <v>#REF!</v>
      </c>
      <c r="O40" s="57"/>
      <c r="P40" s="57"/>
      <c r="Q40" s="57"/>
      <c r="R40" s="57"/>
      <c r="S40" s="57"/>
      <c r="T40" s="57"/>
      <c r="U40" s="57"/>
      <c r="V40" s="57"/>
    </row>
    <row r="41" spans="1:22" s="56" customFormat="1" ht="12.75" customHeight="1">
      <c r="A41" s="26" t="s">
        <v>147</v>
      </c>
      <c r="B41" s="26" t="s">
        <v>139</v>
      </c>
      <c r="C41" s="84" t="e">
        <f>SUMIFS(#REF!,#REF!,$A$41)</f>
        <v>#REF!</v>
      </c>
      <c r="D41" s="84" t="e">
        <f>SUMIFS(#REF!,#REF!,$A$41)</f>
        <v>#REF!</v>
      </c>
      <c r="E41" s="84" t="e">
        <f>SUMIFS(#REF!,#REF!,$A$41)</f>
        <v>#REF!</v>
      </c>
      <c r="F41" s="84" t="e">
        <f>SUMIFS(#REF!,#REF!,$A$41)</f>
        <v>#REF!</v>
      </c>
      <c r="G41" s="84" t="e">
        <f>SUMIFS(#REF!,#REF!,$A$41)</f>
        <v>#REF!</v>
      </c>
      <c r="H41" s="84" t="e">
        <f>SUMIFS(#REF!,#REF!,$A$41)</f>
        <v>#REF!</v>
      </c>
      <c r="I41" s="84" t="e">
        <f>SUMIFS(#REF!,#REF!,$A$41)</f>
        <v>#REF!</v>
      </c>
      <c r="J41" s="84" t="e">
        <f>SUMIFS(#REF!,#REF!,$A$41)</f>
        <v>#REF!</v>
      </c>
      <c r="K41" s="84" t="e">
        <f>SUMIFS(#REF!,#REF!,$A$41)</f>
        <v>#REF!</v>
      </c>
      <c r="L41" s="84" t="e">
        <f>SUMIFS(#REF!,#REF!,$A$41)</f>
        <v>#REF!</v>
      </c>
      <c r="M41" s="84" t="e">
        <f>SUMIFS(#REF!,#REF!,$A$41)</f>
        <v>#REF!</v>
      </c>
      <c r="N41" s="84" t="e">
        <f>SUMIFS(#REF!,#REF!,$A$41)</f>
        <v>#REF!</v>
      </c>
      <c r="O41" s="57"/>
      <c r="P41" s="57"/>
      <c r="Q41" s="57"/>
      <c r="R41" s="57"/>
      <c r="S41" s="57"/>
      <c r="T41" s="57"/>
      <c r="U41" s="57"/>
      <c r="V41" s="57"/>
    </row>
    <row r="42" spans="1:22" s="56" customFormat="1" ht="12.75" customHeight="1">
      <c r="A42" s="26" t="s">
        <v>123</v>
      </c>
      <c r="B42" s="26" t="s">
        <v>80</v>
      </c>
      <c r="C42" s="83" t="e">
        <f>SUMIFS(C$30:C$41,$B$30:$B$41,$B$42)</f>
        <v>#REF!</v>
      </c>
      <c r="D42" s="83" t="e">
        <f t="shared" ref="D42:N42" si="2">SUMIFS(D$30:D$41,$B$30:$B$41,$B$42)</f>
        <v>#REF!</v>
      </c>
      <c r="E42" s="83" t="e">
        <f t="shared" si="2"/>
        <v>#REF!</v>
      </c>
      <c r="F42" s="83" t="e">
        <f t="shared" si="2"/>
        <v>#REF!</v>
      </c>
      <c r="G42" s="83" t="e">
        <f t="shared" si="2"/>
        <v>#REF!</v>
      </c>
      <c r="H42" s="83" t="e">
        <f t="shared" si="2"/>
        <v>#REF!</v>
      </c>
      <c r="I42" s="83" t="e">
        <f t="shared" si="2"/>
        <v>#REF!</v>
      </c>
      <c r="J42" s="83" t="e">
        <f t="shared" si="2"/>
        <v>#REF!</v>
      </c>
      <c r="K42" s="83" t="e">
        <f t="shared" si="2"/>
        <v>#REF!</v>
      </c>
      <c r="L42" s="83" t="e">
        <f t="shared" si="2"/>
        <v>#REF!</v>
      </c>
      <c r="M42" s="83" t="e">
        <f t="shared" si="2"/>
        <v>#REF!</v>
      </c>
      <c r="N42" s="83" t="e">
        <f t="shared" si="2"/>
        <v>#REF!</v>
      </c>
      <c r="O42" s="57"/>
      <c r="P42" s="57"/>
      <c r="Q42" s="57"/>
      <c r="R42" s="57"/>
      <c r="S42" s="57"/>
      <c r="T42" s="57"/>
      <c r="U42" s="57"/>
      <c r="V42" s="57"/>
    </row>
    <row r="43" spans="1:22" s="56" customFormat="1" ht="12.75" customHeight="1">
      <c r="A43" s="26" t="s">
        <v>123</v>
      </c>
      <c r="B43" s="26" t="s">
        <v>145</v>
      </c>
      <c r="C43" s="83" t="e">
        <f>SUMIFS(C$30:C$41,$B$30:$B$41,$B$43)</f>
        <v>#REF!</v>
      </c>
      <c r="D43" s="83" t="e">
        <f t="shared" ref="D43:N43" si="3">SUMIFS(D$30:D$41,$B$30:$B$41,$B$43)</f>
        <v>#REF!</v>
      </c>
      <c r="E43" s="83" t="e">
        <f t="shared" si="3"/>
        <v>#REF!</v>
      </c>
      <c r="F43" s="83" t="e">
        <f t="shared" si="3"/>
        <v>#REF!</v>
      </c>
      <c r="G43" s="83" t="e">
        <f t="shared" si="3"/>
        <v>#REF!</v>
      </c>
      <c r="H43" s="83" t="e">
        <f t="shared" si="3"/>
        <v>#REF!</v>
      </c>
      <c r="I43" s="83" t="e">
        <f t="shared" si="3"/>
        <v>#REF!</v>
      </c>
      <c r="J43" s="83" t="e">
        <f t="shared" si="3"/>
        <v>#REF!</v>
      </c>
      <c r="K43" s="83" t="e">
        <f t="shared" si="3"/>
        <v>#REF!</v>
      </c>
      <c r="L43" s="83" t="e">
        <f t="shared" si="3"/>
        <v>#REF!</v>
      </c>
      <c r="M43" s="83" t="e">
        <f t="shared" si="3"/>
        <v>#REF!</v>
      </c>
      <c r="N43" s="83" t="e">
        <f t="shared" si="3"/>
        <v>#REF!</v>
      </c>
      <c r="O43" s="57"/>
      <c r="P43" s="57"/>
      <c r="Q43" s="57"/>
      <c r="R43" s="57"/>
      <c r="S43" s="57"/>
      <c r="T43" s="57"/>
      <c r="U43" s="57"/>
      <c r="V43" s="57"/>
    </row>
    <row r="44" spans="1:22" ht="12.75" customHeight="1">
      <c r="A44" s="26" t="s">
        <v>123</v>
      </c>
      <c r="B44" s="26" t="s">
        <v>146</v>
      </c>
      <c r="C44" s="83" t="e">
        <f>SUMIFS(C$30:C$41,$B$30:$B$41,$B$44)</f>
        <v>#REF!</v>
      </c>
      <c r="D44" s="83" t="e">
        <f t="shared" ref="D44:N44" si="4">SUMIFS(D$30:D$41,$B$30:$B$41,$B$44)</f>
        <v>#REF!</v>
      </c>
      <c r="E44" s="83" t="e">
        <f t="shared" si="4"/>
        <v>#REF!</v>
      </c>
      <c r="F44" s="83" t="e">
        <f t="shared" si="4"/>
        <v>#REF!</v>
      </c>
      <c r="G44" s="83" t="e">
        <f t="shared" si="4"/>
        <v>#REF!</v>
      </c>
      <c r="H44" s="83" t="e">
        <f t="shared" si="4"/>
        <v>#REF!</v>
      </c>
      <c r="I44" s="83" t="e">
        <f t="shared" si="4"/>
        <v>#REF!</v>
      </c>
      <c r="J44" s="83" t="e">
        <f t="shared" si="4"/>
        <v>#REF!</v>
      </c>
      <c r="K44" s="83" t="e">
        <f t="shared" si="4"/>
        <v>#REF!</v>
      </c>
      <c r="L44" s="83" t="e">
        <f t="shared" si="4"/>
        <v>#REF!</v>
      </c>
      <c r="M44" s="83" t="e">
        <f t="shared" si="4"/>
        <v>#REF!</v>
      </c>
      <c r="N44" s="83" t="e">
        <f t="shared" si="4"/>
        <v>#REF!</v>
      </c>
      <c r="O44" s="19"/>
      <c r="P44" s="19"/>
      <c r="Q44" s="19"/>
      <c r="R44" s="19"/>
      <c r="S44" s="19"/>
      <c r="T44" s="19"/>
      <c r="U44" s="19"/>
      <c r="V44" s="19"/>
    </row>
    <row r="45" spans="1:22" ht="12.75" customHeight="1">
      <c r="A45" s="26" t="s">
        <v>123</v>
      </c>
      <c r="B45" s="57" t="s">
        <v>139</v>
      </c>
      <c r="C45" s="83" t="e">
        <f>SUMIFS(C$30:C$41,$B$30:$B$41,$B$45)</f>
        <v>#REF!</v>
      </c>
      <c r="D45" s="83" t="e">
        <f t="shared" ref="D45:N45" si="5">SUMIFS(D$30:D$41,$B$30:$B$41,$B$45)</f>
        <v>#REF!</v>
      </c>
      <c r="E45" s="83" t="e">
        <f t="shared" si="5"/>
        <v>#REF!</v>
      </c>
      <c r="F45" s="83" t="e">
        <f t="shared" si="5"/>
        <v>#REF!</v>
      </c>
      <c r="G45" s="83" t="e">
        <f t="shared" si="5"/>
        <v>#REF!</v>
      </c>
      <c r="H45" s="83" t="e">
        <f t="shared" si="5"/>
        <v>#REF!</v>
      </c>
      <c r="I45" s="83" t="e">
        <f t="shared" si="5"/>
        <v>#REF!</v>
      </c>
      <c r="J45" s="83" t="e">
        <f t="shared" si="5"/>
        <v>#REF!</v>
      </c>
      <c r="K45" s="83" t="e">
        <f t="shared" si="5"/>
        <v>#REF!</v>
      </c>
      <c r="L45" s="83" t="e">
        <f t="shared" si="5"/>
        <v>#REF!</v>
      </c>
      <c r="M45" s="83" t="e">
        <f t="shared" si="5"/>
        <v>#REF!</v>
      </c>
      <c r="N45" s="83" t="e">
        <f t="shared" si="5"/>
        <v>#REF!</v>
      </c>
      <c r="O45" s="19"/>
      <c r="P45" s="19"/>
      <c r="Q45" s="19"/>
      <c r="R45" s="19"/>
      <c r="S45" s="19"/>
      <c r="T45" s="19"/>
      <c r="U45" s="19"/>
      <c r="V45" s="19"/>
    </row>
    <row r="46" spans="1:22" s="59" customFormat="1" ht="39.950000000000003" customHeight="1">
      <c r="A46" s="199" t="s">
        <v>148</v>
      </c>
      <c r="B46" s="200"/>
      <c r="C46" s="200"/>
      <c r="D46" s="200"/>
      <c r="E46" s="200"/>
      <c r="F46" s="200"/>
      <c r="G46" s="200"/>
      <c r="H46" s="200"/>
      <c r="I46" s="200"/>
      <c r="J46" s="200"/>
      <c r="K46" s="44"/>
      <c r="L46" s="44"/>
      <c r="M46" s="44"/>
      <c r="N46" s="44"/>
      <c r="O46" s="44"/>
      <c r="P46" s="44"/>
      <c r="Q46" s="44"/>
      <c r="R46" s="44"/>
      <c r="S46" s="44"/>
      <c r="T46" s="44"/>
      <c r="U46" s="44"/>
      <c r="V46" s="44"/>
    </row>
    <row r="47" spans="1:22" s="59" customFormat="1" ht="30" customHeight="1">
      <c r="A47" s="196" t="s">
        <v>149</v>
      </c>
      <c r="B47" s="197"/>
      <c r="C47" s="197"/>
      <c r="D47" s="197"/>
      <c r="E47" s="197"/>
      <c r="F47" s="197"/>
      <c r="G47" s="197"/>
      <c r="H47" s="197"/>
      <c r="I47" s="197"/>
      <c r="J47" s="197"/>
      <c r="K47" s="44"/>
      <c r="L47" s="44"/>
      <c r="M47" s="44"/>
      <c r="N47" s="44"/>
      <c r="O47" s="44"/>
      <c r="P47" s="44"/>
      <c r="Q47" s="44"/>
      <c r="R47" s="44"/>
      <c r="S47" s="44"/>
      <c r="T47" s="44"/>
      <c r="U47" s="44"/>
      <c r="V47" s="44"/>
    </row>
    <row r="48" spans="1:22" s="59" customFormat="1" ht="45.95" customHeight="1">
      <c r="A48" s="196" t="s">
        <v>150</v>
      </c>
      <c r="B48" s="197"/>
      <c r="C48" s="197"/>
      <c r="D48" s="197"/>
      <c r="E48" s="197"/>
      <c r="F48" s="197"/>
      <c r="G48" s="197"/>
      <c r="H48" s="197"/>
      <c r="I48" s="197"/>
      <c r="J48" s="197"/>
      <c r="K48" s="44"/>
      <c r="L48" s="44"/>
      <c r="M48" s="44"/>
      <c r="N48" s="44"/>
      <c r="O48" s="44"/>
      <c r="P48" s="44"/>
      <c r="Q48" s="44"/>
      <c r="R48" s="44"/>
      <c r="S48" s="44"/>
      <c r="T48" s="44"/>
      <c r="U48" s="44"/>
      <c r="V48" s="44"/>
    </row>
    <row r="49" spans="1:22" s="59" customFormat="1" ht="45.95" customHeight="1">
      <c r="A49" s="176" t="s">
        <v>151</v>
      </c>
      <c r="B49" s="88" t="s">
        <v>152</v>
      </c>
      <c r="C49" s="87"/>
      <c r="D49" s="87"/>
      <c r="E49" s="87"/>
      <c r="F49" s="87"/>
      <c r="G49" s="87"/>
      <c r="H49" s="87"/>
      <c r="I49" s="87"/>
      <c r="J49" s="87"/>
      <c r="K49" s="44"/>
      <c r="L49" s="44"/>
      <c r="M49" s="44"/>
      <c r="N49" s="44"/>
      <c r="O49" s="44"/>
      <c r="P49" s="44"/>
      <c r="Q49" s="44"/>
      <c r="R49" s="44"/>
      <c r="S49" s="44"/>
      <c r="T49" s="44"/>
      <c r="U49" s="44"/>
      <c r="V49" s="44"/>
    </row>
    <row r="50" spans="1:22" ht="28.5" customHeight="1">
      <c r="A50" s="58" t="s">
        <v>123</v>
      </c>
      <c r="B50" s="54"/>
      <c r="C50" s="34" t="s">
        <v>124</v>
      </c>
      <c r="D50" s="34" t="s">
        <v>125</v>
      </c>
      <c r="E50" s="34" t="s">
        <v>126</v>
      </c>
      <c r="F50" s="34" t="s">
        <v>127</v>
      </c>
      <c r="G50" s="34" t="s">
        <v>128</v>
      </c>
      <c r="H50" s="34" t="s">
        <v>129</v>
      </c>
      <c r="I50" s="34" t="s">
        <v>130</v>
      </c>
      <c r="J50" s="34" t="s">
        <v>131</v>
      </c>
      <c r="K50" s="34" t="s">
        <v>132</v>
      </c>
      <c r="L50" s="34" t="s">
        <v>133</v>
      </c>
      <c r="M50" s="34" t="s">
        <v>134</v>
      </c>
      <c r="N50" s="34" t="s">
        <v>135</v>
      </c>
      <c r="O50" s="19"/>
      <c r="P50" s="19"/>
      <c r="Q50" s="19"/>
      <c r="R50" s="19"/>
      <c r="S50" s="19"/>
      <c r="T50" s="19"/>
      <c r="U50" s="19"/>
      <c r="V50" s="19"/>
    </row>
    <row r="51" spans="1:22" s="56" customFormat="1" ht="12.75" customHeight="1">
      <c r="A51" s="4" t="s">
        <v>136</v>
      </c>
      <c r="B51" s="5" t="s">
        <v>80</v>
      </c>
      <c r="C51" s="82" t="e">
        <f t="shared" ref="C51:C66" si="6">C30-C9</f>
        <v>#REF!</v>
      </c>
      <c r="D51" s="82" t="e">
        <f t="shared" ref="D51:N51" si="7">D30-D9</f>
        <v>#REF!</v>
      </c>
      <c r="E51" s="82" t="e">
        <f t="shared" si="7"/>
        <v>#REF!</v>
      </c>
      <c r="F51" s="82" t="e">
        <f t="shared" si="7"/>
        <v>#REF!</v>
      </c>
      <c r="G51" s="82" t="e">
        <f t="shared" si="7"/>
        <v>#REF!</v>
      </c>
      <c r="H51" s="82" t="e">
        <f t="shared" si="7"/>
        <v>#REF!</v>
      </c>
      <c r="I51" s="82" t="e">
        <f t="shared" si="7"/>
        <v>#REF!</v>
      </c>
      <c r="J51" s="82" t="e">
        <f t="shared" si="7"/>
        <v>#REF!</v>
      </c>
      <c r="K51" s="82" t="e">
        <f t="shared" si="7"/>
        <v>#REF!</v>
      </c>
      <c r="L51" s="82" t="e">
        <f t="shared" si="7"/>
        <v>#REF!</v>
      </c>
      <c r="M51" s="82" t="e">
        <f t="shared" si="7"/>
        <v>#REF!</v>
      </c>
      <c r="N51" s="82" t="e">
        <f t="shared" si="7"/>
        <v>#REF!</v>
      </c>
      <c r="O51" s="57"/>
      <c r="P51" s="57"/>
      <c r="Q51" s="57"/>
      <c r="R51" s="57"/>
      <c r="S51" s="57"/>
      <c r="T51" s="57"/>
      <c r="U51" s="57"/>
      <c r="V51" s="57"/>
    </row>
    <row r="52" spans="1:22" s="56" customFormat="1" ht="12.75" customHeight="1">
      <c r="A52" s="26"/>
      <c r="B52" s="26" t="s">
        <v>137</v>
      </c>
      <c r="C52" s="82" t="e">
        <f t="shared" si="6"/>
        <v>#REF!</v>
      </c>
      <c r="D52" s="82" t="e">
        <f t="shared" ref="D52:N52" si="8">D31-D10</f>
        <v>#REF!</v>
      </c>
      <c r="E52" s="82" t="e">
        <f t="shared" si="8"/>
        <v>#REF!</v>
      </c>
      <c r="F52" s="82" t="e">
        <f t="shared" si="8"/>
        <v>#REF!</v>
      </c>
      <c r="G52" s="82" t="e">
        <f t="shared" si="8"/>
        <v>#REF!</v>
      </c>
      <c r="H52" s="82" t="e">
        <f t="shared" si="8"/>
        <v>#REF!</v>
      </c>
      <c r="I52" s="82" t="e">
        <f t="shared" si="8"/>
        <v>#REF!</v>
      </c>
      <c r="J52" s="82" t="e">
        <f t="shared" si="8"/>
        <v>#REF!</v>
      </c>
      <c r="K52" s="82" t="e">
        <f t="shared" si="8"/>
        <v>#REF!</v>
      </c>
      <c r="L52" s="82" t="e">
        <f t="shared" si="8"/>
        <v>#REF!</v>
      </c>
      <c r="M52" s="82" t="e">
        <f t="shared" si="8"/>
        <v>#REF!</v>
      </c>
      <c r="N52" s="82" t="e">
        <f t="shared" si="8"/>
        <v>#REF!</v>
      </c>
      <c r="O52" s="57"/>
      <c r="P52" s="57"/>
      <c r="Q52" s="57"/>
      <c r="R52" s="57"/>
      <c r="S52" s="57"/>
      <c r="T52" s="57"/>
      <c r="U52" s="57"/>
      <c r="V52" s="57"/>
    </row>
    <row r="53" spans="1:22" s="56" customFormat="1" ht="12.75" customHeight="1">
      <c r="A53" s="26"/>
      <c r="B53" s="26" t="s">
        <v>138</v>
      </c>
      <c r="C53" s="82" t="e">
        <f t="shared" si="6"/>
        <v>#REF!</v>
      </c>
      <c r="D53" s="82" t="e">
        <f t="shared" ref="D53:N53" si="9">D32-D11</f>
        <v>#REF!</v>
      </c>
      <c r="E53" s="82" t="e">
        <f t="shared" si="9"/>
        <v>#REF!</v>
      </c>
      <c r="F53" s="82" t="e">
        <f t="shared" si="9"/>
        <v>#REF!</v>
      </c>
      <c r="G53" s="82" t="e">
        <f t="shared" si="9"/>
        <v>#REF!</v>
      </c>
      <c r="H53" s="82" t="e">
        <f t="shared" si="9"/>
        <v>#REF!</v>
      </c>
      <c r="I53" s="82" t="e">
        <f t="shared" si="9"/>
        <v>#REF!</v>
      </c>
      <c r="J53" s="82" t="e">
        <f t="shared" si="9"/>
        <v>#REF!</v>
      </c>
      <c r="K53" s="82" t="e">
        <f t="shared" si="9"/>
        <v>#REF!</v>
      </c>
      <c r="L53" s="82" t="e">
        <f t="shared" si="9"/>
        <v>#REF!</v>
      </c>
      <c r="M53" s="82" t="e">
        <f t="shared" si="9"/>
        <v>#REF!</v>
      </c>
      <c r="N53" s="82" t="e">
        <f t="shared" si="9"/>
        <v>#REF!</v>
      </c>
      <c r="O53" s="57"/>
      <c r="P53" s="57"/>
      <c r="Q53" s="57"/>
      <c r="R53" s="57"/>
      <c r="S53" s="57"/>
      <c r="T53" s="57"/>
      <c r="U53" s="57"/>
      <c r="V53" s="57"/>
    </row>
    <row r="54" spans="1:22" s="56" customFormat="1" ht="12.75" customHeight="1">
      <c r="A54" s="26"/>
      <c r="B54" s="26" t="s">
        <v>139</v>
      </c>
      <c r="C54" s="82" t="e">
        <f t="shared" si="6"/>
        <v>#REF!</v>
      </c>
      <c r="D54" s="82" t="e">
        <f t="shared" ref="D54:N54" si="10">D33-D12</f>
        <v>#REF!</v>
      </c>
      <c r="E54" s="82" t="e">
        <f t="shared" si="10"/>
        <v>#REF!</v>
      </c>
      <c r="F54" s="82" t="e">
        <f t="shared" si="10"/>
        <v>#REF!</v>
      </c>
      <c r="G54" s="82" t="e">
        <f t="shared" si="10"/>
        <v>#REF!</v>
      </c>
      <c r="H54" s="82" t="e">
        <f t="shared" si="10"/>
        <v>#REF!</v>
      </c>
      <c r="I54" s="82" t="e">
        <f t="shared" si="10"/>
        <v>#REF!</v>
      </c>
      <c r="J54" s="82" t="e">
        <f t="shared" si="10"/>
        <v>#REF!</v>
      </c>
      <c r="K54" s="82" t="e">
        <f t="shared" si="10"/>
        <v>#REF!</v>
      </c>
      <c r="L54" s="82" t="e">
        <f t="shared" si="10"/>
        <v>#REF!</v>
      </c>
      <c r="M54" s="82" t="e">
        <f t="shared" si="10"/>
        <v>#REF!</v>
      </c>
      <c r="N54" s="82" t="e">
        <f t="shared" si="10"/>
        <v>#REF!</v>
      </c>
      <c r="O54" s="57"/>
      <c r="P54" s="57"/>
      <c r="Q54" s="57"/>
      <c r="R54" s="57"/>
      <c r="S54" s="57"/>
      <c r="T54" s="57"/>
      <c r="U54" s="57"/>
      <c r="V54" s="57"/>
    </row>
    <row r="55" spans="1:22" s="56" customFormat="1" ht="12.75" customHeight="1">
      <c r="A55" s="26" t="s">
        <v>140</v>
      </c>
      <c r="B55" s="26" t="s">
        <v>80</v>
      </c>
      <c r="C55" s="82" t="e">
        <f t="shared" si="6"/>
        <v>#REF!</v>
      </c>
      <c r="D55" s="82" t="e">
        <f t="shared" ref="D55:N55" si="11">D34-D13</f>
        <v>#REF!</v>
      </c>
      <c r="E55" s="82" t="e">
        <f t="shared" si="11"/>
        <v>#REF!</v>
      </c>
      <c r="F55" s="82" t="e">
        <f t="shared" si="11"/>
        <v>#REF!</v>
      </c>
      <c r="G55" s="82" t="e">
        <f t="shared" si="11"/>
        <v>#REF!</v>
      </c>
      <c r="H55" s="82" t="e">
        <f t="shared" si="11"/>
        <v>#REF!</v>
      </c>
      <c r="I55" s="82" t="e">
        <f t="shared" si="11"/>
        <v>#REF!</v>
      </c>
      <c r="J55" s="82" t="e">
        <f t="shared" si="11"/>
        <v>#REF!</v>
      </c>
      <c r="K55" s="82" t="e">
        <f t="shared" si="11"/>
        <v>#REF!</v>
      </c>
      <c r="L55" s="82" t="e">
        <f t="shared" si="11"/>
        <v>#REF!</v>
      </c>
      <c r="M55" s="82" t="e">
        <f t="shared" si="11"/>
        <v>#REF!</v>
      </c>
      <c r="N55" s="82" t="e">
        <f t="shared" si="11"/>
        <v>#REF!</v>
      </c>
      <c r="O55" s="57"/>
      <c r="P55" s="57"/>
      <c r="Q55" s="57"/>
      <c r="R55" s="57"/>
      <c r="S55" s="57"/>
      <c r="T55" s="57"/>
      <c r="U55" s="57"/>
      <c r="V55" s="57"/>
    </row>
    <row r="56" spans="1:22" s="56" customFormat="1" ht="12.75" customHeight="1">
      <c r="A56" s="26"/>
      <c r="B56" s="26" t="s">
        <v>137</v>
      </c>
      <c r="C56" s="82" t="e">
        <f t="shared" si="6"/>
        <v>#REF!</v>
      </c>
      <c r="D56" s="82" t="e">
        <f t="shared" ref="D56:N56" si="12">D35-D14</f>
        <v>#REF!</v>
      </c>
      <c r="E56" s="82" t="e">
        <f t="shared" si="12"/>
        <v>#REF!</v>
      </c>
      <c r="F56" s="82" t="e">
        <f t="shared" si="12"/>
        <v>#REF!</v>
      </c>
      <c r="G56" s="82" t="e">
        <f t="shared" si="12"/>
        <v>#REF!</v>
      </c>
      <c r="H56" s="82" t="e">
        <f t="shared" si="12"/>
        <v>#REF!</v>
      </c>
      <c r="I56" s="82" t="e">
        <f t="shared" si="12"/>
        <v>#REF!</v>
      </c>
      <c r="J56" s="82" t="e">
        <f t="shared" si="12"/>
        <v>#REF!</v>
      </c>
      <c r="K56" s="82" t="e">
        <f t="shared" si="12"/>
        <v>#REF!</v>
      </c>
      <c r="L56" s="82" t="e">
        <f t="shared" si="12"/>
        <v>#REF!</v>
      </c>
      <c r="M56" s="82" t="e">
        <f t="shared" si="12"/>
        <v>#REF!</v>
      </c>
      <c r="N56" s="82" t="e">
        <f t="shared" si="12"/>
        <v>#REF!</v>
      </c>
      <c r="O56" s="57"/>
      <c r="P56" s="57"/>
      <c r="Q56" s="57"/>
      <c r="R56" s="57"/>
      <c r="S56" s="57"/>
      <c r="T56" s="57"/>
      <c r="U56" s="57"/>
      <c r="V56" s="57"/>
    </row>
    <row r="57" spans="1:22" s="56" customFormat="1" ht="12.75" customHeight="1">
      <c r="A57" s="26"/>
      <c r="B57" s="26" t="s">
        <v>138</v>
      </c>
      <c r="C57" s="82" t="e">
        <f t="shared" si="6"/>
        <v>#REF!</v>
      </c>
      <c r="D57" s="82" t="e">
        <f t="shared" ref="D57:N57" si="13">D36-D15</f>
        <v>#REF!</v>
      </c>
      <c r="E57" s="82" t="e">
        <f t="shared" si="13"/>
        <v>#REF!</v>
      </c>
      <c r="F57" s="82" t="e">
        <f t="shared" si="13"/>
        <v>#REF!</v>
      </c>
      <c r="G57" s="82" t="e">
        <f t="shared" si="13"/>
        <v>#REF!</v>
      </c>
      <c r="H57" s="82" t="e">
        <f t="shared" si="13"/>
        <v>#REF!</v>
      </c>
      <c r="I57" s="82" t="e">
        <f t="shared" si="13"/>
        <v>#REF!</v>
      </c>
      <c r="J57" s="82" t="e">
        <f t="shared" si="13"/>
        <v>#REF!</v>
      </c>
      <c r="K57" s="82" t="e">
        <f t="shared" si="13"/>
        <v>#REF!</v>
      </c>
      <c r="L57" s="82" t="e">
        <f t="shared" si="13"/>
        <v>#REF!</v>
      </c>
      <c r="M57" s="82" t="e">
        <f t="shared" si="13"/>
        <v>#REF!</v>
      </c>
      <c r="N57" s="82" t="e">
        <f t="shared" si="13"/>
        <v>#REF!</v>
      </c>
      <c r="O57" s="57"/>
      <c r="P57" s="57"/>
      <c r="Q57" s="57"/>
      <c r="R57" s="57"/>
      <c r="S57" s="57"/>
      <c r="T57" s="57"/>
      <c r="U57" s="57"/>
      <c r="V57" s="57"/>
    </row>
    <row r="58" spans="1:22" s="56" customFormat="1" ht="12.75" customHeight="1">
      <c r="A58" s="26"/>
      <c r="B58" s="26" t="s">
        <v>139</v>
      </c>
      <c r="C58" s="82" t="e">
        <f t="shared" si="6"/>
        <v>#REF!</v>
      </c>
      <c r="D58" s="82" t="e">
        <f t="shared" ref="D58:N58" si="14">D37-D16</f>
        <v>#REF!</v>
      </c>
      <c r="E58" s="82" t="e">
        <f t="shared" si="14"/>
        <v>#REF!</v>
      </c>
      <c r="F58" s="82" t="e">
        <f t="shared" si="14"/>
        <v>#REF!</v>
      </c>
      <c r="G58" s="82" t="e">
        <f t="shared" si="14"/>
        <v>#REF!</v>
      </c>
      <c r="H58" s="82" t="e">
        <f t="shared" si="14"/>
        <v>#REF!</v>
      </c>
      <c r="I58" s="82" t="e">
        <f t="shared" si="14"/>
        <v>#REF!</v>
      </c>
      <c r="J58" s="82" t="e">
        <f t="shared" si="14"/>
        <v>#REF!</v>
      </c>
      <c r="K58" s="82" t="e">
        <f t="shared" si="14"/>
        <v>#REF!</v>
      </c>
      <c r="L58" s="82" t="e">
        <f t="shared" si="14"/>
        <v>#REF!</v>
      </c>
      <c r="M58" s="82" t="e">
        <f t="shared" si="14"/>
        <v>#REF!</v>
      </c>
      <c r="N58" s="82" t="e">
        <f t="shared" si="14"/>
        <v>#REF!</v>
      </c>
      <c r="O58" s="57"/>
      <c r="P58" s="57"/>
      <c r="Q58" s="57"/>
      <c r="R58" s="57"/>
      <c r="S58" s="57"/>
      <c r="T58" s="57"/>
      <c r="U58" s="57"/>
      <c r="V58" s="57"/>
    </row>
    <row r="59" spans="1:22" s="56" customFormat="1" ht="12.75" customHeight="1">
      <c r="A59" s="26" t="s">
        <v>141</v>
      </c>
      <c r="B59" s="26" t="s">
        <v>80</v>
      </c>
      <c r="C59" s="82" t="e">
        <f t="shared" si="6"/>
        <v>#REF!</v>
      </c>
      <c r="D59" s="82" t="e">
        <f t="shared" ref="D59:N59" si="15">D38-D17</f>
        <v>#REF!</v>
      </c>
      <c r="E59" s="82" t="e">
        <f t="shared" si="15"/>
        <v>#REF!</v>
      </c>
      <c r="F59" s="82" t="e">
        <f t="shared" si="15"/>
        <v>#REF!</v>
      </c>
      <c r="G59" s="82" t="e">
        <f t="shared" si="15"/>
        <v>#REF!</v>
      </c>
      <c r="H59" s="82" t="e">
        <f t="shared" si="15"/>
        <v>#REF!</v>
      </c>
      <c r="I59" s="82" t="e">
        <f t="shared" si="15"/>
        <v>#REF!</v>
      </c>
      <c r="J59" s="82" t="e">
        <f t="shared" si="15"/>
        <v>#REF!</v>
      </c>
      <c r="K59" s="82" t="e">
        <f t="shared" si="15"/>
        <v>#REF!</v>
      </c>
      <c r="L59" s="82" t="e">
        <f t="shared" si="15"/>
        <v>#REF!</v>
      </c>
      <c r="M59" s="82" t="e">
        <f t="shared" si="15"/>
        <v>#REF!</v>
      </c>
      <c r="N59" s="82" t="e">
        <f t="shared" si="15"/>
        <v>#REF!</v>
      </c>
      <c r="O59" s="57"/>
      <c r="P59" s="57"/>
      <c r="Q59" s="57"/>
      <c r="R59" s="57"/>
      <c r="S59" s="57"/>
      <c r="T59" s="57"/>
      <c r="U59" s="57"/>
      <c r="V59" s="57"/>
    </row>
    <row r="60" spans="1:22" s="56" customFormat="1" ht="12.75" customHeight="1">
      <c r="A60" s="26"/>
      <c r="B60" s="26" t="s">
        <v>137</v>
      </c>
      <c r="C60" s="82" t="e">
        <f t="shared" si="6"/>
        <v>#REF!</v>
      </c>
      <c r="D60" s="82" t="e">
        <f t="shared" ref="D60:N60" si="16">D39-D18</f>
        <v>#REF!</v>
      </c>
      <c r="E60" s="82" t="e">
        <f t="shared" si="16"/>
        <v>#REF!</v>
      </c>
      <c r="F60" s="82" t="e">
        <f t="shared" si="16"/>
        <v>#REF!</v>
      </c>
      <c r="G60" s="82" t="e">
        <f t="shared" si="16"/>
        <v>#REF!</v>
      </c>
      <c r="H60" s="82" t="e">
        <f t="shared" si="16"/>
        <v>#REF!</v>
      </c>
      <c r="I60" s="82" t="e">
        <f t="shared" si="16"/>
        <v>#REF!</v>
      </c>
      <c r="J60" s="82" t="e">
        <f t="shared" si="16"/>
        <v>#REF!</v>
      </c>
      <c r="K60" s="82" t="e">
        <f t="shared" si="16"/>
        <v>#REF!</v>
      </c>
      <c r="L60" s="82" t="e">
        <f t="shared" si="16"/>
        <v>#REF!</v>
      </c>
      <c r="M60" s="82" t="e">
        <f t="shared" si="16"/>
        <v>#REF!</v>
      </c>
      <c r="N60" s="82" t="e">
        <f t="shared" si="16"/>
        <v>#REF!</v>
      </c>
      <c r="O60" s="57"/>
      <c r="P60" s="57"/>
      <c r="Q60" s="57"/>
      <c r="R60" s="57"/>
      <c r="S60" s="57"/>
      <c r="T60" s="57"/>
      <c r="U60" s="57"/>
      <c r="V60" s="57"/>
    </row>
    <row r="61" spans="1:22" s="56" customFormat="1" ht="12.75" customHeight="1">
      <c r="A61" s="26"/>
      <c r="B61" s="26" t="s">
        <v>138</v>
      </c>
      <c r="C61" s="82" t="e">
        <f t="shared" si="6"/>
        <v>#REF!</v>
      </c>
      <c r="D61" s="82" t="e">
        <f t="shared" ref="D61:N61" si="17">D40-D19</f>
        <v>#REF!</v>
      </c>
      <c r="E61" s="82" t="e">
        <f t="shared" si="17"/>
        <v>#REF!</v>
      </c>
      <c r="F61" s="82" t="e">
        <f t="shared" si="17"/>
        <v>#REF!</v>
      </c>
      <c r="G61" s="82" t="e">
        <f t="shared" si="17"/>
        <v>#REF!</v>
      </c>
      <c r="H61" s="82" t="e">
        <f t="shared" si="17"/>
        <v>#REF!</v>
      </c>
      <c r="I61" s="82" t="e">
        <f t="shared" si="17"/>
        <v>#REF!</v>
      </c>
      <c r="J61" s="82" t="e">
        <f t="shared" si="17"/>
        <v>#REF!</v>
      </c>
      <c r="K61" s="82" t="e">
        <f t="shared" si="17"/>
        <v>#REF!</v>
      </c>
      <c r="L61" s="82" t="e">
        <f t="shared" si="17"/>
        <v>#REF!</v>
      </c>
      <c r="M61" s="82" t="e">
        <f t="shared" si="17"/>
        <v>#REF!</v>
      </c>
      <c r="N61" s="82" t="e">
        <f t="shared" si="17"/>
        <v>#REF!</v>
      </c>
      <c r="O61" s="57"/>
      <c r="P61" s="57"/>
      <c r="Q61" s="57"/>
      <c r="R61" s="57"/>
      <c r="S61" s="57"/>
      <c r="T61" s="57"/>
      <c r="U61" s="57"/>
      <c r="V61" s="57"/>
    </row>
    <row r="62" spans="1:22" s="56" customFormat="1" ht="12.75" customHeight="1">
      <c r="A62" s="26"/>
      <c r="B62" s="26" t="s">
        <v>139</v>
      </c>
      <c r="C62" s="82" t="e">
        <f t="shared" si="6"/>
        <v>#REF!</v>
      </c>
      <c r="D62" s="82" t="e">
        <f t="shared" ref="D62:N62" si="18">D41-D20</f>
        <v>#REF!</v>
      </c>
      <c r="E62" s="82" t="e">
        <f t="shared" si="18"/>
        <v>#REF!</v>
      </c>
      <c r="F62" s="82" t="e">
        <f t="shared" si="18"/>
        <v>#REF!</v>
      </c>
      <c r="G62" s="82" t="e">
        <f t="shared" si="18"/>
        <v>#REF!</v>
      </c>
      <c r="H62" s="82" t="e">
        <f t="shared" si="18"/>
        <v>#REF!</v>
      </c>
      <c r="I62" s="82" t="e">
        <f t="shared" si="18"/>
        <v>#REF!</v>
      </c>
      <c r="J62" s="82" t="e">
        <f t="shared" si="18"/>
        <v>#REF!</v>
      </c>
      <c r="K62" s="82" t="e">
        <f t="shared" si="18"/>
        <v>#REF!</v>
      </c>
      <c r="L62" s="82" t="e">
        <f t="shared" si="18"/>
        <v>#REF!</v>
      </c>
      <c r="M62" s="82" t="e">
        <f t="shared" si="18"/>
        <v>#REF!</v>
      </c>
      <c r="N62" s="82" t="e">
        <f t="shared" si="18"/>
        <v>#REF!</v>
      </c>
      <c r="O62" s="57"/>
      <c r="P62" s="57"/>
      <c r="Q62" s="57"/>
      <c r="R62" s="57"/>
      <c r="S62" s="57"/>
      <c r="T62" s="57"/>
      <c r="U62" s="57"/>
      <c r="V62" s="57"/>
    </row>
    <row r="63" spans="1:22" s="56" customFormat="1" ht="12.75" customHeight="1">
      <c r="A63" s="26" t="s">
        <v>123</v>
      </c>
      <c r="B63" s="26" t="s">
        <v>80</v>
      </c>
      <c r="C63" s="82" t="e">
        <f t="shared" si="6"/>
        <v>#REF!</v>
      </c>
      <c r="D63" s="82" t="e">
        <f t="shared" ref="D63:N63" si="19">D42-D21</f>
        <v>#REF!</v>
      </c>
      <c r="E63" s="82" t="e">
        <f t="shared" si="19"/>
        <v>#REF!</v>
      </c>
      <c r="F63" s="82" t="e">
        <f t="shared" si="19"/>
        <v>#REF!</v>
      </c>
      <c r="G63" s="82" t="e">
        <f t="shared" si="19"/>
        <v>#REF!</v>
      </c>
      <c r="H63" s="82" t="e">
        <f t="shared" si="19"/>
        <v>#REF!</v>
      </c>
      <c r="I63" s="82" t="e">
        <f t="shared" si="19"/>
        <v>#REF!</v>
      </c>
      <c r="J63" s="82" t="e">
        <f t="shared" si="19"/>
        <v>#REF!</v>
      </c>
      <c r="K63" s="82" t="e">
        <f t="shared" si="19"/>
        <v>#REF!</v>
      </c>
      <c r="L63" s="82" t="e">
        <f t="shared" si="19"/>
        <v>#REF!</v>
      </c>
      <c r="M63" s="82" t="e">
        <f t="shared" si="19"/>
        <v>#REF!</v>
      </c>
      <c r="N63" s="82" t="e">
        <f t="shared" si="19"/>
        <v>#REF!</v>
      </c>
      <c r="O63" s="57"/>
      <c r="P63" s="57"/>
      <c r="Q63" s="57"/>
      <c r="R63" s="57"/>
      <c r="S63" s="57"/>
      <c r="T63" s="57"/>
      <c r="U63" s="57"/>
      <c r="V63" s="57"/>
    </row>
    <row r="64" spans="1:22" s="56" customFormat="1" ht="12.75" customHeight="1">
      <c r="A64" s="26"/>
      <c r="B64" s="26" t="s">
        <v>137</v>
      </c>
      <c r="C64" s="82" t="e">
        <f t="shared" si="6"/>
        <v>#REF!</v>
      </c>
      <c r="D64" s="82" t="e">
        <f t="shared" ref="D64:N64" si="20">D43-D22</f>
        <v>#REF!</v>
      </c>
      <c r="E64" s="82" t="e">
        <f t="shared" si="20"/>
        <v>#REF!</v>
      </c>
      <c r="F64" s="82" t="e">
        <f t="shared" si="20"/>
        <v>#REF!</v>
      </c>
      <c r="G64" s="82" t="e">
        <f t="shared" si="20"/>
        <v>#REF!</v>
      </c>
      <c r="H64" s="82" t="e">
        <f t="shared" si="20"/>
        <v>#REF!</v>
      </c>
      <c r="I64" s="82" t="e">
        <f t="shared" si="20"/>
        <v>#REF!</v>
      </c>
      <c r="J64" s="82" t="e">
        <f t="shared" si="20"/>
        <v>#REF!</v>
      </c>
      <c r="K64" s="82" t="e">
        <f t="shared" si="20"/>
        <v>#REF!</v>
      </c>
      <c r="L64" s="82" t="e">
        <f t="shared" si="20"/>
        <v>#REF!</v>
      </c>
      <c r="M64" s="82" t="e">
        <f t="shared" si="20"/>
        <v>#REF!</v>
      </c>
      <c r="N64" s="82" t="e">
        <f t="shared" si="20"/>
        <v>#REF!</v>
      </c>
      <c r="O64" s="57"/>
      <c r="P64" s="57"/>
      <c r="Q64" s="57"/>
      <c r="R64" s="57"/>
      <c r="S64" s="57"/>
      <c r="T64" s="57"/>
      <c r="U64" s="57"/>
      <c r="V64" s="57"/>
    </row>
    <row r="65" spans="1:22" ht="12.75" customHeight="1">
      <c r="A65" s="26"/>
      <c r="B65" s="26" t="s">
        <v>138</v>
      </c>
      <c r="C65" s="82" t="e">
        <f t="shared" si="6"/>
        <v>#REF!</v>
      </c>
      <c r="D65" s="82" t="e">
        <f t="shared" ref="D65:N65" si="21">D44-D23</f>
        <v>#REF!</v>
      </c>
      <c r="E65" s="82" t="e">
        <f t="shared" si="21"/>
        <v>#REF!</v>
      </c>
      <c r="F65" s="82" t="e">
        <f t="shared" si="21"/>
        <v>#REF!</v>
      </c>
      <c r="G65" s="82" t="e">
        <f t="shared" si="21"/>
        <v>#REF!</v>
      </c>
      <c r="H65" s="82" t="e">
        <f t="shared" si="21"/>
        <v>#REF!</v>
      </c>
      <c r="I65" s="82" t="e">
        <f t="shared" si="21"/>
        <v>#REF!</v>
      </c>
      <c r="J65" s="82" t="e">
        <f t="shared" si="21"/>
        <v>#REF!</v>
      </c>
      <c r="K65" s="82" t="e">
        <f t="shared" si="21"/>
        <v>#REF!</v>
      </c>
      <c r="L65" s="82" t="e">
        <f t="shared" si="21"/>
        <v>#REF!</v>
      </c>
      <c r="M65" s="82" t="e">
        <f t="shared" si="21"/>
        <v>#REF!</v>
      </c>
      <c r="N65" s="82" t="e">
        <f t="shared" si="21"/>
        <v>#REF!</v>
      </c>
      <c r="O65" s="19"/>
      <c r="P65" s="19"/>
      <c r="Q65" s="19"/>
      <c r="R65" s="19"/>
      <c r="S65" s="19"/>
      <c r="T65" s="19"/>
      <c r="U65" s="19"/>
      <c r="V65" s="19"/>
    </row>
    <row r="66" spans="1:22" ht="12.75" customHeight="1">
      <c r="A66" s="57"/>
      <c r="B66" s="57" t="s">
        <v>139</v>
      </c>
      <c r="C66" s="82" t="e">
        <f t="shared" si="6"/>
        <v>#REF!</v>
      </c>
      <c r="D66" s="82" t="e">
        <f t="shared" ref="D66:N66" si="22">D45-D24</f>
        <v>#REF!</v>
      </c>
      <c r="E66" s="82" t="e">
        <f t="shared" si="22"/>
        <v>#REF!</v>
      </c>
      <c r="F66" s="82" t="e">
        <f t="shared" si="22"/>
        <v>#REF!</v>
      </c>
      <c r="G66" s="82" t="e">
        <f t="shared" si="22"/>
        <v>#REF!</v>
      </c>
      <c r="H66" s="82" t="e">
        <f t="shared" si="22"/>
        <v>#REF!</v>
      </c>
      <c r="I66" s="82" t="e">
        <f t="shared" si="22"/>
        <v>#REF!</v>
      </c>
      <c r="J66" s="82" t="e">
        <f t="shared" si="22"/>
        <v>#REF!</v>
      </c>
      <c r="K66" s="82" t="e">
        <f t="shared" si="22"/>
        <v>#REF!</v>
      </c>
      <c r="L66" s="82" t="e">
        <f t="shared" si="22"/>
        <v>#REF!</v>
      </c>
      <c r="M66" s="82" t="e">
        <f t="shared" si="22"/>
        <v>#REF!</v>
      </c>
      <c r="N66" s="82" t="e">
        <f t="shared" si="22"/>
        <v>#REF!</v>
      </c>
      <c r="O66" s="19"/>
      <c r="P66" s="19"/>
      <c r="Q66" s="19"/>
      <c r="R66" s="19"/>
      <c r="S66" s="19"/>
      <c r="T66" s="19"/>
      <c r="U66" s="19"/>
      <c r="V66" s="19"/>
    </row>
    <row r="67" spans="1:22" ht="189.6" customHeight="1">
      <c r="A67" s="199" t="s">
        <v>153</v>
      </c>
      <c r="B67" s="200"/>
      <c r="C67" s="200"/>
      <c r="D67" s="200"/>
      <c r="E67" s="200"/>
      <c r="F67" s="200"/>
      <c r="G67" s="200"/>
      <c r="H67" s="200"/>
      <c r="I67" s="200"/>
      <c r="J67" s="200"/>
      <c r="K67" s="86"/>
      <c r="L67" s="86"/>
      <c r="M67" s="86"/>
      <c r="N67" s="86"/>
      <c r="O67" s="19"/>
      <c r="P67" s="19"/>
      <c r="Q67" s="19"/>
      <c r="R67" s="19"/>
      <c r="S67" s="19"/>
      <c r="T67" s="19"/>
      <c r="U67" s="19"/>
      <c r="V67" s="19"/>
    </row>
    <row r="68" spans="1:22" ht="24.6" customHeight="1">
      <c r="A68" s="196" t="s">
        <v>154</v>
      </c>
      <c r="B68" s="197"/>
      <c r="C68" s="197"/>
      <c r="D68" s="197"/>
      <c r="E68" s="197"/>
      <c r="F68" s="197"/>
      <c r="G68" s="197"/>
      <c r="H68" s="197"/>
      <c r="I68" s="197"/>
      <c r="J68" s="197"/>
      <c r="K68" s="86"/>
      <c r="L68" s="86"/>
      <c r="M68" s="86"/>
      <c r="N68" s="86"/>
      <c r="O68" s="19"/>
      <c r="P68" s="19"/>
      <c r="Q68" s="19"/>
      <c r="R68" s="19"/>
      <c r="S68" s="19"/>
      <c r="T68" s="19"/>
      <c r="U68" s="19"/>
      <c r="V68" s="19"/>
    </row>
    <row r="69" spans="1:22" ht="24.6" customHeight="1">
      <c r="A69" s="196" t="s">
        <v>155</v>
      </c>
      <c r="B69" s="197"/>
      <c r="C69" s="197"/>
      <c r="D69" s="197"/>
      <c r="E69" s="197"/>
      <c r="F69" s="197"/>
      <c r="G69" s="197"/>
      <c r="H69" s="197"/>
      <c r="I69" s="197"/>
      <c r="J69" s="197"/>
      <c r="K69" s="86"/>
      <c r="L69" s="86"/>
      <c r="M69" s="86"/>
      <c r="N69" s="86"/>
      <c r="O69" s="19"/>
      <c r="P69" s="19"/>
      <c r="Q69" s="19"/>
      <c r="R69" s="19"/>
      <c r="S69" s="19"/>
      <c r="T69" s="19"/>
      <c r="U69" s="19"/>
      <c r="V69" s="19"/>
    </row>
    <row r="70" spans="1:22" ht="27.95" customHeight="1">
      <c r="A70" s="196"/>
      <c r="B70" s="197"/>
      <c r="C70" s="197"/>
      <c r="D70" s="197"/>
      <c r="E70" s="197"/>
      <c r="F70" s="197"/>
      <c r="G70" s="197"/>
      <c r="H70" s="197"/>
      <c r="I70" s="197"/>
      <c r="J70" s="197"/>
      <c r="K70" s="86"/>
      <c r="L70" s="86"/>
      <c r="M70" s="86"/>
      <c r="N70" s="86"/>
      <c r="O70" s="19"/>
      <c r="P70" s="19"/>
      <c r="Q70" s="19"/>
      <c r="R70" s="19"/>
      <c r="S70" s="19"/>
      <c r="T70" s="19"/>
      <c r="U70" s="19"/>
      <c r="V70" s="19"/>
    </row>
    <row r="71" spans="1:22" ht="28.5" customHeight="1">
      <c r="A71" s="58" t="s">
        <v>123</v>
      </c>
      <c r="B71" s="54"/>
      <c r="C71" s="34" t="s">
        <v>124</v>
      </c>
      <c r="D71" s="34" t="s">
        <v>125</v>
      </c>
      <c r="E71" s="34" t="s">
        <v>126</v>
      </c>
      <c r="F71" s="34" t="s">
        <v>127</v>
      </c>
      <c r="G71" s="34" t="s">
        <v>128</v>
      </c>
      <c r="H71" s="34" t="s">
        <v>129</v>
      </c>
      <c r="I71" s="34" t="s">
        <v>130</v>
      </c>
      <c r="J71" s="34" t="s">
        <v>131</v>
      </c>
      <c r="K71" s="34" t="s">
        <v>132</v>
      </c>
      <c r="L71" s="34" t="s">
        <v>133</v>
      </c>
      <c r="M71" s="34" t="s">
        <v>134</v>
      </c>
      <c r="N71" s="34" t="s">
        <v>135</v>
      </c>
      <c r="O71" s="19"/>
      <c r="P71" s="19"/>
      <c r="Q71" s="19"/>
      <c r="R71" s="19"/>
      <c r="S71" s="19"/>
      <c r="T71" s="19"/>
      <c r="U71" s="19"/>
      <c r="V71" s="19"/>
    </row>
    <row r="72" spans="1:22" s="56" customFormat="1" ht="12.75" customHeight="1">
      <c r="A72" s="38" t="s">
        <v>136</v>
      </c>
      <c r="B72" s="37" t="s">
        <v>80</v>
      </c>
      <c r="C72" s="85" t="e">
        <f>(C51/C9)*100</f>
        <v>#REF!</v>
      </c>
      <c r="D72" s="85" t="e">
        <f t="shared" ref="D72:N72" si="23">(D51/D9)*100</f>
        <v>#REF!</v>
      </c>
      <c r="E72" s="85" t="e">
        <f t="shared" si="23"/>
        <v>#REF!</v>
      </c>
      <c r="F72" s="85" t="e">
        <f t="shared" si="23"/>
        <v>#REF!</v>
      </c>
      <c r="G72" s="85" t="e">
        <f t="shared" si="23"/>
        <v>#REF!</v>
      </c>
      <c r="H72" s="85" t="e">
        <f t="shared" si="23"/>
        <v>#REF!</v>
      </c>
      <c r="I72" s="85" t="e">
        <f t="shared" si="23"/>
        <v>#REF!</v>
      </c>
      <c r="J72" s="85" t="e">
        <f t="shared" si="23"/>
        <v>#REF!</v>
      </c>
      <c r="K72" s="85" t="e">
        <f t="shared" si="23"/>
        <v>#REF!</v>
      </c>
      <c r="L72" s="85" t="e">
        <f t="shared" si="23"/>
        <v>#REF!</v>
      </c>
      <c r="M72" s="85" t="e">
        <f t="shared" si="23"/>
        <v>#REF!</v>
      </c>
      <c r="N72" s="85" t="e">
        <f t="shared" si="23"/>
        <v>#REF!</v>
      </c>
      <c r="O72" s="57"/>
      <c r="P72" s="57"/>
      <c r="Q72" s="57"/>
      <c r="R72" s="57"/>
      <c r="S72" s="57"/>
      <c r="T72" s="57"/>
      <c r="U72" s="57"/>
      <c r="V72" s="57"/>
    </row>
    <row r="73" spans="1:22" s="56" customFormat="1" ht="12.75" customHeight="1">
      <c r="A73" s="38"/>
      <c r="B73" s="37" t="s">
        <v>137</v>
      </c>
      <c r="C73" s="85" t="e">
        <f t="shared" ref="C73:N87" si="24">(C52/C10)*100</f>
        <v>#REF!</v>
      </c>
      <c r="D73" s="85" t="e">
        <f t="shared" si="24"/>
        <v>#REF!</v>
      </c>
      <c r="E73" s="85" t="e">
        <f t="shared" si="24"/>
        <v>#REF!</v>
      </c>
      <c r="F73" s="85" t="e">
        <f t="shared" si="24"/>
        <v>#REF!</v>
      </c>
      <c r="G73" s="85" t="e">
        <f t="shared" si="24"/>
        <v>#REF!</v>
      </c>
      <c r="H73" s="85" t="e">
        <f t="shared" si="24"/>
        <v>#REF!</v>
      </c>
      <c r="I73" s="85" t="e">
        <f t="shared" si="24"/>
        <v>#REF!</v>
      </c>
      <c r="J73" s="85" t="e">
        <f t="shared" si="24"/>
        <v>#REF!</v>
      </c>
      <c r="K73" s="85" t="e">
        <f t="shared" si="24"/>
        <v>#REF!</v>
      </c>
      <c r="L73" s="85" t="e">
        <f t="shared" si="24"/>
        <v>#REF!</v>
      </c>
      <c r="M73" s="85" t="e">
        <f t="shared" si="24"/>
        <v>#REF!</v>
      </c>
      <c r="N73" s="85" t="e">
        <f t="shared" si="24"/>
        <v>#REF!</v>
      </c>
      <c r="O73" s="57"/>
      <c r="P73" s="57"/>
      <c r="Q73" s="57"/>
      <c r="R73" s="57"/>
      <c r="S73" s="57"/>
      <c r="T73" s="57"/>
      <c r="U73" s="57"/>
      <c r="V73" s="57"/>
    </row>
    <row r="74" spans="1:22" s="56" customFormat="1" ht="12.75" customHeight="1">
      <c r="A74" s="38"/>
      <c r="B74" s="37" t="s">
        <v>138</v>
      </c>
      <c r="C74" s="85" t="e">
        <f t="shared" si="24"/>
        <v>#REF!</v>
      </c>
      <c r="D74" s="85" t="e">
        <f t="shared" si="24"/>
        <v>#REF!</v>
      </c>
      <c r="E74" s="85" t="e">
        <f t="shared" si="24"/>
        <v>#REF!</v>
      </c>
      <c r="F74" s="85" t="e">
        <f t="shared" si="24"/>
        <v>#REF!</v>
      </c>
      <c r="G74" s="85" t="e">
        <f t="shared" si="24"/>
        <v>#REF!</v>
      </c>
      <c r="H74" s="85" t="e">
        <f t="shared" si="24"/>
        <v>#REF!</v>
      </c>
      <c r="I74" s="85" t="e">
        <f t="shared" si="24"/>
        <v>#REF!</v>
      </c>
      <c r="J74" s="85" t="e">
        <f t="shared" si="24"/>
        <v>#REF!</v>
      </c>
      <c r="K74" s="85" t="e">
        <f t="shared" si="24"/>
        <v>#REF!</v>
      </c>
      <c r="L74" s="85" t="e">
        <f t="shared" si="24"/>
        <v>#REF!</v>
      </c>
      <c r="M74" s="85" t="e">
        <f t="shared" si="24"/>
        <v>#REF!</v>
      </c>
      <c r="N74" s="85" t="e">
        <f t="shared" si="24"/>
        <v>#REF!</v>
      </c>
      <c r="O74" s="57"/>
      <c r="P74" s="57"/>
      <c r="Q74" s="57"/>
      <c r="R74" s="57"/>
      <c r="S74" s="57"/>
      <c r="T74" s="57"/>
      <c r="U74" s="57"/>
      <c r="V74" s="57"/>
    </row>
    <row r="75" spans="1:22" s="56" customFormat="1" ht="12.75" customHeight="1">
      <c r="A75" s="38"/>
      <c r="B75" s="37" t="s">
        <v>139</v>
      </c>
      <c r="C75" s="85" t="e">
        <f t="shared" si="24"/>
        <v>#REF!</v>
      </c>
      <c r="D75" s="85" t="e">
        <f t="shared" si="24"/>
        <v>#REF!</v>
      </c>
      <c r="E75" s="85" t="e">
        <f t="shared" si="24"/>
        <v>#REF!</v>
      </c>
      <c r="F75" s="85" t="e">
        <f t="shared" si="24"/>
        <v>#REF!</v>
      </c>
      <c r="G75" s="85" t="e">
        <f t="shared" si="24"/>
        <v>#REF!</v>
      </c>
      <c r="H75" s="85" t="e">
        <f t="shared" si="24"/>
        <v>#REF!</v>
      </c>
      <c r="I75" s="85" t="e">
        <f t="shared" si="24"/>
        <v>#REF!</v>
      </c>
      <c r="J75" s="85" t="e">
        <f t="shared" si="24"/>
        <v>#REF!</v>
      </c>
      <c r="K75" s="85" t="e">
        <f t="shared" si="24"/>
        <v>#REF!</v>
      </c>
      <c r="L75" s="85" t="e">
        <f t="shared" si="24"/>
        <v>#REF!</v>
      </c>
      <c r="M75" s="85" t="e">
        <f t="shared" si="24"/>
        <v>#REF!</v>
      </c>
      <c r="N75" s="85" t="e">
        <f t="shared" si="24"/>
        <v>#REF!</v>
      </c>
      <c r="O75" s="57"/>
      <c r="P75" s="57"/>
      <c r="Q75" s="57"/>
      <c r="R75" s="57"/>
      <c r="S75" s="57"/>
      <c r="T75" s="57"/>
      <c r="U75" s="57"/>
      <c r="V75" s="57"/>
    </row>
    <row r="76" spans="1:22" s="56" customFormat="1" ht="12.75" customHeight="1">
      <c r="A76" s="38" t="s">
        <v>140</v>
      </c>
      <c r="B76" s="37" t="s">
        <v>80</v>
      </c>
      <c r="C76" s="85" t="e">
        <f t="shared" si="24"/>
        <v>#REF!</v>
      </c>
      <c r="D76" s="85" t="e">
        <f t="shared" si="24"/>
        <v>#REF!</v>
      </c>
      <c r="E76" s="85" t="e">
        <f t="shared" si="24"/>
        <v>#REF!</v>
      </c>
      <c r="F76" s="85" t="e">
        <f t="shared" si="24"/>
        <v>#REF!</v>
      </c>
      <c r="G76" s="85" t="e">
        <f t="shared" si="24"/>
        <v>#REF!</v>
      </c>
      <c r="H76" s="85" t="e">
        <f t="shared" si="24"/>
        <v>#REF!</v>
      </c>
      <c r="I76" s="85" t="e">
        <f t="shared" si="24"/>
        <v>#REF!</v>
      </c>
      <c r="J76" s="85" t="e">
        <f t="shared" si="24"/>
        <v>#REF!</v>
      </c>
      <c r="K76" s="85" t="e">
        <f t="shared" si="24"/>
        <v>#REF!</v>
      </c>
      <c r="L76" s="85" t="e">
        <f t="shared" si="24"/>
        <v>#REF!</v>
      </c>
      <c r="M76" s="85" t="e">
        <f t="shared" si="24"/>
        <v>#REF!</v>
      </c>
      <c r="N76" s="85" t="e">
        <f t="shared" si="24"/>
        <v>#REF!</v>
      </c>
      <c r="O76" s="57"/>
      <c r="P76" s="57"/>
      <c r="Q76" s="57"/>
      <c r="R76" s="57"/>
      <c r="S76" s="57"/>
      <c r="T76" s="57"/>
      <c r="U76" s="57"/>
      <c r="V76" s="57"/>
    </row>
    <row r="77" spans="1:22" s="56" customFormat="1" ht="12.75" customHeight="1">
      <c r="A77" s="38"/>
      <c r="B77" s="37" t="s">
        <v>137</v>
      </c>
      <c r="C77" s="85" t="e">
        <f t="shared" si="24"/>
        <v>#REF!</v>
      </c>
      <c r="D77" s="85" t="e">
        <f t="shared" si="24"/>
        <v>#REF!</v>
      </c>
      <c r="E77" s="85" t="e">
        <f t="shared" si="24"/>
        <v>#REF!</v>
      </c>
      <c r="F77" s="85" t="e">
        <f t="shared" si="24"/>
        <v>#REF!</v>
      </c>
      <c r="G77" s="85" t="e">
        <f t="shared" si="24"/>
        <v>#REF!</v>
      </c>
      <c r="H77" s="85" t="e">
        <f t="shared" si="24"/>
        <v>#REF!</v>
      </c>
      <c r="I77" s="85" t="e">
        <f t="shared" si="24"/>
        <v>#REF!</v>
      </c>
      <c r="J77" s="85" t="e">
        <f t="shared" si="24"/>
        <v>#REF!</v>
      </c>
      <c r="K77" s="85" t="e">
        <f t="shared" si="24"/>
        <v>#REF!</v>
      </c>
      <c r="L77" s="85" t="e">
        <f t="shared" si="24"/>
        <v>#REF!</v>
      </c>
      <c r="M77" s="85" t="e">
        <f t="shared" si="24"/>
        <v>#REF!</v>
      </c>
      <c r="N77" s="85" t="e">
        <f t="shared" si="24"/>
        <v>#REF!</v>
      </c>
      <c r="O77" s="57"/>
      <c r="P77" s="57"/>
      <c r="Q77" s="57"/>
      <c r="R77" s="57"/>
      <c r="S77" s="57"/>
      <c r="T77" s="57"/>
      <c r="U77" s="57"/>
      <c r="V77" s="57"/>
    </row>
    <row r="78" spans="1:22" s="56" customFormat="1" ht="12.75" customHeight="1">
      <c r="A78" s="38"/>
      <c r="B78" s="37" t="s">
        <v>138</v>
      </c>
      <c r="C78" s="85" t="e">
        <f t="shared" si="24"/>
        <v>#REF!</v>
      </c>
      <c r="D78" s="85" t="e">
        <f t="shared" si="24"/>
        <v>#REF!</v>
      </c>
      <c r="E78" s="85" t="e">
        <f t="shared" si="24"/>
        <v>#REF!</v>
      </c>
      <c r="F78" s="85" t="e">
        <f t="shared" si="24"/>
        <v>#REF!</v>
      </c>
      <c r="G78" s="85" t="e">
        <f t="shared" si="24"/>
        <v>#REF!</v>
      </c>
      <c r="H78" s="85" t="e">
        <f t="shared" si="24"/>
        <v>#REF!</v>
      </c>
      <c r="I78" s="85" t="e">
        <f t="shared" si="24"/>
        <v>#REF!</v>
      </c>
      <c r="J78" s="85" t="e">
        <f t="shared" si="24"/>
        <v>#REF!</v>
      </c>
      <c r="K78" s="85" t="e">
        <f t="shared" si="24"/>
        <v>#REF!</v>
      </c>
      <c r="L78" s="85" t="e">
        <f t="shared" si="24"/>
        <v>#REF!</v>
      </c>
      <c r="M78" s="85" t="e">
        <f t="shared" si="24"/>
        <v>#REF!</v>
      </c>
      <c r="N78" s="85" t="e">
        <f t="shared" si="24"/>
        <v>#REF!</v>
      </c>
      <c r="O78" s="57"/>
      <c r="P78" s="57"/>
      <c r="Q78" s="57"/>
      <c r="R78" s="57"/>
      <c r="S78" s="57"/>
      <c r="T78" s="57"/>
      <c r="U78" s="57"/>
      <c r="V78" s="57"/>
    </row>
    <row r="79" spans="1:22" s="56" customFormat="1" ht="12.75" customHeight="1">
      <c r="A79" s="38"/>
      <c r="B79" s="37" t="s">
        <v>139</v>
      </c>
      <c r="C79" s="85" t="e">
        <f t="shared" si="24"/>
        <v>#REF!</v>
      </c>
      <c r="D79" s="85" t="e">
        <f t="shared" si="24"/>
        <v>#REF!</v>
      </c>
      <c r="E79" s="85" t="e">
        <f t="shared" si="24"/>
        <v>#REF!</v>
      </c>
      <c r="F79" s="85" t="e">
        <f t="shared" si="24"/>
        <v>#REF!</v>
      </c>
      <c r="G79" s="85" t="e">
        <f t="shared" si="24"/>
        <v>#REF!</v>
      </c>
      <c r="H79" s="85" t="e">
        <f t="shared" si="24"/>
        <v>#REF!</v>
      </c>
      <c r="I79" s="85" t="e">
        <f t="shared" si="24"/>
        <v>#REF!</v>
      </c>
      <c r="J79" s="85" t="e">
        <f t="shared" si="24"/>
        <v>#REF!</v>
      </c>
      <c r="K79" s="85" t="e">
        <f t="shared" si="24"/>
        <v>#REF!</v>
      </c>
      <c r="L79" s="85" t="e">
        <f t="shared" si="24"/>
        <v>#REF!</v>
      </c>
      <c r="M79" s="85" t="e">
        <f t="shared" si="24"/>
        <v>#REF!</v>
      </c>
      <c r="N79" s="85" t="e">
        <f t="shared" si="24"/>
        <v>#REF!</v>
      </c>
      <c r="O79" s="57"/>
      <c r="P79" s="57"/>
      <c r="Q79" s="57"/>
      <c r="R79" s="57"/>
      <c r="S79" s="57"/>
      <c r="T79" s="57"/>
      <c r="U79" s="57"/>
      <c r="V79" s="57"/>
    </row>
    <row r="80" spans="1:22" s="56" customFormat="1" ht="12.75" customHeight="1">
      <c r="A80" s="38" t="s">
        <v>141</v>
      </c>
      <c r="B80" s="37" t="s">
        <v>80</v>
      </c>
      <c r="C80" s="85" t="e">
        <f t="shared" si="24"/>
        <v>#REF!</v>
      </c>
      <c r="D80" s="85" t="e">
        <f t="shared" si="24"/>
        <v>#REF!</v>
      </c>
      <c r="E80" s="85" t="e">
        <f t="shared" si="24"/>
        <v>#REF!</v>
      </c>
      <c r="F80" s="85" t="e">
        <f t="shared" si="24"/>
        <v>#REF!</v>
      </c>
      <c r="G80" s="85" t="e">
        <f t="shared" si="24"/>
        <v>#REF!</v>
      </c>
      <c r="H80" s="85" t="e">
        <f t="shared" si="24"/>
        <v>#REF!</v>
      </c>
      <c r="I80" s="85" t="e">
        <f t="shared" si="24"/>
        <v>#REF!</v>
      </c>
      <c r="J80" s="85" t="e">
        <f t="shared" si="24"/>
        <v>#REF!</v>
      </c>
      <c r="K80" s="85" t="e">
        <f t="shared" si="24"/>
        <v>#REF!</v>
      </c>
      <c r="L80" s="85" t="e">
        <f t="shared" si="24"/>
        <v>#REF!</v>
      </c>
      <c r="M80" s="85" t="e">
        <f t="shared" si="24"/>
        <v>#REF!</v>
      </c>
      <c r="N80" s="85" t="e">
        <f t="shared" si="24"/>
        <v>#REF!</v>
      </c>
      <c r="O80" s="57"/>
      <c r="P80" s="57"/>
      <c r="Q80" s="57"/>
      <c r="R80" s="57"/>
      <c r="S80" s="57"/>
      <c r="T80" s="57"/>
      <c r="U80" s="57"/>
      <c r="V80" s="57"/>
    </row>
    <row r="81" spans="1:22" s="56" customFormat="1" ht="12.75" customHeight="1">
      <c r="A81" s="38"/>
      <c r="B81" s="37" t="s">
        <v>137</v>
      </c>
      <c r="C81" s="85" t="e">
        <f t="shared" si="24"/>
        <v>#REF!</v>
      </c>
      <c r="D81" s="85" t="e">
        <f t="shared" si="24"/>
        <v>#REF!</v>
      </c>
      <c r="E81" s="85" t="e">
        <f t="shared" si="24"/>
        <v>#REF!</v>
      </c>
      <c r="F81" s="85" t="e">
        <f t="shared" si="24"/>
        <v>#REF!</v>
      </c>
      <c r="G81" s="85" t="e">
        <f t="shared" si="24"/>
        <v>#REF!</v>
      </c>
      <c r="H81" s="85" t="e">
        <f t="shared" si="24"/>
        <v>#REF!</v>
      </c>
      <c r="I81" s="85" t="e">
        <f t="shared" si="24"/>
        <v>#REF!</v>
      </c>
      <c r="J81" s="85" t="e">
        <f t="shared" si="24"/>
        <v>#REF!</v>
      </c>
      <c r="K81" s="85" t="e">
        <f t="shared" si="24"/>
        <v>#REF!</v>
      </c>
      <c r="L81" s="85" t="e">
        <f t="shared" si="24"/>
        <v>#REF!</v>
      </c>
      <c r="M81" s="85" t="e">
        <f t="shared" si="24"/>
        <v>#REF!</v>
      </c>
      <c r="N81" s="85" t="e">
        <f t="shared" si="24"/>
        <v>#REF!</v>
      </c>
      <c r="O81" s="57"/>
      <c r="P81" s="57"/>
      <c r="Q81" s="57"/>
      <c r="R81" s="57"/>
      <c r="S81" s="57"/>
      <c r="T81" s="57"/>
      <c r="U81" s="57"/>
      <c r="V81" s="57"/>
    </row>
    <row r="82" spans="1:22" s="56" customFormat="1" ht="12.75" customHeight="1">
      <c r="A82" s="38"/>
      <c r="B82" s="37" t="s">
        <v>138</v>
      </c>
      <c r="C82" s="85" t="e">
        <f t="shared" si="24"/>
        <v>#REF!</v>
      </c>
      <c r="D82" s="85" t="e">
        <f t="shared" si="24"/>
        <v>#REF!</v>
      </c>
      <c r="E82" s="85" t="e">
        <f t="shared" si="24"/>
        <v>#REF!</v>
      </c>
      <c r="F82" s="85" t="e">
        <f t="shared" si="24"/>
        <v>#REF!</v>
      </c>
      <c r="G82" s="85" t="e">
        <f t="shared" si="24"/>
        <v>#REF!</v>
      </c>
      <c r="H82" s="85" t="e">
        <f t="shared" si="24"/>
        <v>#REF!</v>
      </c>
      <c r="I82" s="85" t="e">
        <f t="shared" si="24"/>
        <v>#REF!</v>
      </c>
      <c r="J82" s="85" t="e">
        <f t="shared" si="24"/>
        <v>#REF!</v>
      </c>
      <c r="K82" s="85" t="e">
        <f t="shared" si="24"/>
        <v>#REF!</v>
      </c>
      <c r="L82" s="85" t="e">
        <f t="shared" si="24"/>
        <v>#REF!</v>
      </c>
      <c r="M82" s="85" t="e">
        <f t="shared" si="24"/>
        <v>#REF!</v>
      </c>
      <c r="N82" s="85" t="e">
        <f t="shared" si="24"/>
        <v>#REF!</v>
      </c>
      <c r="O82" s="57"/>
      <c r="P82" s="57"/>
      <c r="Q82" s="57"/>
      <c r="R82" s="57"/>
      <c r="S82" s="57"/>
      <c r="T82" s="57"/>
      <c r="U82" s="57"/>
      <c r="V82" s="57"/>
    </row>
    <row r="83" spans="1:22" s="56" customFormat="1" ht="12.75" customHeight="1">
      <c r="A83" s="38"/>
      <c r="B83" s="37" t="s">
        <v>139</v>
      </c>
      <c r="C83" s="85" t="e">
        <f t="shared" si="24"/>
        <v>#REF!</v>
      </c>
      <c r="D83" s="85" t="e">
        <f t="shared" si="24"/>
        <v>#REF!</v>
      </c>
      <c r="E83" s="85" t="e">
        <f t="shared" si="24"/>
        <v>#REF!</v>
      </c>
      <c r="F83" s="85" t="e">
        <f t="shared" si="24"/>
        <v>#REF!</v>
      </c>
      <c r="G83" s="85" t="e">
        <f t="shared" si="24"/>
        <v>#REF!</v>
      </c>
      <c r="H83" s="85" t="e">
        <f t="shared" si="24"/>
        <v>#REF!</v>
      </c>
      <c r="I83" s="85" t="e">
        <f t="shared" si="24"/>
        <v>#REF!</v>
      </c>
      <c r="J83" s="85" t="e">
        <f t="shared" si="24"/>
        <v>#REF!</v>
      </c>
      <c r="K83" s="85" t="e">
        <f t="shared" si="24"/>
        <v>#REF!</v>
      </c>
      <c r="L83" s="85" t="e">
        <f t="shared" si="24"/>
        <v>#REF!</v>
      </c>
      <c r="M83" s="85" t="e">
        <f t="shared" si="24"/>
        <v>#REF!</v>
      </c>
      <c r="N83" s="85" t="e">
        <f t="shared" si="24"/>
        <v>#REF!</v>
      </c>
      <c r="O83" s="57"/>
      <c r="P83" s="57"/>
      <c r="Q83" s="57"/>
      <c r="R83" s="57"/>
      <c r="S83" s="57"/>
      <c r="T83" s="57"/>
      <c r="U83" s="57"/>
      <c r="V83" s="57"/>
    </row>
    <row r="84" spans="1:22" s="56" customFormat="1" ht="12.75" customHeight="1">
      <c r="A84" s="38" t="s">
        <v>123</v>
      </c>
      <c r="B84" s="37" t="s">
        <v>80</v>
      </c>
      <c r="C84" s="85" t="e">
        <f t="shared" si="24"/>
        <v>#REF!</v>
      </c>
      <c r="D84" s="85" t="e">
        <f t="shared" si="24"/>
        <v>#REF!</v>
      </c>
      <c r="E84" s="85" t="e">
        <f t="shared" si="24"/>
        <v>#REF!</v>
      </c>
      <c r="F84" s="85" t="e">
        <f t="shared" si="24"/>
        <v>#REF!</v>
      </c>
      <c r="G84" s="85" t="e">
        <f t="shared" si="24"/>
        <v>#REF!</v>
      </c>
      <c r="H84" s="85" t="e">
        <f t="shared" si="24"/>
        <v>#REF!</v>
      </c>
      <c r="I84" s="85" t="e">
        <f t="shared" si="24"/>
        <v>#REF!</v>
      </c>
      <c r="J84" s="85" t="e">
        <f t="shared" si="24"/>
        <v>#REF!</v>
      </c>
      <c r="K84" s="85" t="e">
        <f t="shared" si="24"/>
        <v>#REF!</v>
      </c>
      <c r="L84" s="85" t="e">
        <f t="shared" si="24"/>
        <v>#REF!</v>
      </c>
      <c r="M84" s="85" t="e">
        <f t="shared" si="24"/>
        <v>#REF!</v>
      </c>
      <c r="N84" s="85" t="e">
        <f t="shared" si="24"/>
        <v>#REF!</v>
      </c>
      <c r="O84" s="57"/>
      <c r="P84" s="57"/>
      <c r="Q84" s="57"/>
      <c r="R84" s="57"/>
      <c r="S84" s="57"/>
      <c r="T84" s="57"/>
      <c r="U84" s="57"/>
      <c r="V84" s="57"/>
    </row>
    <row r="85" spans="1:22" s="56" customFormat="1" ht="12.75" customHeight="1">
      <c r="A85" s="38"/>
      <c r="B85" s="37" t="s">
        <v>137</v>
      </c>
      <c r="C85" s="85" t="e">
        <f t="shared" si="24"/>
        <v>#REF!</v>
      </c>
      <c r="D85" s="85" t="e">
        <f t="shared" si="24"/>
        <v>#REF!</v>
      </c>
      <c r="E85" s="85" t="e">
        <f t="shared" si="24"/>
        <v>#REF!</v>
      </c>
      <c r="F85" s="85" t="e">
        <f t="shared" si="24"/>
        <v>#REF!</v>
      </c>
      <c r="G85" s="85" t="e">
        <f t="shared" si="24"/>
        <v>#REF!</v>
      </c>
      <c r="H85" s="85" t="e">
        <f t="shared" si="24"/>
        <v>#REF!</v>
      </c>
      <c r="I85" s="85" t="e">
        <f t="shared" si="24"/>
        <v>#REF!</v>
      </c>
      <c r="J85" s="85" t="e">
        <f t="shared" si="24"/>
        <v>#REF!</v>
      </c>
      <c r="K85" s="85" t="e">
        <f t="shared" si="24"/>
        <v>#REF!</v>
      </c>
      <c r="L85" s="85" t="e">
        <f t="shared" si="24"/>
        <v>#REF!</v>
      </c>
      <c r="M85" s="85" t="e">
        <f t="shared" si="24"/>
        <v>#REF!</v>
      </c>
      <c r="N85" s="85" t="e">
        <f t="shared" si="24"/>
        <v>#REF!</v>
      </c>
      <c r="O85" s="57"/>
      <c r="P85" s="57"/>
      <c r="Q85" s="57"/>
      <c r="R85" s="57"/>
      <c r="S85" s="57"/>
      <c r="T85" s="57"/>
      <c r="U85" s="57"/>
      <c r="V85" s="57"/>
    </row>
    <row r="86" spans="1:22" ht="12.75" customHeight="1">
      <c r="A86" s="3"/>
      <c r="B86" s="6" t="s">
        <v>138</v>
      </c>
      <c r="C86" s="85" t="e">
        <f t="shared" si="24"/>
        <v>#REF!</v>
      </c>
      <c r="D86" s="85" t="e">
        <f t="shared" si="24"/>
        <v>#REF!</v>
      </c>
      <c r="E86" s="85" t="e">
        <f t="shared" si="24"/>
        <v>#REF!</v>
      </c>
      <c r="F86" s="85" t="e">
        <f t="shared" si="24"/>
        <v>#REF!</v>
      </c>
      <c r="G86" s="85" t="e">
        <f t="shared" si="24"/>
        <v>#REF!</v>
      </c>
      <c r="H86" s="85" t="e">
        <f t="shared" si="24"/>
        <v>#REF!</v>
      </c>
      <c r="I86" s="85" t="e">
        <f t="shared" si="24"/>
        <v>#REF!</v>
      </c>
      <c r="J86" s="85" t="e">
        <f t="shared" si="24"/>
        <v>#REF!</v>
      </c>
      <c r="K86" s="85" t="e">
        <f t="shared" si="24"/>
        <v>#REF!</v>
      </c>
      <c r="L86" s="85" t="e">
        <f t="shared" si="24"/>
        <v>#REF!</v>
      </c>
      <c r="M86" s="85" t="e">
        <f t="shared" si="24"/>
        <v>#REF!</v>
      </c>
      <c r="N86" s="85" t="e">
        <f t="shared" si="24"/>
        <v>#REF!</v>
      </c>
      <c r="O86" s="19"/>
      <c r="P86" s="19"/>
      <c r="Q86" s="19"/>
      <c r="R86" s="19"/>
      <c r="S86" s="19"/>
      <c r="T86" s="19"/>
      <c r="U86" s="19"/>
      <c r="V86" s="19"/>
    </row>
    <row r="87" spans="1:22" ht="12.75" customHeight="1">
      <c r="A87" s="3"/>
      <c r="B87" s="6" t="s">
        <v>139</v>
      </c>
      <c r="C87" s="85" t="e">
        <f t="shared" si="24"/>
        <v>#REF!</v>
      </c>
      <c r="D87" s="85" t="e">
        <f t="shared" si="24"/>
        <v>#REF!</v>
      </c>
      <c r="E87" s="85" t="e">
        <f t="shared" si="24"/>
        <v>#REF!</v>
      </c>
      <c r="F87" s="85" t="e">
        <f t="shared" si="24"/>
        <v>#REF!</v>
      </c>
      <c r="G87" s="85" t="e">
        <f t="shared" si="24"/>
        <v>#REF!</v>
      </c>
      <c r="H87" s="85" t="e">
        <f t="shared" si="24"/>
        <v>#REF!</v>
      </c>
      <c r="I87" s="85" t="e">
        <f t="shared" si="24"/>
        <v>#REF!</v>
      </c>
      <c r="J87" s="85" t="e">
        <f t="shared" si="24"/>
        <v>#REF!</v>
      </c>
      <c r="K87" s="85" t="e">
        <f t="shared" si="24"/>
        <v>#REF!</v>
      </c>
      <c r="L87" s="85" t="e">
        <f t="shared" si="24"/>
        <v>#REF!</v>
      </c>
      <c r="M87" s="85" t="e">
        <f t="shared" si="24"/>
        <v>#REF!</v>
      </c>
      <c r="N87" s="85" t="e">
        <f t="shared" si="24"/>
        <v>#REF!</v>
      </c>
      <c r="O87" s="19"/>
      <c r="P87" s="19"/>
      <c r="Q87" s="19"/>
      <c r="R87" s="19"/>
      <c r="S87" s="19"/>
      <c r="T87" s="19"/>
      <c r="U87" s="19"/>
      <c r="V87" s="19"/>
    </row>
    <row r="88" spans="1:22" ht="12.75" customHeight="1">
      <c r="A88" s="19"/>
      <c r="B88" s="19"/>
      <c r="C88" s="19"/>
      <c r="D88" s="19"/>
      <c r="E88" s="19"/>
      <c r="F88" s="19"/>
      <c r="G88" s="19"/>
      <c r="H88" s="19"/>
      <c r="I88" s="19"/>
      <c r="J88" s="19"/>
      <c r="K88" s="19"/>
      <c r="L88" s="19"/>
      <c r="M88" s="19"/>
      <c r="N88" s="19"/>
      <c r="O88" s="19"/>
      <c r="P88" s="19"/>
      <c r="Q88" s="19"/>
      <c r="R88" s="19"/>
      <c r="S88" s="19"/>
      <c r="T88" s="19"/>
      <c r="U88" s="19"/>
      <c r="V88" s="19"/>
    </row>
    <row r="89" spans="1:22" ht="12.75" customHeight="1">
      <c r="A89" s="19"/>
      <c r="B89" s="19"/>
      <c r="C89" s="19"/>
      <c r="D89" s="19"/>
      <c r="E89" s="19"/>
      <c r="F89" s="19"/>
      <c r="G89" s="19"/>
      <c r="H89" s="19"/>
      <c r="I89" s="19"/>
      <c r="J89" s="19"/>
      <c r="K89" s="19"/>
      <c r="L89" s="19"/>
      <c r="M89" s="19"/>
      <c r="N89" s="19"/>
      <c r="O89" s="19"/>
      <c r="P89" s="19"/>
      <c r="Q89" s="19"/>
      <c r="R89" s="19"/>
      <c r="S89" s="19"/>
      <c r="T89" s="19"/>
      <c r="U89" s="19"/>
      <c r="V89" s="19"/>
    </row>
    <row r="90" spans="1:22" ht="12.75" customHeight="1">
      <c r="A90" s="19"/>
      <c r="B90" s="19"/>
      <c r="C90" s="19"/>
      <c r="D90" s="19"/>
      <c r="E90" s="19"/>
      <c r="F90" s="19"/>
      <c r="G90" s="19"/>
      <c r="H90" s="19"/>
      <c r="I90" s="19"/>
      <c r="J90" s="19"/>
      <c r="K90" s="19"/>
      <c r="L90" s="19"/>
      <c r="M90" s="19"/>
      <c r="N90" s="19"/>
      <c r="O90" s="19"/>
      <c r="P90" s="19"/>
      <c r="Q90" s="19"/>
      <c r="R90" s="19"/>
      <c r="S90" s="19"/>
      <c r="T90" s="19"/>
      <c r="U90" s="19"/>
      <c r="V90" s="19"/>
    </row>
    <row r="91" spans="1:22" ht="12.75" customHeight="1">
      <c r="A91" s="19"/>
      <c r="B91" s="19"/>
      <c r="C91" s="19"/>
      <c r="D91" s="19"/>
      <c r="E91" s="19"/>
      <c r="F91" s="19"/>
      <c r="G91" s="19"/>
      <c r="H91" s="19"/>
      <c r="I91" s="19"/>
      <c r="J91" s="19"/>
      <c r="K91" s="19"/>
      <c r="L91" s="19"/>
      <c r="M91" s="19"/>
      <c r="N91" s="19"/>
      <c r="O91" s="19"/>
      <c r="P91" s="19"/>
      <c r="Q91" s="19"/>
      <c r="R91" s="19"/>
      <c r="S91" s="19"/>
      <c r="T91" s="19"/>
      <c r="U91" s="19"/>
      <c r="V91" s="19"/>
    </row>
    <row r="92" spans="1:22" ht="12.75" customHeight="1">
      <c r="A92" s="19"/>
      <c r="B92" s="19"/>
      <c r="C92" s="19"/>
      <c r="D92" s="19"/>
      <c r="E92" s="19"/>
      <c r="F92" s="19"/>
      <c r="G92" s="19"/>
      <c r="H92" s="19"/>
      <c r="I92" s="19"/>
      <c r="J92" s="19"/>
      <c r="K92" s="19"/>
      <c r="L92" s="19"/>
      <c r="M92" s="19"/>
      <c r="N92" s="19"/>
      <c r="O92" s="19"/>
      <c r="P92" s="19"/>
      <c r="Q92" s="19"/>
      <c r="R92" s="19"/>
      <c r="S92" s="19"/>
      <c r="T92" s="19"/>
      <c r="U92" s="19"/>
      <c r="V92" s="19"/>
    </row>
    <row r="93" spans="1:22" ht="12.75" customHeight="1">
      <c r="A93" s="19"/>
      <c r="B93" s="19"/>
      <c r="C93" s="19"/>
      <c r="D93" s="19"/>
      <c r="E93" s="19"/>
      <c r="F93" s="19"/>
      <c r="G93" s="19"/>
      <c r="H93" s="19"/>
      <c r="I93" s="19"/>
      <c r="J93" s="19"/>
      <c r="K93" s="19"/>
      <c r="L93" s="19"/>
      <c r="M93" s="19"/>
      <c r="N93" s="19"/>
      <c r="O93" s="19"/>
      <c r="P93" s="19"/>
      <c r="Q93" s="19"/>
      <c r="R93" s="19"/>
      <c r="S93" s="19"/>
      <c r="T93" s="19"/>
      <c r="U93" s="19"/>
      <c r="V93" s="19"/>
    </row>
    <row r="94" spans="1:22" ht="12.75" customHeight="1">
      <c r="A94" s="19"/>
      <c r="B94" s="19"/>
      <c r="C94" s="19"/>
      <c r="D94" s="19"/>
      <c r="E94" s="19"/>
      <c r="F94" s="19"/>
      <c r="G94" s="19"/>
      <c r="H94" s="19"/>
      <c r="I94" s="19"/>
      <c r="J94" s="19"/>
      <c r="K94" s="19"/>
      <c r="L94" s="19"/>
      <c r="M94" s="19"/>
      <c r="N94" s="19"/>
      <c r="O94" s="19"/>
      <c r="P94" s="19"/>
      <c r="Q94" s="19"/>
      <c r="R94" s="19"/>
      <c r="S94" s="19"/>
      <c r="T94" s="19"/>
      <c r="U94" s="19"/>
      <c r="V94" s="19"/>
    </row>
    <row r="95" spans="1:22" ht="12.75" customHeight="1">
      <c r="A95" s="19"/>
      <c r="B95" s="19"/>
      <c r="C95" s="19"/>
      <c r="D95" s="19"/>
      <c r="E95" s="19"/>
      <c r="F95" s="19"/>
      <c r="G95" s="19"/>
      <c r="H95" s="19"/>
      <c r="I95" s="19"/>
      <c r="J95" s="19"/>
      <c r="K95" s="19"/>
      <c r="L95" s="19"/>
      <c r="M95" s="19"/>
      <c r="N95" s="19"/>
      <c r="O95" s="19"/>
      <c r="P95" s="19"/>
      <c r="Q95" s="19"/>
      <c r="R95" s="19"/>
      <c r="S95" s="19"/>
      <c r="T95" s="19"/>
      <c r="U95" s="19"/>
      <c r="V95" s="19"/>
    </row>
    <row r="96" spans="1:22" ht="12.75" customHeight="1">
      <c r="A96" s="19"/>
      <c r="B96" s="19"/>
      <c r="C96" s="19"/>
      <c r="D96" s="19"/>
      <c r="E96" s="19"/>
      <c r="F96" s="19"/>
      <c r="G96" s="19"/>
      <c r="H96" s="19"/>
      <c r="I96" s="19"/>
      <c r="J96" s="19"/>
      <c r="K96" s="19"/>
      <c r="L96" s="19"/>
      <c r="M96" s="19"/>
      <c r="N96" s="19"/>
      <c r="O96" s="19"/>
      <c r="P96" s="19"/>
      <c r="Q96" s="19"/>
      <c r="R96" s="19"/>
      <c r="S96" s="19"/>
      <c r="T96" s="19"/>
      <c r="U96" s="19"/>
      <c r="V96" s="19"/>
    </row>
    <row r="97" spans="1:22" ht="12.75" customHeight="1">
      <c r="A97" s="19"/>
      <c r="B97" s="19"/>
      <c r="C97" s="19"/>
      <c r="D97" s="19"/>
      <c r="E97" s="19"/>
      <c r="F97" s="19"/>
      <c r="G97" s="19"/>
      <c r="H97" s="19"/>
      <c r="I97" s="19"/>
      <c r="J97" s="19"/>
      <c r="K97" s="19"/>
      <c r="L97" s="19"/>
      <c r="M97" s="19"/>
      <c r="N97" s="19"/>
      <c r="O97" s="19"/>
      <c r="P97" s="19"/>
      <c r="Q97" s="19"/>
      <c r="R97" s="19"/>
      <c r="S97" s="19"/>
      <c r="T97" s="19"/>
      <c r="U97" s="19"/>
      <c r="V97" s="19"/>
    </row>
    <row r="98" spans="1:22" ht="12.75" customHeight="1">
      <c r="A98" s="19"/>
      <c r="B98" s="19"/>
      <c r="C98" s="19"/>
      <c r="D98" s="19"/>
      <c r="E98" s="19"/>
      <c r="F98" s="19"/>
      <c r="G98" s="19"/>
      <c r="H98" s="19"/>
      <c r="I98" s="19"/>
      <c r="J98" s="19"/>
      <c r="K98" s="19"/>
      <c r="L98" s="19"/>
      <c r="M98" s="19"/>
      <c r="N98" s="19"/>
      <c r="O98" s="19"/>
      <c r="P98" s="19"/>
      <c r="Q98" s="19"/>
      <c r="R98" s="19"/>
      <c r="S98" s="19"/>
      <c r="T98" s="19"/>
      <c r="U98" s="19"/>
      <c r="V98" s="19"/>
    </row>
    <row r="99" spans="1:22" ht="12.75" customHeight="1">
      <c r="A99" s="19"/>
      <c r="B99" s="19"/>
      <c r="C99" s="19"/>
      <c r="D99" s="19"/>
      <c r="E99" s="19"/>
      <c r="F99" s="19"/>
      <c r="G99" s="19"/>
      <c r="H99" s="19"/>
      <c r="I99" s="19"/>
      <c r="J99" s="19"/>
      <c r="K99" s="19"/>
      <c r="L99" s="19"/>
      <c r="M99" s="19"/>
      <c r="N99" s="19"/>
      <c r="O99" s="19"/>
      <c r="P99" s="19"/>
      <c r="Q99" s="19"/>
      <c r="R99" s="19"/>
      <c r="S99" s="19"/>
      <c r="T99" s="19"/>
      <c r="U99" s="19"/>
      <c r="V99" s="19"/>
    </row>
    <row r="100" spans="1:22"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row>
    <row r="101" spans="1:22"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row>
    <row r="102" spans="1:2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row>
    <row r="103" spans="1:22"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row>
    <row r="104" spans="1:22"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row>
    <row r="105" spans="1:22"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row>
    <row r="106" spans="1:22"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row>
    <row r="107" spans="1:22"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row>
    <row r="108" spans="1:22"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row>
    <row r="109" spans="1:22"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row>
    <row r="110" spans="1:22"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row>
    <row r="111" spans="1:22"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row>
    <row r="112" spans="1:2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row>
    <row r="113" spans="1:22"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row>
    <row r="114" spans="1:22"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row>
    <row r="115" spans="1:22"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row>
    <row r="116" spans="1:22"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row>
    <row r="117" spans="1:22"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row>
    <row r="118" spans="1:22"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row>
    <row r="119" spans="1:22"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row>
    <row r="120" spans="1:22" ht="12.75" customHeight="1">
      <c r="A120" s="1" t="s">
        <v>156</v>
      </c>
      <c r="B120" s="2" t="s">
        <v>124</v>
      </c>
      <c r="C120" s="2" t="s">
        <v>125</v>
      </c>
      <c r="D120" s="2" t="s">
        <v>126</v>
      </c>
      <c r="E120" s="2" t="s">
        <v>127</v>
      </c>
      <c r="F120" s="2" t="s">
        <v>128</v>
      </c>
      <c r="G120" s="2" t="s">
        <v>129</v>
      </c>
      <c r="H120" s="2" t="s">
        <v>130</v>
      </c>
      <c r="I120" s="2" t="s">
        <v>131</v>
      </c>
      <c r="J120" s="2" t="s">
        <v>132</v>
      </c>
      <c r="K120" s="2" t="s">
        <v>133</v>
      </c>
      <c r="L120" s="2" t="s">
        <v>134</v>
      </c>
      <c r="M120" s="2" t="s">
        <v>135</v>
      </c>
      <c r="N120" s="19"/>
      <c r="O120" s="19"/>
      <c r="P120" s="19"/>
      <c r="Q120" s="19"/>
      <c r="R120" s="19"/>
      <c r="S120" s="19"/>
      <c r="T120" s="19"/>
      <c r="U120" s="19"/>
      <c r="V120" s="19"/>
    </row>
    <row r="121" spans="1:22" ht="12.75" customHeight="1">
      <c r="A121" s="7" t="s">
        <v>157</v>
      </c>
      <c r="B121" s="18" t="e">
        <f>EBIT!C7-EBIT!C36</f>
        <v>#REF!</v>
      </c>
      <c r="C121" s="18" t="e">
        <f>EBIT!D7-EBIT!D36</f>
        <v>#REF!</v>
      </c>
      <c r="D121" s="18" t="e">
        <f>EBIT!E7-EBIT!E36</f>
        <v>#REF!</v>
      </c>
      <c r="E121" s="18" t="e">
        <f>EBIT!F7-EBIT!F36</f>
        <v>#REF!</v>
      </c>
      <c r="F121" s="18" t="e">
        <f>EBIT!G7-EBIT!G36</f>
        <v>#REF!</v>
      </c>
      <c r="G121" s="18" t="e">
        <f>EBIT!H7-EBIT!H36</f>
        <v>#REF!</v>
      </c>
      <c r="H121" s="18" t="e">
        <f>EBIT!I7-EBIT!I36</f>
        <v>#REF!</v>
      </c>
      <c r="I121" s="18" t="e">
        <f>EBIT!J7-EBIT!J36</f>
        <v>#REF!</v>
      </c>
      <c r="J121" s="18" t="e">
        <f>EBIT!K7-EBIT!K36</f>
        <v>#REF!</v>
      </c>
      <c r="K121" s="18" t="e">
        <f>EBIT!L7-EBIT!L36</f>
        <v>#REF!</v>
      </c>
      <c r="L121" s="18" t="e">
        <f>EBIT!M7-EBIT!M36</f>
        <v>#REF!</v>
      </c>
      <c r="M121" s="18" t="e">
        <f>EBIT!N7-EBIT!N36</f>
        <v>#REF!</v>
      </c>
      <c r="N121" s="19"/>
      <c r="O121" s="19"/>
      <c r="P121" s="19"/>
      <c r="Q121" s="19"/>
      <c r="R121" s="19"/>
      <c r="S121" s="19"/>
      <c r="T121" s="19"/>
      <c r="U121" s="19"/>
      <c r="V121" s="19"/>
    </row>
    <row r="122" spans="1:22" ht="12.75" customHeight="1">
      <c r="A122" s="7" t="s">
        <v>158</v>
      </c>
      <c r="B122" s="18" t="e">
        <f>EBIT!C8-EBIT!C37</f>
        <v>#REF!</v>
      </c>
      <c r="C122" s="18" t="e">
        <f>EBIT!D8-EBIT!D37</f>
        <v>#REF!</v>
      </c>
      <c r="D122" s="18" t="e">
        <f>EBIT!E8-EBIT!E37</f>
        <v>#REF!</v>
      </c>
      <c r="E122" s="18" t="e">
        <f>EBIT!F8-EBIT!F37</f>
        <v>#REF!</v>
      </c>
      <c r="F122" s="18" t="e">
        <f>EBIT!G8-EBIT!G37</f>
        <v>#REF!</v>
      </c>
      <c r="G122" s="18" t="e">
        <f>EBIT!H8-EBIT!H37</f>
        <v>#REF!</v>
      </c>
      <c r="H122" s="18" t="e">
        <f>EBIT!I8-EBIT!I37</f>
        <v>#REF!</v>
      </c>
      <c r="I122" s="18" t="e">
        <f>EBIT!J8-EBIT!J37</f>
        <v>#REF!</v>
      </c>
      <c r="J122" s="18" t="e">
        <f>EBIT!K8-EBIT!K37</f>
        <v>#REF!</v>
      </c>
      <c r="K122" s="18" t="e">
        <f>EBIT!L8-EBIT!L37</f>
        <v>#REF!</v>
      </c>
      <c r="L122" s="18" t="e">
        <f>EBIT!M8-EBIT!M37</f>
        <v>#REF!</v>
      </c>
      <c r="M122" s="18" t="e">
        <f>EBIT!N8-EBIT!N37</f>
        <v>#REF!</v>
      </c>
      <c r="N122" s="19"/>
      <c r="O122" s="19"/>
      <c r="P122" s="19"/>
      <c r="Q122" s="19"/>
      <c r="R122" s="19"/>
      <c r="S122" s="19"/>
      <c r="T122" s="19"/>
      <c r="U122" s="19"/>
      <c r="V122" s="19"/>
    </row>
    <row r="123" spans="1:22" ht="12.75" customHeight="1">
      <c r="A123" s="7" t="s">
        <v>159</v>
      </c>
      <c r="B123" s="18" t="e">
        <f>EBIT!C9-EBIT!C38</f>
        <v>#REF!</v>
      </c>
      <c r="C123" s="18" t="e">
        <f>EBIT!D9-EBIT!D38</f>
        <v>#REF!</v>
      </c>
      <c r="D123" s="18" t="e">
        <f>EBIT!E9-EBIT!E38</f>
        <v>#REF!</v>
      </c>
      <c r="E123" s="18" t="e">
        <f>EBIT!F9-EBIT!F38</f>
        <v>#REF!</v>
      </c>
      <c r="F123" s="18" t="e">
        <f>EBIT!G9-EBIT!G38</f>
        <v>#REF!</v>
      </c>
      <c r="G123" s="18" t="e">
        <f>EBIT!H9-EBIT!H38</f>
        <v>#REF!</v>
      </c>
      <c r="H123" s="18" t="e">
        <f>EBIT!I9-EBIT!I38</f>
        <v>#REF!</v>
      </c>
      <c r="I123" s="18" t="e">
        <f>EBIT!J9-EBIT!J38</f>
        <v>#REF!</v>
      </c>
      <c r="J123" s="18" t="e">
        <f>EBIT!K9-EBIT!K38</f>
        <v>#REF!</v>
      </c>
      <c r="K123" s="18" t="e">
        <f>EBIT!L9-EBIT!L38</f>
        <v>#REF!</v>
      </c>
      <c r="L123" s="18" t="e">
        <f>EBIT!M9-EBIT!M38</f>
        <v>#REF!</v>
      </c>
      <c r="M123" s="18" t="e">
        <f>EBIT!N9-EBIT!N38</f>
        <v>#REF!</v>
      </c>
      <c r="N123" s="19"/>
      <c r="O123" s="19"/>
      <c r="P123" s="19"/>
      <c r="Q123" s="19"/>
      <c r="R123" s="19"/>
      <c r="S123" s="19"/>
      <c r="T123" s="19"/>
      <c r="U123" s="19"/>
      <c r="V123" s="19"/>
    </row>
    <row r="124" spans="1:22" ht="12.75" customHeight="1" thickBot="1">
      <c r="A124" s="12" t="s">
        <v>80</v>
      </c>
      <c r="B124" s="18" t="e">
        <f>EBIT!C39-EBIT!C10</f>
        <v>#REF!</v>
      </c>
      <c r="C124" s="18" t="e">
        <f>EBIT!D39-EBIT!D10</f>
        <v>#REF!</v>
      </c>
      <c r="D124" s="18" t="e">
        <f>EBIT!E39-EBIT!E10</f>
        <v>#REF!</v>
      </c>
      <c r="E124" s="18" t="e">
        <f>EBIT!F39-EBIT!F10</f>
        <v>#REF!</v>
      </c>
      <c r="F124" s="18" t="e">
        <f>EBIT!G39-EBIT!G10</f>
        <v>#REF!</v>
      </c>
      <c r="G124" s="18" t="e">
        <f>EBIT!H39-EBIT!H10</f>
        <v>#REF!</v>
      </c>
      <c r="H124" s="18" t="e">
        <f>EBIT!I39-EBIT!I10</f>
        <v>#REF!</v>
      </c>
      <c r="I124" s="18" t="e">
        <f>EBIT!J39-EBIT!J10</f>
        <v>#REF!</v>
      </c>
      <c r="J124" s="18" t="e">
        <f>EBIT!K39-EBIT!K10</f>
        <v>#REF!</v>
      </c>
      <c r="K124" s="18" t="e">
        <f>EBIT!L39-EBIT!L10</f>
        <v>#REF!</v>
      </c>
      <c r="L124" s="18" t="e">
        <f>EBIT!M39-EBIT!M10</f>
        <v>#REF!</v>
      </c>
      <c r="M124" s="18" t="e">
        <f>EBIT!N39-EBIT!N10</f>
        <v>#REF!</v>
      </c>
      <c r="N124" s="19"/>
      <c r="O124" s="19"/>
      <c r="P124" s="19"/>
      <c r="Q124" s="19"/>
      <c r="R124" s="19"/>
      <c r="S124" s="19"/>
      <c r="T124" s="19"/>
      <c r="U124" s="19"/>
      <c r="V124" s="19"/>
    </row>
    <row r="125" spans="1:22" ht="12.75" customHeight="1" thickTop="1" thickBot="1">
      <c r="A125" s="50" t="s">
        <v>160</v>
      </c>
      <c r="B125" s="51" t="e">
        <f>EBIT!C11-EBIT!C40</f>
        <v>#REF!</v>
      </c>
      <c r="C125" s="51" t="e">
        <f>EBIT!D11-EBIT!D40</f>
        <v>#REF!</v>
      </c>
      <c r="D125" s="51" t="e">
        <f>EBIT!E11-EBIT!E40</f>
        <v>#REF!</v>
      </c>
      <c r="E125" s="51" t="e">
        <f>EBIT!F11-EBIT!F40</f>
        <v>#REF!</v>
      </c>
      <c r="F125" s="51" t="e">
        <f>EBIT!G11-EBIT!G40</f>
        <v>#REF!</v>
      </c>
      <c r="G125" s="51" t="e">
        <f>EBIT!H11-EBIT!H40</f>
        <v>#REF!</v>
      </c>
      <c r="H125" s="51" t="e">
        <f>EBIT!I11-EBIT!I40</f>
        <v>#REF!</v>
      </c>
      <c r="I125" s="51" t="e">
        <f>EBIT!J11-EBIT!J40</f>
        <v>#REF!</v>
      </c>
      <c r="J125" s="51" t="e">
        <f>EBIT!K11-EBIT!K40</f>
        <v>#REF!</v>
      </c>
      <c r="K125" s="51" t="e">
        <f>EBIT!L11-EBIT!L40</f>
        <v>#REF!</v>
      </c>
      <c r="L125" s="51" t="e">
        <f>EBIT!M11-EBIT!M40</f>
        <v>#REF!</v>
      </c>
      <c r="M125" s="51" t="e">
        <f>EBIT!N11-EBIT!N40</f>
        <v>#REF!</v>
      </c>
      <c r="N125" s="19"/>
      <c r="O125" s="19"/>
      <c r="P125" s="19"/>
      <c r="Q125" s="19"/>
      <c r="R125" s="19"/>
      <c r="S125" s="19"/>
      <c r="T125" s="19"/>
      <c r="U125" s="19"/>
      <c r="V125" s="19"/>
    </row>
    <row r="126" spans="1:22" ht="12.75" customHeight="1" thickTop="1">
      <c r="A126" s="19"/>
      <c r="B126" s="18"/>
      <c r="C126" s="19"/>
      <c r="D126" s="19"/>
      <c r="E126" s="19"/>
      <c r="F126" s="19"/>
      <c r="G126" s="19"/>
      <c r="H126" s="19"/>
      <c r="I126" s="19"/>
      <c r="J126" s="19"/>
      <c r="K126" s="19"/>
      <c r="L126" s="19"/>
      <c r="M126" s="19"/>
      <c r="N126" s="19"/>
      <c r="O126" s="19"/>
      <c r="P126" s="19"/>
      <c r="Q126" s="19"/>
      <c r="R126" s="19"/>
      <c r="S126" s="19"/>
      <c r="T126" s="19"/>
      <c r="U126" s="19"/>
      <c r="V126" s="19"/>
    </row>
    <row r="127" spans="1:22"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row>
    <row r="128" spans="1:22"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row>
    <row r="129" spans="1:22"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row>
    <row r="130" spans="1:22"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row>
    <row r="131" spans="1:22"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row>
    <row r="132" spans="1:2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row>
    <row r="133" spans="1:22"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row>
    <row r="134" spans="1:22"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row>
    <row r="135" spans="1:22"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row>
    <row r="136" spans="1:22"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row>
    <row r="137" spans="1:22"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row>
    <row r="138" spans="1:22"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row>
    <row r="139" spans="1:22"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row>
    <row r="140" spans="1:22"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row>
    <row r="141" spans="1:22"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row>
    <row r="142" spans="1:2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row>
    <row r="143" spans="1:22"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row>
    <row r="144" spans="1:22"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row>
    <row r="145" spans="1:22"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row>
    <row r="146" spans="1:22"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row>
    <row r="147" spans="1:22"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row>
    <row r="148" spans="1:22"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row>
    <row r="149" spans="1:22"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row>
    <row r="150" spans="1:22"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row>
    <row r="151" spans="1:22"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row>
    <row r="152" spans="1:2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row>
    <row r="153" spans="1:22"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row>
    <row r="154" spans="1:22"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row>
    <row r="155" spans="1:22"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row>
    <row r="156" spans="1:22"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row>
    <row r="157" spans="1:22"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row>
    <row r="158" spans="1:22"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row>
    <row r="159" spans="1:22"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row>
    <row r="160" spans="1:22"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row>
    <row r="161" spans="1:22"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row>
    <row r="162" spans="1:2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row>
    <row r="163" spans="1:22"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row>
    <row r="164" spans="1:22"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row>
    <row r="165" spans="1:22"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row>
    <row r="166" spans="1:22"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row>
    <row r="167" spans="1:22"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row>
    <row r="168" spans="1:22"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row>
    <row r="169" spans="1:22"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row>
    <row r="170" spans="1:22"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row>
    <row r="171" spans="1:22"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row>
    <row r="172" spans="1:2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row>
    <row r="173" spans="1:22"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row>
    <row r="174" spans="1:22"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row>
    <row r="175" spans="1:22"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row>
    <row r="176" spans="1:22"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row>
    <row r="177" spans="1:22"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row>
    <row r="178" spans="1:22"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row>
    <row r="179" spans="1:22"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row>
    <row r="180" spans="1:22"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row>
    <row r="181" spans="1:22"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row>
    <row r="182" spans="1:2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row>
    <row r="183" spans="1:22"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row>
    <row r="184" spans="1:22"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row>
    <row r="185" spans="1:22"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row>
    <row r="186" spans="1:22"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row>
    <row r="187" spans="1:22"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row>
    <row r="188" spans="1:22"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row>
    <row r="189" spans="1:22"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row>
    <row r="190" spans="1:22"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row>
    <row r="191" spans="1:22"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row>
    <row r="192" spans="1:2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row>
    <row r="193" spans="1:22"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row>
    <row r="194" spans="1:22"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row>
    <row r="195" spans="1:22"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row>
    <row r="196" spans="1:22"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row>
    <row r="197" spans="1:22"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row>
    <row r="198" spans="1:22"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row>
    <row r="199" spans="1:22"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row>
    <row r="200" spans="1:22"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row>
    <row r="201" spans="1:22"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row>
    <row r="202" spans="1:2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row>
    <row r="203" spans="1:22"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row>
    <row r="204" spans="1:22"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row>
    <row r="205" spans="1:22"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row>
    <row r="206" spans="1:22"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row>
    <row r="207" spans="1:22"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row>
    <row r="208" spans="1:22"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row>
    <row r="209" spans="1:22"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row>
    <row r="210" spans="1:22"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row>
    <row r="211" spans="1:22"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row>
    <row r="212" spans="1:2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row>
    <row r="213" spans="1:22"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row>
    <row r="214" spans="1:22"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row>
    <row r="215" spans="1:22"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row>
    <row r="216" spans="1:22"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row>
    <row r="217" spans="1:22"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row>
    <row r="218" spans="1:22"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row>
    <row r="219" spans="1:22"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row>
    <row r="220" spans="1:22"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row>
    <row r="221" spans="1:22"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row>
    <row r="222" spans="1: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row>
    <row r="223" spans="1:22"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row>
    <row r="224" spans="1:22"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row>
    <row r="225" spans="1:22"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row>
    <row r="226" spans="1:22"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row>
    <row r="227" spans="1:22"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row>
    <row r="228" spans="1:22"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row>
    <row r="229" spans="1:22"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row>
    <row r="230" spans="1:22"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row>
    <row r="231" spans="1:22"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row>
    <row r="232" spans="1:2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row>
    <row r="233" spans="1:22"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row>
    <row r="234" spans="1:22"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row>
    <row r="235" spans="1:22"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row>
    <row r="236" spans="1:22"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row>
    <row r="237" spans="1:22"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row>
    <row r="238" spans="1:22"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row>
    <row r="239" spans="1:22"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row>
    <row r="240" spans="1:22"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row>
    <row r="241" spans="1:22"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row>
    <row r="242" spans="1:2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row>
    <row r="243" spans="1:22"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row>
    <row r="244" spans="1:22"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row>
    <row r="245" spans="1:22"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row>
    <row r="246" spans="1:22"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row>
    <row r="247" spans="1:22"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row>
    <row r="248" spans="1:22"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row>
    <row r="249" spans="1:22"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row>
    <row r="250" spans="1:22"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row>
    <row r="251" spans="1:22"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row>
    <row r="252" spans="1:2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row>
    <row r="253" spans="1:22"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row>
    <row r="254" spans="1:22"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row>
    <row r="255" spans="1:22"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row>
    <row r="256" spans="1:22"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row>
    <row r="257" spans="1:22"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row>
    <row r="258" spans="1:22"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row>
    <row r="259" spans="1:22"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row>
    <row r="260" spans="1:22"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row>
    <row r="261" spans="1:22"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row>
    <row r="262" spans="1:2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row>
    <row r="263" spans="1:22"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row>
    <row r="264" spans="1:22"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row>
    <row r="265" spans="1:22"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row>
    <row r="266" spans="1:22"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row>
    <row r="267" spans="1:22"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row>
    <row r="268" spans="1:22"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row>
    <row r="269" spans="1:22"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row>
    <row r="270" spans="1:22"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row>
    <row r="271" spans="1:22"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row>
    <row r="272" spans="1:2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row>
    <row r="273" spans="1:22"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row>
    <row r="274" spans="1:22"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row>
    <row r="275" spans="1:22"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row>
    <row r="276" spans="1:22"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row>
    <row r="277" spans="1:22"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row>
    <row r="278" spans="1:22"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row>
    <row r="279" spans="1:22"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row>
    <row r="280" spans="1:22"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row>
    <row r="281" spans="1:22"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row>
    <row r="282" spans="1:2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row>
    <row r="283" spans="1:22"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row>
    <row r="284" spans="1:22"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row>
    <row r="285" spans="1:22"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row>
    <row r="286" spans="1:22"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row>
    <row r="287" spans="1:22"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row>
    <row r="288" spans="1:22"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row>
    <row r="289" spans="1:22"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row>
    <row r="290" spans="1:22"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row>
    <row r="291" spans="1:22"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row>
    <row r="292" spans="1:2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row>
    <row r="293" spans="1:22"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row>
    <row r="294" spans="1:22"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row>
    <row r="295" spans="1:22"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row>
    <row r="296" spans="1:22"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row>
    <row r="297" spans="1:22"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row>
    <row r="298" spans="1:22"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row>
    <row r="299" spans="1:22"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row>
    <row r="300" spans="1:22"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row>
    <row r="301" spans="1:22"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row>
    <row r="302" spans="1:2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row>
    <row r="303" spans="1:22"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row>
    <row r="304" spans="1:22"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row>
    <row r="305" spans="1:22"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row>
    <row r="306" spans="1:22"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row>
    <row r="307" spans="1:22"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row>
    <row r="308" spans="1:22"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row>
    <row r="309" spans="1:22"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row>
    <row r="310" spans="1:22"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row>
    <row r="311" spans="1:22"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row>
    <row r="312" spans="1:2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row>
    <row r="313" spans="1:22"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row>
    <row r="314" spans="1:22"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row>
    <row r="315" spans="1:22"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row>
    <row r="316" spans="1:22"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row>
    <row r="317" spans="1:22"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row>
    <row r="318" spans="1:22"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row>
    <row r="319" spans="1:22"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row>
    <row r="320" spans="1:22"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row>
    <row r="321" spans="1:22"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row>
    <row r="322" spans="1: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row>
    <row r="323" spans="1:22"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row>
    <row r="324" spans="1:22"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row>
    <row r="325" spans="1:22"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row>
    <row r="326" spans="1:22"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row>
    <row r="327" spans="1:22"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row>
    <row r="328" spans="1:22"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row>
    <row r="329" spans="1:22"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row>
    <row r="330" spans="1:22"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row>
    <row r="331" spans="1:22"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row>
    <row r="332" spans="1:2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row>
    <row r="333" spans="1:22"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row>
    <row r="334" spans="1:22"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row>
    <row r="335" spans="1:22"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row>
    <row r="336" spans="1:22"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row>
    <row r="337" spans="1:22"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row>
    <row r="338" spans="1:22"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row>
    <row r="339" spans="1:22"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row>
    <row r="340" spans="1:22"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row>
    <row r="341" spans="1:22"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row>
    <row r="342" spans="1:2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row>
    <row r="343" spans="1:22"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row>
    <row r="344" spans="1:22"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row>
    <row r="345" spans="1:22"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row>
    <row r="346" spans="1:22"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row>
    <row r="347" spans="1:22"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row>
    <row r="348" spans="1:22"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row>
    <row r="349" spans="1:22"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row>
    <row r="350" spans="1:22"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row>
    <row r="351" spans="1:22"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row>
    <row r="352" spans="1:2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row>
    <row r="353" spans="1:22"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row>
    <row r="354" spans="1:22"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row>
    <row r="355" spans="1:22"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row>
    <row r="356" spans="1:22"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row>
    <row r="357" spans="1:22"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row>
    <row r="358" spans="1:22"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row>
    <row r="359" spans="1:22"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row>
    <row r="360" spans="1:22"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row>
    <row r="361" spans="1:22"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row>
    <row r="362" spans="1:2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row>
    <row r="363" spans="1:22"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row>
    <row r="364" spans="1:22"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row>
    <row r="365" spans="1:22"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row>
    <row r="366" spans="1:22"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row>
    <row r="367" spans="1:22"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row>
    <row r="368" spans="1:22"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row>
    <row r="369" spans="1:22"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row>
    <row r="370" spans="1:22"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row>
    <row r="371" spans="1:22"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row>
    <row r="372" spans="1:2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row>
    <row r="373" spans="1:22"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row>
    <row r="374" spans="1:22"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row>
    <row r="375" spans="1:22"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row>
    <row r="376" spans="1:22"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row>
    <row r="377" spans="1:22"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row>
    <row r="378" spans="1:22"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row>
    <row r="379" spans="1:22"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row>
    <row r="380" spans="1:22"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row>
    <row r="381" spans="1:22"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row>
    <row r="382" spans="1:2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row>
    <row r="383" spans="1:22"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row>
    <row r="384" spans="1:22"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row>
    <row r="385" spans="1:22"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row>
    <row r="386" spans="1:22"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row>
    <row r="387" spans="1:22"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row>
    <row r="388" spans="1:22"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row>
    <row r="389" spans="1:22"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row>
    <row r="390" spans="1:22"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row>
    <row r="391" spans="1:22"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row>
    <row r="392" spans="1:2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row>
    <row r="393" spans="1:22"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row>
    <row r="394" spans="1:22"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row>
    <row r="395" spans="1:22"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row>
    <row r="396" spans="1:22"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row>
    <row r="397" spans="1:22"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row>
    <row r="398" spans="1:22"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row>
    <row r="399" spans="1:22"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row>
    <row r="400" spans="1:22"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row>
    <row r="401" spans="1:22"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row>
    <row r="402" spans="1:2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row>
    <row r="403" spans="1:22"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row>
    <row r="404" spans="1:22"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row>
    <row r="405" spans="1:22"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row>
    <row r="406" spans="1:22"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row>
    <row r="407" spans="1:22"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row>
    <row r="408" spans="1:22"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row>
    <row r="409" spans="1:22"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row>
    <row r="410" spans="1:22"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row>
    <row r="411" spans="1:22"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row>
    <row r="412" spans="1:2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row>
    <row r="413" spans="1:22"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row>
    <row r="414" spans="1:22"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row>
    <row r="415" spans="1:22"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row>
    <row r="416" spans="1:22"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row>
    <row r="417" spans="1:22"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row>
    <row r="418" spans="1:22"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row>
    <row r="419" spans="1:22"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row>
    <row r="420" spans="1:22"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row>
    <row r="421" spans="1:22"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row>
    <row r="422" spans="1: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row>
    <row r="423" spans="1:22"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row>
    <row r="424" spans="1:22"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row>
    <row r="425" spans="1:22"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row>
    <row r="426" spans="1:22"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row>
    <row r="427" spans="1:22"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row>
    <row r="428" spans="1:22"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row>
    <row r="429" spans="1:22"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row>
    <row r="430" spans="1:22"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row>
    <row r="431" spans="1:22"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row>
    <row r="432" spans="1:2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row>
    <row r="433" spans="1:22"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row>
    <row r="434" spans="1:22"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row>
    <row r="435" spans="1:22"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row>
    <row r="436" spans="1:22"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row>
    <row r="437" spans="1:22"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row>
    <row r="438" spans="1:22"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row>
    <row r="439" spans="1:22"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row>
    <row r="440" spans="1:22"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row>
    <row r="441" spans="1:22"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row>
    <row r="442" spans="1:2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row>
    <row r="443" spans="1:22"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row>
    <row r="444" spans="1:22"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row>
    <row r="445" spans="1:22"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row>
    <row r="446" spans="1:22"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row>
    <row r="447" spans="1:22"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row>
    <row r="448" spans="1:22"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row>
    <row r="449" spans="1:22"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row>
    <row r="450" spans="1:22"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row>
    <row r="451" spans="1:22"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row>
    <row r="452" spans="1:2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row>
    <row r="453" spans="1:22"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row>
    <row r="454" spans="1:22"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row>
    <row r="455" spans="1:22"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row>
    <row r="456" spans="1:22"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row>
    <row r="457" spans="1:22"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row>
    <row r="458" spans="1:22"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row>
    <row r="459" spans="1:22"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row>
    <row r="460" spans="1:22"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row>
    <row r="461" spans="1:22"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row>
    <row r="462" spans="1:2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row>
    <row r="463" spans="1:22"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row>
    <row r="464" spans="1:22"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row>
    <row r="465" spans="1:22"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row>
    <row r="466" spans="1:22"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row>
    <row r="467" spans="1:22"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row>
    <row r="468" spans="1:22"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row>
    <row r="469" spans="1:22"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row>
    <row r="470" spans="1:22"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row>
    <row r="471" spans="1:22"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row>
    <row r="472" spans="1:2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row>
    <row r="473" spans="1:22"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row>
    <row r="474" spans="1:22"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row>
    <row r="475" spans="1:22"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row>
    <row r="476" spans="1:22"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row>
    <row r="477" spans="1:22"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row>
    <row r="478" spans="1:22"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row>
    <row r="479" spans="1:22"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row>
    <row r="480" spans="1:22"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row>
    <row r="481" spans="1:22"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row>
    <row r="482" spans="1:2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row>
    <row r="483" spans="1:22"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row>
    <row r="484" spans="1:22"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row>
    <row r="485" spans="1:22"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row>
    <row r="486" spans="1:22"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row>
    <row r="487" spans="1:22"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row>
    <row r="488" spans="1:22"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row>
    <row r="489" spans="1:22"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row>
    <row r="490" spans="1:22"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row>
    <row r="491" spans="1:22"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row>
    <row r="492" spans="1:2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row>
    <row r="493" spans="1:22"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row>
    <row r="494" spans="1:22"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row>
    <row r="495" spans="1:22"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row>
    <row r="496" spans="1:22"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row>
    <row r="497" spans="1:22"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row>
    <row r="498" spans="1:22"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row>
    <row r="499" spans="1:22"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row>
    <row r="500" spans="1:22"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row>
    <row r="501" spans="1:22"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row>
    <row r="502" spans="1:2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row>
    <row r="503" spans="1:22"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row>
    <row r="504" spans="1:22"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row>
    <row r="505" spans="1:22"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row>
    <row r="506" spans="1:22"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row>
    <row r="507" spans="1:22"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row>
    <row r="508" spans="1:22"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row>
    <row r="509" spans="1:22"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row>
    <row r="510" spans="1:22"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row>
    <row r="511" spans="1:22"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row>
    <row r="512" spans="1:2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row>
    <row r="513" spans="1:22"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row>
    <row r="514" spans="1:22"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row>
    <row r="515" spans="1:22"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row>
    <row r="516" spans="1:22"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row>
    <row r="517" spans="1:22"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row>
    <row r="518" spans="1:22"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row>
    <row r="519" spans="1:22"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row>
    <row r="520" spans="1:22"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row>
    <row r="521" spans="1:22"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row>
    <row r="522" spans="1: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row>
    <row r="523" spans="1:22"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row>
    <row r="524" spans="1:22"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row>
    <row r="525" spans="1:22"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row>
    <row r="526" spans="1:22"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row>
    <row r="527" spans="1:22"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row>
    <row r="528" spans="1:22"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row>
    <row r="529" spans="1:22"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row>
    <row r="530" spans="1:22"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row>
    <row r="531" spans="1:22"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row>
    <row r="532" spans="1:2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row>
    <row r="533" spans="1:22"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row>
    <row r="534" spans="1:22"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row>
    <row r="535" spans="1:22"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row>
    <row r="536" spans="1:22"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row>
    <row r="537" spans="1:22"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row>
    <row r="538" spans="1:22"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row>
    <row r="539" spans="1:22"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row>
    <row r="540" spans="1:22"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row>
    <row r="541" spans="1:22"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row>
    <row r="542" spans="1:2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row>
    <row r="543" spans="1:22"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row>
    <row r="544" spans="1:22"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row>
    <row r="545" spans="1:22"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row>
    <row r="546" spans="1:22"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row>
    <row r="547" spans="1:22"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row>
    <row r="548" spans="1:22"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row>
    <row r="549" spans="1:22"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row>
    <row r="550" spans="1:22"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row>
    <row r="551" spans="1:22"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row>
    <row r="552" spans="1:2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row>
    <row r="553" spans="1:22"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row>
    <row r="554" spans="1:22"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row>
    <row r="555" spans="1:22"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row>
    <row r="556" spans="1:22"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row>
    <row r="557" spans="1:22"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row>
    <row r="558" spans="1:22"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row>
    <row r="559" spans="1:22"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row>
    <row r="560" spans="1:22"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row>
    <row r="561" spans="1:22"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row>
    <row r="562" spans="1:2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row>
    <row r="563" spans="1:22"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row>
    <row r="564" spans="1:22"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row>
    <row r="565" spans="1:22"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row>
    <row r="566" spans="1:22"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row>
    <row r="567" spans="1:22"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row>
    <row r="568" spans="1:22"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row>
    <row r="569" spans="1:22"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row>
    <row r="570" spans="1:22"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row>
    <row r="571" spans="1:22"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row>
    <row r="572" spans="1:2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row>
    <row r="573" spans="1:22"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row>
    <row r="574" spans="1:22"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row>
    <row r="575" spans="1:22"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row>
    <row r="576" spans="1:22"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row>
    <row r="577" spans="1:22"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row>
    <row r="578" spans="1:22"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row>
    <row r="579" spans="1:22"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row>
    <row r="580" spans="1:22"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row>
    <row r="581" spans="1:22"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row>
    <row r="582" spans="1:2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row>
    <row r="583" spans="1:22"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row>
    <row r="584" spans="1:22"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row>
    <row r="585" spans="1:22"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row>
    <row r="586" spans="1:22"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row>
    <row r="587" spans="1:22"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row>
    <row r="588" spans="1:22"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row>
    <row r="589" spans="1:22"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row>
    <row r="590" spans="1:22"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row>
    <row r="591" spans="1:22"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row>
    <row r="592" spans="1:2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row>
    <row r="593" spans="1:22"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row>
    <row r="594" spans="1:22"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row>
    <row r="595" spans="1:22"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row>
    <row r="596" spans="1:22"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row>
    <row r="597" spans="1:22"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row>
    <row r="598" spans="1:22"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row>
    <row r="599" spans="1:22"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row>
    <row r="600" spans="1:22"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row>
    <row r="601" spans="1:22"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row>
    <row r="602" spans="1:2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row>
    <row r="603" spans="1:22"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row>
    <row r="604" spans="1:22"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row>
    <row r="605" spans="1:22"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row>
    <row r="606" spans="1:22"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row>
    <row r="607" spans="1:22"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row>
    <row r="608" spans="1:22"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row>
    <row r="609" spans="1:22"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row>
    <row r="610" spans="1:22"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row>
    <row r="611" spans="1:22"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row>
    <row r="612" spans="1:2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row>
    <row r="613" spans="1:22"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row>
    <row r="614" spans="1:22"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row>
    <row r="615" spans="1:22"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row>
    <row r="616" spans="1:22"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row>
    <row r="617" spans="1:22"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row>
    <row r="618" spans="1:22"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row>
    <row r="619" spans="1:22"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row>
    <row r="620" spans="1:22"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row>
    <row r="621" spans="1:22"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row>
    <row r="622" spans="1: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row>
    <row r="623" spans="1:22"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row>
    <row r="624" spans="1:22"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row>
    <row r="625" spans="1:22"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row>
    <row r="626" spans="1:22"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row>
    <row r="627" spans="1:22"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row>
    <row r="628" spans="1:22"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row>
    <row r="629" spans="1:22"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row>
    <row r="630" spans="1:22"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row>
    <row r="631" spans="1:22"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row>
    <row r="632" spans="1:2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row>
    <row r="633" spans="1:22"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row>
    <row r="634" spans="1:22"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row>
    <row r="635" spans="1:22"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row>
    <row r="636" spans="1:22"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row>
    <row r="637" spans="1:22"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row>
    <row r="638" spans="1:22"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row>
    <row r="639" spans="1:22"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row>
    <row r="640" spans="1:22"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row>
    <row r="641" spans="1:22"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row>
    <row r="642" spans="1:2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row>
    <row r="643" spans="1:22"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row>
    <row r="644" spans="1:22"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row>
    <row r="645" spans="1:22"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row>
    <row r="646" spans="1:22"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row>
    <row r="647" spans="1:22"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row>
    <row r="648" spans="1:22"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row>
    <row r="649" spans="1:22"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row>
    <row r="650" spans="1:22"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row>
    <row r="651" spans="1:22"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row>
    <row r="652" spans="1:2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row>
    <row r="653" spans="1:22"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row>
    <row r="654" spans="1:22"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row>
    <row r="655" spans="1:22"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row>
    <row r="656" spans="1:22"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row>
    <row r="657" spans="1:22"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row>
    <row r="658" spans="1:22"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row>
    <row r="659" spans="1:22"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row>
    <row r="660" spans="1:22"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row>
    <row r="661" spans="1:22"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row>
    <row r="662" spans="1:2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row>
    <row r="663" spans="1:22"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row>
    <row r="664" spans="1:22"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row>
    <row r="665" spans="1:22"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row>
    <row r="666" spans="1:22"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row>
    <row r="667" spans="1:22"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row>
    <row r="668" spans="1:22"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row>
    <row r="669" spans="1:22"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row>
    <row r="670" spans="1:22"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row>
    <row r="671" spans="1:22"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row>
    <row r="672" spans="1:2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row>
    <row r="673" spans="1:22"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row>
    <row r="674" spans="1:22"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row>
    <row r="675" spans="1:22"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row>
    <row r="676" spans="1:22"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row>
    <row r="677" spans="1:22"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row>
    <row r="678" spans="1:22"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row>
    <row r="679" spans="1:22"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row>
    <row r="680" spans="1:22"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row>
    <row r="681" spans="1:22"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row>
    <row r="682" spans="1:2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row>
    <row r="683" spans="1:22"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row>
    <row r="684" spans="1:22"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row>
    <row r="685" spans="1:22"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row>
    <row r="686" spans="1:22"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row>
    <row r="687" spans="1:22"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row>
    <row r="688" spans="1:22"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row>
    <row r="689" spans="1:22"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row>
    <row r="690" spans="1:22"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row>
    <row r="691" spans="1:22"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row>
    <row r="692" spans="1:2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row>
    <row r="693" spans="1:22"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row>
    <row r="694" spans="1:22"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row>
    <row r="695" spans="1:22"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row>
    <row r="696" spans="1:22"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row>
    <row r="697" spans="1:22"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row>
    <row r="698" spans="1:22"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row>
    <row r="699" spans="1:22"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row>
    <row r="700" spans="1:22"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row>
    <row r="701" spans="1:22"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row>
    <row r="702" spans="1:2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row>
    <row r="703" spans="1:22"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row>
    <row r="704" spans="1:22"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row>
    <row r="705" spans="1:22"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row>
    <row r="706" spans="1:22"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row>
    <row r="707" spans="1:22"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row>
    <row r="708" spans="1:22"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row>
    <row r="709" spans="1:22"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row>
    <row r="710" spans="1:22"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row>
    <row r="711" spans="1:22"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row>
    <row r="712" spans="1:2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row>
    <row r="713" spans="1:22"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row>
    <row r="714" spans="1:22"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row>
    <row r="715" spans="1:22"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row>
    <row r="716" spans="1:22"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row>
    <row r="717" spans="1:22"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row>
    <row r="718" spans="1:22"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row>
    <row r="719" spans="1:22"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row>
    <row r="720" spans="1:22"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row>
    <row r="721" spans="1:22"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row>
    <row r="722" spans="1: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row>
    <row r="723" spans="1:22"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row>
    <row r="724" spans="1:22"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row>
    <row r="725" spans="1:22"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row>
    <row r="726" spans="1:22"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row>
    <row r="727" spans="1:22"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row>
    <row r="728" spans="1:22"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row>
    <row r="729" spans="1:22"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row>
    <row r="730" spans="1:22"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row>
    <row r="731" spans="1:22"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row>
    <row r="732" spans="1:2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row>
    <row r="733" spans="1:22"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row>
    <row r="734" spans="1:22"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row>
    <row r="735" spans="1:22"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row>
    <row r="736" spans="1:22"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row>
    <row r="737" spans="1:22"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row>
    <row r="738" spans="1:22"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row>
    <row r="739" spans="1:22"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row>
    <row r="740" spans="1:22"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row>
    <row r="741" spans="1:22"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row>
    <row r="742" spans="1:2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row>
    <row r="743" spans="1:22"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row>
    <row r="744" spans="1:22"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row>
    <row r="745" spans="1:22"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row>
    <row r="746" spans="1:22"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row>
    <row r="747" spans="1:22"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row>
    <row r="748" spans="1:22"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row>
    <row r="749" spans="1:22"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row>
    <row r="750" spans="1:22"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row>
    <row r="751" spans="1:22"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row>
    <row r="752" spans="1:2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row>
    <row r="753" spans="1:22"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row>
    <row r="754" spans="1:22"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row>
    <row r="755" spans="1:22"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row>
    <row r="756" spans="1:22"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row>
    <row r="757" spans="1:22"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row>
    <row r="758" spans="1:22"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row>
    <row r="759" spans="1:22"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row>
    <row r="760" spans="1:22"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row>
    <row r="761" spans="1:22"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row>
    <row r="762" spans="1:2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row>
    <row r="763" spans="1:22"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row>
    <row r="764" spans="1:22"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row>
    <row r="765" spans="1:22"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row>
    <row r="766" spans="1:22"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row>
    <row r="767" spans="1:22"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row>
    <row r="768" spans="1:22"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row>
    <row r="769" spans="1:22"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row>
    <row r="770" spans="1:22"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row>
    <row r="771" spans="1:22"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row>
    <row r="772" spans="1:2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row>
    <row r="773" spans="1:22"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row>
    <row r="774" spans="1:22"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row>
    <row r="775" spans="1:22"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row>
    <row r="776" spans="1:22"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row>
    <row r="777" spans="1:22"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row>
    <row r="778" spans="1:22"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row>
    <row r="779" spans="1:22"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row>
    <row r="780" spans="1:22"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row>
    <row r="781" spans="1:22"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row>
    <row r="782" spans="1:2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row>
    <row r="783" spans="1:22"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row>
    <row r="784" spans="1:22"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row>
    <row r="785" spans="1:22"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row>
    <row r="786" spans="1:22"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row>
    <row r="787" spans="1:22"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row>
    <row r="788" spans="1:22"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row>
    <row r="789" spans="1:22"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row>
    <row r="790" spans="1:22"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row>
    <row r="791" spans="1:22"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row>
    <row r="792" spans="1:2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row>
    <row r="793" spans="1:22"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row>
    <row r="794" spans="1:22"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row>
    <row r="795" spans="1:22"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row>
    <row r="796" spans="1:22"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row>
    <row r="797" spans="1:22"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row>
    <row r="798" spans="1:22"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row>
    <row r="799" spans="1:22"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row>
    <row r="800" spans="1:22"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row>
    <row r="801" spans="1:22"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row>
    <row r="802" spans="1:2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row>
    <row r="803" spans="1:22"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row>
    <row r="804" spans="1:22"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row>
    <row r="805" spans="1:22"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row>
    <row r="806" spans="1:22"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row>
    <row r="807" spans="1:22"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row>
    <row r="808" spans="1:22"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row>
    <row r="809" spans="1:22"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row>
    <row r="810" spans="1:22"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row>
    <row r="811" spans="1:22"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row>
    <row r="812" spans="1:2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row>
    <row r="813" spans="1:22"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row>
    <row r="814" spans="1:22"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row>
    <row r="815" spans="1:22"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row>
    <row r="816" spans="1:22"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row>
    <row r="817" spans="1:22"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row>
    <row r="818" spans="1:22"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row>
    <row r="819" spans="1:22"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row>
    <row r="820" spans="1:22"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row>
    <row r="821" spans="1:22"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row>
    <row r="822" spans="1: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row>
    <row r="823" spans="1:22"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row>
    <row r="824" spans="1:22"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row>
    <row r="825" spans="1:22"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row>
    <row r="826" spans="1:22"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row>
    <row r="827" spans="1:22"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row>
    <row r="828" spans="1:22"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row>
    <row r="829" spans="1:22"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row>
    <row r="830" spans="1:22"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row>
    <row r="831" spans="1:22"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row>
    <row r="832" spans="1:2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row>
    <row r="833" spans="1:22"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row>
    <row r="834" spans="1:22"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row>
    <row r="835" spans="1:22"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row>
    <row r="836" spans="1:22"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row>
    <row r="837" spans="1:22"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row>
    <row r="838" spans="1:22"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row>
    <row r="839" spans="1:22"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row>
    <row r="840" spans="1:22"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row>
    <row r="841" spans="1:22"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row>
    <row r="842" spans="1:2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row>
    <row r="843" spans="1:22"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row>
    <row r="844" spans="1:22"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row>
    <row r="845" spans="1:22"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row>
    <row r="846" spans="1:22"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row>
    <row r="847" spans="1:22"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row>
    <row r="848" spans="1:22"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row>
    <row r="849" spans="1:22"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row>
    <row r="850" spans="1:22"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row>
    <row r="851" spans="1:22"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row>
    <row r="852" spans="1:2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row>
    <row r="853" spans="1:22"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row>
    <row r="854" spans="1:22"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row>
    <row r="855" spans="1:22"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row>
    <row r="856" spans="1:22"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row>
    <row r="857" spans="1:22"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row>
    <row r="858" spans="1:22"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row>
    <row r="859" spans="1:22"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row>
    <row r="860" spans="1:22"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row>
    <row r="861" spans="1:22"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row>
    <row r="862" spans="1:2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row>
    <row r="863" spans="1:22"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row>
    <row r="864" spans="1:22"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row>
    <row r="865" spans="1:22"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row>
    <row r="866" spans="1:22"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row>
    <row r="867" spans="1:22"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row>
    <row r="868" spans="1:22"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row>
    <row r="869" spans="1:22"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row>
    <row r="870" spans="1:22"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row>
    <row r="871" spans="1:22"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row>
    <row r="872" spans="1:2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row>
    <row r="873" spans="1:22"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row>
    <row r="874" spans="1:22"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row>
    <row r="875" spans="1:22"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row>
    <row r="876" spans="1:22"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row>
    <row r="877" spans="1:22"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row>
    <row r="878" spans="1:22"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row>
    <row r="879" spans="1:22"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row>
    <row r="880" spans="1:22"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row>
    <row r="881" spans="1:22"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row>
    <row r="882" spans="1:2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row>
    <row r="883" spans="1:22"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row>
    <row r="884" spans="1:22"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row>
    <row r="885" spans="1:22"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row>
    <row r="886" spans="1:22"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row>
    <row r="887" spans="1:22"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row>
    <row r="888" spans="1:22"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row>
    <row r="889" spans="1:22"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row>
    <row r="890" spans="1:22"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row>
    <row r="891" spans="1:22"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row>
    <row r="892" spans="1:2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row>
    <row r="893" spans="1:22"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row>
    <row r="894" spans="1:22"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row>
    <row r="895" spans="1:22"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row>
    <row r="896" spans="1:22"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row>
    <row r="897" spans="1:22"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row>
    <row r="898" spans="1:22"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row>
    <row r="899" spans="1:22"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row>
    <row r="900" spans="1:22"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row>
    <row r="901" spans="1:22"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row>
    <row r="902" spans="1:2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row>
    <row r="903" spans="1:22"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row>
    <row r="904" spans="1:22"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row>
    <row r="905" spans="1:22"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row>
    <row r="906" spans="1:22"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row>
    <row r="907" spans="1:22"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row>
    <row r="908" spans="1:22"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row>
    <row r="909" spans="1:22"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row>
    <row r="910" spans="1:22"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row>
    <row r="911" spans="1:22"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row>
    <row r="912" spans="1:2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row>
    <row r="913" spans="1:22"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row>
    <row r="914" spans="1:22"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row>
    <row r="915" spans="1:22"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row>
    <row r="916" spans="1:22"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row>
    <row r="917" spans="1:22"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row>
    <row r="918" spans="1:22"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row>
    <row r="919" spans="1:22"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row>
    <row r="920" spans="1:22"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row>
    <row r="921" spans="1:22"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row>
    <row r="922" spans="1: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row>
    <row r="923" spans="1:22"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row>
    <row r="924" spans="1:22"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row>
    <row r="925" spans="1:22"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row>
    <row r="926" spans="1:22"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row>
    <row r="927" spans="1:22"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row>
    <row r="928" spans="1:22"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row>
    <row r="929" spans="1:22"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row>
    <row r="930" spans="1:22"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row>
    <row r="931" spans="1:22"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row>
    <row r="932" spans="1:2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row>
    <row r="933" spans="1:22"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row>
    <row r="934" spans="1:22"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row>
    <row r="935" spans="1:22"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row>
    <row r="936" spans="1:22"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row>
    <row r="937" spans="1:22"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row>
    <row r="938" spans="1:22"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row>
    <row r="939" spans="1:22"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row>
    <row r="940" spans="1:22"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row>
    <row r="941" spans="1:22"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row>
    <row r="942" spans="1:2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row>
    <row r="943" spans="1:22"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row>
    <row r="944" spans="1:22"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row>
    <row r="945" spans="1:22"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row>
    <row r="946" spans="1:22"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row>
    <row r="947" spans="1:22"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row>
    <row r="948" spans="1:22"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row>
    <row r="949" spans="1:22"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row>
    <row r="950" spans="1:22"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row>
    <row r="951" spans="1:22"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row>
    <row r="952" spans="1:2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row>
    <row r="953" spans="1:22"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row>
    <row r="954" spans="1:22"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row>
    <row r="955" spans="1:22"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row>
    <row r="956" spans="1:22"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row>
    <row r="957" spans="1:22"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row>
    <row r="958" spans="1:22"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row>
    <row r="959" spans="1:22"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row>
    <row r="960" spans="1:22"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row>
    <row r="961" spans="1:22"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row>
    <row r="962" spans="1:2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row>
    <row r="963" spans="1:22"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row>
    <row r="964" spans="1:22"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row>
    <row r="965" spans="1:22"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row>
    <row r="966" spans="1:22"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row>
    <row r="967" spans="1:22"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row>
    <row r="968" spans="1:22"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row>
    <row r="969" spans="1:22"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row>
    <row r="970" spans="1:22"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row>
    <row r="971" spans="1:22"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row>
    <row r="972" spans="1:2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row>
    <row r="973" spans="1:22"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row>
    <row r="974" spans="1:22"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row>
    <row r="975" spans="1:22"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row>
    <row r="976" spans="1:22"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row>
    <row r="977" spans="1:22"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row>
    <row r="978" spans="1:22"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row>
    <row r="979" spans="1:22"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row>
    <row r="980" spans="1:22"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row>
    <row r="981" spans="1:22"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row>
    <row r="982" spans="1:2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row>
    <row r="983" spans="1:22"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row>
    <row r="984" spans="1:22"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row>
    <row r="985" spans="1:22"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row>
    <row r="986" spans="1:22"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row>
    <row r="987" spans="1:22"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row>
    <row r="988" spans="1:22"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row>
    <row r="989" spans="1:22"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row>
    <row r="990" spans="1:22"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row>
    <row r="991" spans="1:22"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row>
    <row r="992" spans="1:2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row>
    <row r="993" spans="1:22"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row>
    <row r="994" spans="1:22"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row>
    <row r="995" spans="1:22"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row>
    <row r="996" spans="1:22"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row>
    <row r="997" spans="1:22"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row>
    <row r="998" spans="1:22"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row>
    <row r="999" spans="1:22"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row>
    <row r="1000" spans="1:22"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row>
    <row r="1001" spans="1:22" ht="12.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row>
    <row r="1002" spans="1:22" ht="12.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row>
    <row r="1003" spans="1:22" ht="12.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row>
    <row r="1004" spans="1:22" ht="12.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row>
    <row r="1005" spans="1:22" ht="12.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row>
    <row r="1006" spans="1:22" ht="12.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row>
    <row r="1007" spans="1:22" ht="12.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row>
    <row r="1008" spans="1:22" ht="12.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row>
    <row r="1009" spans="1:22" ht="12.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row>
    <row r="1010" spans="1:22" ht="12.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cols>
    <col min="1" max="1" width="68.85546875" style="17" customWidth="1"/>
    <col min="2" max="2" width="15.42578125" style="17" customWidth="1"/>
    <col min="3" max="14" width="14" style="17" bestFit="1" customWidth="1"/>
    <col min="15" max="26" width="8.7109375" style="17" customWidth="1"/>
    <col min="27" max="16384" width="14.42578125" style="17"/>
  </cols>
  <sheetData>
    <row r="1" spans="1:26" s="39" customFormat="1" ht="27.95" customHeight="1">
      <c r="A1" s="198" t="s">
        <v>161</v>
      </c>
      <c r="B1" s="198"/>
      <c r="C1" s="198"/>
      <c r="D1" s="198"/>
      <c r="E1" s="198"/>
      <c r="F1" s="198"/>
      <c r="G1" s="198"/>
      <c r="H1" s="198"/>
      <c r="I1" s="198"/>
      <c r="J1" s="198"/>
      <c r="K1" s="198"/>
    </row>
    <row r="2" spans="1:26" s="39" customFormat="1" ht="36.950000000000003" customHeight="1">
      <c r="A2" s="198"/>
      <c r="B2" s="198"/>
      <c r="C2" s="198"/>
      <c r="D2" s="198"/>
      <c r="E2" s="198"/>
      <c r="F2" s="198"/>
      <c r="G2" s="198"/>
      <c r="H2" s="198"/>
      <c r="I2" s="198"/>
      <c r="J2" s="198"/>
      <c r="K2" s="198"/>
    </row>
    <row r="3" spans="1:26" s="40" customFormat="1" ht="13.5" customHeight="1">
      <c r="A3" s="33" t="s">
        <v>162</v>
      </c>
      <c r="B3" s="33"/>
      <c r="C3" s="48"/>
      <c r="D3" s="48"/>
      <c r="E3" s="48"/>
      <c r="F3" s="48"/>
      <c r="G3" s="31"/>
      <c r="H3" s="31"/>
      <c r="I3" s="31"/>
      <c r="J3" s="31"/>
      <c r="K3" s="31"/>
      <c r="L3" s="31"/>
      <c r="M3" s="31"/>
      <c r="N3" s="31"/>
      <c r="O3" s="31"/>
      <c r="P3" s="31"/>
      <c r="Q3" s="31"/>
      <c r="R3" s="31"/>
      <c r="S3" s="31"/>
      <c r="T3" s="31"/>
      <c r="U3" s="31"/>
      <c r="V3" s="31"/>
      <c r="W3" s="31"/>
      <c r="X3" s="31"/>
      <c r="Y3" s="31"/>
      <c r="Z3" s="31"/>
    </row>
    <row r="4" spans="1:26" s="40" customFormat="1" ht="13.5" customHeight="1">
      <c r="A4" s="31" t="s">
        <v>163</v>
      </c>
      <c r="B4" s="31"/>
      <c r="C4" s="48"/>
      <c r="D4" s="48"/>
      <c r="E4" s="48"/>
      <c r="F4" s="48"/>
      <c r="G4" s="31"/>
      <c r="H4" s="31"/>
      <c r="I4" s="31"/>
      <c r="J4" s="31"/>
      <c r="K4" s="31"/>
      <c r="L4" s="31"/>
      <c r="M4" s="31"/>
      <c r="N4" s="31"/>
      <c r="O4" s="31"/>
      <c r="P4" s="31"/>
      <c r="Q4" s="31"/>
      <c r="R4" s="31"/>
      <c r="S4" s="31"/>
      <c r="T4" s="31"/>
      <c r="U4" s="31"/>
      <c r="V4" s="31"/>
      <c r="W4" s="31"/>
      <c r="X4" s="31"/>
      <c r="Y4" s="31"/>
      <c r="Z4" s="31"/>
    </row>
    <row r="5" spans="1:26" s="39" customFormat="1" ht="41.45" customHeight="1">
      <c r="A5" s="205" t="s">
        <v>164</v>
      </c>
      <c r="B5" s="206"/>
      <c r="C5" s="206"/>
      <c r="D5" s="206"/>
      <c r="E5" s="206"/>
      <c r="F5" s="206"/>
      <c r="G5" s="206"/>
      <c r="H5" s="206"/>
      <c r="I5" s="206"/>
      <c r="J5" s="206"/>
      <c r="K5" s="206"/>
      <c r="L5" s="206"/>
      <c r="M5" s="47"/>
      <c r="N5" s="47"/>
      <c r="O5" s="47"/>
      <c r="P5" s="47"/>
      <c r="Q5" s="47"/>
      <c r="R5" s="47"/>
      <c r="S5" s="47"/>
      <c r="T5" s="47"/>
      <c r="U5" s="47"/>
      <c r="V5" s="47"/>
      <c r="W5" s="47"/>
      <c r="X5" s="47"/>
      <c r="Y5" s="47"/>
      <c r="Z5" s="47"/>
    </row>
    <row r="6" spans="1:26" s="40" customFormat="1" ht="13.5" customHeight="1">
      <c r="A6" s="33" t="s">
        <v>165</v>
      </c>
      <c r="B6" s="33"/>
      <c r="C6" s="48"/>
      <c r="D6" s="48"/>
      <c r="E6" s="48"/>
      <c r="F6" s="48"/>
      <c r="G6" s="31"/>
      <c r="H6" s="31"/>
      <c r="I6" s="31"/>
      <c r="J6" s="31"/>
      <c r="K6" s="31"/>
      <c r="L6" s="31"/>
      <c r="M6" s="31"/>
      <c r="N6" s="31"/>
      <c r="O6" s="31"/>
      <c r="P6" s="31"/>
      <c r="Q6" s="31"/>
      <c r="R6" s="31"/>
      <c r="S6" s="31"/>
      <c r="T6" s="31"/>
      <c r="U6" s="31"/>
      <c r="V6" s="31"/>
      <c r="W6" s="31"/>
      <c r="X6" s="31"/>
      <c r="Y6" s="31"/>
      <c r="Z6" s="31"/>
    </row>
    <row r="7" spans="1:26" s="36" customFormat="1" ht="13.5" customHeight="1">
      <c r="A7" s="71" t="s">
        <v>166</v>
      </c>
      <c r="B7" s="71" t="s">
        <v>167</v>
      </c>
      <c r="C7" s="72" t="s">
        <v>124</v>
      </c>
      <c r="D7" s="72" t="s">
        <v>125</v>
      </c>
      <c r="E7" s="72" t="s">
        <v>126</v>
      </c>
      <c r="F7" s="72" t="s">
        <v>127</v>
      </c>
      <c r="G7" s="72" t="s">
        <v>128</v>
      </c>
      <c r="H7" s="72" t="s">
        <v>129</v>
      </c>
      <c r="I7" s="72" t="s">
        <v>130</v>
      </c>
      <c r="J7" s="72" t="s">
        <v>131</v>
      </c>
      <c r="K7" s="72" t="s">
        <v>132</v>
      </c>
      <c r="L7" s="72" t="s">
        <v>133</v>
      </c>
      <c r="M7" s="72" t="s">
        <v>134</v>
      </c>
      <c r="N7" s="72" t="s">
        <v>135</v>
      </c>
      <c r="O7" s="57"/>
      <c r="P7" s="57"/>
      <c r="Q7" s="57"/>
      <c r="R7" s="57"/>
      <c r="S7" s="57"/>
      <c r="T7" s="57"/>
      <c r="U7" s="57"/>
      <c r="V7" s="57"/>
      <c r="W7" s="57"/>
      <c r="X7" s="57"/>
      <c r="Y7" s="57"/>
      <c r="Z7" s="57"/>
    </row>
    <row r="8" spans="1:26" s="36" customFormat="1" ht="13.5" customHeight="1">
      <c r="A8" s="69" t="s">
        <v>157</v>
      </c>
      <c r="B8" s="69" t="s">
        <v>43</v>
      </c>
      <c r="C8" s="70" t="e">
        <f>SUMIFS('Variance Analysis'!C$30:C$45,'Variance Analysis'!$B$30:$B$45,'Variance Analysis'!$B33,'Variance Analysis'!$A$30:$A$45,'Variance Analysis'!$A$30)</f>
        <v>#REF!</v>
      </c>
      <c r="D8" s="70" t="e">
        <f>SUMIFS('Variance Analysis'!D$30:D$45,'Variance Analysis'!$B$30:$B$45,'Variance Analysis'!$B33,'Variance Analysis'!$A$30:$A$45,'Variance Analysis'!$A$30)</f>
        <v>#REF!</v>
      </c>
      <c r="E8" s="70" t="e">
        <f>SUMIFS('Variance Analysis'!E$30:E$45,'Variance Analysis'!$B$30:$B$45,'Variance Analysis'!$B33,'Variance Analysis'!$A$30:$A$45,'Variance Analysis'!$A$30)</f>
        <v>#REF!</v>
      </c>
      <c r="F8" s="70" t="e">
        <f>SUMIFS('Variance Analysis'!F$30:F$45,'Variance Analysis'!$B$30:$B$45,'Variance Analysis'!$B33,'Variance Analysis'!$A$30:$A$45,'Variance Analysis'!$A$30)</f>
        <v>#REF!</v>
      </c>
      <c r="G8" s="70" t="e">
        <f>SUMIFS('Variance Analysis'!G$30:G$45,'Variance Analysis'!$B$30:$B$45,'Variance Analysis'!$B33,'Variance Analysis'!$A$30:$A$45,'Variance Analysis'!$A$30)</f>
        <v>#REF!</v>
      </c>
      <c r="H8" s="70" t="e">
        <f>SUMIFS('Variance Analysis'!H$30:H$45,'Variance Analysis'!$B$30:$B$45,'Variance Analysis'!$B33,'Variance Analysis'!$A$30:$A$45,'Variance Analysis'!$A$30)</f>
        <v>#REF!</v>
      </c>
      <c r="I8" s="70" t="e">
        <f>SUMIFS('Variance Analysis'!I$30:I$45,'Variance Analysis'!$B$30:$B$45,'Variance Analysis'!$B33,'Variance Analysis'!$A$30:$A$45,'Variance Analysis'!$A$30)</f>
        <v>#REF!</v>
      </c>
      <c r="J8" s="70" t="e">
        <f>SUMIFS('Variance Analysis'!J$30:J$45,'Variance Analysis'!$B$30:$B$45,'Variance Analysis'!$B33,'Variance Analysis'!$A$30:$A$45,'Variance Analysis'!$A$30)</f>
        <v>#REF!</v>
      </c>
      <c r="K8" s="70" t="e">
        <f>SUMIFS('Variance Analysis'!K$30:K$45,'Variance Analysis'!$B$30:$B$45,'Variance Analysis'!$B33,'Variance Analysis'!$A$30:$A$45,'Variance Analysis'!$A$30)</f>
        <v>#REF!</v>
      </c>
      <c r="L8" s="70" t="e">
        <f>SUMIFS('Variance Analysis'!L$30:L$45,'Variance Analysis'!$B$30:$B$45,'Variance Analysis'!$B33,'Variance Analysis'!$A$30:$A$45,'Variance Analysis'!$A$30)</f>
        <v>#REF!</v>
      </c>
      <c r="M8" s="70" t="e">
        <f>SUMIFS('Variance Analysis'!M$30:M$45,'Variance Analysis'!$B$30:$B$45,'Variance Analysis'!$B33,'Variance Analysis'!$A$30:$A$45,'Variance Analysis'!$A$30)</f>
        <v>#REF!</v>
      </c>
      <c r="N8" s="70" t="e">
        <f>SUMIFS('Variance Analysis'!N$30:N$45,'Variance Analysis'!$B$30:$B$45,'Variance Analysis'!$B33,'Variance Analysis'!$A$30:$A$45,'Variance Analysis'!$A$30)</f>
        <v>#REF!</v>
      </c>
      <c r="O8" s="57"/>
      <c r="P8" s="57"/>
      <c r="Q8" s="57"/>
      <c r="R8" s="57"/>
      <c r="S8" s="57"/>
      <c r="T8" s="57"/>
      <c r="U8" s="57"/>
      <c r="V8" s="57"/>
      <c r="W8" s="57"/>
      <c r="X8" s="57"/>
      <c r="Y8" s="57"/>
      <c r="Z8" s="57"/>
    </row>
    <row r="9" spans="1:26" s="36" customFormat="1" ht="13.5" customHeight="1">
      <c r="A9" s="69" t="s">
        <v>158</v>
      </c>
      <c r="B9" s="69" t="s">
        <v>43</v>
      </c>
      <c r="C9" s="70" t="e">
        <f>SUMIFS('Variance Analysis'!C$30:C$45,'Variance Analysis'!$B$30:$B$45,'Variance Analysis'!$B$31,'Variance Analysis'!$A$30:$A$45,'Variance Analysis'!$A$30)</f>
        <v>#REF!</v>
      </c>
      <c r="D9" s="70" t="e">
        <f>SUMIFS('Variance Analysis'!D$30:D$45,'Variance Analysis'!$B$30:$B$45,'Variance Analysis'!$B$31,'Variance Analysis'!$A$30:$A$45,'Variance Analysis'!$A$30)</f>
        <v>#REF!</v>
      </c>
      <c r="E9" s="70" t="e">
        <f>SUMIFS('Variance Analysis'!E$30:E$45,'Variance Analysis'!$B$30:$B$45,'Variance Analysis'!$B$31,'Variance Analysis'!$A$30:$A$45,'Variance Analysis'!$A$30)</f>
        <v>#REF!</v>
      </c>
      <c r="F9" s="70" t="e">
        <f>SUMIFS('Variance Analysis'!F$30:F$45,'Variance Analysis'!$B$30:$B$45,'Variance Analysis'!$B$31,'Variance Analysis'!$A$30:$A$45,'Variance Analysis'!$A$30)</f>
        <v>#REF!</v>
      </c>
      <c r="G9" s="70" t="e">
        <f>SUMIFS('Variance Analysis'!G$30:G$45,'Variance Analysis'!$B$30:$B$45,'Variance Analysis'!$B$31,'Variance Analysis'!$A$30:$A$45,'Variance Analysis'!$A$30)</f>
        <v>#REF!</v>
      </c>
      <c r="H9" s="70" t="e">
        <f>SUMIFS('Variance Analysis'!H$30:H$45,'Variance Analysis'!$B$30:$B$45,'Variance Analysis'!$B$31,'Variance Analysis'!$A$30:$A$45,'Variance Analysis'!$A$30)</f>
        <v>#REF!</v>
      </c>
      <c r="I9" s="70" t="e">
        <f>SUMIFS('Variance Analysis'!I$30:I$45,'Variance Analysis'!$B$30:$B$45,'Variance Analysis'!$B$31,'Variance Analysis'!$A$30:$A$45,'Variance Analysis'!$A$30)</f>
        <v>#REF!</v>
      </c>
      <c r="J9" s="70" t="e">
        <f>SUMIFS('Variance Analysis'!J$30:J$45,'Variance Analysis'!$B$30:$B$45,'Variance Analysis'!$B$31,'Variance Analysis'!$A$30:$A$45,'Variance Analysis'!$A$30)</f>
        <v>#REF!</v>
      </c>
      <c r="K9" s="70" t="e">
        <f>SUMIFS('Variance Analysis'!K$30:K$45,'Variance Analysis'!$B$30:$B$45,'Variance Analysis'!$B$31,'Variance Analysis'!$A$30:$A$45,'Variance Analysis'!$A$30)</f>
        <v>#REF!</v>
      </c>
      <c r="L9" s="70" t="e">
        <f>SUMIFS('Variance Analysis'!L$30:L$45,'Variance Analysis'!$B$30:$B$45,'Variance Analysis'!$B$31,'Variance Analysis'!$A$30:$A$45,'Variance Analysis'!$A$30)</f>
        <v>#REF!</v>
      </c>
      <c r="M9" s="70" t="e">
        <f>SUMIFS('Variance Analysis'!M$30:M$45,'Variance Analysis'!$B$30:$B$45,'Variance Analysis'!$B$31,'Variance Analysis'!$A$30:$A$45,'Variance Analysis'!$A$30)</f>
        <v>#REF!</v>
      </c>
      <c r="N9" s="70" t="e">
        <f>SUMIFS('Variance Analysis'!N$30:N$45,'Variance Analysis'!$B$30:$B$45,'Variance Analysis'!$B$31,'Variance Analysis'!$A$30:$A$45,'Variance Analysis'!$A$30)</f>
        <v>#REF!</v>
      </c>
      <c r="O9" s="57"/>
      <c r="P9" s="57"/>
      <c r="Q9" s="57"/>
      <c r="R9" s="57"/>
      <c r="S9" s="57"/>
      <c r="T9" s="57"/>
      <c r="U9" s="57"/>
      <c r="V9" s="57"/>
      <c r="W9" s="57"/>
      <c r="X9" s="57"/>
      <c r="Y9" s="57"/>
      <c r="Z9" s="57"/>
    </row>
    <row r="10" spans="1:26" s="36" customFormat="1" ht="13.5" customHeight="1">
      <c r="A10" s="69" t="s">
        <v>159</v>
      </c>
      <c r="B10" s="69" t="s">
        <v>43</v>
      </c>
      <c r="C10" s="70" t="e">
        <f>SUMIFS('Variance Analysis'!C$30:C$45,'Variance Analysis'!$B$30:$B$45,'Variance Analysis'!$B32,'Variance Analysis'!$A$30:$A$45,'Variance Analysis'!$A$30)</f>
        <v>#REF!</v>
      </c>
      <c r="D10" s="70" t="e">
        <f>SUMIFS('Variance Analysis'!D$30:D$45,'Variance Analysis'!$B$30:$B$45,'Variance Analysis'!$B32,'Variance Analysis'!$A$30:$A$45,'Variance Analysis'!$A$30)</f>
        <v>#REF!</v>
      </c>
      <c r="E10" s="70" t="e">
        <f>SUMIFS('Variance Analysis'!E$30:E$45,'Variance Analysis'!$B$30:$B$45,'Variance Analysis'!$B32,'Variance Analysis'!$A$30:$A$45,'Variance Analysis'!$A$30)</f>
        <v>#REF!</v>
      </c>
      <c r="F10" s="70" t="e">
        <f>SUMIFS('Variance Analysis'!F$30:F$45,'Variance Analysis'!$B$30:$B$45,'Variance Analysis'!$B32,'Variance Analysis'!$A$30:$A$45,'Variance Analysis'!$A$30)</f>
        <v>#REF!</v>
      </c>
      <c r="G10" s="70" t="e">
        <f>SUMIFS('Variance Analysis'!G$30:G$45,'Variance Analysis'!$B$30:$B$45,'Variance Analysis'!$B32,'Variance Analysis'!$A$30:$A$45,'Variance Analysis'!$A$30)</f>
        <v>#REF!</v>
      </c>
      <c r="H10" s="70" t="e">
        <f>SUMIFS('Variance Analysis'!H$30:H$45,'Variance Analysis'!$B$30:$B$45,'Variance Analysis'!$B32,'Variance Analysis'!$A$30:$A$45,'Variance Analysis'!$A$30)</f>
        <v>#REF!</v>
      </c>
      <c r="I10" s="70" t="e">
        <f>SUMIFS('Variance Analysis'!I$30:I$45,'Variance Analysis'!$B$30:$B$45,'Variance Analysis'!$B32,'Variance Analysis'!$A$30:$A$45,'Variance Analysis'!$A$30)</f>
        <v>#REF!</v>
      </c>
      <c r="J10" s="70" t="e">
        <f>SUMIFS('Variance Analysis'!J$30:J$45,'Variance Analysis'!$B$30:$B$45,'Variance Analysis'!$B32,'Variance Analysis'!$A$30:$A$45,'Variance Analysis'!$A$30)</f>
        <v>#REF!</v>
      </c>
      <c r="K10" s="70" t="e">
        <f>SUMIFS('Variance Analysis'!K$30:K$45,'Variance Analysis'!$B$30:$B$45,'Variance Analysis'!$B32,'Variance Analysis'!$A$30:$A$45,'Variance Analysis'!$A$30)</f>
        <v>#REF!</v>
      </c>
      <c r="L10" s="70" t="e">
        <f>SUMIFS('Variance Analysis'!L$30:L$45,'Variance Analysis'!$B$30:$B$45,'Variance Analysis'!$B32,'Variance Analysis'!$A$30:$A$45,'Variance Analysis'!$A$30)</f>
        <v>#REF!</v>
      </c>
      <c r="M10" s="70" t="e">
        <f>SUMIFS('Variance Analysis'!M$30:M$45,'Variance Analysis'!$B$30:$B$45,'Variance Analysis'!$B32,'Variance Analysis'!$A$30:$A$45,'Variance Analysis'!$A$30)</f>
        <v>#REF!</v>
      </c>
      <c r="N10" s="70" t="e">
        <f>SUMIFS('Variance Analysis'!N$30:N$45,'Variance Analysis'!$B$30:$B$45,'Variance Analysis'!$B32,'Variance Analysis'!$A$30:$A$45,'Variance Analysis'!$A$30)</f>
        <v>#REF!</v>
      </c>
      <c r="O10" s="57"/>
      <c r="P10" s="57"/>
      <c r="Q10" s="57"/>
      <c r="R10" s="57"/>
      <c r="S10" s="57"/>
      <c r="T10" s="57"/>
      <c r="U10" s="57"/>
      <c r="V10" s="57"/>
      <c r="W10" s="57"/>
      <c r="X10" s="57"/>
      <c r="Y10" s="57"/>
      <c r="Z10" s="57"/>
    </row>
    <row r="11" spans="1:26" s="36" customFormat="1" ht="13.5" customHeight="1" thickBot="1">
      <c r="A11" s="69" t="s">
        <v>136</v>
      </c>
      <c r="B11" s="69" t="s">
        <v>168</v>
      </c>
      <c r="C11" s="81" t="e">
        <f>#REF!</f>
        <v>#REF!</v>
      </c>
      <c r="D11" s="81" t="e">
        <f>#REF!</f>
        <v>#REF!</v>
      </c>
      <c r="E11" s="81" t="e">
        <f>#REF!</f>
        <v>#REF!</v>
      </c>
      <c r="F11" s="81" t="e">
        <f>#REF!</f>
        <v>#REF!</v>
      </c>
      <c r="G11" s="81" t="e">
        <f>#REF!</f>
        <v>#REF!</v>
      </c>
      <c r="H11" s="81" t="e">
        <f>#REF!</f>
        <v>#REF!</v>
      </c>
      <c r="I11" s="81" t="e">
        <f>#REF!</f>
        <v>#REF!</v>
      </c>
      <c r="J11" s="81" t="e">
        <f>#REF!</f>
        <v>#REF!</v>
      </c>
      <c r="K11" s="81" t="e">
        <f>#REF!</f>
        <v>#REF!</v>
      </c>
      <c r="L11" s="81" t="e">
        <f>#REF!</f>
        <v>#REF!</v>
      </c>
      <c r="M11" s="81" t="e">
        <f>#REF!</f>
        <v>#REF!</v>
      </c>
      <c r="N11" s="81" t="e">
        <f>#REF!</f>
        <v>#REF!</v>
      </c>
      <c r="O11" s="57"/>
      <c r="P11" s="57"/>
      <c r="Q11" s="57"/>
      <c r="R11" s="57"/>
      <c r="S11" s="57"/>
      <c r="T11" s="57"/>
      <c r="U11" s="57"/>
      <c r="V11" s="57"/>
      <c r="W11" s="57"/>
      <c r="X11" s="57"/>
      <c r="Y11" s="57"/>
      <c r="Z11" s="57"/>
    </row>
    <row r="12" spans="1:26" ht="13.5" customHeight="1" thickTop="1" thickBot="1">
      <c r="A12" s="13" t="s">
        <v>169</v>
      </c>
      <c r="B12" s="14" t="s">
        <v>170</v>
      </c>
      <c r="C12" s="15" t="e">
        <f>SUM($C$8:C10)/(SUM($C$11:C11)*1000)</f>
        <v>#REF!</v>
      </c>
      <c r="D12" s="15" t="e">
        <f>SUM($C$8:D10)/(SUM($C$11:D11)*1000)</f>
        <v>#REF!</v>
      </c>
      <c r="E12" s="15" t="e">
        <f>SUM($C$8:E10)/(SUM($C$11:E11)*1000)</f>
        <v>#REF!</v>
      </c>
      <c r="F12" s="15" t="e">
        <f>SUM($C$8:F10)/(SUM($C$11:F11)*1000)</f>
        <v>#REF!</v>
      </c>
      <c r="G12" s="15" t="e">
        <f>SUM($C$8:G10)/(SUM($C$11:G11)*1000)</f>
        <v>#REF!</v>
      </c>
      <c r="H12" s="15" t="e">
        <f>SUM($C$8:H10)/(SUM($C$11:H11)*1000)</f>
        <v>#REF!</v>
      </c>
      <c r="I12" s="15" t="e">
        <f>SUM($C$8:I10)/(SUM($C$11:I11)*1000)</f>
        <v>#REF!</v>
      </c>
      <c r="J12" s="15" t="e">
        <f>SUM($C$8:J10)/(SUM($C$11:J11)*1000)</f>
        <v>#REF!</v>
      </c>
      <c r="K12" s="15" t="e">
        <f>SUM($C$8:K10)/(SUM($C$11:K11)*1000)</f>
        <v>#REF!</v>
      </c>
      <c r="L12" s="15" t="e">
        <f>SUM($C$8:L10)/(SUM($C$11:L11)*1000)</f>
        <v>#REF!</v>
      </c>
      <c r="M12" s="15" t="e">
        <f>SUM($C$8:M10)/(SUM($C$11:M11)*1000)</f>
        <v>#REF!</v>
      </c>
      <c r="N12" s="15" t="e">
        <f>SUM($C$8:N10)/(SUM($C$11:N11)*1000)</f>
        <v>#REF!</v>
      </c>
      <c r="O12" s="19"/>
      <c r="P12" s="19"/>
      <c r="Q12" s="19"/>
      <c r="R12" s="19"/>
      <c r="S12" s="19"/>
      <c r="T12" s="19"/>
      <c r="U12" s="19"/>
      <c r="V12" s="19"/>
      <c r="W12" s="19"/>
      <c r="X12" s="19"/>
      <c r="Y12" s="19"/>
      <c r="Z12" s="19"/>
    </row>
    <row r="13" spans="1:26" ht="13.5" customHeight="1">
      <c r="A13" s="1"/>
      <c r="B13" s="19"/>
      <c r="C13" s="18"/>
      <c r="D13" s="18"/>
      <c r="E13" s="18"/>
      <c r="F13" s="18"/>
      <c r="G13" s="18"/>
      <c r="H13" s="18"/>
      <c r="I13" s="18"/>
      <c r="J13" s="18"/>
      <c r="K13" s="18"/>
      <c r="L13" s="18"/>
      <c r="M13" s="18"/>
      <c r="N13" s="18"/>
      <c r="O13" s="19"/>
      <c r="P13" s="19"/>
      <c r="Q13" s="19"/>
      <c r="R13" s="19"/>
      <c r="S13" s="19"/>
      <c r="T13" s="19"/>
      <c r="U13" s="19"/>
      <c r="V13" s="19"/>
      <c r="W13" s="19"/>
      <c r="X13" s="19"/>
      <c r="Y13" s="19"/>
      <c r="Z13" s="19"/>
    </row>
    <row r="14" spans="1:26" s="40" customFormat="1" ht="13.5" customHeight="1">
      <c r="A14" s="33" t="s">
        <v>171</v>
      </c>
      <c r="B14" s="33"/>
      <c r="C14" s="48"/>
      <c r="D14" s="48"/>
      <c r="E14" s="48"/>
      <c r="F14" s="48"/>
      <c r="G14" s="31"/>
      <c r="H14" s="31"/>
      <c r="I14" s="31"/>
      <c r="J14" s="31"/>
      <c r="K14" s="31"/>
      <c r="L14" s="31"/>
      <c r="M14" s="31"/>
      <c r="N14" s="31"/>
      <c r="O14" s="31"/>
      <c r="P14" s="31"/>
      <c r="Q14" s="31"/>
      <c r="R14" s="31"/>
      <c r="S14" s="31"/>
      <c r="T14" s="31"/>
      <c r="U14" s="31"/>
      <c r="V14" s="31"/>
      <c r="W14" s="31"/>
      <c r="X14" s="31"/>
      <c r="Y14" s="31"/>
      <c r="Z14" s="31"/>
    </row>
    <row r="15" spans="1:26" s="40" customFormat="1" ht="13.5" customHeight="1">
      <c r="A15" s="33" t="s">
        <v>166</v>
      </c>
      <c r="B15" s="33" t="s">
        <v>167</v>
      </c>
      <c r="C15" s="73" t="s">
        <v>124</v>
      </c>
      <c r="D15" s="73" t="s">
        <v>125</v>
      </c>
      <c r="E15" s="73" t="s">
        <v>126</v>
      </c>
      <c r="F15" s="73" t="s">
        <v>127</v>
      </c>
      <c r="G15" s="73" t="s">
        <v>128</v>
      </c>
      <c r="H15" s="73" t="s">
        <v>129</v>
      </c>
      <c r="I15" s="73" t="s">
        <v>130</v>
      </c>
      <c r="J15" s="73" t="s">
        <v>131</v>
      </c>
      <c r="K15" s="73" t="s">
        <v>132</v>
      </c>
      <c r="L15" s="73" t="s">
        <v>133</v>
      </c>
      <c r="M15" s="73" t="s">
        <v>134</v>
      </c>
      <c r="N15" s="73" t="s">
        <v>135</v>
      </c>
      <c r="O15" s="31"/>
      <c r="P15" s="31"/>
      <c r="Q15" s="31"/>
      <c r="R15" s="31"/>
      <c r="S15" s="31"/>
      <c r="T15" s="31"/>
      <c r="U15" s="31"/>
      <c r="V15" s="31"/>
      <c r="W15" s="31"/>
      <c r="X15" s="31"/>
      <c r="Y15" s="31"/>
      <c r="Z15" s="31"/>
    </row>
    <row r="16" spans="1:26" s="36" customFormat="1" ht="13.5" customHeight="1">
      <c r="A16" s="69" t="s">
        <v>157</v>
      </c>
      <c r="B16" s="69" t="s">
        <v>43</v>
      </c>
      <c r="C16" s="70" t="e">
        <f>SUMIFS('Variance Analysis'!C$30:C$45,'Variance Analysis'!$B$30:$B$45,'Variance Analysis'!$B37,'Variance Analysis'!$A$30:$A$45,'Variance Analysis'!$A$34)</f>
        <v>#REF!</v>
      </c>
      <c r="D16" s="70" t="e">
        <f>SUMIFS('Variance Analysis'!D$30:D$45,'Variance Analysis'!$B$30:$B$45,'Variance Analysis'!$B37,'Variance Analysis'!$A$30:$A$45,'Variance Analysis'!$A$34)</f>
        <v>#REF!</v>
      </c>
      <c r="E16" s="70" t="e">
        <f>SUMIFS('Variance Analysis'!E$30:E$45,'Variance Analysis'!$B$30:$B$45,'Variance Analysis'!$B37,'Variance Analysis'!$A$30:$A$45,'Variance Analysis'!$A$34)</f>
        <v>#REF!</v>
      </c>
      <c r="F16" s="70" t="e">
        <f>SUMIFS('Variance Analysis'!F$30:F$45,'Variance Analysis'!$B$30:$B$45,'Variance Analysis'!$B37,'Variance Analysis'!$A$30:$A$45,'Variance Analysis'!$A$34)</f>
        <v>#REF!</v>
      </c>
      <c r="G16" s="70" t="e">
        <f>SUMIFS('Variance Analysis'!G$30:G$45,'Variance Analysis'!$B$30:$B$45,'Variance Analysis'!$B37,'Variance Analysis'!$A$30:$A$45,'Variance Analysis'!$A$34)</f>
        <v>#REF!</v>
      </c>
      <c r="H16" s="70" t="e">
        <f>SUMIFS('Variance Analysis'!H$30:H$45,'Variance Analysis'!$B$30:$B$45,'Variance Analysis'!$B37,'Variance Analysis'!$A$30:$A$45,'Variance Analysis'!$A$34)</f>
        <v>#REF!</v>
      </c>
      <c r="I16" s="70" t="e">
        <f>SUMIFS('Variance Analysis'!I$30:I$45,'Variance Analysis'!$B$30:$B$45,'Variance Analysis'!$B37,'Variance Analysis'!$A$30:$A$45,'Variance Analysis'!$A$34)</f>
        <v>#REF!</v>
      </c>
      <c r="J16" s="70" t="e">
        <f>SUMIFS('Variance Analysis'!J$30:J$45,'Variance Analysis'!$B$30:$B$45,'Variance Analysis'!$B37,'Variance Analysis'!$A$30:$A$45,'Variance Analysis'!$A$34)</f>
        <v>#REF!</v>
      </c>
      <c r="K16" s="70" t="e">
        <f>SUMIFS('Variance Analysis'!K$30:K$45,'Variance Analysis'!$B$30:$B$45,'Variance Analysis'!$B37,'Variance Analysis'!$A$30:$A$45,'Variance Analysis'!$A$34)</f>
        <v>#REF!</v>
      </c>
      <c r="L16" s="70" t="e">
        <f>SUMIFS('Variance Analysis'!L$30:L$45,'Variance Analysis'!$B$30:$B$45,'Variance Analysis'!$B37,'Variance Analysis'!$A$30:$A$45,'Variance Analysis'!$A$34)</f>
        <v>#REF!</v>
      </c>
      <c r="M16" s="70" t="e">
        <f>SUMIFS('Variance Analysis'!M$30:M$45,'Variance Analysis'!$B$30:$B$45,'Variance Analysis'!$B37,'Variance Analysis'!$A$30:$A$45,'Variance Analysis'!$A$34)</f>
        <v>#REF!</v>
      </c>
      <c r="N16" s="70" t="e">
        <f>SUMIFS('Variance Analysis'!N$30:N$45,'Variance Analysis'!$B$30:$B$45,'Variance Analysis'!$B37,'Variance Analysis'!$A$30:$A$45,'Variance Analysis'!$A$34)</f>
        <v>#REF!</v>
      </c>
      <c r="O16" s="57"/>
      <c r="P16" s="57"/>
      <c r="Q16" s="57"/>
      <c r="R16" s="57"/>
      <c r="S16" s="57"/>
      <c r="T16" s="57"/>
      <c r="U16" s="57"/>
      <c r="V16" s="57"/>
      <c r="W16" s="57"/>
      <c r="X16" s="57"/>
      <c r="Y16" s="57"/>
      <c r="Z16" s="57"/>
    </row>
    <row r="17" spans="1:26" s="36" customFormat="1" ht="13.5" customHeight="1">
      <c r="A17" s="69" t="s">
        <v>158</v>
      </c>
      <c r="B17" s="69" t="s">
        <v>43</v>
      </c>
      <c r="C17" s="70" t="e">
        <f>SUMIFS('Variance Analysis'!C$30:C$45,'Variance Analysis'!$B$30:$B$45,'Variance Analysis'!$B$35,'Variance Analysis'!$A$30:$A$45,'Variance Analysis'!$A$34)</f>
        <v>#REF!</v>
      </c>
      <c r="D17" s="70" t="e">
        <f>SUMIFS('Variance Analysis'!D$30:D$45,'Variance Analysis'!$B$30:$B$45,'Variance Analysis'!$B$35,'Variance Analysis'!$A$30:$A$45,'Variance Analysis'!$A$34)</f>
        <v>#REF!</v>
      </c>
      <c r="E17" s="70" t="e">
        <f>SUMIFS('Variance Analysis'!E$30:E$45,'Variance Analysis'!$B$30:$B$45,'Variance Analysis'!$B$35,'Variance Analysis'!$A$30:$A$45,'Variance Analysis'!$A$34)</f>
        <v>#REF!</v>
      </c>
      <c r="F17" s="70" t="e">
        <f>SUMIFS('Variance Analysis'!F$30:F$45,'Variance Analysis'!$B$30:$B$45,'Variance Analysis'!$B$35,'Variance Analysis'!$A$30:$A$45,'Variance Analysis'!$A$34)</f>
        <v>#REF!</v>
      </c>
      <c r="G17" s="70" t="e">
        <f>SUMIFS('Variance Analysis'!G$30:G$45,'Variance Analysis'!$B$30:$B$45,'Variance Analysis'!$B$35,'Variance Analysis'!$A$30:$A$45,'Variance Analysis'!$A$34)</f>
        <v>#REF!</v>
      </c>
      <c r="H17" s="70" t="e">
        <f>SUMIFS('Variance Analysis'!H$30:H$45,'Variance Analysis'!$B$30:$B$45,'Variance Analysis'!$B$35,'Variance Analysis'!$A$30:$A$45,'Variance Analysis'!$A$34)</f>
        <v>#REF!</v>
      </c>
      <c r="I17" s="70" t="e">
        <f>SUMIFS('Variance Analysis'!I$30:I$45,'Variance Analysis'!$B$30:$B$45,'Variance Analysis'!$B$35,'Variance Analysis'!$A$30:$A$45,'Variance Analysis'!$A$34)</f>
        <v>#REF!</v>
      </c>
      <c r="J17" s="70" t="e">
        <f>SUMIFS('Variance Analysis'!J$30:J$45,'Variance Analysis'!$B$30:$B$45,'Variance Analysis'!$B$35,'Variance Analysis'!$A$30:$A$45,'Variance Analysis'!$A$34)</f>
        <v>#REF!</v>
      </c>
      <c r="K17" s="70" t="e">
        <f>SUMIFS('Variance Analysis'!K$30:K$45,'Variance Analysis'!$B$30:$B$45,'Variance Analysis'!$B$35,'Variance Analysis'!$A$30:$A$45,'Variance Analysis'!$A$34)</f>
        <v>#REF!</v>
      </c>
      <c r="L17" s="70" t="e">
        <f>SUMIFS('Variance Analysis'!L$30:L$45,'Variance Analysis'!$B$30:$B$45,'Variance Analysis'!$B$35,'Variance Analysis'!$A$30:$A$45,'Variance Analysis'!$A$34)</f>
        <v>#REF!</v>
      </c>
      <c r="M17" s="70" t="e">
        <f>SUMIFS('Variance Analysis'!M$30:M$45,'Variance Analysis'!$B$30:$B$45,'Variance Analysis'!$B$35,'Variance Analysis'!$A$30:$A$45,'Variance Analysis'!$A$34)</f>
        <v>#REF!</v>
      </c>
      <c r="N17" s="70" t="e">
        <f>SUMIFS('Variance Analysis'!N$30:N$45,'Variance Analysis'!$B$30:$B$45,'Variance Analysis'!$B$35,'Variance Analysis'!$A$30:$A$45,'Variance Analysis'!$A$34)</f>
        <v>#REF!</v>
      </c>
      <c r="O17" s="57"/>
      <c r="P17" s="57"/>
      <c r="Q17" s="57"/>
      <c r="R17" s="57"/>
      <c r="S17" s="57"/>
      <c r="T17" s="57"/>
      <c r="U17" s="57"/>
      <c r="V17" s="57"/>
      <c r="W17" s="57"/>
      <c r="X17" s="57"/>
      <c r="Y17" s="57"/>
      <c r="Z17" s="57"/>
    </row>
    <row r="18" spans="1:26" s="36" customFormat="1" ht="13.5" customHeight="1">
      <c r="A18" s="69" t="s">
        <v>159</v>
      </c>
      <c r="B18" s="69" t="s">
        <v>43</v>
      </c>
      <c r="C18" s="70" t="e">
        <f>SUMIFS('Variance Analysis'!C$30:C$45,'Variance Analysis'!$B$30:$B$45,'Variance Analysis'!$B36,'Variance Analysis'!$A$30:$A$45,'Variance Analysis'!$A$34)</f>
        <v>#REF!</v>
      </c>
      <c r="D18" s="70" t="e">
        <f>SUMIFS('Variance Analysis'!D$30:D$45,'Variance Analysis'!$B$30:$B$45,'Variance Analysis'!$B36,'Variance Analysis'!$A$30:$A$45,'Variance Analysis'!$A$34)</f>
        <v>#REF!</v>
      </c>
      <c r="E18" s="70" t="e">
        <f>SUMIFS('Variance Analysis'!E$30:E$45,'Variance Analysis'!$B$30:$B$45,'Variance Analysis'!$B36,'Variance Analysis'!$A$30:$A$45,'Variance Analysis'!$A$34)</f>
        <v>#REF!</v>
      </c>
      <c r="F18" s="70" t="e">
        <f>SUMIFS('Variance Analysis'!F$30:F$45,'Variance Analysis'!$B$30:$B$45,'Variance Analysis'!$B36,'Variance Analysis'!$A$30:$A$45,'Variance Analysis'!$A$34)</f>
        <v>#REF!</v>
      </c>
      <c r="G18" s="70" t="e">
        <f>SUMIFS('Variance Analysis'!G$30:G$45,'Variance Analysis'!$B$30:$B$45,'Variance Analysis'!$B36,'Variance Analysis'!$A$30:$A$45,'Variance Analysis'!$A$34)</f>
        <v>#REF!</v>
      </c>
      <c r="H18" s="70" t="e">
        <f>SUMIFS('Variance Analysis'!H$30:H$45,'Variance Analysis'!$B$30:$B$45,'Variance Analysis'!$B36,'Variance Analysis'!$A$30:$A$45,'Variance Analysis'!$A$34)</f>
        <v>#REF!</v>
      </c>
      <c r="I18" s="70" t="e">
        <f>SUMIFS('Variance Analysis'!I$30:I$45,'Variance Analysis'!$B$30:$B$45,'Variance Analysis'!$B36,'Variance Analysis'!$A$30:$A$45,'Variance Analysis'!$A$34)</f>
        <v>#REF!</v>
      </c>
      <c r="J18" s="70" t="e">
        <f>SUMIFS('Variance Analysis'!J$30:J$45,'Variance Analysis'!$B$30:$B$45,'Variance Analysis'!$B36,'Variance Analysis'!$A$30:$A$45,'Variance Analysis'!$A$34)</f>
        <v>#REF!</v>
      </c>
      <c r="K18" s="70" t="e">
        <f>SUMIFS('Variance Analysis'!K$30:K$45,'Variance Analysis'!$B$30:$B$45,'Variance Analysis'!$B36,'Variance Analysis'!$A$30:$A$45,'Variance Analysis'!$A$34)</f>
        <v>#REF!</v>
      </c>
      <c r="L18" s="70" t="e">
        <f>SUMIFS('Variance Analysis'!L$30:L$45,'Variance Analysis'!$B$30:$B$45,'Variance Analysis'!$B36,'Variance Analysis'!$A$30:$A$45,'Variance Analysis'!$A$34)</f>
        <v>#REF!</v>
      </c>
      <c r="M18" s="70" t="e">
        <f>SUMIFS('Variance Analysis'!M$30:M$45,'Variance Analysis'!$B$30:$B$45,'Variance Analysis'!$B36,'Variance Analysis'!$A$30:$A$45,'Variance Analysis'!$A$34)</f>
        <v>#REF!</v>
      </c>
      <c r="N18" s="70" t="e">
        <f>SUMIFS('Variance Analysis'!N$30:N$45,'Variance Analysis'!$B$30:$B$45,'Variance Analysis'!$B36,'Variance Analysis'!$A$30:$A$45,'Variance Analysis'!$A$34)</f>
        <v>#REF!</v>
      </c>
      <c r="O18" s="57"/>
      <c r="P18" s="57"/>
      <c r="Q18" s="57"/>
      <c r="R18" s="57"/>
      <c r="S18" s="57"/>
      <c r="T18" s="57"/>
      <c r="U18" s="57"/>
      <c r="V18" s="57"/>
      <c r="W18" s="57"/>
      <c r="X18" s="57"/>
      <c r="Y18" s="57"/>
      <c r="Z18" s="57"/>
    </row>
    <row r="19" spans="1:26" s="36" customFormat="1" ht="13.5" customHeight="1" thickBot="1">
      <c r="A19" s="69" t="s">
        <v>140</v>
      </c>
      <c r="B19" s="69" t="s">
        <v>168</v>
      </c>
      <c r="C19" s="81" t="e">
        <f>#REF!</f>
        <v>#REF!</v>
      </c>
      <c r="D19" s="81" t="e">
        <f>#REF!</f>
        <v>#REF!</v>
      </c>
      <c r="E19" s="81" t="e">
        <f>#REF!</f>
        <v>#REF!</v>
      </c>
      <c r="F19" s="81" t="e">
        <f>#REF!</f>
        <v>#REF!</v>
      </c>
      <c r="G19" s="81" t="e">
        <f>#REF!</f>
        <v>#REF!</v>
      </c>
      <c r="H19" s="81" t="e">
        <f>#REF!</f>
        <v>#REF!</v>
      </c>
      <c r="I19" s="81" t="e">
        <f>#REF!</f>
        <v>#REF!</v>
      </c>
      <c r="J19" s="81" t="e">
        <f>#REF!</f>
        <v>#REF!</v>
      </c>
      <c r="K19" s="81" t="e">
        <f>#REF!</f>
        <v>#REF!</v>
      </c>
      <c r="L19" s="81" t="e">
        <f>#REF!</f>
        <v>#REF!</v>
      </c>
      <c r="M19" s="81" t="e">
        <f>#REF!</f>
        <v>#REF!</v>
      </c>
      <c r="N19" s="81" t="e">
        <f>#REF!</f>
        <v>#REF!</v>
      </c>
      <c r="O19" s="57"/>
      <c r="P19" s="57"/>
      <c r="Q19" s="57"/>
      <c r="R19" s="57"/>
      <c r="S19" s="57"/>
      <c r="T19" s="57"/>
      <c r="U19" s="57"/>
      <c r="V19" s="57"/>
      <c r="W19" s="57"/>
      <c r="X19" s="57"/>
      <c r="Y19" s="57"/>
      <c r="Z19" s="57"/>
    </row>
    <row r="20" spans="1:26" s="20" customFormat="1" ht="13.5" customHeight="1" thickTop="1" thickBot="1">
      <c r="A20" s="13" t="s">
        <v>169</v>
      </c>
      <c r="B20" s="14" t="s">
        <v>170</v>
      </c>
      <c r="C20" s="15" t="e">
        <f>SUM($C$16:C18)/(SUM($C$19:C19*1000))</f>
        <v>#REF!</v>
      </c>
      <c r="D20" s="15" t="e">
        <f>SUM($C$16:D18)/(SUM($C$19:D19)*1000)</f>
        <v>#REF!</v>
      </c>
      <c r="E20" s="15" t="e">
        <f>SUM($C$16:E18)/(SUM($C$19:E19)*1000)</f>
        <v>#REF!</v>
      </c>
      <c r="F20" s="15" t="e">
        <f>SUM($C$16:F18)/(SUM($C$19:F19)*1000)</f>
        <v>#REF!</v>
      </c>
      <c r="G20" s="15" t="e">
        <f>SUM($C$16:G18)/(SUM($C$19:G19)*1000)</f>
        <v>#REF!</v>
      </c>
      <c r="H20" s="15" t="e">
        <f>SUM($C$16:H18)/(SUM($C$19:H19)*1000)</f>
        <v>#REF!</v>
      </c>
      <c r="I20" s="15" t="e">
        <f>SUM($C$16:I18)/(SUM($C$19:I19)*1000)</f>
        <v>#REF!</v>
      </c>
      <c r="J20" s="15" t="e">
        <f>SUM($C$16:J18)/(SUM($C$19:J19)*1000)</f>
        <v>#REF!</v>
      </c>
      <c r="K20" s="15" t="e">
        <f>SUM($C$16:K18)/(SUM($C$19:K19)*1000)</f>
        <v>#REF!</v>
      </c>
      <c r="L20" s="15" t="e">
        <f>SUM($C$16:L18)/(SUM($C$19:L19)*1000)</f>
        <v>#REF!</v>
      </c>
      <c r="M20" s="15" t="e">
        <f>SUM($C$16:M18)/(SUM($C$19:M19)*1000)</f>
        <v>#REF!</v>
      </c>
      <c r="N20" s="15" t="e">
        <f>SUM($C$16:N18)/(SUM($C$19:N19)*1000)</f>
        <v>#REF!</v>
      </c>
      <c r="O20" s="19"/>
      <c r="P20" s="19"/>
      <c r="Q20" s="19"/>
      <c r="R20" s="19"/>
      <c r="S20" s="19"/>
      <c r="T20" s="19"/>
      <c r="U20" s="19"/>
      <c r="V20" s="19"/>
      <c r="W20" s="19"/>
      <c r="X20" s="19"/>
      <c r="Y20" s="19"/>
      <c r="Z20" s="19"/>
    </row>
    <row r="21" spans="1:26" ht="13.5" customHeight="1">
      <c r="A21" s="1"/>
      <c r="B21" s="19"/>
      <c r="C21" s="18"/>
      <c r="D21" s="18"/>
      <c r="E21" s="18"/>
      <c r="F21" s="18"/>
      <c r="G21" s="18"/>
      <c r="H21" s="18"/>
      <c r="I21" s="18"/>
      <c r="J21" s="18"/>
      <c r="K21" s="18"/>
      <c r="L21" s="18"/>
      <c r="M21" s="18"/>
      <c r="N21" s="18"/>
      <c r="O21" s="19"/>
      <c r="P21" s="19"/>
      <c r="Q21" s="19"/>
      <c r="R21" s="19"/>
      <c r="S21" s="19"/>
      <c r="T21" s="19"/>
      <c r="U21" s="19"/>
      <c r="V21" s="19"/>
      <c r="W21" s="19"/>
      <c r="X21" s="19"/>
      <c r="Y21" s="19"/>
      <c r="Z21" s="19"/>
    </row>
    <row r="22" spans="1:26" s="40" customFormat="1" ht="13.5" customHeight="1">
      <c r="A22" s="33" t="s">
        <v>172</v>
      </c>
      <c r="B22" s="33"/>
      <c r="C22" s="48"/>
      <c r="D22" s="48"/>
      <c r="E22" s="48"/>
      <c r="F22" s="48"/>
      <c r="G22" s="31"/>
      <c r="H22" s="31"/>
      <c r="I22" s="31"/>
      <c r="J22" s="31"/>
      <c r="K22" s="31"/>
      <c r="L22" s="31"/>
      <c r="M22" s="31"/>
      <c r="N22" s="31"/>
      <c r="O22" s="31"/>
      <c r="P22" s="31"/>
      <c r="Q22" s="31"/>
      <c r="R22" s="31"/>
      <c r="S22" s="31"/>
      <c r="T22" s="31"/>
      <c r="U22" s="31"/>
      <c r="V22" s="31"/>
      <c r="W22" s="31"/>
      <c r="X22" s="31"/>
      <c r="Y22" s="31"/>
      <c r="Z22" s="31"/>
    </row>
    <row r="23" spans="1:26" s="40" customFormat="1" ht="13.5" customHeight="1">
      <c r="A23" s="33" t="s">
        <v>166</v>
      </c>
      <c r="B23" s="33" t="s">
        <v>167</v>
      </c>
      <c r="C23" s="73" t="s">
        <v>124</v>
      </c>
      <c r="D23" s="73" t="s">
        <v>125</v>
      </c>
      <c r="E23" s="73" t="s">
        <v>126</v>
      </c>
      <c r="F23" s="73" t="s">
        <v>127</v>
      </c>
      <c r="G23" s="73" t="s">
        <v>128</v>
      </c>
      <c r="H23" s="73" t="s">
        <v>129</v>
      </c>
      <c r="I23" s="73" t="s">
        <v>130</v>
      </c>
      <c r="J23" s="73" t="s">
        <v>131</v>
      </c>
      <c r="K23" s="73" t="s">
        <v>132</v>
      </c>
      <c r="L23" s="73" t="s">
        <v>133</v>
      </c>
      <c r="M23" s="73" t="s">
        <v>134</v>
      </c>
      <c r="N23" s="73" t="s">
        <v>135</v>
      </c>
      <c r="O23" s="31"/>
      <c r="P23" s="31"/>
      <c r="Q23" s="31"/>
      <c r="R23" s="31"/>
      <c r="S23" s="31"/>
      <c r="T23" s="31"/>
      <c r="U23" s="31"/>
      <c r="V23" s="31"/>
      <c r="W23" s="31"/>
      <c r="X23" s="31"/>
      <c r="Y23" s="31"/>
      <c r="Z23" s="31"/>
    </row>
    <row r="24" spans="1:26" s="36" customFormat="1" ht="13.5" customHeight="1">
      <c r="A24" s="69" t="s">
        <v>157</v>
      </c>
      <c r="B24" s="69" t="s">
        <v>43</v>
      </c>
      <c r="C24" s="70" t="e">
        <f>SUMIFS('Variance Analysis'!C$30:C$45,'Variance Analysis'!$B$30:$B$45,'Variance Analysis'!$B$41,'Variance Analysis'!$A$30:$A$45,'Variance Analysis'!$A$41)</f>
        <v>#REF!</v>
      </c>
      <c r="D24" s="70" t="e">
        <f>SUMIFS('Variance Analysis'!D$30:D$45,'Variance Analysis'!$B$30:$B$45,'Variance Analysis'!$B$41,'Variance Analysis'!$A$30:$A$45,'Variance Analysis'!$A$41)</f>
        <v>#REF!</v>
      </c>
      <c r="E24" s="70" t="e">
        <f>SUMIFS('Variance Analysis'!E$30:E$45,'Variance Analysis'!$B$30:$B$45,'Variance Analysis'!$B$41,'Variance Analysis'!$A$30:$A$45,'Variance Analysis'!$A$41)</f>
        <v>#REF!</v>
      </c>
      <c r="F24" s="70" t="e">
        <f>SUMIFS('Variance Analysis'!F$30:F$45,'Variance Analysis'!$B$30:$B$45,'Variance Analysis'!$B$41,'Variance Analysis'!$A$30:$A$45,'Variance Analysis'!$A$41)</f>
        <v>#REF!</v>
      </c>
      <c r="G24" s="70" t="e">
        <f>SUMIFS('Variance Analysis'!G$30:G$45,'Variance Analysis'!$B$30:$B$45,'Variance Analysis'!$B$41,'Variance Analysis'!$A$30:$A$45,'Variance Analysis'!$A$41)</f>
        <v>#REF!</v>
      </c>
      <c r="H24" s="70" t="e">
        <f>SUMIFS('Variance Analysis'!H$30:H$45,'Variance Analysis'!$B$30:$B$45,'Variance Analysis'!$B$41,'Variance Analysis'!$A$30:$A$45,'Variance Analysis'!$A$41)</f>
        <v>#REF!</v>
      </c>
      <c r="I24" s="70" t="e">
        <f>SUMIFS('Variance Analysis'!I$30:I$45,'Variance Analysis'!$B$30:$B$45,'Variance Analysis'!$B$41,'Variance Analysis'!$A$30:$A$45,'Variance Analysis'!$A$41)</f>
        <v>#REF!</v>
      </c>
      <c r="J24" s="70" t="e">
        <f>SUMIFS('Variance Analysis'!J$30:J$45,'Variance Analysis'!$B$30:$B$45,'Variance Analysis'!$B$41,'Variance Analysis'!$A$30:$A$45,'Variance Analysis'!$A$41)</f>
        <v>#REF!</v>
      </c>
      <c r="K24" s="70" t="e">
        <f>SUMIFS('Variance Analysis'!K$30:K$45,'Variance Analysis'!$B$30:$B$45,'Variance Analysis'!$B$41,'Variance Analysis'!$A$30:$A$45,'Variance Analysis'!$A$41)</f>
        <v>#REF!</v>
      </c>
      <c r="L24" s="70" t="e">
        <f>SUMIFS('Variance Analysis'!L$30:L$45,'Variance Analysis'!$B$30:$B$45,'Variance Analysis'!$B$41,'Variance Analysis'!$A$30:$A$45,'Variance Analysis'!$A$41)</f>
        <v>#REF!</v>
      </c>
      <c r="M24" s="70" t="e">
        <f>SUMIFS('Variance Analysis'!M$30:M$45,'Variance Analysis'!$B$30:$B$45,'Variance Analysis'!$B$41,'Variance Analysis'!$A$30:$A$45,'Variance Analysis'!$A$41)</f>
        <v>#REF!</v>
      </c>
      <c r="N24" s="70" t="e">
        <f>SUMIFS('Variance Analysis'!N$30:N$45,'Variance Analysis'!$B$30:$B$45,'Variance Analysis'!$B$41,'Variance Analysis'!$A$30:$A$45,'Variance Analysis'!$A$41)</f>
        <v>#REF!</v>
      </c>
      <c r="O24" s="57"/>
      <c r="P24" s="57"/>
      <c r="Q24" s="57"/>
      <c r="R24" s="57"/>
      <c r="S24" s="57"/>
      <c r="T24" s="57"/>
      <c r="U24" s="57"/>
      <c r="V24" s="57"/>
      <c r="W24" s="57"/>
      <c r="X24" s="57"/>
      <c r="Y24" s="57"/>
      <c r="Z24" s="57"/>
    </row>
    <row r="25" spans="1:26" s="36" customFormat="1" ht="13.5" customHeight="1">
      <c r="A25" s="69" t="s">
        <v>158</v>
      </c>
      <c r="B25" s="69" t="s">
        <v>43</v>
      </c>
      <c r="C25" s="70" t="e">
        <f>SUMIFS('Variance Analysis'!C$30:C$45,'Variance Analysis'!$B$30:$B$45,'Variance Analysis'!$B$39,'Variance Analysis'!$A$30:$A$45,'Variance Analysis'!$A$41)</f>
        <v>#REF!</v>
      </c>
      <c r="D25" s="70" t="e">
        <f>SUMIFS('Variance Analysis'!D$30:D$45,'Variance Analysis'!$B$30:$B$45,'Variance Analysis'!$B$39,'Variance Analysis'!$A$30:$A$45,'Variance Analysis'!$A$41)</f>
        <v>#REF!</v>
      </c>
      <c r="E25" s="70" t="e">
        <f>SUMIFS('Variance Analysis'!E$30:E$45,'Variance Analysis'!$B$30:$B$45,'Variance Analysis'!$B$39,'Variance Analysis'!$A$30:$A$45,'Variance Analysis'!$A$41)</f>
        <v>#REF!</v>
      </c>
      <c r="F25" s="70" t="e">
        <f>SUMIFS('Variance Analysis'!F$30:F$45,'Variance Analysis'!$B$30:$B$45,'Variance Analysis'!$B$39,'Variance Analysis'!$A$30:$A$45,'Variance Analysis'!$A$41)</f>
        <v>#REF!</v>
      </c>
      <c r="G25" s="70" t="e">
        <f>SUMIFS('Variance Analysis'!G$30:G$45,'Variance Analysis'!$B$30:$B$45,'Variance Analysis'!$B$39,'Variance Analysis'!$A$30:$A$45,'Variance Analysis'!$A$41)</f>
        <v>#REF!</v>
      </c>
      <c r="H25" s="70" t="e">
        <f>SUMIFS('Variance Analysis'!H$30:H$45,'Variance Analysis'!$B$30:$B$45,'Variance Analysis'!$B$39,'Variance Analysis'!$A$30:$A$45,'Variance Analysis'!$A$41)</f>
        <v>#REF!</v>
      </c>
      <c r="I25" s="70" t="e">
        <f>SUMIFS('Variance Analysis'!I$30:I$45,'Variance Analysis'!$B$30:$B$45,'Variance Analysis'!$B$39,'Variance Analysis'!$A$30:$A$45,'Variance Analysis'!$A$41)</f>
        <v>#REF!</v>
      </c>
      <c r="J25" s="70" t="e">
        <f>SUMIFS('Variance Analysis'!J$30:J$45,'Variance Analysis'!$B$30:$B$45,'Variance Analysis'!$B$39,'Variance Analysis'!$A$30:$A$45,'Variance Analysis'!$A$41)</f>
        <v>#REF!</v>
      </c>
      <c r="K25" s="70" t="e">
        <f>SUMIFS('Variance Analysis'!K$30:K$45,'Variance Analysis'!$B$30:$B$45,'Variance Analysis'!$B$39,'Variance Analysis'!$A$30:$A$45,'Variance Analysis'!$A$41)</f>
        <v>#REF!</v>
      </c>
      <c r="L25" s="70" t="e">
        <f>SUMIFS('Variance Analysis'!L$30:L$45,'Variance Analysis'!$B$30:$B$45,'Variance Analysis'!$B$39,'Variance Analysis'!$A$30:$A$45,'Variance Analysis'!$A$41)</f>
        <v>#REF!</v>
      </c>
      <c r="M25" s="70" t="e">
        <f>SUMIFS('Variance Analysis'!M$30:M$45,'Variance Analysis'!$B$30:$B$45,'Variance Analysis'!$B$39,'Variance Analysis'!$A$30:$A$45,'Variance Analysis'!$A$41)</f>
        <v>#REF!</v>
      </c>
      <c r="N25" s="70" t="e">
        <f>SUMIFS('Variance Analysis'!N$30:N$45,'Variance Analysis'!$B$30:$B$45,'Variance Analysis'!$B$39,'Variance Analysis'!$A$30:$A$45,'Variance Analysis'!$A$41)</f>
        <v>#REF!</v>
      </c>
      <c r="O25" s="57"/>
      <c r="P25" s="57"/>
      <c r="Q25" s="57"/>
      <c r="R25" s="57"/>
      <c r="S25" s="57"/>
      <c r="T25" s="57"/>
      <c r="U25" s="57"/>
      <c r="V25" s="57"/>
      <c r="W25" s="57"/>
      <c r="X25" s="57"/>
      <c r="Y25" s="57"/>
      <c r="Z25" s="57"/>
    </row>
    <row r="26" spans="1:26" s="36" customFormat="1" ht="13.5" customHeight="1">
      <c r="A26" s="69" t="s">
        <v>159</v>
      </c>
      <c r="B26" s="69" t="s">
        <v>43</v>
      </c>
      <c r="C26" s="70" t="e">
        <f>SUMIFS('Variance Analysis'!C$30:C$45,'Variance Analysis'!$B$30:$B$45,'Variance Analysis'!$B40,'Variance Analysis'!$A$30:$A$45,'Variance Analysis'!$A$40)</f>
        <v>#REF!</v>
      </c>
      <c r="D26" s="70" t="e">
        <f>SUMIFS('Variance Analysis'!D$30:D$45,'Variance Analysis'!$B$30:$B$45,'Variance Analysis'!$B40,'Variance Analysis'!$A$30:$A$45,'Variance Analysis'!$A$40)</f>
        <v>#REF!</v>
      </c>
      <c r="E26" s="70" t="e">
        <f>SUMIFS('Variance Analysis'!E$30:E$45,'Variance Analysis'!$B$30:$B$45,'Variance Analysis'!$B40,'Variance Analysis'!$A$30:$A$45,'Variance Analysis'!$A$40)</f>
        <v>#REF!</v>
      </c>
      <c r="F26" s="70" t="e">
        <f>SUMIFS('Variance Analysis'!F$30:F$45,'Variance Analysis'!$B$30:$B$45,'Variance Analysis'!$B40,'Variance Analysis'!$A$30:$A$45,'Variance Analysis'!$A$40)</f>
        <v>#REF!</v>
      </c>
      <c r="G26" s="70" t="e">
        <f>SUMIFS('Variance Analysis'!G$30:G$45,'Variance Analysis'!$B$30:$B$45,'Variance Analysis'!$B40,'Variance Analysis'!$A$30:$A$45,'Variance Analysis'!$A$40)</f>
        <v>#REF!</v>
      </c>
      <c r="H26" s="70" t="e">
        <f>SUMIFS('Variance Analysis'!H$30:H$45,'Variance Analysis'!$B$30:$B$45,'Variance Analysis'!$B40,'Variance Analysis'!$A$30:$A$45,'Variance Analysis'!$A$40)</f>
        <v>#REF!</v>
      </c>
      <c r="I26" s="70" t="e">
        <f>SUMIFS('Variance Analysis'!I$30:I$45,'Variance Analysis'!$B$30:$B$45,'Variance Analysis'!$B40,'Variance Analysis'!$A$30:$A$45,'Variance Analysis'!$A$40)</f>
        <v>#REF!</v>
      </c>
      <c r="J26" s="70" t="e">
        <f>SUMIFS('Variance Analysis'!J$30:J$45,'Variance Analysis'!$B$30:$B$45,'Variance Analysis'!$B40,'Variance Analysis'!$A$30:$A$45,'Variance Analysis'!$A$40)</f>
        <v>#REF!</v>
      </c>
      <c r="K26" s="70" t="e">
        <f>SUMIFS('Variance Analysis'!K$30:K$45,'Variance Analysis'!$B$30:$B$45,'Variance Analysis'!$B40,'Variance Analysis'!$A$30:$A$45,'Variance Analysis'!$A$40)</f>
        <v>#REF!</v>
      </c>
      <c r="L26" s="70" t="e">
        <f>SUMIFS('Variance Analysis'!L$30:L$45,'Variance Analysis'!$B$30:$B$45,'Variance Analysis'!$B40,'Variance Analysis'!$A$30:$A$45,'Variance Analysis'!$A$40)</f>
        <v>#REF!</v>
      </c>
      <c r="M26" s="70" t="e">
        <f>SUMIFS('Variance Analysis'!M$30:M$45,'Variance Analysis'!$B$30:$B$45,'Variance Analysis'!$B40,'Variance Analysis'!$A$30:$A$45,'Variance Analysis'!$A$40)</f>
        <v>#REF!</v>
      </c>
      <c r="N26" s="70" t="e">
        <f>SUMIFS('Variance Analysis'!N$30:N$45,'Variance Analysis'!$B$30:$B$45,'Variance Analysis'!$B40,'Variance Analysis'!$A$30:$A$45,'Variance Analysis'!$A$40)</f>
        <v>#REF!</v>
      </c>
      <c r="O26" s="57"/>
      <c r="P26" s="57"/>
      <c r="Q26" s="57"/>
      <c r="R26" s="57"/>
      <c r="S26" s="57"/>
      <c r="T26" s="57"/>
      <c r="U26" s="57"/>
      <c r="V26" s="57"/>
      <c r="W26" s="57"/>
      <c r="X26" s="57"/>
      <c r="Y26" s="57"/>
      <c r="Z26" s="57"/>
    </row>
    <row r="27" spans="1:26" s="36" customFormat="1" ht="13.5" customHeight="1" thickBot="1">
      <c r="A27" s="69" t="s">
        <v>141</v>
      </c>
      <c r="B27" s="69" t="s">
        <v>168</v>
      </c>
      <c r="C27" s="81" t="e">
        <f>#REF!</f>
        <v>#REF!</v>
      </c>
      <c r="D27" s="81" t="e">
        <f>#REF!</f>
        <v>#REF!</v>
      </c>
      <c r="E27" s="81" t="e">
        <f>#REF!</f>
        <v>#REF!</v>
      </c>
      <c r="F27" s="81" t="e">
        <f>#REF!</f>
        <v>#REF!</v>
      </c>
      <c r="G27" s="81" t="e">
        <f>#REF!</f>
        <v>#REF!</v>
      </c>
      <c r="H27" s="81" t="e">
        <f>#REF!</f>
        <v>#REF!</v>
      </c>
      <c r="I27" s="81" t="e">
        <f>#REF!</f>
        <v>#REF!</v>
      </c>
      <c r="J27" s="81" t="e">
        <f>#REF!</f>
        <v>#REF!</v>
      </c>
      <c r="K27" s="81" t="e">
        <f>#REF!</f>
        <v>#REF!</v>
      </c>
      <c r="L27" s="81" t="e">
        <f>#REF!</f>
        <v>#REF!</v>
      </c>
      <c r="M27" s="81" t="e">
        <f>#REF!</f>
        <v>#REF!</v>
      </c>
      <c r="N27" s="81" t="e">
        <f>#REF!</f>
        <v>#REF!</v>
      </c>
      <c r="O27" s="57"/>
      <c r="P27" s="57"/>
      <c r="Q27" s="57"/>
      <c r="R27" s="57"/>
      <c r="S27" s="57"/>
      <c r="T27" s="57"/>
      <c r="U27" s="57"/>
      <c r="V27" s="57"/>
      <c r="W27" s="57"/>
      <c r="X27" s="57"/>
      <c r="Y27" s="57"/>
      <c r="Z27" s="57"/>
    </row>
    <row r="28" spans="1:26" s="20" customFormat="1" ht="13.5" customHeight="1" thickTop="1" thickBot="1">
      <c r="A28" s="13" t="s">
        <v>169</v>
      </c>
      <c r="B28" s="14" t="s">
        <v>170</v>
      </c>
      <c r="C28" s="15" t="e">
        <f>SUM(C24:C26)/(C27*1000)</f>
        <v>#REF!</v>
      </c>
      <c r="D28" s="15" t="e">
        <f>SUM($C$24:D26)/(SUM($C$27:D27)*1000)</f>
        <v>#REF!</v>
      </c>
      <c r="E28" s="15" t="e">
        <f>SUM($C$24:E26)/(SUM($C$27:E27)*1000)</f>
        <v>#REF!</v>
      </c>
      <c r="F28" s="15" t="e">
        <f>SUM($C$24:F26)/(SUM($C$27:F27)*1000)</f>
        <v>#REF!</v>
      </c>
      <c r="G28" s="15" t="e">
        <f>SUM($C$24:G26)/(SUM($C$27:G27)*1000)</f>
        <v>#REF!</v>
      </c>
      <c r="H28" s="15" t="e">
        <f>SUM($C$24:H26)/(SUM($C$27:H27)*1000)</f>
        <v>#REF!</v>
      </c>
      <c r="I28" s="15" t="e">
        <f>SUM($C$24:I26)/(SUM($C$27:I27)*1000)</f>
        <v>#REF!</v>
      </c>
      <c r="J28" s="15" t="e">
        <f>SUM($C$24:J26)/(SUM($C$27:J27)*1000)</f>
        <v>#REF!</v>
      </c>
      <c r="K28" s="15" t="e">
        <f>SUM($C$24:K26)/(SUM($C$27:K27)*1000)</f>
        <v>#REF!</v>
      </c>
      <c r="L28" s="15" t="e">
        <f>SUM($C$24:L26)/(SUM($C$27:L27)*1000)</f>
        <v>#REF!</v>
      </c>
      <c r="M28" s="15" t="e">
        <f>SUM($C$24:M26)/(SUM($C$27:M27)*1000)</f>
        <v>#REF!</v>
      </c>
      <c r="N28" s="15" t="e">
        <f>SUM($C$24:N26)/(SUM($C$27:N27)*1000)</f>
        <v>#REF!</v>
      </c>
      <c r="O28" s="19"/>
      <c r="P28" s="19"/>
      <c r="Q28" s="19"/>
      <c r="R28" s="19"/>
      <c r="S28" s="19"/>
      <c r="T28" s="19"/>
      <c r="U28" s="19"/>
      <c r="V28" s="19"/>
      <c r="W28" s="19"/>
      <c r="X28" s="19"/>
      <c r="Y28" s="19"/>
      <c r="Z28" s="19"/>
    </row>
    <row r="29" spans="1:26" s="20" customFormat="1" ht="13.5" customHeight="1">
      <c r="A29" s="1"/>
      <c r="B29" s="19"/>
      <c r="C29" s="18"/>
      <c r="D29" s="18"/>
      <c r="E29" s="18"/>
      <c r="F29" s="18"/>
      <c r="G29" s="18"/>
      <c r="H29" s="18"/>
      <c r="I29" s="18"/>
      <c r="J29" s="18"/>
      <c r="K29" s="18"/>
      <c r="L29" s="18"/>
      <c r="M29" s="18"/>
      <c r="N29" s="18"/>
      <c r="O29" s="19"/>
      <c r="P29" s="19"/>
      <c r="Q29" s="19"/>
      <c r="R29" s="19"/>
      <c r="S29" s="19"/>
      <c r="T29" s="19"/>
      <c r="U29" s="19"/>
      <c r="V29" s="19"/>
      <c r="W29" s="19"/>
      <c r="X29" s="19"/>
      <c r="Y29" s="19"/>
      <c r="Z29" s="19"/>
    </row>
    <row r="30" spans="1:26" s="40" customFormat="1" ht="13.5" customHeight="1">
      <c r="A30" s="33" t="s">
        <v>173</v>
      </c>
      <c r="B30" s="33"/>
      <c r="C30" s="48"/>
      <c r="D30" s="48"/>
      <c r="E30" s="48"/>
      <c r="F30" s="48"/>
      <c r="G30" s="31"/>
      <c r="H30" s="31"/>
      <c r="I30" s="31"/>
      <c r="J30" s="31"/>
      <c r="K30" s="31"/>
      <c r="L30" s="31"/>
      <c r="M30" s="31"/>
      <c r="N30" s="31"/>
      <c r="O30" s="31"/>
      <c r="P30" s="31"/>
      <c r="Q30" s="31"/>
      <c r="R30" s="31"/>
      <c r="S30" s="31"/>
      <c r="T30" s="31"/>
      <c r="U30" s="31"/>
      <c r="V30" s="31"/>
      <c r="W30" s="31"/>
      <c r="X30" s="31"/>
      <c r="Y30" s="31"/>
      <c r="Z30" s="31"/>
    </row>
    <row r="31" spans="1:26" s="40" customFormat="1" ht="13.5" customHeight="1">
      <c r="A31" s="33" t="s">
        <v>166</v>
      </c>
      <c r="B31" s="33" t="s">
        <v>167</v>
      </c>
      <c r="C31" s="73" t="s">
        <v>124</v>
      </c>
      <c r="D31" s="73" t="s">
        <v>125</v>
      </c>
      <c r="E31" s="73" t="s">
        <v>126</v>
      </c>
      <c r="F31" s="73" t="s">
        <v>127</v>
      </c>
      <c r="G31" s="73" t="s">
        <v>128</v>
      </c>
      <c r="H31" s="73" t="s">
        <v>129</v>
      </c>
      <c r="I31" s="73" t="s">
        <v>130</v>
      </c>
      <c r="J31" s="73" t="s">
        <v>131</v>
      </c>
      <c r="K31" s="73" t="s">
        <v>132</v>
      </c>
      <c r="L31" s="73" t="s">
        <v>133</v>
      </c>
      <c r="M31" s="73" t="s">
        <v>134</v>
      </c>
      <c r="N31" s="73" t="s">
        <v>135</v>
      </c>
      <c r="O31" s="31"/>
      <c r="P31" s="31"/>
      <c r="Q31" s="31"/>
      <c r="R31" s="31"/>
      <c r="S31" s="31"/>
      <c r="T31" s="31"/>
      <c r="U31" s="31"/>
      <c r="V31" s="31"/>
      <c r="W31" s="31"/>
      <c r="X31" s="31"/>
      <c r="Y31" s="31"/>
      <c r="Z31" s="31"/>
    </row>
    <row r="32" spans="1:26" s="36" customFormat="1" ht="13.5" customHeight="1">
      <c r="A32" s="69" t="s">
        <v>157</v>
      </c>
      <c r="B32" s="69" t="s">
        <v>43</v>
      </c>
      <c r="C32" s="70" t="e">
        <f>SUMIFS('Variance Analysis'!C$42:C$45,'Variance Analysis'!$B$42:$B$45,'Variance Analysis'!$B$45)</f>
        <v>#REF!</v>
      </c>
      <c r="D32" s="70" t="e">
        <f>SUMIFS('Variance Analysis'!D$42:D$45,'Variance Analysis'!$B$42:$B$45,'Variance Analysis'!$B$45)</f>
        <v>#REF!</v>
      </c>
      <c r="E32" s="70" t="e">
        <f>SUMIFS('Variance Analysis'!E$42:E$45,'Variance Analysis'!$B$42:$B$45,'Variance Analysis'!$B$45)</f>
        <v>#REF!</v>
      </c>
      <c r="F32" s="70" t="e">
        <f>SUMIFS('Variance Analysis'!F$42:F$45,'Variance Analysis'!$B$42:$B$45,'Variance Analysis'!$B$45)</f>
        <v>#REF!</v>
      </c>
      <c r="G32" s="70" t="e">
        <f>SUMIFS('Variance Analysis'!G$42:G$45,'Variance Analysis'!$B$42:$B$45,'Variance Analysis'!$B$45)</f>
        <v>#REF!</v>
      </c>
      <c r="H32" s="70" t="e">
        <f>SUMIFS('Variance Analysis'!H$42:H$45,'Variance Analysis'!$B$42:$B$45,'Variance Analysis'!$B$45)</f>
        <v>#REF!</v>
      </c>
      <c r="I32" s="70" t="e">
        <f>SUMIFS('Variance Analysis'!I$42:I$45,'Variance Analysis'!$B$42:$B$45,'Variance Analysis'!$B$45)</f>
        <v>#REF!</v>
      </c>
      <c r="J32" s="70" t="e">
        <f>SUMIFS('Variance Analysis'!J$42:J$45,'Variance Analysis'!$B$42:$B$45,'Variance Analysis'!$B$45)</f>
        <v>#REF!</v>
      </c>
      <c r="K32" s="70" t="e">
        <f>SUMIFS('Variance Analysis'!K$42:K$45,'Variance Analysis'!$B$42:$B$45,'Variance Analysis'!$B$45)</f>
        <v>#REF!</v>
      </c>
      <c r="L32" s="70" t="e">
        <f>SUMIFS('Variance Analysis'!L$42:L$45,'Variance Analysis'!$B$42:$B$45,'Variance Analysis'!$B$45)</f>
        <v>#REF!</v>
      </c>
      <c r="M32" s="70" t="e">
        <f>SUMIFS('Variance Analysis'!M$42:M$45,'Variance Analysis'!$B$42:$B$45,'Variance Analysis'!$B$45)</f>
        <v>#REF!</v>
      </c>
      <c r="N32" s="70" t="e">
        <f>SUMIFS('Variance Analysis'!N$42:N$45,'Variance Analysis'!$B$42:$B$45,'Variance Analysis'!$B$45)</f>
        <v>#REF!</v>
      </c>
      <c r="O32" s="57"/>
      <c r="P32" s="57"/>
      <c r="Q32" s="57"/>
      <c r="R32" s="57"/>
      <c r="S32" s="57"/>
      <c r="T32" s="57"/>
      <c r="U32" s="57"/>
      <c r="V32" s="57"/>
      <c r="W32" s="57"/>
      <c r="X32" s="57"/>
      <c r="Y32" s="57"/>
      <c r="Z32" s="57"/>
    </row>
    <row r="33" spans="1:26" s="36" customFormat="1" ht="13.5" customHeight="1">
      <c r="A33" s="69" t="s">
        <v>158</v>
      </c>
      <c r="B33" s="69" t="s">
        <v>43</v>
      </c>
      <c r="C33" s="70" t="e">
        <f>SUMIFS('Variance Analysis'!C$42:C$45,'Variance Analysis'!$B$42:$B$45,'Variance Analysis'!$B$43)</f>
        <v>#REF!</v>
      </c>
      <c r="D33" s="70" t="e">
        <f>SUMIFS('Variance Analysis'!D$42:D$45,'Variance Analysis'!$B$42:$B$45,'Variance Analysis'!$B$43)</f>
        <v>#REF!</v>
      </c>
      <c r="E33" s="70" t="e">
        <f>SUMIFS('Variance Analysis'!E$42:E$45,'Variance Analysis'!$B$42:$B$45,'Variance Analysis'!$B$43)</f>
        <v>#REF!</v>
      </c>
      <c r="F33" s="70" t="e">
        <f>SUMIFS('Variance Analysis'!F$42:F$45,'Variance Analysis'!$B$42:$B$45,'Variance Analysis'!$B$43)</f>
        <v>#REF!</v>
      </c>
      <c r="G33" s="70" t="e">
        <f>SUMIFS('Variance Analysis'!G$42:G$45,'Variance Analysis'!$B$42:$B$45,'Variance Analysis'!$B$43)</f>
        <v>#REF!</v>
      </c>
      <c r="H33" s="70" t="e">
        <f>SUMIFS('Variance Analysis'!H$42:H$45,'Variance Analysis'!$B$42:$B$45,'Variance Analysis'!$B$43)</f>
        <v>#REF!</v>
      </c>
      <c r="I33" s="70" t="e">
        <f>SUMIFS('Variance Analysis'!I$42:I$45,'Variance Analysis'!$B$42:$B$45,'Variance Analysis'!$B$43)</f>
        <v>#REF!</v>
      </c>
      <c r="J33" s="70" t="e">
        <f>SUMIFS('Variance Analysis'!J$42:J$45,'Variance Analysis'!$B$42:$B$45,'Variance Analysis'!$B$43)</f>
        <v>#REF!</v>
      </c>
      <c r="K33" s="70" t="e">
        <f>SUMIFS('Variance Analysis'!K$42:K$45,'Variance Analysis'!$B$42:$B$45,'Variance Analysis'!$B$43)</f>
        <v>#REF!</v>
      </c>
      <c r="L33" s="70" t="e">
        <f>SUMIFS('Variance Analysis'!L$42:L$45,'Variance Analysis'!$B$42:$B$45,'Variance Analysis'!$B$43)</f>
        <v>#REF!</v>
      </c>
      <c r="M33" s="70" t="e">
        <f>SUMIFS('Variance Analysis'!M$42:M$45,'Variance Analysis'!$B$42:$B$45,'Variance Analysis'!$B$43)</f>
        <v>#REF!</v>
      </c>
      <c r="N33" s="70" t="e">
        <f>SUMIFS('Variance Analysis'!N$42:N$45,'Variance Analysis'!$B$42:$B$45,'Variance Analysis'!$B$43)</f>
        <v>#REF!</v>
      </c>
      <c r="O33" s="57"/>
      <c r="P33" s="57"/>
      <c r="Q33" s="57"/>
      <c r="R33" s="57"/>
      <c r="S33" s="57"/>
      <c r="T33" s="57"/>
      <c r="U33" s="57"/>
      <c r="V33" s="57"/>
      <c r="W33" s="57"/>
      <c r="X33" s="57"/>
      <c r="Y33" s="57"/>
      <c r="Z33" s="57"/>
    </row>
    <row r="34" spans="1:26" s="36" customFormat="1" ht="13.5" customHeight="1">
      <c r="A34" s="69" t="s">
        <v>159</v>
      </c>
      <c r="B34" s="69" t="s">
        <v>43</v>
      </c>
      <c r="C34" s="70" t="e">
        <f>SUMIFS('Variance Analysis'!C$42:C$45,'Variance Analysis'!$B$42:$B$45,'Variance Analysis'!$B$44)</f>
        <v>#REF!</v>
      </c>
      <c r="D34" s="70" t="e">
        <f>SUMIFS('Variance Analysis'!D$42:D$45,'Variance Analysis'!$B$42:$B$45,'Variance Analysis'!$B$44)</f>
        <v>#REF!</v>
      </c>
      <c r="E34" s="70" t="e">
        <f>SUMIFS('Variance Analysis'!E$42:E$45,'Variance Analysis'!$B$42:$B$45,'Variance Analysis'!$B$44)</f>
        <v>#REF!</v>
      </c>
      <c r="F34" s="70" t="e">
        <f>SUMIFS('Variance Analysis'!F$42:F$45,'Variance Analysis'!$B$42:$B$45,'Variance Analysis'!$B$44)</f>
        <v>#REF!</v>
      </c>
      <c r="G34" s="70" t="e">
        <f>SUMIFS('Variance Analysis'!G$42:G$45,'Variance Analysis'!$B$42:$B$45,'Variance Analysis'!$B$44)</f>
        <v>#REF!</v>
      </c>
      <c r="H34" s="70" t="e">
        <f>SUMIFS('Variance Analysis'!H$42:H$45,'Variance Analysis'!$B$42:$B$45,'Variance Analysis'!$B$44)</f>
        <v>#REF!</v>
      </c>
      <c r="I34" s="70" t="e">
        <f>SUMIFS('Variance Analysis'!I$42:I$45,'Variance Analysis'!$B$42:$B$45,'Variance Analysis'!$B$44)</f>
        <v>#REF!</v>
      </c>
      <c r="J34" s="70" t="e">
        <f>SUMIFS('Variance Analysis'!J$42:J$45,'Variance Analysis'!$B$42:$B$45,'Variance Analysis'!$B$44)</f>
        <v>#REF!</v>
      </c>
      <c r="K34" s="70" t="e">
        <f>SUMIFS('Variance Analysis'!K$42:K$45,'Variance Analysis'!$B$42:$B$45,'Variance Analysis'!$B$44)</f>
        <v>#REF!</v>
      </c>
      <c r="L34" s="70" t="e">
        <f>SUMIFS('Variance Analysis'!L$42:L$45,'Variance Analysis'!$B$42:$B$45,'Variance Analysis'!$B$44)</f>
        <v>#REF!</v>
      </c>
      <c r="M34" s="70" t="e">
        <f>SUMIFS('Variance Analysis'!M$42:M$45,'Variance Analysis'!$B$42:$B$45,'Variance Analysis'!$B$44)</f>
        <v>#REF!</v>
      </c>
      <c r="N34" s="70" t="e">
        <f>SUMIFS('Variance Analysis'!N$42:N$45,'Variance Analysis'!$B$42:$B$45,'Variance Analysis'!$B$44)</f>
        <v>#REF!</v>
      </c>
      <c r="O34" s="57"/>
      <c r="P34" s="57"/>
      <c r="Q34" s="57"/>
      <c r="R34" s="57"/>
      <c r="S34" s="57"/>
      <c r="T34" s="57"/>
      <c r="U34" s="57"/>
      <c r="V34" s="57"/>
      <c r="W34" s="57"/>
      <c r="X34" s="57"/>
      <c r="Y34" s="57"/>
      <c r="Z34" s="57"/>
    </row>
    <row r="35" spans="1:26" s="36" customFormat="1" ht="13.5" customHeight="1">
      <c r="A35" s="69" t="s">
        <v>136</v>
      </c>
      <c r="B35" s="69" t="s">
        <v>168</v>
      </c>
      <c r="C35" s="81" t="e">
        <f>#REF!</f>
        <v>#REF!</v>
      </c>
      <c r="D35" s="81" t="e">
        <f>#REF!</f>
        <v>#REF!</v>
      </c>
      <c r="E35" s="81" t="e">
        <f>#REF!</f>
        <v>#REF!</v>
      </c>
      <c r="F35" s="81" t="e">
        <f>#REF!</f>
        <v>#REF!</v>
      </c>
      <c r="G35" s="81" t="e">
        <f>#REF!</f>
        <v>#REF!</v>
      </c>
      <c r="H35" s="81" t="e">
        <f>#REF!</f>
        <v>#REF!</v>
      </c>
      <c r="I35" s="81" t="e">
        <f>#REF!</f>
        <v>#REF!</v>
      </c>
      <c r="J35" s="81" t="e">
        <f>#REF!</f>
        <v>#REF!</v>
      </c>
      <c r="K35" s="81" t="e">
        <f>#REF!</f>
        <v>#REF!</v>
      </c>
      <c r="L35" s="81" t="e">
        <f>#REF!</f>
        <v>#REF!</v>
      </c>
      <c r="M35" s="81" t="e">
        <f>#REF!</f>
        <v>#REF!</v>
      </c>
      <c r="N35" s="81" t="e">
        <f>#REF!</f>
        <v>#REF!</v>
      </c>
      <c r="O35" s="57"/>
      <c r="P35" s="57"/>
      <c r="Q35" s="57"/>
      <c r="R35" s="57"/>
      <c r="S35" s="57"/>
      <c r="T35" s="57"/>
      <c r="U35" s="57"/>
      <c r="V35" s="57"/>
      <c r="W35" s="57"/>
      <c r="X35" s="57"/>
      <c r="Y35" s="57"/>
      <c r="Z35" s="57"/>
    </row>
    <row r="36" spans="1:26" s="36" customFormat="1" ht="13.5" customHeight="1">
      <c r="A36" s="69" t="s">
        <v>140</v>
      </c>
      <c r="B36" s="69" t="s">
        <v>168</v>
      </c>
      <c r="C36" s="81" t="e">
        <f>#REF!</f>
        <v>#REF!</v>
      </c>
      <c r="D36" s="81" t="e">
        <f>#REF!</f>
        <v>#REF!</v>
      </c>
      <c r="E36" s="81" t="e">
        <f>#REF!</f>
        <v>#REF!</v>
      </c>
      <c r="F36" s="81" t="e">
        <f>#REF!</f>
        <v>#REF!</v>
      </c>
      <c r="G36" s="81" t="e">
        <f>#REF!</f>
        <v>#REF!</v>
      </c>
      <c r="H36" s="81" t="e">
        <f>#REF!</f>
        <v>#REF!</v>
      </c>
      <c r="I36" s="81" t="e">
        <f>#REF!</f>
        <v>#REF!</v>
      </c>
      <c r="J36" s="81" t="e">
        <f>#REF!</f>
        <v>#REF!</v>
      </c>
      <c r="K36" s="81" t="e">
        <f>#REF!</f>
        <v>#REF!</v>
      </c>
      <c r="L36" s="81" t="e">
        <f>#REF!</f>
        <v>#REF!</v>
      </c>
      <c r="M36" s="81" t="e">
        <f>#REF!</f>
        <v>#REF!</v>
      </c>
      <c r="N36" s="81" t="e">
        <f>#REF!</f>
        <v>#REF!</v>
      </c>
      <c r="O36" s="57"/>
      <c r="P36" s="57"/>
      <c r="Q36" s="57"/>
      <c r="R36" s="57"/>
      <c r="S36" s="57"/>
      <c r="T36" s="57"/>
      <c r="U36" s="57"/>
      <c r="V36" s="57"/>
      <c r="W36" s="57"/>
      <c r="X36" s="57"/>
      <c r="Y36" s="57"/>
      <c r="Z36" s="57"/>
    </row>
    <row r="37" spans="1:26" s="36" customFormat="1" ht="13.5" customHeight="1" thickBot="1">
      <c r="A37" s="69" t="s">
        <v>141</v>
      </c>
      <c r="B37" s="69" t="s">
        <v>168</v>
      </c>
      <c r="C37" s="81" t="e">
        <f>#REF!</f>
        <v>#REF!</v>
      </c>
      <c r="D37" s="81" t="e">
        <f>#REF!</f>
        <v>#REF!</v>
      </c>
      <c r="E37" s="81" t="e">
        <f>#REF!</f>
        <v>#REF!</v>
      </c>
      <c r="F37" s="81" t="e">
        <f>#REF!</f>
        <v>#REF!</v>
      </c>
      <c r="G37" s="81" t="e">
        <f>#REF!</f>
        <v>#REF!</v>
      </c>
      <c r="H37" s="81" t="e">
        <f>#REF!</f>
        <v>#REF!</v>
      </c>
      <c r="I37" s="81" t="e">
        <f>#REF!</f>
        <v>#REF!</v>
      </c>
      <c r="J37" s="81" t="e">
        <f>#REF!</f>
        <v>#REF!</v>
      </c>
      <c r="K37" s="81" t="e">
        <f>#REF!</f>
        <v>#REF!</v>
      </c>
      <c r="L37" s="81" t="e">
        <f>#REF!</f>
        <v>#REF!</v>
      </c>
      <c r="M37" s="81" t="e">
        <f>#REF!</f>
        <v>#REF!</v>
      </c>
      <c r="N37" s="81" t="e">
        <f>#REF!</f>
        <v>#REF!</v>
      </c>
      <c r="O37" s="57"/>
      <c r="P37" s="57"/>
      <c r="Q37" s="57"/>
      <c r="R37" s="57"/>
      <c r="S37" s="57"/>
      <c r="T37" s="57"/>
      <c r="U37" s="57"/>
      <c r="V37" s="57"/>
      <c r="W37" s="57"/>
      <c r="X37" s="57"/>
      <c r="Y37" s="57"/>
      <c r="Z37" s="57"/>
    </row>
    <row r="38" spans="1:26" s="20" customFormat="1" ht="13.5" customHeight="1" thickTop="1" thickBot="1">
      <c r="A38" s="13" t="s">
        <v>169</v>
      </c>
      <c r="B38" s="14" t="s">
        <v>170</v>
      </c>
      <c r="C38" s="15" t="e">
        <f>SUM($C$32:C34)/(SUM($C$35:C37)*1000)</f>
        <v>#REF!</v>
      </c>
      <c r="D38" s="15" t="e">
        <f>SUM($C$32:D34)/(SUM($C$35:D37)*1000)</f>
        <v>#REF!</v>
      </c>
      <c r="E38" s="15" t="e">
        <f>SUM($C$32:E34)/(SUM($C$35:E37)*1000)</f>
        <v>#REF!</v>
      </c>
      <c r="F38" s="15" t="e">
        <f>SUM($C$32:F34)/(SUM($C$35:F37)*1000)</f>
        <v>#REF!</v>
      </c>
      <c r="G38" s="15" t="e">
        <f>SUM($C$32:G34)/(SUM($C$35:G37)*1000)</f>
        <v>#REF!</v>
      </c>
      <c r="H38" s="15" t="e">
        <f>SUM($C$32:H34)/(SUM($C$35:H37)*1000)</f>
        <v>#REF!</v>
      </c>
      <c r="I38" s="15" t="e">
        <f>SUM($C$32:I34)/(SUM($C$35:I37)*1000)</f>
        <v>#REF!</v>
      </c>
      <c r="J38" s="15" t="e">
        <f>SUM($C$32:J34)/(SUM($C$35:J37)*1000)</f>
        <v>#REF!</v>
      </c>
      <c r="K38" s="15" t="e">
        <f>SUM($C$32:K34)/(SUM($C$35:K37)*1000)</f>
        <v>#REF!</v>
      </c>
      <c r="L38" s="15" t="e">
        <f>SUM($C$32:L34)/(SUM($C$35:L37)*1000)</f>
        <v>#REF!</v>
      </c>
      <c r="M38" s="15" t="e">
        <f>SUM($C$32:M34)/(SUM($C$35:M37)*1000)</f>
        <v>#REF!</v>
      </c>
      <c r="N38" s="15" t="e">
        <f>SUM($C$32:N34)/(SUM($C$35:N37)*1000)</f>
        <v>#REF!</v>
      </c>
      <c r="O38" s="19"/>
      <c r="P38" s="19"/>
      <c r="Q38" s="19"/>
      <c r="R38" s="19"/>
      <c r="S38" s="19"/>
      <c r="T38" s="19"/>
      <c r="U38" s="19"/>
      <c r="V38" s="19"/>
      <c r="W38" s="19"/>
      <c r="X38" s="19"/>
      <c r="Y38" s="19"/>
      <c r="Z38" s="19"/>
    </row>
    <row r="39" spans="1:26" ht="13.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s="40" customFormat="1" ht="13.5" customHeight="1">
      <c r="A40" s="33" t="s">
        <v>174</v>
      </c>
      <c r="B40" s="33"/>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s="40" customFormat="1" ht="13.5" customHeight="1">
      <c r="A41" s="33" t="s">
        <v>166</v>
      </c>
      <c r="B41" s="33"/>
      <c r="C41" s="34" t="s">
        <v>124</v>
      </c>
      <c r="D41" s="34" t="s">
        <v>125</v>
      </c>
      <c r="E41" s="34" t="s">
        <v>126</v>
      </c>
      <c r="F41" s="34" t="s">
        <v>127</v>
      </c>
      <c r="G41" s="34" t="s">
        <v>128</v>
      </c>
      <c r="H41" s="34" t="s">
        <v>129</v>
      </c>
      <c r="I41" s="34" t="s">
        <v>130</v>
      </c>
      <c r="J41" s="34" t="s">
        <v>131</v>
      </c>
      <c r="K41" s="34" t="s">
        <v>132</v>
      </c>
      <c r="L41" s="34" t="s">
        <v>133</v>
      </c>
      <c r="M41" s="34" t="s">
        <v>134</v>
      </c>
      <c r="N41" s="34" t="s">
        <v>135</v>
      </c>
      <c r="O41" s="31"/>
      <c r="P41" s="31"/>
      <c r="Q41" s="31"/>
      <c r="R41" s="31"/>
      <c r="S41" s="31"/>
      <c r="T41" s="31"/>
      <c r="U41" s="31"/>
      <c r="V41" s="31"/>
      <c r="W41" s="31"/>
      <c r="X41" s="31"/>
      <c r="Y41" s="31"/>
      <c r="Z41" s="31"/>
    </row>
    <row r="42" spans="1:26" s="36" customFormat="1" ht="13.5" customHeight="1">
      <c r="A42" s="69" t="s">
        <v>157</v>
      </c>
      <c r="B42" s="69" t="s">
        <v>43</v>
      </c>
      <c r="C42" s="70" t="e">
        <f>SUMIFS('Variance Analysis'!C$9:C$24,'Variance Analysis'!$B$9:$B$24,'Variance Analysis'!$B$12,'Variance Analysis'!$A$9:$A$24,'Variance Analysis'!$A$12)</f>
        <v>#REF!</v>
      </c>
      <c r="D42" s="70" t="e">
        <f>SUMIFS('Variance Analysis'!D$9:D$24,'Variance Analysis'!$B$9:$B$24,'Variance Analysis'!$B$12,'Variance Analysis'!$A$9:$A$24,'Variance Analysis'!$A$12)</f>
        <v>#REF!</v>
      </c>
      <c r="E42" s="70" t="e">
        <f>SUMIFS('Variance Analysis'!E$9:E$24,'Variance Analysis'!$B$9:$B$24,'Variance Analysis'!$B$12,'Variance Analysis'!$A$9:$A$24,'Variance Analysis'!$A$12)</f>
        <v>#REF!</v>
      </c>
      <c r="F42" s="70" t="e">
        <f>SUMIFS('Variance Analysis'!F$9:F$24,'Variance Analysis'!$B$9:$B$24,'Variance Analysis'!$B$12,'Variance Analysis'!$A$9:$A$24,'Variance Analysis'!$A$12)</f>
        <v>#REF!</v>
      </c>
      <c r="G42" s="70" t="e">
        <f>SUMIFS('Variance Analysis'!G$9:G$24,'Variance Analysis'!$B$9:$B$24,'Variance Analysis'!$B$12,'Variance Analysis'!$A$9:$A$24,'Variance Analysis'!$A$12)</f>
        <v>#REF!</v>
      </c>
      <c r="H42" s="70" t="e">
        <f>SUMIFS('Variance Analysis'!H$9:H$24,'Variance Analysis'!$B$9:$B$24,'Variance Analysis'!$B$12,'Variance Analysis'!$A$9:$A$24,'Variance Analysis'!$A$12)</f>
        <v>#REF!</v>
      </c>
      <c r="I42" s="70" t="e">
        <f>SUMIFS('Variance Analysis'!I$9:I$24,'Variance Analysis'!$B$9:$B$24,'Variance Analysis'!$B$12,'Variance Analysis'!$A$9:$A$24,'Variance Analysis'!$A$12)</f>
        <v>#REF!</v>
      </c>
      <c r="J42" s="70" t="e">
        <f>SUMIFS('Variance Analysis'!J$9:J$24,'Variance Analysis'!$B$9:$B$24,'Variance Analysis'!$B$12,'Variance Analysis'!$A$9:$A$24,'Variance Analysis'!$A$12)</f>
        <v>#REF!</v>
      </c>
      <c r="K42" s="70" t="e">
        <f>SUMIFS('Variance Analysis'!K$9:K$24,'Variance Analysis'!$B$9:$B$24,'Variance Analysis'!$B$12,'Variance Analysis'!$A$9:$A$24,'Variance Analysis'!$A$12)</f>
        <v>#REF!</v>
      </c>
      <c r="L42" s="70" t="e">
        <f>SUMIFS('Variance Analysis'!L$9:L$24,'Variance Analysis'!$B$9:$B$24,'Variance Analysis'!$B$12,'Variance Analysis'!$A$9:$A$24,'Variance Analysis'!$A$12)</f>
        <v>#REF!</v>
      </c>
      <c r="M42" s="70" t="e">
        <f>SUMIFS('Variance Analysis'!M$9:M$24,'Variance Analysis'!$B$9:$B$24,'Variance Analysis'!$B$12,'Variance Analysis'!$A$9:$A$24,'Variance Analysis'!$A$12)</f>
        <v>#REF!</v>
      </c>
      <c r="N42" s="70" t="e">
        <f>SUMIFS('Variance Analysis'!N$9:N$24,'Variance Analysis'!$B$9:$B$24,'Variance Analysis'!$B$12,'Variance Analysis'!$A$9:$A$24,'Variance Analysis'!$A$12)</f>
        <v>#REF!</v>
      </c>
      <c r="O42" s="57"/>
      <c r="P42" s="57"/>
      <c r="Q42" s="57"/>
      <c r="R42" s="57"/>
      <c r="S42" s="57"/>
      <c r="T42" s="57"/>
      <c r="U42" s="57"/>
      <c r="V42" s="57"/>
      <c r="W42" s="57"/>
      <c r="X42" s="57"/>
      <c r="Y42" s="57"/>
      <c r="Z42" s="57"/>
    </row>
    <row r="43" spans="1:26" s="36" customFormat="1" ht="13.5" customHeight="1">
      <c r="A43" s="69" t="s">
        <v>158</v>
      </c>
      <c r="B43" s="69" t="s">
        <v>43</v>
      </c>
      <c r="C43" s="70" t="e">
        <f>SUMIFS('Variance Analysis'!C$9:C$24,'Variance Analysis'!$B$9:$B$24,'Variance Analysis'!$B$10,'Variance Analysis'!$A$9:$A$24,'Variance Analysis'!$A$10)</f>
        <v>#REF!</v>
      </c>
      <c r="D43" s="70" t="e">
        <f>SUMIFS('Variance Analysis'!D$9:D$24,'Variance Analysis'!$B$9:$B$24,'Variance Analysis'!$B$10,'Variance Analysis'!$A$9:$A$24,'Variance Analysis'!$A$10)</f>
        <v>#REF!</v>
      </c>
      <c r="E43" s="70" t="e">
        <f>SUMIFS('Variance Analysis'!E$9:E$24,'Variance Analysis'!$B$9:$B$24,'Variance Analysis'!$B$10,'Variance Analysis'!$A$9:$A$24,'Variance Analysis'!$A$10)</f>
        <v>#REF!</v>
      </c>
      <c r="F43" s="70" t="e">
        <f>SUMIFS('Variance Analysis'!F$9:F$24,'Variance Analysis'!$B$9:$B$24,'Variance Analysis'!$B$10,'Variance Analysis'!$A$9:$A$24,'Variance Analysis'!$A$10)</f>
        <v>#REF!</v>
      </c>
      <c r="G43" s="70" t="e">
        <f>SUMIFS('Variance Analysis'!G$9:G$24,'Variance Analysis'!$B$9:$B$24,'Variance Analysis'!$B$10,'Variance Analysis'!$A$9:$A$24,'Variance Analysis'!$A$10)</f>
        <v>#REF!</v>
      </c>
      <c r="H43" s="70" t="e">
        <f>SUMIFS('Variance Analysis'!H$9:H$24,'Variance Analysis'!$B$9:$B$24,'Variance Analysis'!$B$10,'Variance Analysis'!$A$9:$A$24,'Variance Analysis'!$A$10)</f>
        <v>#REF!</v>
      </c>
      <c r="I43" s="70" t="e">
        <f>SUMIFS('Variance Analysis'!I$9:I$24,'Variance Analysis'!$B$9:$B$24,'Variance Analysis'!$B$10,'Variance Analysis'!$A$9:$A$24,'Variance Analysis'!$A$10)</f>
        <v>#REF!</v>
      </c>
      <c r="J43" s="70" t="e">
        <f>SUMIFS('Variance Analysis'!J$9:J$24,'Variance Analysis'!$B$9:$B$24,'Variance Analysis'!$B$10,'Variance Analysis'!$A$9:$A$24,'Variance Analysis'!$A$10)</f>
        <v>#REF!</v>
      </c>
      <c r="K43" s="70" t="e">
        <f>SUMIFS('Variance Analysis'!K$9:K$24,'Variance Analysis'!$B$9:$B$24,'Variance Analysis'!$B$10,'Variance Analysis'!$A$9:$A$24,'Variance Analysis'!$A$10)</f>
        <v>#REF!</v>
      </c>
      <c r="L43" s="70" t="e">
        <f>SUMIFS('Variance Analysis'!L$9:L$24,'Variance Analysis'!$B$9:$B$24,'Variance Analysis'!$B$10,'Variance Analysis'!$A$9:$A$24,'Variance Analysis'!$A$10)</f>
        <v>#REF!</v>
      </c>
      <c r="M43" s="70" t="e">
        <f>SUMIFS('Variance Analysis'!M$9:M$24,'Variance Analysis'!$B$9:$B$24,'Variance Analysis'!$B$10,'Variance Analysis'!$A$9:$A$24,'Variance Analysis'!$A$10)</f>
        <v>#REF!</v>
      </c>
      <c r="N43" s="70" t="e">
        <f>SUMIFS('Variance Analysis'!N$9:N$24,'Variance Analysis'!$B$9:$B$24,'Variance Analysis'!$B$10,'Variance Analysis'!$A$9:$A$24,'Variance Analysis'!$A$10)</f>
        <v>#REF!</v>
      </c>
      <c r="O43" s="57"/>
      <c r="P43" s="57"/>
      <c r="Q43" s="57"/>
      <c r="R43" s="57"/>
      <c r="S43" s="57"/>
      <c r="T43" s="57"/>
      <c r="U43" s="57"/>
      <c r="V43" s="57"/>
      <c r="W43" s="57"/>
      <c r="X43" s="57"/>
      <c r="Y43" s="57"/>
      <c r="Z43" s="57"/>
    </row>
    <row r="44" spans="1:26" s="36" customFormat="1" ht="13.5" customHeight="1">
      <c r="A44" s="69" t="s">
        <v>159</v>
      </c>
      <c r="B44" s="69" t="s">
        <v>43</v>
      </c>
      <c r="C44" s="70" t="e">
        <f>SUMIFS('Variance Analysis'!C$9:C$24,'Variance Analysis'!$B$9:$B$24,'Variance Analysis'!$B$11,'Variance Analysis'!$A$9:$A$24,'Variance Analysis'!$A$11)</f>
        <v>#REF!</v>
      </c>
      <c r="D44" s="70" t="e">
        <f>SUMIFS('Variance Analysis'!D$9:D$24,'Variance Analysis'!$B$9:$B$24,'Variance Analysis'!$B$11,'Variance Analysis'!$A$9:$A$24,'Variance Analysis'!$A$11)</f>
        <v>#REF!</v>
      </c>
      <c r="E44" s="70" t="e">
        <f>SUMIFS('Variance Analysis'!E$9:E$24,'Variance Analysis'!$B$9:$B$24,'Variance Analysis'!$B$11,'Variance Analysis'!$A$9:$A$24,'Variance Analysis'!$A$11)</f>
        <v>#REF!</v>
      </c>
      <c r="F44" s="70" t="e">
        <f>SUMIFS('Variance Analysis'!F$9:F$24,'Variance Analysis'!$B$9:$B$24,'Variance Analysis'!$B$11,'Variance Analysis'!$A$9:$A$24,'Variance Analysis'!$A$11)</f>
        <v>#REF!</v>
      </c>
      <c r="G44" s="70" t="e">
        <f>SUMIFS('Variance Analysis'!G$9:G$24,'Variance Analysis'!$B$9:$B$24,'Variance Analysis'!$B$11,'Variance Analysis'!$A$9:$A$24,'Variance Analysis'!$A$11)</f>
        <v>#REF!</v>
      </c>
      <c r="H44" s="70" t="e">
        <f>SUMIFS('Variance Analysis'!H$9:H$24,'Variance Analysis'!$B$9:$B$24,'Variance Analysis'!$B$11,'Variance Analysis'!$A$9:$A$24,'Variance Analysis'!$A$11)</f>
        <v>#REF!</v>
      </c>
      <c r="I44" s="70" t="e">
        <f>SUMIFS('Variance Analysis'!I$9:I$24,'Variance Analysis'!$B$9:$B$24,'Variance Analysis'!$B$11,'Variance Analysis'!$A$9:$A$24,'Variance Analysis'!$A$11)</f>
        <v>#REF!</v>
      </c>
      <c r="J44" s="70" t="e">
        <f>SUMIFS('Variance Analysis'!J$9:J$24,'Variance Analysis'!$B$9:$B$24,'Variance Analysis'!$B$11,'Variance Analysis'!$A$9:$A$24,'Variance Analysis'!$A$11)</f>
        <v>#REF!</v>
      </c>
      <c r="K44" s="70" t="e">
        <f>SUMIFS('Variance Analysis'!K$9:K$24,'Variance Analysis'!$B$9:$B$24,'Variance Analysis'!$B$11,'Variance Analysis'!$A$9:$A$24,'Variance Analysis'!$A$11)</f>
        <v>#REF!</v>
      </c>
      <c r="L44" s="70" t="e">
        <f>SUMIFS('Variance Analysis'!L$9:L$24,'Variance Analysis'!$B$9:$B$24,'Variance Analysis'!$B$11,'Variance Analysis'!$A$9:$A$24,'Variance Analysis'!$A$11)</f>
        <v>#REF!</v>
      </c>
      <c r="M44" s="70" t="e">
        <f>SUMIFS('Variance Analysis'!M$9:M$24,'Variance Analysis'!$B$9:$B$24,'Variance Analysis'!$B$11,'Variance Analysis'!$A$9:$A$24,'Variance Analysis'!$A$11)</f>
        <v>#REF!</v>
      </c>
      <c r="N44" s="70" t="e">
        <f>SUMIFS('Variance Analysis'!N$9:N$24,'Variance Analysis'!$B$9:$B$24,'Variance Analysis'!$B$11,'Variance Analysis'!$A$9:$A$24,'Variance Analysis'!$A$11)</f>
        <v>#REF!</v>
      </c>
      <c r="O44" s="57"/>
      <c r="P44" s="57"/>
      <c r="Q44" s="57"/>
      <c r="R44" s="57"/>
      <c r="S44" s="57"/>
      <c r="T44" s="57"/>
      <c r="U44" s="57"/>
      <c r="V44" s="57"/>
      <c r="W44" s="57"/>
      <c r="X44" s="57"/>
      <c r="Y44" s="57"/>
      <c r="Z44" s="57"/>
    </row>
    <row r="45" spans="1:26" s="36" customFormat="1" ht="13.5" customHeight="1" thickBot="1">
      <c r="A45" s="69" t="s">
        <v>136</v>
      </c>
      <c r="B45" s="69" t="s">
        <v>168</v>
      </c>
      <c r="C45" s="81" t="e">
        <f>#REF!</f>
        <v>#REF!</v>
      </c>
      <c r="D45" s="81" t="e">
        <f>#REF!</f>
        <v>#REF!</v>
      </c>
      <c r="E45" s="81" t="e">
        <f>#REF!</f>
        <v>#REF!</v>
      </c>
      <c r="F45" s="81" t="e">
        <f>#REF!</f>
        <v>#REF!</v>
      </c>
      <c r="G45" s="81" t="e">
        <f>#REF!</f>
        <v>#REF!</v>
      </c>
      <c r="H45" s="81" t="e">
        <f>#REF!</f>
        <v>#REF!</v>
      </c>
      <c r="I45" s="81" t="e">
        <f>#REF!</f>
        <v>#REF!</v>
      </c>
      <c r="J45" s="81" t="e">
        <f>#REF!</f>
        <v>#REF!</v>
      </c>
      <c r="K45" s="81" t="e">
        <f>#REF!</f>
        <v>#REF!</v>
      </c>
      <c r="L45" s="81" t="e">
        <f>#REF!</f>
        <v>#REF!</v>
      </c>
      <c r="M45" s="81" t="e">
        <f>#REF!</f>
        <v>#REF!</v>
      </c>
      <c r="N45" s="81" t="e">
        <f>#REF!</f>
        <v>#REF!</v>
      </c>
      <c r="O45" s="57"/>
      <c r="P45" s="57"/>
      <c r="Q45" s="57"/>
      <c r="R45" s="57"/>
      <c r="S45" s="57"/>
      <c r="T45" s="57"/>
      <c r="U45" s="57"/>
      <c r="V45" s="57"/>
      <c r="W45" s="57"/>
      <c r="X45" s="57"/>
      <c r="Y45" s="57"/>
      <c r="Z45" s="57"/>
    </row>
    <row r="46" spans="1:26" ht="13.5" customHeight="1" thickTop="1" thickBot="1">
      <c r="A46" s="13" t="s">
        <v>175</v>
      </c>
      <c r="B46" s="14" t="s">
        <v>170</v>
      </c>
      <c r="C46" s="15" t="e">
        <f>SUM($C$42:C44)/(SUM($C$45:C45)*1000)</f>
        <v>#REF!</v>
      </c>
      <c r="D46" s="15" t="e">
        <f>SUM($C$42:D44)/(SUM($C$45:D45)*1000)</f>
        <v>#REF!</v>
      </c>
      <c r="E46" s="15" t="e">
        <f>SUM($C$42:E44)/(SUM($C$45:E45)*1000)</f>
        <v>#REF!</v>
      </c>
      <c r="F46" s="15" t="e">
        <f>SUM($C$42:F44)/(SUM($C$45:F45)*1000)</f>
        <v>#REF!</v>
      </c>
      <c r="G46" s="15" t="e">
        <f>SUM($C$42:G44)/(SUM($C$45:G45)*1000)</f>
        <v>#REF!</v>
      </c>
      <c r="H46" s="15" t="e">
        <f>SUM($C$42:H44)/(SUM($C$45:H45)*1000)</f>
        <v>#REF!</v>
      </c>
      <c r="I46" s="15" t="e">
        <f>SUM($C$42:I44)/(SUM($C$45:I45)*1000)</f>
        <v>#REF!</v>
      </c>
      <c r="J46" s="15" t="e">
        <f>SUM($C$42:J44)/(SUM($C$45:J45)*1000)</f>
        <v>#REF!</v>
      </c>
      <c r="K46" s="15" t="e">
        <f>SUM($C$42:K44)/(SUM($C$45:K45)*1000)</f>
        <v>#REF!</v>
      </c>
      <c r="L46" s="15" t="e">
        <f>SUM($C$42:L44)/(SUM($C$45:L45)*1000)</f>
        <v>#REF!</v>
      </c>
      <c r="M46" s="15" t="e">
        <f>SUM($C$42:M44)/(SUM($C$45:M45)*1000)</f>
        <v>#REF!</v>
      </c>
      <c r="N46" s="15" t="e">
        <f>SUM($C$42:N44)/(SUM($C$45:N45)*1000)</f>
        <v>#REF!</v>
      </c>
      <c r="O46" s="19"/>
      <c r="P46" s="19"/>
      <c r="Q46" s="19"/>
      <c r="R46" s="19"/>
      <c r="S46" s="19"/>
      <c r="T46" s="19"/>
      <c r="U46" s="19"/>
      <c r="V46" s="19"/>
      <c r="W46" s="19"/>
      <c r="X46" s="19"/>
      <c r="Y46" s="19"/>
      <c r="Z46" s="19"/>
    </row>
    <row r="47" spans="1:26" s="20" customFormat="1" ht="13.5" customHeight="1">
      <c r="A47" s="62"/>
      <c r="B47" s="63"/>
      <c r="C47" s="64"/>
      <c r="D47" s="64"/>
      <c r="E47" s="64"/>
      <c r="F47" s="64"/>
      <c r="G47" s="64"/>
      <c r="H47" s="64"/>
      <c r="I47" s="64"/>
      <c r="J47" s="64"/>
      <c r="K47" s="64"/>
      <c r="L47" s="64"/>
      <c r="M47" s="64"/>
      <c r="N47" s="64"/>
      <c r="O47" s="19"/>
      <c r="P47" s="19"/>
      <c r="Q47" s="19"/>
      <c r="R47" s="19"/>
      <c r="S47" s="19"/>
      <c r="T47" s="19"/>
      <c r="U47" s="19"/>
      <c r="V47" s="19"/>
      <c r="W47" s="19"/>
      <c r="X47" s="19"/>
      <c r="Y47" s="19"/>
      <c r="Z47" s="19"/>
    </row>
    <row r="48" spans="1:26" s="40" customFormat="1" ht="13.5" customHeight="1">
      <c r="A48" s="33" t="s">
        <v>176</v>
      </c>
      <c r="B48" s="33"/>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s="40" customFormat="1" ht="13.5" customHeight="1">
      <c r="A49" s="33" t="s">
        <v>166</v>
      </c>
      <c r="B49" s="33"/>
      <c r="C49" s="34" t="s">
        <v>124</v>
      </c>
      <c r="D49" s="34" t="s">
        <v>125</v>
      </c>
      <c r="E49" s="34" t="s">
        <v>126</v>
      </c>
      <c r="F49" s="34" t="s">
        <v>127</v>
      </c>
      <c r="G49" s="34" t="s">
        <v>128</v>
      </c>
      <c r="H49" s="34" t="s">
        <v>129</v>
      </c>
      <c r="I49" s="34" t="s">
        <v>130</v>
      </c>
      <c r="J49" s="34" t="s">
        <v>131</v>
      </c>
      <c r="K49" s="34" t="s">
        <v>132</v>
      </c>
      <c r="L49" s="34" t="s">
        <v>133</v>
      </c>
      <c r="M49" s="34" t="s">
        <v>134</v>
      </c>
      <c r="N49" s="34" t="s">
        <v>135</v>
      </c>
      <c r="O49" s="31"/>
      <c r="P49" s="31"/>
      <c r="Q49" s="31"/>
      <c r="R49" s="31"/>
      <c r="S49" s="31"/>
      <c r="T49" s="31"/>
      <c r="U49" s="31"/>
      <c r="V49" s="31"/>
      <c r="W49" s="31"/>
      <c r="X49" s="31"/>
      <c r="Y49" s="31"/>
      <c r="Z49" s="31"/>
    </row>
    <row r="50" spans="1:26" s="36" customFormat="1" ht="13.5" customHeight="1">
      <c r="A50" s="69" t="s">
        <v>157</v>
      </c>
      <c r="B50" s="69" t="s">
        <v>43</v>
      </c>
      <c r="C50" s="70" t="e">
        <f>SUMIFS('Variance Analysis'!C$9:C$24,'Variance Analysis'!$B$9:$B$24,'Variance Analysis'!$B$12,'Variance Analysis'!$A$9:$A$24,'Variance Analysis'!$A$13)</f>
        <v>#REF!</v>
      </c>
      <c r="D50" s="70" t="e">
        <f>SUMIFS('Variance Analysis'!D$9:D$24,'Variance Analysis'!$B$9:$B$24,'Variance Analysis'!$B$12,'Variance Analysis'!$A$9:$A$24,'Variance Analysis'!$A$13)</f>
        <v>#REF!</v>
      </c>
      <c r="E50" s="70" t="e">
        <f>SUMIFS('Variance Analysis'!E$9:E$24,'Variance Analysis'!$B$9:$B$24,'Variance Analysis'!$B$12,'Variance Analysis'!$A$9:$A$24,'Variance Analysis'!$A$13)</f>
        <v>#REF!</v>
      </c>
      <c r="F50" s="70" t="e">
        <f>SUMIFS('Variance Analysis'!F$9:F$24,'Variance Analysis'!$B$9:$B$24,'Variance Analysis'!$B$12,'Variance Analysis'!$A$9:$A$24,'Variance Analysis'!$A$13)</f>
        <v>#REF!</v>
      </c>
      <c r="G50" s="70" t="e">
        <f>SUMIFS('Variance Analysis'!G$9:G$24,'Variance Analysis'!$B$9:$B$24,'Variance Analysis'!$B$12,'Variance Analysis'!$A$9:$A$24,'Variance Analysis'!$A$13)</f>
        <v>#REF!</v>
      </c>
      <c r="H50" s="70" t="e">
        <f>SUMIFS('Variance Analysis'!H$9:H$24,'Variance Analysis'!$B$9:$B$24,'Variance Analysis'!$B$12,'Variance Analysis'!$A$9:$A$24,'Variance Analysis'!$A$13)</f>
        <v>#REF!</v>
      </c>
      <c r="I50" s="70" t="e">
        <f>SUMIFS('Variance Analysis'!I$9:I$24,'Variance Analysis'!$B$9:$B$24,'Variance Analysis'!$B$12,'Variance Analysis'!$A$9:$A$24,'Variance Analysis'!$A$13)</f>
        <v>#REF!</v>
      </c>
      <c r="J50" s="70" t="e">
        <f>SUMIFS('Variance Analysis'!J$9:J$24,'Variance Analysis'!$B$9:$B$24,'Variance Analysis'!$B$12,'Variance Analysis'!$A$9:$A$24,'Variance Analysis'!$A$13)</f>
        <v>#REF!</v>
      </c>
      <c r="K50" s="70" t="e">
        <f>SUMIFS('Variance Analysis'!K$9:K$24,'Variance Analysis'!$B$9:$B$24,'Variance Analysis'!$B$12,'Variance Analysis'!$A$9:$A$24,'Variance Analysis'!$A$13)</f>
        <v>#REF!</v>
      </c>
      <c r="L50" s="70" t="e">
        <f>SUMIFS('Variance Analysis'!L$9:L$24,'Variance Analysis'!$B$9:$B$24,'Variance Analysis'!$B$12,'Variance Analysis'!$A$9:$A$24,'Variance Analysis'!$A$13)</f>
        <v>#REF!</v>
      </c>
      <c r="M50" s="70" t="e">
        <f>SUMIFS('Variance Analysis'!M$9:M$24,'Variance Analysis'!$B$9:$B$24,'Variance Analysis'!$B$12,'Variance Analysis'!$A$9:$A$24,'Variance Analysis'!$A$13)</f>
        <v>#REF!</v>
      </c>
      <c r="N50" s="70" t="e">
        <f>SUMIFS('Variance Analysis'!N$9:N$24,'Variance Analysis'!$B$9:$B$24,'Variance Analysis'!$B$12,'Variance Analysis'!$A$9:$A$24,'Variance Analysis'!$A$13)</f>
        <v>#REF!</v>
      </c>
      <c r="O50" s="57"/>
      <c r="P50" s="57"/>
      <c r="Q50" s="57"/>
      <c r="R50" s="57"/>
      <c r="S50" s="57"/>
      <c r="T50" s="57"/>
      <c r="U50" s="57"/>
      <c r="V50" s="57"/>
      <c r="W50" s="57"/>
      <c r="X50" s="57"/>
      <c r="Y50" s="57"/>
      <c r="Z50" s="57"/>
    </row>
    <row r="51" spans="1:26" s="36" customFormat="1" ht="13.5" customHeight="1">
      <c r="A51" s="69" t="s">
        <v>158</v>
      </c>
      <c r="B51" s="69" t="s">
        <v>43</v>
      </c>
      <c r="C51" s="70" t="e">
        <f>SUMIFS('Variance Analysis'!C$9:C$24,'Variance Analysis'!$B$9:$B$24,'Variance Analysis'!$B$10,'Variance Analysis'!$A$9:$A$24,'Variance Analysis'!$A$13)</f>
        <v>#REF!</v>
      </c>
      <c r="D51" s="70" t="e">
        <f>SUMIFS('Variance Analysis'!D$9:D$24,'Variance Analysis'!$B$9:$B$24,'Variance Analysis'!$B$10,'Variance Analysis'!$A$9:$A$24,'Variance Analysis'!$A$13)</f>
        <v>#REF!</v>
      </c>
      <c r="E51" s="70" t="e">
        <f>SUMIFS('Variance Analysis'!E$9:E$24,'Variance Analysis'!$B$9:$B$24,'Variance Analysis'!$B$10,'Variance Analysis'!$A$9:$A$24,'Variance Analysis'!$A$13)</f>
        <v>#REF!</v>
      </c>
      <c r="F51" s="70" t="e">
        <f>SUMIFS('Variance Analysis'!F$9:F$24,'Variance Analysis'!$B$9:$B$24,'Variance Analysis'!$B$10,'Variance Analysis'!$A$9:$A$24,'Variance Analysis'!$A$13)</f>
        <v>#REF!</v>
      </c>
      <c r="G51" s="70" t="e">
        <f>SUMIFS('Variance Analysis'!G$9:G$24,'Variance Analysis'!$B$9:$B$24,'Variance Analysis'!$B$10,'Variance Analysis'!$A$9:$A$24,'Variance Analysis'!$A$13)</f>
        <v>#REF!</v>
      </c>
      <c r="H51" s="70" t="e">
        <f>SUMIFS('Variance Analysis'!H$9:H$24,'Variance Analysis'!$B$9:$B$24,'Variance Analysis'!$B$10,'Variance Analysis'!$A$9:$A$24,'Variance Analysis'!$A$13)</f>
        <v>#REF!</v>
      </c>
      <c r="I51" s="70" t="e">
        <f>SUMIFS('Variance Analysis'!I$9:I$24,'Variance Analysis'!$B$9:$B$24,'Variance Analysis'!$B$10,'Variance Analysis'!$A$9:$A$24,'Variance Analysis'!$A$13)</f>
        <v>#REF!</v>
      </c>
      <c r="J51" s="70" t="e">
        <f>SUMIFS('Variance Analysis'!J$9:J$24,'Variance Analysis'!$B$9:$B$24,'Variance Analysis'!$B$10,'Variance Analysis'!$A$9:$A$24,'Variance Analysis'!$A$13)</f>
        <v>#REF!</v>
      </c>
      <c r="K51" s="70" t="e">
        <f>SUMIFS('Variance Analysis'!K$9:K$24,'Variance Analysis'!$B$9:$B$24,'Variance Analysis'!$B$10,'Variance Analysis'!$A$9:$A$24,'Variance Analysis'!$A$13)</f>
        <v>#REF!</v>
      </c>
      <c r="L51" s="70" t="e">
        <f>SUMIFS('Variance Analysis'!L$9:L$24,'Variance Analysis'!$B$9:$B$24,'Variance Analysis'!$B$10,'Variance Analysis'!$A$9:$A$24,'Variance Analysis'!$A$13)</f>
        <v>#REF!</v>
      </c>
      <c r="M51" s="70" t="e">
        <f>SUMIFS('Variance Analysis'!M$9:M$24,'Variance Analysis'!$B$9:$B$24,'Variance Analysis'!$B$10,'Variance Analysis'!$A$9:$A$24,'Variance Analysis'!$A$13)</f>
        <v>#REF!</v>
      </c>
      <c r="N51" s="70" t="e">
        <f>SUMIFS('Variance Analysis'!N$9:N$24,'Variance Analysis'!$B$9:$B$24,'Variance Analysis'!$B$10,'Variance Analysis'!$A$9:$A$24,'Variance Analysis'!$A$13)</f>
        <v>#REF!</v>
      </c>
      <c r="O51" s="57"/>
      <c r="P51" s="57"/>
      <c r="Q51" s="57"/>
      <c r="R51" s="57"/>
      <c r="S51" s="57"/>
      <c r="T51" s="57"/>
      <c r="U51" s="57"/>
      <c r="V51" s="57"/>
      <c r="W51" s="57"/>
      <c r="X51" s="57"/>
      <c r="Y51" s="57"/>
      <c r="Z51" s="57"/>
    </row>
    <row r="52" spans="1:26" s="36" customFormat="1" ht="13.5" customHeight="1">
      <c r="A52" s="69" t="s">
        <v>159</v>
      </c>
      <c r="B52" s="69" t="s">
        <v>43</v>
      </c>
      <c r="C52" s="70" t="e">
        <f>SUMIFS('Variance Analysis'!C$9:C$24,'Variance Analysis'!$B$9:$B$24,'Variance Analysis'!$B$11,'Variance Analysis'!$A$9:$A$24,'Variance Analysis'!$A$13)</f>
        <v>#REF!</v>
      </c>
      <c r="D52" s="70" t="e">
        <f>SUMIFS('Variance Analysis'!D$9:D$24,'Variance Analysis'!$B$9:$B$24,'Variance Analysis'!$B$11,'Variance Analysis'!$A$9:$A$24,'Variance Analysis'!$A$13)</f>
        <v>#REF!</v>
      </c>
      <c r="E52" s="70" t="e">
        <f>SUMIFS('Variance Analysis'!E$9:E$24,'Variance Analysis'!$B$9:$B$24,'Variance Analysis'!$B$11,'Variance Analysis'!$A$9:$A$24,'Variance Analysis'!$A$13)</f>
        <v>#REF!</v>
      </c>
      <c r="F52" s="70" t="e">
        <f>SUMIFS('Variance Analysis'!F$9:F$24,'Variance Analysis'!$B$9:$B$24,'Variance Analysis'!$B$11,'Variance Analysis'!$A$9:$A$24,'Variance Analysis'!$A$13)</f>
        <v>#REF!</v>
      </c>
      <c r="G52" s="70" t="e">
        <f>SUMIFS('Variance Analysis'!G$9:G$24,'Variance Analysis'!$B$9:$B$24,'Variance Analysis'!$B$11,'Variance Analysis'!$A$9:$A$24,'Variance Analysis'!$A$13)</f>
        <v>#REF!</v>
      </c>
      <c r="H52" s="70" t="e">
        <f>SUMIFS('Variance Analysis'!H$9:H$24,'Variance Analysis'!$B$9:$B$24,'Variance Analysis'!$B$11,'Variance Analysis'!$A$9:$A$24,'Variance Analysis'!$A$13)</f>
        <v>#REF!</v>
      </c>
      <c r="I52" s="70" t="e">
        <f>SUMIFS('Variance Analysis'!I$9:I$24,'Variance Analysis'!$B$9:$B$24,'Variance Analysis'!$B$11,'Variance Analysis'!$A$9:$A$24,'Variance Analysis'!$A$13)</f>
        <v>#REF!</v>
      </c>
      <c r="J52" s="70" t="e">
        <f>SUMIFS('Variance Analysis'!J$9:J$24,'Variance Analysis'!$B$9:$B$24,'Variance Analysis'!$B$11,'Variance Analysis'!$A$9:$A$24,'Variance Analysis'!$A$13)</f>
        <v>#REF!</v>
      </c>
      <c r="K52" s="70" t="e">
        <f>SUMIFS('Variance Analysis'!K$9:K$24,'Variance Analysis'!$B$9:$B$24,'Variance Analysis'!$B$11,'Variance Analysis'!$A$9:$A$24,'Variance Analysis'!$A$13)</f>
        <v>#REF!</v>
      </c>
      <c r="L52" s="70" t="e">
        <f>SUMIFS('Variance Analysis'!L$9:L$24,'Variance Analysis'!$B$9:$B$24,'Variance Analysis'!$B$11,'Variance Analysis'!$A$9:$A$24,'Variance Analysis'!$A$13)</f>
        <v>#REF!</v>
      </c>
      <c r="M52" s="70" t="e">
        <f>SUMIFS('Variance Analysis'!M$9:M$24,'Variance Analysis'!$B$9:$B$24,'Variance Analysis'!$B$11,'Variance Analysis'!$A$9:$A$24,'Variance Analysis'!$A$13)</f>
        <v>#REF!</v>
      </c>
      <c r="N52" s="70" t="e">
        <f>SUMIFS('Variance Analysis'!N$9:N$24,'Variance Analysis'!$B$9:$B$24,'Variance Analysis'!$B$11,'Variance Analysis'!$A$9:$A$24,'Variance Analysis'!$A$13)</f>
        <v>#REF!</v>
      </c>
      <c r="O52" s="57"/>
      <c r="P52" s="57"/>
      <c r="Q52" s="57"/>
      <c r="R52" s="57"/>
      <c r="S52" s="57"/>
      <c r="T52" s="57"/>
      <c r="U52" s="57"/>
      <c r="V52" s="57"/>
      <c r="W52" s="57"/>
      <c r="X52" s="57"/>
      <c r="Y52" s="57"/>
      <c r="Z52" s="57"/>
    </row>
    <row r="53" spans="1:26" s="36" customFormat="1" ht="13.5" customHeight="1" thickBot="1">
      <c r="A53" s="69" t="s">
        <v>140</v>
      </c>
      <c r="B53" s="69" t="s">
        <v>168</v>
      </c>
      <c r="C53" s="81" t="e">
        <f>#REF!</f>
        <v>#REF!</v>
      </c>
      <c r="D53" s="81" t="e">
        <f>#REF!</f>
        <v>#REF!</v>
      </c>
      <c r="E53" s="81" t="e">
        <f>#REF!</f>
        <v>#REF!</v>
      </c>
      <c r="F53" s="81" t="e">
        <f>#REF!</f>
        <v>#REF!</v>
      </c>
      <c r="G53" s="81" t="e">
        <f>#REF!</f>
        <v>#REF!</v>
      </c>
      <c r="H53" s="81" t="e">
        <f>#REF!</f>
        <v>#REF!</v>
      </c>
      <c r="I53" s="81" t="e">
        <f>#REF!</f>
        <v>#REF!</v>
      </c>
      <c r="J53" s="81" t="e">
        <f>#REF!</f>
        <v>#REF!</v>
      </c>
      <c r="K53" s="81" t="e">
        <f>#REF!</f>
        <v>#REF!</v>
      </c>
      <c r="L53" s="81" t="e">
        <f>#REF!</f>
        <v>#REF!</v>
      </c>
      <c r="M53" s="81" t="e">
        <f>#REF!</f>
        <v>#REF!</v>
      </c>
      <c r="N53" s="81" t="e">
        <f>#REF!</f>
        <v>#REF!</v>
      </c>
      <c r="O53" s="57"/>
      <c r="P53" s="57"/>
      <c r="Q53" s="57"/>
      <c r="R53" s="57"/>
      <c r="S53" s="57"/>
      <c r="T53" s="57"/>
      <c r="U53" s="57"/>
      <c r="V53" s="57"/>
      <c r="W53" s="57"/>
      <c r="X53" s="57"/>
      <c r="Y53" s="57"/>
      <c r="Z53" s="57"/>
    </row>
    <row r="54" spans="1:26" s="20" customFormat="1" ht="13.5" customHeight="1" thickTop="1" thickBot="1">
      <c r="A54" s="13" t="s">
        <v>175</v>
      </c>
      <c r="B54" s="14" t="s">
        <v>170</v>
      </c>
      <c r="C54" s="15" t="e">
        <f>SUM($C$50:C52)/(SUM($C$53:C53)*1000)</f>
        <v>#REF!</v>
      </c>
      <c r="D54" s="15" t="e">
        <f>SUM($C$50:D52)/(SUM($C$53:D53)*1000)</f>
        <v>#REF!</v>
      </c>
      <c r="E54" s="15" t="e">
        <f>SUM($C$50:E52)/(SUM($C$53:E53)*1000)</f>
        <v>#REF!</v>
      </c>
      <c r="F54" s="15" t="e">
        <f>SUM($C$50:F52)/(SUM($C$53:F53)*1000)</f>
        <v>#REF!</v>
      </c>
      <c r="G54" s="15" t="e">
        <f>SUM($C$50:G52)/(SUM($C$53:G53)*1000)</f>
        <v>#REF!</v>
      </c>
      <c r="H54" s="15" t="e">
        <f>SUM($C$50:H52)/(SUM($C$53:H53)*1000)</f>
        <v>#REF!</v>
      </c>
      <c r="I54" s="15" t="e">
        <f>SUM($C$50:I52)/(SUM($C$53:I53)*1000)</f>
        <v>#REF!</v>
      </c>
      <c r="J54" s="15" t="e">
        <f>SUM($C$50:J52)/(SUM($C$53:J53)*1000)</f>
        <v>#REF!</v>
      </c>
      <c r="K54" s="15" t="e">
        <f>SUM($C$50:K52)/(SUM($C$53:K53)*1000)</f>
        <v>#REF!</v>
      </c>
      <c r="L54" s="15" t="e">
        <f>SUM($C$50:L52)/(SUM($C$53:L53)*1000)</f>
        <v>#REF!</v>
      </c>
      <c r="M54" s="15" t="e">
        <f>SUM($C$50:M52)/(SUM($C$53:M53)*1000)</f>
        <v>#REF!</v>
      </c>
      <c r="N54" s="15" t="e">
        <f>SUM($C$50:N52)/(SUM($C$53:N53)*1000)</f>
        <v>#REF!</v>
      </c>
      <c r="O54" s="19"/>
      <c r="P54" s="19"/>
      <c r="Q54" s="19"/>
      <c r="R54" s="19"/>
      <c r="S54" s="19"/>
      <c r="T54" s="19"/>
      <c r="U54" s="19"/>
      <c r="V54" s="19"/>
      <c r="W54" s="19"/>
      <c r="X54" s="19"/>
      <c r="Y54" s="19"/>
      <c r="Z54" s="19"/>
    </row>
    <row r="55" spans="1:26" ht="13.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s="55" customFormat="1" ht="13.5" customHeight="1">
      <c r="A56" s="33" t="s">
        <v>177</v>
      </c>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s="55" customFormat="1" ht="13.5" customHeight="1">
      <c r="A57" s="33" t="s">
        <v>166</v>
      </c>
      <c r="B57" s="33"/>
      <c r="C57" s="34" t="s">
        <v>124</v>
      </c>
      <c r="D57" s="34" t="s">
        <v>125</v>
      </c>
      <c r="E57" s="34" t="s">
        <v>126</v>
      </c>
      <c r="F57" s="34" t="s">
        <v>127</v>
      </c>
      <c r="G57" s="34" t="s">
        <v>128</v>
      </c>
      <c r="H57" s="34" t="s">
        <v>129</v>
      </c>
      <c r="I57" s="34" t="s">
        <v>130</v>
      </c>
      <c r="J57" s="34" t="s">
        <v>131</v>
      </c>
      <c r="K57" s="34" t="s">
        <v>132</v>
      </c>
      <c r="L57" s="34" t="s">
        <v>133</v>
      </c>
      <c r="M57" s="34" t="s">
        <v>134</v>
      </c>
      <c r="N57" s="34" t="s">
        <v>135</v>
      </c>
      <c r="O57" s="33"/>
      <c r="P57" s="33"/>
      <c r="Q57" s="33"/>
      <c r="R57" s="33"/>
      <c r="S57" s="33"/>
      <c r="T57" s="33"/>
      <c r="U57" s="33"/>
      <c r="V57" s="33"/>
      <c r="W57" s="33"/>
      <c r="X57" s="33"/>
      <c r="Y57" s="33"/>
      <c r="Z57" s="33"/>
    </row>
    <row r="58" spans="1:26" s="36" customFormat="1" ht="13.5" customHeight="1">
      <c r="A58" s="69" t="s">
        <v>157</v>
      </c>
      <c r="B58" s="69" t="s">
        <v>43</v>
      </c>
      <c r="C58" s="70" t="e">
        <f>SUMIFS('Variance Analysis'!C$9:C$24,'Variance Analysis'!$B$9:$B$24,'Variance Analysis'!$B$12,'Variance Analysis'!$A$9:$A$24,'Variance Analysis'!$A$17)</f>
        <v>#REF!</v>
      </c>
      <c r="D58" s="70" t="e">
        <f>SUMIFS('Variance Analysis'!D$9:D$24,'Variance Analysis'!$B$9:$B$24,'Variance Analysis'!$B$12,'Variance Analysis'!$A$9:$A$24,'Variance Analysis'!$A$17)</f>
        <v>#REF!</v>
      </c>
      <c r="E58" s="70" t="e">
        <f>SUMIFS('Variance Analysis'!E$9:E$24,'Variance Analysis'!$B$9:$B$24,'Variance Analysis'!$B$12,'Variance Analysis'!$A$9:$A$24,'Variance Analysis'!$A$17)</f>
        <v>#REF!</v>
      </c>
      <c r="F58" s="70" t="e">
        <f>SUMIFS('Variance Analysis'!F$9:F$24,'Variance Analysis'!$B$9:$B$24,'Variance Analysis'!$B$12,'Variance Analysis'!$A$9:$A$24,'Variance Analysis'!$A$17)</f>
        <v>#REF!</v>
      </c>
      <c r="G58" s="70" t="e">
        <f>SUMIFS('Variance Analysis'!G$9:G$24,'Variance Analysis'!$B$9:$B$24,'Variance Analysis'!$B$12,'Variance Analysis'!$A$9:$A$24,'Variance Analysis'!$A$17)</f>
        <v>#REF!</v>
      </c>
      <c r="H58" s="70" t="e">
        <f>SUMIFS('Variance Analysis'!H$9:H$24,'Variance Analysis'!$B$9:$B$24,'Variance Analysis'!$B$12,'Variance Analysis'!$A$9:$A$24,'Variance Analysis'!$A$17)</f>
        <v>#REF!</v>
      </c>
      <c r="I58" s="70" t="e">
        <f>SUMIFS('Variance Analysis'!I$9:I$24,'Variance Analysis'!$B$9:$B$24,'Variance Analysis'!$B$12,'Variance Analysis'!$A$9:$A$24,'Variance Analysis'!$A$17)</f>
        <v>#REF!</v>
      </c>
      <c r="J58" s="70" t="e">
        <f>SUMIFS('Variance Analysis'!J$9:J$24,'Variance Analysis'!$B$9:$B$24,'Variance Analysis'!$B$12,'Variance Analysis'!$A$9:$A$24,'Variance Analysis'!$A$17)</f>
        <v>#REF!</v>
      </c>
      <c r="K58" s="70" t="e">
        <f>SUMIFS('Variance Analysis'!K$9:K$24,'Variance Analysis'!$B$9:$B$24,'Variance Analysis'!$B$12,'Variance Analysis'!$A$9:$A$24,'Variance Analysis'!$A$17)</f>
        <v>#REF!</v>
      </c>
      <c r="L58" s="70" t="e">
        <f>SUMIFS('Variance Analysis'!L$9:L$24,'Variance Analysis'!$B$9:$B$24,'Variance Analysis'!$B$12,'Variance Analysis'!$A$9:$A$24,'Variance Analysis'!$A$17)</f>
        <v>#REF!</v>
      </c>
      <c r="M58" s="70" t="e">
        <f>SUMIFS('Variance Analysis'!M$9:M$24,'Variance Analysis'!$B$9:$B$24,'Variance Analysis'!$B$12,'Variance Analysis'!$A$9:$A$24,'Variance Analysis'!$A$17)</f>
        <v>#REF!</v>
      </c>
      <c r="N58" s="70" t="e">
        <f>SUMIFS('Variance Analysis'!N$9:N$24,'Variance Analysis'!$B$9:$B$24,'Variance Analysis'!$B$12,'Variance Analysis'!$A$9:$A$24,'Variance Analysis'!$A$17)</f>
        <v>#REF!</v>
      </c>
      <c r="O58" s="57"/>
      <c r="P58" s="57"/>
      <c r="Q58" s="57"/>
      <c r="R58" s="57"/>
      <c r="S58" s="57"/>
      <c r="T58" s="57"/>
      <c r="U58" s="57"/>
      <c r="V58" s="57"/>
      <c r="W58" s="57"/>
      <c r="X58" s="57"/>
      <c r="Y58" s="57"/>
      <c r="Z58" s="57"/>
    </row>
    <row r="59" spans="1:26" s="36" customFormat="1" ht="13.5" customHeight="1">
      <c r="A59" s="69" t="s">
        <v>158</v>
      </c>
      <c r="B59" s="69" t="s">
        <v>43</v>
      </c>
      <c r="C59" s="70" t="e">
        <f>SUMIFS('Variance Analysis'!C$9:C$24,'Variance Analysis'!$B$9:$B$24,'Variance Analysis'!$B$10,'Variance Analysis'!$A$9:$A$24,'Variance Analysis'!$A$17)</f>
        <v>#REF!</v>
      </c>
      <c r="D59" s="70" t="e">
        <f>SUMIFS('Variance Analysis'!D$9:D$24,'Variance Analysis'!$B$9:$B$24,'Variance Analysis'!$B$10,'Variance Analysis'!$A$9:$A$24,'Variance Analysis'!$A$17)</f>
        <v>#REF!</v>
      </c>
      <c r="E59" s="70" t="e">
        <f>SUMIFS('Variance Analysis'!E$9:E$24,'Variance Analysis'!$B$9:$B$24,'Variance Analysis'!$B$10,'Variance Analysis'!$A$9:$A$24,'Variance Analysis'!$A$17)</f>
        <v>#REF!</v>
      </c>
      <c r="F59" s="70" t="e">
        <f>SUMIFS('Variance Analysis'!F$9:F$24,'Variance Analysis'!$B$9:$B$24,'Variance Analysis'!$B$10,'Variance Analysis'!$A$9:$A$24,'Variance Analysis'!$A$17)</f>
        <v>#REF!</v>
      </c>
      <c r="G59" s="70" t="e">
        <f>SUMIFS('Variance Analysis'!G$9:G$24,'Variance Analysis'!$B$9:$B$24,'Variance Analysis'!$B$10,'Variance Analysis'!$A$9:$A$24,'Variance Analysis'!$A$17)</f>
        <v>#REF!</v>
      </c>
      <c r="H59" s="70" t="e">
        <f>SUMIFS('Variance Analysis'!H$9:H$24,'Variance Analysis'!$B$9:$B$24,'Variance Analysis'!$B$10,'Variance Analysis'!$A$9:$A$24,'Variance Analysis'!$A$17)</f>
        <v>#REF!</v>
      </c>
      <c r="I59" s="70" t="e">
        <f>SUMIFS('Variance Analysis'!I$9:I$24,'Variance Analysis'!$B$9:$B$24,'Variance Analysis'!$B$10,'Variance Analysis'!$A$9:$A$24,'Variance Analysis'!$A$17)</f>
        <v>#REF!</v>
      </c>
      <c r="J59" s="70" t="e">
        <f>SUMIFS('Variance Analysis'!J$9:J$24,'Variance Analysis'!$B$9:$B$24,'Variance Analysis'!$B$10,'Variance Analysis'!$A$9:$A$24,'Variance Analysis'!$A$17)</f>
        <v>#REF!</v>
      </c>
      <c r="K59" s="70" t="e">
        <f>SUMIFS('Variance Analysis'!K$9:K$24,'Variance Analysis'!$B$9:$B$24,'Variance Analysis'!$B$10,'Variance Analysis'!$A$9:$A$24,'Variance Analysis'!$A$17)</f>
        <v>#REF!</v>
      </c>
      <c r="L59" s="70" t="e">
        <f>SUMIFS('Variance Analysis'!L$9:L$24,'Variance Analysis'!$B$9:$B$24,'Variance Analysis'!$B$10,'Variance Analysis'!$A$9:$A$24,'Variance Analysis'!$A$17)</f>
        <v>#REF!</v>
      </c>
      <c r="M59" s="70" t="e">
        <f>SUMIFS('Variance Analysis'!M$9:M$24,'Variance Analysis'!$B$9:$B$24,'Variance Analysis'!$B$10,'Variance Analysis'!$A$9:$A$24,'Variance Analysis'!$A$17)</f>
        <v>#REF!</v>
      </c>
      <c r="N59" s="70" t="e">
        <f>SUMIFS('Variance Analysis'!N$9:N$24,'Variance Analysis'!$B$9:$B$24,'Variance Analysis'!$B$10,'Variance Analysis'!$A$9:$A$24,'Variance Analysis'!$A$17)</f>
        <v>#REF!</v>
      </c>
      <c r="O59" s="57"/>
      <c r="P59" s="57"/>
      <c r="Q59" s="57"/>
      <c r="R59" s="57"/>
      <c r="S59" s="57"/>
      <c r="T59" s="57"/>
      <c r="U59" s="57"/>
      <c r="V59" s="57"/>
      <c r="W59" s="57"/>
      <c r="X59" s="57"/>
      <c r="Y59" s="57"/>
      <c r="Z59" s="57"/>
    </row>
    <row r="60" spans="1:26" s="36" customFormat="1" ht="13.5" customHeight="1">
      <c r="A60" s="69" t="s">
        <v>159</v>
      </c>
      <c r="B60" s="69" t="s">
        <v>43</v>
      </c>
      <c r="C60" s="70" t="e">
        <f>SUMIFS('Variance Analysis'!C$9:C$24,'Variance Analysis'!$B$9:$B$24,'Variance Analysis'!$B$11,'Variance Analysis'!$A$9:$A$24,'Variance Analysis'!$A$17)</f>
        <v>#REF!</v>
      </c>
      <c r="D60" s="70" t="e">
        <f>SUMIFS('Variance Analysis'!D$9:D$24,'Variance Analysis'!$B$9:$B$24,'Variance Analysis'!$B$11,'Variance Analysis'!$A$9:$A$24,'Variance Analysis'!$A$17)</f>
        <v>#REF!</v>
      </c>
      <c r="E60" s="70" t="e">
        <f>SUMIFS('Variance Analysis'!E$9:E$24,'Variance Analysis'!$B$9:$B$24,'Variance Analysis'!$B$11,'Variance Analysis'!$A$9:$A$24,'Variance Analysis'!$A$17)</f>
        <v>#REF!</v>
      </c>
      <c r="F60" s="70" t="e">
        <f>SUMIFS('Variance Analysis'!F$9:F$24,'Variance Analysis'!$B$9:$B$24,'Variance Analysis'!$B$11,'Variance Analysis'!$A$9:$A$24,'Variance Analysis'!$A$17)</f>
        <v>#REF!</v>
      </c>
      <c r="G60" s="70" t="e">
        <f>SUMIFS('Variance Analysis'!G$9:G$24,'Variance Analysis'!$B$9:$B$24,'Variance Analysis'!$B$11,'Variance Analysis'!$A$9:$A$24,'Variance Analysis'!$A$17)</f>
        <v>#REF!</v>
      </c>
      <c r="H60" s="70" t="e">
        <f>SUMIFS('Variance Analysis'!H$9:H$24,'Variance Analysis'!$B$9:$B$24,'Variance Analysis'!$B$11,'Variance Analysis'!$A$9:$A$24,'Variance Analysis'!$A$17)</f>
        <v>#REF!</v>
      </c>
      <c r="I60" s="70" t="e">
        <f>SUMIFS('Variance Analysis'!I$9:I$24,'Variance Analysis'!$B$9:$B$24,'Variance Analysis'!$B$11,'Variance Analysis'!$A$9:$A$24,'Variance Analysis'!$A$17)</f>
        <v>#REF!</v>
      </c>
      <c r="J60" s="70" t="e">
        <f>SUMIFS('Variance Analysis'!J$9:J$24,'Variance Analysis'!$B$9:$B$24,'Variance Analysis'!$B$11,'Variance Analysis'!$A$9:$A$24,'Variance Analysis'!$A$17)</f>
        <v>#REF!</v>
      </c>
      <c r="K60" s="70" t="e">
        <f>SUMIFS('Variance Analysis'!K$9:K$24,'Variance Analysis'!$B$9:$B$24,'Variance Analysis'!$B$11,'Variance Analysis'!$A$9:$A$24,'Variance Analysis'!$A$17)</f>
        <v>#REF!</v>
      </c>
      <c r="L60" s="70" t="e">
        <f>SUMIFS('Variance Analysis'!L$9:L$24,'Variance Analysis'!$B$9:$B$24,'Variance Analysis'!$B$11,'Variance Analysis'!$A$9:$A$24,'Variance Analysis'!$A$17)</f>
        <v>#REF!</v>
      </c>
      <c r="M60" s="70" t="e">
        <f>SUMIFS('Variance Analysis'!M$9:M$24,'Variance Analysis'!$B$9:$B$24,'Variance Analysis'!$B$11,'Variance Analysis'!$A$9:$A$24,'Variance Analysis'!$A$17)</f>
        <v>#REF!</v>
      </c>
      <c r="N60" s="70" t="e">
        <f>SUMIFS('Variance Analysis'!N$9:N$24,'Variance Analysis'!$B$9:$B$24,'Variance Analysis'!$B$11,'Variance Analysis'!$A$9:$A$24,'Variance Analysis'!$A$17)</f>
        <v>#REF!</v>
      </c>
      <c r="O60" s="57"/>
      <c r="P60" s="57"/>
      <c r="Q60" s="57"/>
      <c r="R60" s="57"/>
      <c r="S60" s="57"/>
      <c r="T60" s="57"/>
      <c r="U60" s="57"/>
      <c r="V60" s="57"/>
      <c r="W60" s="57"/>
      <c r="X60" s="57"/>
      <c r="Y60" s="57"/>
      <c r="Z60" s="57"/>
    </row>
    <row r="61" spans="1:26" s="36" customFormat="1" ht="13.5" customHeight="1" thickBot="1">
      <c r="A61" s="69" t="s">
        <v>141</v>
      </c>
      <c r="B61" s="69" t="s">
        <v>168</v>
      </c>
      <c r="C61" s="81" t="e">
        <f>#REF!</f>
        <v>#REF!</v>
      </c>
      <c r="D61" s="81" t="e">
        <f>#REF!</f>
        <v>#REF!</v>
      </c>
      <c r="E61" s="81" t="e">
        <f>#REF!</f>
        <v>#REF!</v>
      </c>
      <c r="F61" s="81" t="e">
        <f>#REF!</f>
        <v>#REF!</v>
      </c>
      <c r="G61" s="81" t="e">
        <f>#REF!</f>
        <v>#REF!</v>
      </c>
      <c r="H61" s="81" t="e">
        <f>#REF!</f>
        <v>#REF!</v>
      </c>
      <c r="I61" s="81" t="e">
        <f>#REF!</f>
        <v>#REF!</v>
      </c>
      <c r="J61" s="81" t="e">
        <f>#REF!</f>
        <v>#REF!</v>
      </c>
      <c r="K61" s="81" t="e">
        <f>#REF!</f>
        <v>#REF!</v>
      </c>
      <c r="L61" s="81" t="e">
        <f>#REF!</f>
        <v>#REF!</v>
      </c>
      <c r="M61" s="81" t="e">
        <f>#REF!</f>
        <v>#REF!</v>
      </c>
      <c r="N61" s="81" t="e">
        <f>#REF!</f>
        <v>#REF!</v>
      </c>
      <c r="O61" s="57"/>
      <c r="P61" s="57"/>
      <c r="Q61" s="57"/>
      <c r="R61" s="57"/>
      <c r="S61" s="57"/>
      <c r="T61" s="57"/>
      <c r="U61" s="57"/>
      <c r="V61" s="57"/>
      <c r="W61" s="57"/>
      <c r="X61" s="57"/>
      <c r="Y61" s="57"/>
      <c r="Z61" s="57"/>
    </row>
    <row r="62" spans="1:26" s="20" customFormat="1" ht="13.5" customHeight="1" thickTop="1" thickBot="1">
      <c r="A62" s="13" t="s">
        <v>175</v>
      </c>
      <c r="B62" s="14" t="s">
        <v>170</v>
      </c>
      <c r="C62" s="15" t="e">
        <f>SUM($C$58:C60)/(SUM($C$61:C61)*1000)</f>
        <v>#REF!</v>
      </c>
      <c r="D62" s="15" t="e">
        <f>SUM($C$58:D60)/(SUM($C$61:D61)*1000)</f>
        <v>#REF!</v>
      </c>
      <c r="E62" s="15" t="e">
        <f>SUM($C$58:E60)/(SUM($C$61:E61)*1000)</f>
        <v>#REF!</v>
      </c>
      <c r="F62" s="15" t="e">
        <f>SUM($C$58:F60)/(SUM($C$61:F61)*1000)</f>
        <v>#REF!</v>
      </c>
      <c r="G62" s="15" t="e">
        <f>SUM($C$58:G60)/(SUM($C$61:G61)*1000)</f>
        <v>#REF!</v>
      </c>
      <c r="H62" s="15" t="e">
        <f>SUM($C$58:H60)/(SUM($C$61:H61)*1000)</f>
        <v>#REF!</v>
      </c>
      <c r="I62" s="15" t="e">
        <f>SUM($C$58:I60)/(SUM($C$61:I61)*1000)</f>
        <v>#REF!</v>
      </c>
      <c r="J62" s="15" t="e">
        <f>SUM($C$58:J60)/(SUM($C$61:J61)*1000)</f>
        <v>#REF!</v>
      </c>
      <c r="K62" s="15" t="e">
        <f>SUM($C$58:K60)/(SUM($C$61:K61)*1000)</f>
        <v>#REF!</v>
      </c>
      <c r="L62" s="15" t="e">
        <f>SUM($C$58:L60)/(SUM($C$61:L61)*1000)</f>
        <v>#REF!</v>
      </c>
      <c r="M62" s="15" t="e">
        <f>SUM($C$58:M60)/(SUM($C$61:M61)*1000)</f>
        <v>#REF!</v>
      </c>
      <c r="N62" s="15" t="e">
        <f>SUM($C$58:N60)/(SUM($C$61:N61)*1000)</f>
        <v>#REF!</v>
      </c>
      <c r="O62" s="19"/>
      <c r="P62" s="19"/>
      <c r="Q62" s="19"/>
      <c r="R62" s="19"/>
      <c r="S62" s="19"/>
      <c r="T62" s="19"/>
      <c r="U62" s="19"/>
      <c r="V62" s="19"/>
      <c r="W62" s="19"/>
      <c r="X62" s="19"/>
      <c r="Y62" s="19"/>
      <c r="Z62" s="19"/>
    </row>
    <row r="63" spans="1:26" s="20" customFormat="1" ht="13.5" customHeight="1">
      <c r="A63" s="62"/>
      <c r="B63" s="63"/>
      <c r="C63" s="74"/>
      <c r="D63" s="74"/>
      <c r="E63" s="74"/>
      <c r="F63" s="74"/>
      <c r="G63" s="74"/>
      <c r="H63" s="74"/>
      <c r="I63" s="74"/>
      <c r="J63" s="74"/>
      <c r="K63" s="74"/>
      <c r="L63" s="74"/>
      <c r="M63" s="74"/>
      <c r="N63" s="74"/>
      <c r="O63" s="19"/>
      <c r="P63" s="19"/>
      <c r="Q63" s="19"/>
      <c r="R63" s="19"/>
      <c r="S63" s="19"/>
      <c r="T63" s="19"/>
      <c r="U63" s="19"/>
      <c r="V63" s="19"/>
      <c r="W63" s="19"/>
      <c r="X63" s="19"/>
      <c r="Y63" s="19"/>
      <c r="Z63" s="19"/>
    </row>
    <row r="64" spans="1:26" s="39" customFormat="1" ht="13.5" customHeight="1">
      <c r="A64" s="33" t="s">
        <v>178</v>
      </c>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s="40" customFormat="1" ht="13.5" customHeight="1">
      <c r="A65" s="33" t="s">
        <v>166</v>
      </c>
      <c r="B65" s="33"/>
      <c r="C65" s="34" t="s">
        <v>124</v>
      </c>
      <c r="D65" s="34" t="s">
        <v>125</v>
      </c>
      <c r="E65" s="34" t="s">
        <v>126</v>
      </c>
      <c r="F65" s="34" t="s">
        <v>127</v>
      </c>
      <c r="G65" s="34" t="s">
        <v>128</v>
      </c>
      <c r="H65" s="34" t="s">
        <v>129</v>
      </c>
      <c r="I65" s="34" t="s">
        <v>130</v>
      </c>
      <c r="J65" s="34" t="s">
        <v>131</v>
      </c>
      <c r="K65" s="34" t="s">
        <v>132</v>
      </c>
      <c r="L65" s="34" t="s">
        <v>133</v>
      </c>
      <c r="M65" s="34" t="s">
        <v>134</v>
      </c>
      <c r="N65" s="34" t="s">
        <v>135</v>
      </c>
      <c r="O65" s="31"/>
      <c r="P65" s="31"/>
      <c r="Q65" s="31"/>
      <c r="R65" s="31"/>
      <c r="S65" s="31"/>
      <c r="T65" s="31"/>
      <c r="U65" s="31"/>
      <c r="V65" s="31"/>
      <c r="W65" s="31"/>
      <c r="X65" s="31"/>
      <c r="Y65" s="31"/>
      <c r="Z65" s="31"/>
    </row>
    <row r="66" spans="1:26" s="36" customFormat="1" ht="13.5" customHeight="1">
      <c r="A66" s="69" t="s">
        <v>157</v>
      </c>
      <c r="B66" s="69" t="s">
        <v>43</v>
      </c>
      <c r="C66" s="70" t="e">
        <f>SUMIFS('Variance Analysis'!C$9:C$24,'Variance Analysis'!$B$9:$B$24,'Variance Analysis'!$B$12,'Variance Analysis'!$A$9:$A$24,'Variance Analysis'!$A$21)</f>
        <v>#REF!</v>
      </c>
      <c r="D66" s="70" t="e">
        <f>SUMIFS('Variance Analysis'!D$9:D$24,'Variance Analysis'!$B$9:$B$24,'Variance Analysis'!$B$12,'Variance Analysis'!$A$9:$A$24,'Variance Analysis'!$A$21)</f>
        <v>#REF!</v>
      </c>
      <c r="E66" s="70" t="e">
        <f>SUMIFS('Variance Analysis'!E$9:E$24,'Variance Analysis'!$B$9:$B$24,'Variance Analysis'!$B$12,'Variance Analysis'!$A$9:$A$24,'Variance Analysis'!$A$21)</f>
        <v>#REF!</v>
      </c>
      <c r="F66" s="70" t="e">
        <f>SUMIFS('Variance Analysis'!F$9:F$24,'Variance Analysis'!$B$9:$B$24,'Variance Analysis'!$B$12,'Variance Analysis'!$A$9:$A$24,'Variance Analysis'!$A$21)</f>
        <v>#REF!</v>
      </c>
      <c r="G66" s="70" t="e">
        <f>SUMIFS('Variance Analysis'!G$9:G$24,'Variance Analysis'!$B$9:$B$24,'Variance Analysis'!$B$12,'Variance Analysis'!$A$9:$A$24,'Variance Analysis'!$A$21)</f>
        <v>#REF!</v>
      </c>
      <c r="H66" s="70" t="e">
        <f>SUMIFS('Variance Analysis'!H$9:H$24,'Variance Analysis'!$B$9:$B$24,'Variance Analysis'!$B$12,'Variance Analysis'!$A$9:$A$24,'Variance Analysis'!$A$21)</f>
        <v>#REF!</v>
      </c>
      <c r="I66" s="70" t="e">
        <f>SUMIFS('Variance Analysis'!I$9:I$24,'Variance Analysis'!$B$9:$B$24,'Variance Analysis'!$B$12,'Variance Analysis'!$A$9:$A$24,'Variance Analysis'!$A$21)</f>
        <v>#REF!</v>
      </c>
      <c r="J66" s="70" t="e">
        <f>SUMIFS('Variance Analysis'!J$9:J$24,'Variance Analysis'!$B$9:$B$24,'Variance Analysis'!$B$12,'Variance Analysis'!$A$9:$A$24,'Variance Analysis'!$A$21)</f>
        <v>#REF!</v>
      </c>
      <c r="K66" s="70" t="e">
        <f>SUMIFS('Variance Analysis'!K$9:K$24,'Variance Analysis'!$B$9:$B$24,'Variance Analysis'!$B$12,'Variance Analysis'!$A$9:$A$24,'Variance Analysis'!$A$21)</f>
        <v>#REF!</v>
      </c>
      <c r="L66" s="70" t="e">
        <f>SUMIFS('Variance Analysis'!L$9:L$24,'Variance Analysis'!$B$9:$B$24,'Variance Analysis'!$B$12,'Variance Analysis'!$A$9:$A$24,'Variance Analysis'!$A$21)</f>
        <v>#REF!</v>
      </c>
      <c r="M66" s="70" t="e">
        <f>SUMIFS('Variance Analysis'!M$9:M$24,'Variance Analysis'!$B$9:$B$24,'Variance Analysis'!$B$12,'Variance Analysis'!$A$9:$A$24,'Variance Analysis'!$A$21)</f>
        <v>#REF!</v>
      </c>
      <c r="N66" s="70" t="e">
        <f>SUMIFS('Variance Analysis'!N$9:N$24,'Variance Analysis'!$B$9:$B$24,'Variance Analysis'!$B$12,'Variance Analysis'!$A$9:$A$24,'Variance Analysis'!$A$21)</f>
        <v>#REF!</v>
      </c>
      <c r="O66" s="57"/>
      <c r="P66" s="57"/>
      <c r="Q66" s="57"/>
      <c r="R66" s="57"/>
      <c r="S66" s="57"/>
      <c r="T66" s="57"/>
      <c r="U66" s="57"/>
      <c r="V66" s="57"/>
      <c r="W66" s="57"/>
      <c r="X66" s="57"/>
      <c r="Y66" s="57"/>
      <c r="Z66" s="57"/>
    </row>
    <row r="67" spans="1:26" s="36" customFormat="1" ht="13.5" customHeight="1">
      <c r="A67" s="69" t="s">
        <v>158</v>
      </c>
      <c r="B67" s="69" t="s">
        <v>43</v>
      </c>
      <c r="C67" s="70" t="e">
        <f>SUMIFS('Variance Analysis'!C$9:C$24,'Variance Analysis'!$B$9:$B$24,'Variance Analysis'!$B$10,'Variance Analysis'!$A$9:$A$24,'Variance Analysis'!$A$21)</f>
        <v>#REF!</v>
      </c>
      <c r="D67" s="70" t="e">
        <f>SUMIFS('Variance Analysis'!D$9:D$24,'Variance Analysis'!$B$9:$B$24,'Variance Analysis'!$B$10,'Variance Analysis'!$A$9:$A$24,'Variance Analysis'!$A$21)</f>
        <v>#REF!</v>
      </c>
      <c r="E67" s="70" t="e">
        <f>SUMIFS('Variance Analysis'!E$9:E$24,'Variance Analysis'!$B$9:$B$24,'Variance Analysis'!$B$10,'Variance Analysis'!$A$9:$A$24,'Variance Analysis'!$A$21)</f>
        <v>#REF!</v>
      </c>
      <c r="F67" s="70" t="e">
        <f>SUMIFS('Variance Analysis'!F$9:F$24,'Variance Analysis'!$B$9:$B$24,'Variance Analysis'!$B$10,'Variance Analysis'!$A$9:$A$24,'Variance Analysis'!$A$21)</f>
        <v>#REF!</v>
      </c>
      <c r="G67" s="70" t="e">
        <f>SUMIFS('Variance Analysis'!G$9:G$24,'Variance Analysis'!$B$9:$B$24,'Variance Analysis'!$B$10,'Variance Analysis'!$A$9:$A$24,'Variance Analysis'!$A$21)</f>
        <v>#REF!</v>
      </c>
      <c r="H67" s="70" t="e">
        <f>SUMIFS('Variance Analysis'!H$9:H$24,'Variance Analysis'!$B$9:$B$24,'Variance Analysis'!$B$10,'Variance Analysis'!$A$9:$A$24,'Variance Analysis'!$A$21)</f>
        <v>#REF!</v>
      </c>
      <c r="I67" s="70" t="e">
        <f>SUMIFS('Variance Analysis'!I$9:I$24,'Variance Analysis'!$B$9:$B$24,'Variance Analysis'!$B$10,'Variance Analysis'!$A$9:$A$24,'Variance Analysis'!$A$21)</f>
        <v>#REF!</v>
      </c>
      <c r="J67" s="70" t="e">
        <f>SUMIFS('Variance Analysis'!J$9:J$24,'Variance Analysis'!$B$9:$B$24,'Variance Analysis'!$B$10,'Variance Analysis'!$A$9:$A$24,'Variance Analysis'!$A$21)</f>
        <v>#REF!</v>
      </c>
      <c r="K67" s="70" t="e">
        <f>SUMIFS('Variance Analysis'!K$9:K$24,'Variance Analysis'!$B$9:$B$24,'Variance Analysis'!$B$10,'Variance Analysis'!$A$9:$A$24,'Variance Analysis'!$A$21)</f>
        <v>#REF!</v>
      </c>
      <c r="L67" s="70" t="e">
        <f>SUMIFS('Variance Analysis'!L$9:L$24,'Variance Analysis'!$B$9:$B$24,'Variance Analysis'!$B$10,'Variance Analysis'!$A$9:$A$24,'Variance Analysis'!$A$21)</f>
        <v>#REF!</v>
      </c>
      <c r="M67" s="70" t="e">
        <f>SUMIFS('Variance Analysis'!M$9:M$24,'Variance Analysis'!$B$9:$B$24,'Variance Analysis'!$B$10,'Variance Analysis'!$A$9:$A$24,'Variance Analysis'!$A$21)</f>
        <v>#REF!</v>
      </c>
      <c r="N67" s="70" t="e">
        <f>SUMIFS('Variance Analysis'!N$9:N$24,'Variance Analysis'!$B$9:$B$24,'Variance Analysis'!$B$10,'Variance Analysis'!$A$9:$A$24,'Variance Analysis'!$A$21)</f>
        <v>#REF!</v>
      </c>
      <c r="O67" s="57"/>
      <c r="P67" s="57"/>
      <c r="Q67" s="57"/>
      <c r="R67" s="57"/>
      <c r="S67" s="57"/>
      <c r="T67" s="57"/>
      <c r="U67" s="57"/>
      <c r="V67" s="57"/>
      <c r="W67" s="57"/>
      <c r="X67" s="57"/>
      <c r="Y67" s="57"/>
      <c r="Z67" s="57"/>
    </row>
    <row r="68" spans="1:26" s="36" customFormat="1" ht="13.5" customHeight="1">
      <c r="A68" s="69" t="s">
        <v>159</v>
      </c>
      <c r="B68" s="69" t="s">
        <v>43</v>
      </c>
      <c r="C68" s="70" t="e">
        <f>SUMIFS('Variance Analysis'!C$9:C$24,'Variance Analysis'!$B$9:$B$24,'Variance Analysis'!$B$11,'Variance Analysis'!$A$9:$A$24,'Variance Analysis'!$A$21)</f>
        <v>#REF!</v>
      </c>
      <c r="D68" s="70" t="e">
        <f>SUMIFS('Variance Analysis'!D$9:D$24,'Variance Analysis'!$B$9:$B$24,'Variance Analysis'!$B$11,'Variance Analysis'!$A$9:$A$24,'Variance Analysis'!$A$21)</f>
        <v>#REF!</v>
      </c>
      <c r="E68" s="70" t="e">
        <f>SUMIFS('Variance Analysis'!E$9:E$24,'Variance Analysis'!$B$9:$B$24,'Variance Analysis'!$B$11,'Variance Analysis'!$A$9:$A$24,'Variance Analysis'!$A$21)</f>
        <v>#REF!</v>
      </c>
      <c r="F68" s="70" t="e">
        <f>SUMIFS('Variance Analysis'!F$9:F$24,'Variance Analysis'!$B$9:$B$24,'Variance Analysis'!$B$11,'Variance Analysis'!$A$9:$A$24,'Variance Analysis'!$A$21)</f>
        <v>#REF!</v>
      </c>
      <c r="G68" s="70" t="e">
        <f>SUMIFS('Variance Analysis'!G$9:G$24,'Variance Analysis'!$B$9:$B$24,'Variance Analysis'!$B$11,'Variance Analysis'!$A$9:$A$24,'Variance Analysis'!$A$21)</f>
        <v>#REF!</v>
      </c>
      <c r="H68" s="70" t="e">
        <f>SUMIFS('Variance Analysis'!H$9:H$24,'Variance Analysis'!$B$9:$B$24,'Variance Analysis'!$B$11,'Variance Analysis'!$A$9:$A$24,'Variance Analysis'!$A$21)</f>
        <v>#REF!</v>
      </c>
      <c r="I68" s="70" t="e">
        <f>SUMIFS('Variance Analysis'!I$9:I$24,'Variance Analysis'!$B$9:$B$24,'Variance Analysis'!$B$11,'Variance Analysis'!$A$9:$A$24,'Variance Analysis'!$A$21)</f>
        <v>#REF!</v>
      </c>
      <c r="J68" s="70" t="e">
        <f>SUMIFS('Variance Analysis'!J$9:J$24,'Variance Analysis'!$B$9:$B$24,'Variance Analysis'!$B$11,'Variance Analysis'!$A$9:$A$24,'Variance Analysis'!$A$21)</f>
        <v>#REF!</v>
      </c>
      <c r="K68" s="70" t="e">
        <f>SUMIFS('Variance Analysis'!K$9:K$24,'Variance Analysis'!$B$9:$B$24,'Variance Analysis'!$B$11,'Variance Analysis'!$A$9:$A$24,'Variance Analysis'!$A$21)</f>
        <v>#REF!</v>
      </c>
      <c r="L68" s="70" t="e">
        <f>SUMIFS('Variance Analysis'!L$9:L$24,'Variance Analysis'!$B$9:$B$24,'Variance Analysis'!$B$11,'Variance Analysis'!$A$9:$A$24,'Variance Analysis'!$A$21)</f>
        <v>#REF!</v>
      </c>
      <c r="M68" s="70" t="e">
        <f>SUMIFS('Variance Analysis'!M$9:M$24,'Variance Analysis'!$B$9:$B$24,'Variance Analysis'!$B$11,'Variance Analysis'!$A$9:$A$24,'Variance Analysis'!$A$21)</f>
        <v>#REF!</v>
      </c>
      <c r="N68" s="70" t="e">
        <f>SUMIFS('Variance Analysis'!N$9:N$24,'Variance Analysis'!$B$9:$B$24,'Variance Analysis'!$B$11,'Variance Analysis'!$A$9:$A$24,'Variance Analysis'!$A$21)</f>
        <v>#REF!</v>
      </c>
      <c r="O68" s="57"/>
      <c r="P68" s="57"/>
      <c r="Q68" s="57"/>
      <c r="R68" s="57"/>
      <c r="S68" s="57"/>
      <c r="T68" s="57"/>
      <c r="U68" s="57"/>
      <c r="V68" s="57"/>
      <c r="W68" s="57"/>
      <c r="X68" s="57"/>
      <c r="Y68" s="57"/>
      <c r="Z68" s="57"/>
    </row>
    <row r="69" spans="1:26" s="36" customFormat="1" ht="13.5" customHeight="1">
      <c r="A69" s="69" t="s">
        <v>136</v>
      </c>
      <c r="B69" s="69" t="s">
        <v>168</v>
      </c>
      <c r="C69" s="81" t="e">
        <f>#REF!</f>
        <v>#REF!</v>
      </c>
      <c r="D69" s="81" t="e">
        <f>#REF!</f>
        <v>#REF!</v>
      </c>
      <c r="E69" s="81" t="e">
        <f>#REF!</f>
        <v>#REF!</v>
      </c>
      <c r="F69" s="81" t="e">
        <f>#REF!</f>
        <v>#REF!</v>
      </c>
      <c r="G69" s="81" t="e">
        <f>#REF!</f>
        <v>#REF!</v>
      </c>
      <c r="H69" s="81" t="e">
        <f>#REF!</f>
        <v>#REF!</v>
      </c>
      <c r="I69" s="81" t="e">
        <f>#REF!</f>
        <v>#REF!</v>
      </c>
      <c r="J69" s="81" t="e">
        <f>#REF!</f>
        <v>#REF!</v>
      </c>
      <c r="K69" s="81" t="e">
        <f>#REF!</f>
        <v>#REF!</v>
      </c>
      <c r="L69" s="81" t="e">
        <f>#REF!</f>
        <v>#REF!</v>
      </c>
      <c r="M69" s="81" t="e">
        <f>#REF!</f>
        <v>#REF!</v>
      </c>
      <c r="N69" s="81" t="e">
        <f>#REF!</f>
        <v>#REF!</v>
      </c>
      <c r="O69" s="57"/>
      <c r="P69" s="57"/>
      <c r="Q69" s="57"/>
      <c r="R69" s="57"/>
      <c r="S69" s="57"/>
      <c r="T69" s="57"/>
      <c r="U69" s="57"/>
      <c r="V69" s="57"/>
      <c r="W69" s="57"/>
      <c r="X69" s="57"/>
      <c r="Y69" s="57"/>
      <c r="Z69" s="57"/>
    </row>
    <row r="70" spans="1:26" s="36" customFormat="1" ht="13.5" customHeight="1">
      <c r="A70" s="69" t="s">
        <v>140</v>
      </c>
      <c r="B70" s="69" t="s">
        <v>168</v>
      </c>
      <c r="C70" s="81" t="e">
        <f>#REF!</f>
        <v>#REF!</v>
      </c>
      <c r="D70" s="81" t="e">
        <f>#REF!</f>
        <v>#REF!</v>
      </c>
      <c r="E70" s="81" t="e">
        <f>#REF!</f>
        <v>#REF!</v>
      </c>
      <c r="F70" s="81" t="e">
        <f>#REF!</f>
        <v>#REF!</v>
      </c>
      <c r="G70" s="81" t="e">
        <f>#REF!</f>
        <v>#REF!</v>
      </c>
      <c r="H70" s="81" t="e">
        <f>#REF!</f>
        <v>#REF!</v>
      </c>
      <c r="I70" s="81" t="e">
        <f>#REF!</f>
        <v>#REF!</v>
      </c>
      <c r="J70" s="81" t="e">
        <f>#REF!</f>
        <v>#REF!</v>
      </c>
      <c r="K70" s="81" t="e">
        <f>#REF!</f>
        <v>#REF!</v>
      </c>
      <c r="L70" s="81" t="e">
        <f>#REF!</f>
        <v>#REF!</v>
      </c>
      <c r="M70" s="81" t="e">
        <f>#REF!</f>
        <v>#REF!</v>
      </c>
      <c r="N70" s="81" t="e">
        <f>#REF!</f>
        <v>#REF!</v>
      </c>
      <c r="O70" s="57"/>
      <c r="P70" s="57"/>
      <c r="Q70" s="57"/>
      <c r="R70" s="57"/>
      <c r="S70" s="57"/>
      <c r="T70" s="57"/>
      <c r="U70" s="57"/>
      <c r="V70" s="57"/>
      <c r="W70" s="57"/>
      <c r="X70" s="57"/>
      <c r="Y70" s="57"/>
      <c r="Z70" s="57"/>
    </row>
    <row r="71" spans="1:26" s="36" customFormat="1" ht="13.5" customHeight="1" thickBot="1">
      <c r="A71" s="69" t="s">
        <v>141</v>
      </c>
      <c r="B71" s="69" t="s">
        <v>168</v>
      </c>
      <c r="C71" s="81" t="e">
        <f>#REF!</f>
        <v>#REF!</v>
      </c>
      <c r="D71" s="81" t="e">
        <f>#REF!</f>
        <v>#REF!</v>
      </c>
      <c r="E71" s="81" t="e">
        <f>#REF!</f>
        <v>#REF!</v>
      </c>
      <c r="F71" s="81" t="e">
        <f>#REF!</f>
        <v>#REF!</v>
      </c>
      <c r="G71" s="81" t="e">
        <f>#REF!</f>
        <v>#REF!</v>
      </c>
      <c r="H71" s="81" t="e">
        <f>#REF!</f>
        <v>#REF!</v>
      </c>
      <c r="I71" s="81" t="e">
        <f>#REF!</f>
        <v>#REF!</v>
      </c>
      <c r="J71" s="81" t="e">
        <f>#REF!</f>
        <v>#REF!</v>
      </c>
      <c r="K71" s="81" t="e">
        <f>#REF!</f>
        <v>#REF!</v>
      </c>
      <c r="L71" s="81" t="e">
        <f>#REF!</f>
        <v>#REF!</v>
      </c>
      <c r="M71" s="81" t="e">
        <f>#REF!</f>
        <v>#REF!</v>
      </c>
      <c r="N71" s="81" t="e">
        <f>#REF!</f>
        <v>#REF!</v>
      </c>
      <c r="O71" s="57"/>
      <c r="P71" s="57"/>
      <c r="Q71" s="57"/>
      <c r="R71" s="57"/>
      <c r="S71" s="57"/>
      <c r="T71" s="57"/>
      <c r="U71" s="57"/>
      <c r="V71" s="57"/>
      <c r="W71" s="57"/>
      <c r="X71" s="57"/>
      <c r="Y71" s="57"/>
      <c r="Z71" s="57"/>
    </row>
    <row r="72" spans="1:26" s="20" customFormat="1" ht="13.5" customHeight="1" thickTop="1" thickBot="1">
      <c r="A72" s="13" t="s">
        <v>175</v>
      </c>
      <c r="B72" s="14" t="s">
        <v>170</v>
      </c>
      <c r="C72" s="15" t="e">
        <f>SUM($C$66:C68)/(SUM($C$69:C71)*1000)</f>
        <v>#REF!</v>
      </c>
      <c r="D72" s="15" t="e">
        <f>SUM($C$66:D68)/(SUM($C$69:D71)*1000)</f>
        <v>#REF!</v>
      </c>
      <c r="E72" s="15" t="e">
        <f>SUM($C$66:E68)/(SUM($C$69:E71)*1000)</f>
        <v>#REF!</v>
      </c>
      <c r="F72" s="15" t="e">
        <f>SUM($C$66:F68)/(SUM($C$69:F71)*1000)</f>
        <v>#REF!</v>
      </c>
      <c r="G72" s="15" t="e">
        <f>SUM($C$66:G68)/(SUM($C$69:G71)*1000)</f>
        <v>#REF!</v>
      </c>
      <c r="H72" s="15" t="e">
        <f>SUM($C$66:H68)/(SUM($C$69:H71)*1000)</f>
        <v>#REF!</v>
      </c>
      <c r="I72" s="15" t="e">
        <f>SUM($C$66:I68)/(SUM($C$69:I71)*1000)</f>
        <v>#REF!</v>
      </c>
      <c r="J72" s="15" t="e">
        <f>SUM($C$66:J68)/(SUM($C$69:J71)*1000)</f>
        <v>#REF!</v>
      </c>
      <c r="K72" s="15" t="e">
        <f>SUM($C$66:K68)/(SUM($C$69:K71)*1000)</f>
        <v>#REF!</v>
      </c>
      <c r="L72" s="15" t="e">
        <f>SUM($C$66:L68)/(SUM($C$69:L71)*1000)</f>
        <v>#REF!</v>
      </c>
      <c r="M72" s="15" t="e">
        <f>SUM($C$66:M68)/(SUM($C$69:M71)*1000)</f>
        <v>#REF!</v>
      </c>
      <c r="N72" s="15" t="e">
        <f>SUM($C$66:N68)/(SUM($C$69:N71)*1000)</f>
        <v>#REF!</v>
      </c>
      <c r="O72" s="19"/>
      <c r="P72" s="19"/>
      <c r="Q72" s="19"/>
      <c r="R72" s="19"/>
      <c r="S72" s="19"/>
      <c r="T72" s="19"/>
      <c r="U72" s="19"/>
      <c r="V72" s="19"/>
      <c r="W72" s="19"/>
      <c r="X72" s="19"/>
      <c r="Y72" s="19"/>
      <c r="Z72" s="19"/>
    </row>
    <row r="73" spans="1:26"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s="46" customFormat="1" ht="39.950000000000003" customHeight="1">
      <c r="A74" s="78" t="s">
        <v>179</v>
      </c>
      <c r="B74" s="79"/>
      <c r="C74" s="80"/>
      <c r="D74" s="80"/>
      <c r="E74" s="80"/>
      <c r="F74" s="80"/>
      <c r="G74" s="80"/>
      <c r="H74" s="80"/>
      <c r="I74" s="80"/>
      <c r="J74" s="80"/>
      <c r="K74" s="80"/>
      <c r="L74" s="80"/>
      <c r="M74" s="80"/>
      <c r="N74" s="80"/>
    </row>
    <row r="75" spans="1:26"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3.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3.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3.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3.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3.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3.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3.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3.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3.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3.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1:26" ht="13.5" customHeight="1">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1:26" ht="13.5" customHeight="1">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1:26" ht="13.5" customHeight="1">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1:26" ht="13.5" customHeight="1">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1:26" ht="13.5" customHeight="1">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1:26" ht="13.5" customHeight="1">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1:26" ht="13.5" customHeight="1">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1:26" ht="13.5" customHeight="1">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1:26" ht="13.5" customHeight="1">
      <c r="A1019" s="19"/>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1:26" ht="13.5" customHeight="1">
      <c r="A1020" s="19"/>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1:26" ht="13.5" customHeight="1">
      <c r="A1021" s="19"/>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1:26" ht="13.5" customHeight="1">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cols>
    <col min="1" max="1" width="28.28515625" customWidth="1"/>
    <col min="2" max="2" width="16.140625" customWidth="1"/>
    <col min="3" max="14" width="15.140625" customWidth="1"/>
    <col min="15" max="26" width="8.7109375" customWidth="1"/>
  </cols>
  <sheetData>
    <row r="1" spans="1:20" s="61" customFormat="1" ht="147.94999999999999" customHeight="1">
      <c r="A1" s="207" t="s">
        <v>180</v>
      </c>
      <c r="B1" s="202"/>
      <c r="C1" s="202"/>
      <c r="D1" s="202"/>
      <c r="E1" s="202"/>
      <c r="F1" s="202"/>
      <c r="G1" s="202"/>
      <c r="H1" s="202"/>
      <c r="I1" s="202"/>
      <c r="J1" s="202"/>
      <c r="K1" s="202"/>
      <c r="L1" s="202"/>
      <c r="M1" s="202"/>
      <c r="N1" s="202"/>
      <c r="O1" s="202"/>
      <c r="P1" s="202"/>
      <c r="Q1" s="202"/>
      <c r="R1" s="202"/>
      <c r="S1" s="202"/>
      <c r="T1" s="202"/>
    </row>
    <row r="2" spans="1:20" s="61" customFormat="1" ht="41.1" customHeight="1">
      <c r="A2" s="60" t="s">
        <v>181</v>
      </c>
    </row>
    <row r="3" spans="1:20" s="61" customFormat="1" ht="20.100000000000001" customHeight="1">
      <c r="A3" s="60"/>
    </row>
    <row r="4" spans="1:20" s="61" customFormat="1" ht="21" customHeight="1">
      <c r="A4" s="60" t="s">
        <v>182</v>
      </c>
    </row>
    <row r="5" spans="1:20" s="61" customFormat="1" ht="21.95" customHeight="1">
      <c r="A5" s="60" t="s">
        <v>39</v>
      </c>
    </row>
    <row r="6" spans="1:20" s="32" customFormat="1" ht="14.25" customHeight="1">
      <c r="A6" s="33" t="s">
        <v>183</v>
      </c>
      <c r="B6" s="33" t="s">
        <v>167</v>
      </c>
      <c r="C6" s="34" t="s">
        <v>124</v>
      </c>
      <c r="D6" s="34" t="s">
        <v>125</v>
      </c>
      <c r="E6" s="34" t="s">
        <v>126</v>
      </c>
      <c r="F6" s="34" t="s">
        <v>127</v>
      </c>
      <c r="G6" s="34" t="s">
        <v>128</v>
      </c>
      <c r="H6" s="34" t="s">
        <v>129</v>
      </c>
      <c r="I6" s="34" t="s">
        <v>130</v>
      </c>
      <c r="J6" s="34" t="s">
        <v>131</v>
      </c>
      <c r="K6" s="34" t="s">
        <v>132</v>
      </c>
      <c r="L6" s="34" t="s">
        <v>133</v>
      </c>
      <c r="M6" s="34" t="s">
        <v>134</v>
      </c>
      <c r="N6" s="34" t="s">
        <v>135</v>
      </c>
    </row>
    <row r="7" spans="1:20" s="28" customFormat="1" ht="14.25" customHeight="1">
      <c r="A7" s="69" t="s">
        <v>184</v>
      </c>
      <c r="B7" s="69" t="s">
        <v>43</v>
      </c>
      <c r="C7" s="70" t="e">
        <f>SUMIFS('Variance Analysis'!C$30:C$45,'Variance Analysis'!$B$30:$B$45,'Variance Analysis'!$B$33,'Variance Analysis'!$A$30:$A$45,'Variance Analysis'!$A$33)</f>
        <v>#REF!</v>
      </c>
      <c r="D7" s="70" t="e">
        <f>SUMIFS('Variance Analysis'!D$30:D$45,'Variance Analysis'!$B$30:$B$45,'Variance Analysis'!$B$33,'Variance Analysis'!$A$30:$A$45,'Variance Analysis'!$A$33)</f>
        <v>#REF!</v>
      </c>
      <c r="E7" s="70" t="e">
        <f>SUMIFS('Variance Analysis'!E$30:E$45,'Variance Analysis'!$B$30:$B$45,'Variance Analysis'!$B$33,'Variance Analysis'!$A$30:$A$45,'Variance Analysis'!$A$33)</f>
        <v>#REF!</v>
      </c>
      <c r="F7" s="70" t="e">
        <f>SUMIFS('Variance Analysis'!F$30:F$45,'Variance Analysis'!$B$30:$B$45,'Variance Analysis'!$B$33,'Variance Analysis'!$A$30:$A$45,'Variance Analysis'!$A$33)</f>
        <v>#REF!</v>
      </c>
      <c r="G7" s="70" t="e">
        <f>SUMIFS('Variance Analysis'!G$30:G$45,'Variance Analysis'!$B$30:$B$45,'Variance Analysis'!$B$33,'Variance Analysis'!$A$30:$A$45,'Variance Analysis'!$A$33)</f>
        <v>#REF!</v>
      </c>
      <c r="H7" s="70" t="e">
        <f>SUMIFS('Variance Analysis'!H$30:H$45,'Variance Analysis'!$B$30:$B$45,'Variance Analysis'!$B$33,'Variance Analysis'!$A$30:$A$45,'Variance Analysis'!$A$33)</f>
        <v>#REF!</v>
      </c>
      <c r="I7" s="70" t="e">
        <f>SUMIFS('Variance Analysis'!I$30:I$45,'Variance Analysis'!$B$30:$B$45,'Variance Analysis'!$B$33,'Variance Analysis'!$A$30:$A$45,'Variance Analysis'!$A$33)</f>
        <v>#REF!</v>
      </c>
      <c r="J7" s="70" t="e">
        <f>SUMIFS('Variance Analysis'!J$30:J$45,'Variance Analysis'!$B$30:$B$45,'Variance Analysis'!$B$33,'Variance Analysis'!$A$30:$A$45,'Variance Analysis'!$A$33)</f>
        <v>#REF!</v>
      </c>
      <c r="K7" s="70" t="e">
        <f>SUMIFS('Variance Analysis'!K$30:K$45,'Variance Analysis'!$B$30:$B$45,'Variance Analysis'!$B$33,'Variance Analysis'!$A$30:$A$45,'Variance Analysis'!$A$33)</f>
        <v>#REF!</v>
      </c>
      <c r="L7" s="70" t="e">
        <f>SUMIFS('Variance Analysis'!L$30:L$45,'Variance Analysis'!$B$30:$B$45,'Variance Analysis'!$B$33,'Variance Analysis'!$A$30:$A$45,'Variance Analysis'!$A$33)</f>
        <v>#REF!</v>
      </c>
      <c r="M7" s="70" t="e">
        <f>SUMIFS('Variance Analysis'!M$30:M$45,'Variance Analysis'!$B$30:$B$45,'Variance Analysis'!$B$33,'Variance Analysis'!$A$30:$A$45,'Variance Analysis'!$A$33)</f>
        <v>#REF!</v>
      </c>
      <c r="N7" s="70" t="e">
        <f>SUMIFS('Variance Analysis'!N$30:N$45,'Variance Analysis'!$B$30:$B$45,'Variance Analysis'!$B$33,'Variance Analysis'!$A$30:$A$45,'Variance Analysis'!$A$33)</f>
        <v>#REF!</v>
      </c>
    </row>
    <row r="8" spans="1:20" s="28" customFormat="1" ht="14.25" customHeight="1">
      <c r="A8" s="69" t="s">
        <v>185</v>
      </c>
      <c r="B8" s="69" t="s">
        <v>43</v>
      </c>
      <c r="C8" s="70" t="e">
        <f>SUMIFS('Variance Analysis'!C$30:C$45,'Variance Analysis'!$B$30:$B$45,'Variance Analysis'!$B$31,'Variance Analysis'!$A$30:$A$45,'Variance Analysis'!$A$33)</f>
        <v>#REF!</v>
      </c>
      <c r="D8" s="70" t="e">
        <f>SUMIFS('Variance Analysis'!D$30:D$45,'Variance Analysis'!$B$30:$B$45,'Variance Analysis'!$B$31,'Variance Analysis'!$A$30:$A$45,'Variance Analysis'!$A$33)</f>
        <v>#REF!</v>
      </c>
      <c r="E8" s="70" t="e">
        <f>SUMIFS('Variance Analysis'!E$30:E$45,'Variance Analysis'!$B$30:$B$45,'Variance Analysis'!$B$31,'Variance Analysis'!$A$30:$A$45,'Variance Analysis'!$A$33)</f>
        <v>#REF!</v>
      </c>
      <c r="F8" s="70" t="e">
        <f>SUMIFS('Variance Analysis'!F$30:F$45,'Variance Analysis'!$B$30:$B$45,'Variance Analysis'!$B$31,'Variance Analysis'!$A$30:$A$45,'Variance Analysis'!$A$33)</f>
        <v>#REF!</v>
      </c>
      <c r="G8" s="70" t="e">
        <f>SUMIFS('Variance Analysis'!G$30:G$45,'Variance Analysis'!$B$30:$B$45,'Variance Analysis'!$B$31,'Variance Analysis'!$A$30:$A$45,'Variance Analysis'!$A$33)</f>
        <v>#REF!</v>
      </c>
      <c r="H8" s="70" t="e">
        <f>SUMIFS('Variance Analysis'!H$30:H$45,'Variance Analysis'!$B$30:$B$45,'Variance Analysis'!$B$31,'Variance Analysis'!$A$30:$A$45,'Variance Analysis'!$A$33)</f>
        <v>#REF!</v>
      </c>
      <c r="I8" s="70" t="e">
        <f>SUMIFS('Variance Analysis'!I$30:I$45,'Variance Analysis'!$B$30:$B$45,'Variance Analysis'!$B$31,'Variance Analysis'!$A$30:$A$45,'Variance Analysis'!$A$33)</f>
        <v>#REF!</v>
      </c>
      <c r="J8" s="70" t="e">
        <f>SUMIFS('Variance Analysis'!J$30:J$45,'Variance Analysis'!$B$30:$B$45,'Variance Analysis'!$B$31,'Variance Analysis'!$A$30:$A$45,'Variance Analysis'!$A$33)</f>
        <v>#REF!</v>
      </c>
      <c r="K8" s="70" t="e">
        <f>SUMIFS('Variance Analysis'!K$30:K$45,'Variance Analysis'!$B$30:$B$45,'Variance Analysis'!$B$31,'Variance Analysis'!$A$30:$A$45,'Variance Analysis'!$A$33)</f>
        <v>#REF!</v>
      </c>
      <c r="L8" s="70" t="e">
        <f>SUMIFS('Variance Analysis'!L$30:L$45,'Variance Analysis'!$B$30:$B$45,'Variance Analysis'!$B$31,'Variance Analysis'!$A$30:$A$45,'Variance Analysis'!$A$33)</f>
        <v>#REF!</v>
      </c>
      <c r="M8" s="70" t="e">
        <f>SUMIFS('Variance Analysis'!M$30:M$45,'Variance Analysis'!$B$30:$B$45,'Variance Analysis'!$B$31,'Variance Analysis'!$A$30:$A$45,'Variance Analysis'!$A$33)</f>
        <v>#REF!</v>
      </c>
      <c r="N8" s="70" t="e">
        <f>SUMIFS('Variance Analysis'!N$30:N$45,'Variance Analysis'!$B$30:$B$45,'Variance Analysis'!$B$31,'Variance Analysis'!$A$30:$A$45,'Variance Analysis'!$A$33)</f>
        <v>#REF!</v>
      </c>
    </row>
    <row r="9" spans="1:20" s="28" customFormat="1" ht="14.25" customHeight="1">
      <c r="A9" s="69" t="s">
        <v>186</v>
      </c>
      <c r="B9" s="69" t="s">
        <v>43</v>
      </c>
      <c r="C9" s="70" t="e">
        <f>SUMIFS('Variance Analysis'!C$30:C$45,'Variance Analysis'!$B$30:$B$45,'Variance Analysis'!$B$32,'Variance Analysis'!$A$30:$A$45,'Variance Analysis'!$A$33)</f>
        <v>#REF!</v>
      </c>
      <c r="D9" s="70" t="e">
        <f>SUMIFS('Variance Analysis'!D$30:D$45,'Variance Analysis'!$B$30:$B$45,'Variance Analysis'!$B$32,'Variance Analysis'!$A$30:$A$45,'Variance Analysis'!$A$33)</f>
        <v>#REF!</v>
      </c>
      <c r="E9" s="70" t="e">
        <f>SUMIFS('Variance Analysis'!E$30:E$45,'Variance Analysis'!$B$30:$B$45,'Variance Analysis'!$B$32,'Variance Analysis'!$A$30:$A$45,'Variance Analysis'!$A$33)</f>
        <v>#REF!</v>
      </c>
      <c r="F9" s="70" t="e">
        <f>SUMIFS('Variance Analysis'!F$30:F$45,'Variance Analysis'!$B$30:$B$45,'Variance Analysis'!$B$32,'Variance Analysis'!$A$30:$A$45,'Variance Analysis'!$A$33)</f>
        <v>#REF!</v>
      </c>
      <c r="G9" s="70" t="e">
        <f>SUMIFS('Variance Analysis'!G$30:G$45,'Variance Analysis'!$B$30:$B$45,'Variance Analysis'!$B$32,'Variance Analysis'!$A$30:$A$45,'Variance Analysis'!$A$33)</f>
        <v>#REF!</v>
      </c>
      <c r="H9" s="70" t="e">
        <f>SUMIFS('Variance Analysis'!H$30:H$45,'Variance Analysis'!$B$30:$B$45,'Variance Analysis'!$B$32,'Variance Analysis'!$A$30:$A$45,'Variance Analysis'!$A$33)</f>
        <v>#REF!</v>
      </c>
      <c r="I9" s="70" t="e">
        <f>SUMIFS('Variance Analysis'!I$30:I$45,'Variance Analysis'!$B$30:$B$45,'Variance Analysis'!$B$32,'Variance Analysis'!$A$30:$A$45,'Variance Analysis'!$A$33)</f>
        <v>#REF!</v>
      </c>
      <c r="J9" s="70" t="e">
        <f>SUMIFS('Variance Analysis'!J$30:J$45,'Variance Analysis'!$B$30:$B$45,'Variance Analysis'!$B$32,'Variance Analysis'!$A$30:$A$45,'Variance Analysis'!$A$33)</f>
        <v>#REF!</v>
      </c>
      <c r="K9" s="70" t="e">
        <f>SUMIFS('Variance Analysis'!K$30:K$45,'Variance Analysis'!$B$30:$B$45,'Variance Analysis'!$B$32,'Variance Analysis'!$A$30:$A$45,'Variance Analysis'!$A$33)</f>
        <v>#REF!</v>
      </c>
      <c r="L9" s="70" t="e">
        <f>SUMIFS('Variance Analysis'!L$30:L$45,'Variance Analysis'!$B$30:$B$45,'Variance Analysis'!$B$32,'Variance Analysis'!$A$30:$A$45,'Variance Analysis'!$A$33)</f>
        <v>#REF!</v>
      </c>
      <c r="M9" s="70" t="e">
        <f>SUMIFS('Variance Analysis'!M$30:M$45,'Variance Analysis'!$B$30:$B$45,'Variance Analysis'!$B$32,'Variance Analysis'!$A$30:$A$45,'Variance Analysis'!$A$33)</f>
        <v>#REF!</v>
      </c>
      <c r="N9" s="70" t="e">
        <f>SUMIFS('Variance Analysis'!N$30:N$45,'Variance Analysis'!$B$30:$B$45,'Variance Analysis'!$B$32,'Variance Analysis'!$A$30:$A$45,'Variance Analysis'!$A$33)</f>
        <v>#REF!</v>
      </c>
    </row>
    <row r="10" spans="1:20" s="28" customFormat="1" ht="14.25" customHeight="1" thickBot="1">
      <c r="A10" s="35" t="s">
        <v>80</v>
      </c>
      <c r="B10" s="35" t="s">
        <v>43</v>
      </c>
      <c r="C10" s="70" t="e">
        <f>SUMIFS('Variance Analysis'!C$30:C$45,'Variance Analysis'!$B$30:$B$45,'Variance Analysis'!$B$30,'Variance Analysis'!$A$30:$A$45,'Variance Analysis'!$A$33)</f>
        <v>#REF!</v>
      </c>
      <c r="D10" s="70" t="e">
        <f>SUMIFS('Variance Analysis'!D$30:D$45,'Variance Analysis'!$B$30:$B$45,'Variance Analysis'!$B$30,'Variance Analysis'!$A$30:$A$45,'Variance Analysis'!$A$33)</f>
        <v>#REF!</v>
      </c>
      <c r="E10" s="70" t="e">
        <f>SUMIFS('Variance Analysis'!E$30:E$45,'Variance Analysis'!$B$30:$B$45,'Variance Analysis'!$B$30,'Variance Analysis'!$A$30:$A$45,'Variance Analysis'!$A$33)</f>
        <v>#REF!</v>
      </c>
      <c r="F10" s="70" t="e">
        <f>SUMIFS('Variance Analysis'!F$30:F$45,'Variance Analysis'!$B$30:$B$45,'Variance Analysis'!$B$30,'Variance Analysis'!$A$30:$A$45,'Variance Analysis'!$A$33)</f>
        <v>#REF!</v>
      </c>
      <c r="G10" s="70" t="e">
        <f>SUMIFS('Variance Analysis'!G$30:G$45,'Variance Analysis'!$B$30:$B$45,'Variance Analysis'!$B$30,'Variance Analysis'!$A$30:$A$45,'Variance Analysis'!$A$33)</f>
        <v>#REF!</v>
      </c>
      <c r="H10" s="70" t="e">
        <f>SUMIFS('Variance Analysis'!H$30:H$45,'Variance Analysis'!$B$30:$B$45,'Variance Analysis'!$B$30,'Variance Analysis'!$A$30:$A$45,'Variance Analysis'!$A$33)</f>
        <v>#REF!</v>
      </c>
      <c r="I10" s="70" t="e">
        <f>SUMIFS('Variance Analysis'!I$30:I$45,'Variance Analysis'!$B$30:$B$45,'Variance Analysis'!$B$30,'Variance Analysis'!$A$30:$A$45,'Variance Analysis'!$A$33)</f>
        <v>#REF!</v>
      </c>
      <c r="J10" s="70" t="e">
        <f>SUMIFS('Variance Analysis'!J$30:J$45,'Variance Analysis'!$B$30:$B$45,'Variance Analysis'!$B$30,'Variance Analysis'!$A$30:$A$45,'Variance Analysis'!$A$33)</f>
        <v>#REF!</v>
      </c>
      <c r="K10" s="70" t="e">
        <f>SUMIFS('Variance Analysis'!K$30:K$45,'Variance Analysis'!$B$30:$B$45,'Variance Analysis'!$B$30,'Variance Analysis'!$A$30:$A$45,'Variance Analysis'!$A$33)</f>
        <v>#REF!</v>
      </c>
      <c r="L10" s="70" t="e">
        <f>SUMIFS('Variance Analysis'!L$30:L$45,'Variance Analysis'!$B$30:$B$45,'Variance Analysis'!$B$30,'Variance Analysis'!$A$30:$A$45,'Variance Analysis'!$A$33)</f>
        <v>#REF!</v>
      </c>
      <c r="M10" s="70" t="e">
        <f>SUMIFS('Variance Analysis'!M$30:M$45,'Variance Analysis'!$B$30:$B$45,'Variance Analysis'!$B$30,'Variance Analysis'!$A$30:$A$45,'Variance Analysis'!$A$33)</f>
        <v>#REF!</v>
      </c>
      <c r="N10" s="70" t="e">
        <f>SUMIFS('Variance Analysis'!N$30:N$45,'Variance Analysis'!$B$30:$B$45,'Variance Analysis'!$B$30,'Variance Analysis'!$A$30:$A$45,'Variance Analysis'!$A$33)</f>
        <v>#REF!</v>
      </c>
    </row>
    <row r="11" spans="1:20" ht="14.25" customHeight="1" thickTop="1" thickBot="1">
      <c r="A11" s="13" t="s">
        <v>116</v>
      </c>
      <c r="B11" s="14" t="s">
        <v>43</v>
      </c>
      <c r="C11" s="15" t="e">
        <f>ABS(C10)-SUM(C7:C9)</f>
        <v>#REF!</v>
      </c>
      <c r="D11" s="15" t="e">
        <f t="shared" ref="D11:N11" si="0">ABS(D10)-SUM(D7:D9)</f>
        <v>#REF!</v>
      </c>
      <c r="E11" s="15" t="e">
        <f t="shared" si="0"/>
        <v>#REF!</v>
      </c>
      <c r="F11" s="15" t="e">
        <f t="shared" si="0"/>
        <v>#REF!</v>
      </c>
      <c r="G11" s="15" t="e">
        <f t="shared" si="0"/>
        <v>#REF!</v>
      </c>
      <c r="H11" s="15" t="e">
        <f t="shared" si="0"/>
        <v>#REF!</v>
      </c>
      <c r="I11" s="15" t="e">
        <f t="shared" si="0"/>
        <v>#REF!</v>
      </c>
      <c r="J11" s="15" t="e">
        <f t="shared" si="0"/>
        <v>#REF!</v>
      </c>
      <c r="K11" s="15" t="e">
        <f t="shared" si="0"/>
        <v>#REF!</v>
      </c>
      <c r="L11" s="15" t="e">
        <f t="shared" si="0"/>
        <v>#REF!</v>
      </c>
      <c r="M11" s="15" t="e">
        <f t="shared" si="0"/>
        <v>#REF!</v>
      </c>
      <c r="N11" s="15" t="e">
        <f t="shared" si="0"/>
        <v>#REF!</v>
      </c>
      <c r="O11" s="171"/>
      <c r="P11" s="171"/>
      <c r="Q11" s="171"/>
      <c r="R11" s="171"/>
      <c r="S11" s="171"/>
      <c r="T11" s="171"/>
    </row>
    <row r="12" spans="1:20" s="42" customFormat="1" ht="26.45" customHeight="1">
      <c r="A12" s="68" t="s">
        <v>47</v>
      </c>
      <c r="B12" s="66"/>
      <c r="C12" s="67"/>
      <c r="D12" s="67"/>
      <c r="E12" s="67"/>
      <c r="F12" s="67"/>
      <c r="G12" s="67"/>
      <c r="H12" s="67"/>
      <c r="I12" s="67"/>
      <c r="J12" s="67"/>
      <c r="K12" s="67"/>
      <c r="L12" s="67"/>
      <c r="M12" s="67"/>
      <c r="N12" s="67"/>
      <c r="O12" s="174"/>
      <c r="P12" s="174"/>
      <c r="Q12" s="174"/>
      <c r="R12" s="174"/>
      <c r="S12" s="174"/>
      <c r="T12" s="174"/>
    </row>
    <row r="13" spans="1:20" s="41" customFormat="1" ht="14.25" customHeight="1">
      <c r="A13" s="33" t="s">
        <v>183</v>
      </c>
      <c r="B13" s="33" t="s">
        <v>167</v>
      </c>
      <c r="C13" s="73" t="s">
        <v>124</v>
      </c>
      <c r="D13" s="73" t="s">
        <v>125</v>
      </c>
      <c r="E13" s="73" t="s">
        <v>126</v>
      </c>
      <c r="F13" s="73" t="s">
        <v>127</v>
      </c>
      <c r="G13" s="73" t="s">
        <v>128</v>
      </c>
      <c r="H13" s="73" t="s">
        <v>129</v>
      </c>
      <c r="I13" s="73" t="s">
        <v>130</v>
      </c>
      <c r="J13" s="73" t="s">
        <v>131</v>
      </c>
      <c r="K13" s="73" t="s">
        <v>132</v>
      </c>
      <c r="L13" s="73" t="s">
        <v>133</v>
      </c>
      <c r="M13" s="73" t="s">
        <v>134</v>
      </c>
      <c r="N13" s="73" t="s">
        <v>135</v>
      </c>
    </row>
    <row r="14" spans="1:20" s="28" customFormat="1" ht="14.25" customHeight="1">
      <c r="A14" s="69" t="s">
        <v>184</v>
      </c>
      <c r="B14" s="69" t="s">
        <v>43</v>
      </c>
      <c r="C14" s="70" t="e">
        <f>SUMIFS('Variance Analysis'!C$30:C$45,'Variance Analysis'!$B$30:$B$45,'Variance Analysis'!$B$33,'Variance Analysis'!$A$30:$A$45,'Variance Analysis'!$A$34)</f>
        <v>#REF!</v>
      </c>
      <c r="D14" s="70" t="e">
        <f>SUMIFS('Variance Analysis'!D$30:D$45,'Variance Analysis'!$B$30:$B$45,'Variance Analysis'!$B$33,'Variance Analysis'!$A$30:$A$45,'Variance Analysis'!$A$34)</f>
        <v>#REF!</v>
      </c>
      <c r="E14" s="70" t="e">
        <f>SUMIFS('Variance Analysis'!E$30:E$45,'Variance Analysis'!$B$30:$B$45,'Variance Analysis'!$B$33,'Variance Analysis'!$A$30:$A$45,'Variance Analysis'!$A$34)</f>
        <v>#REF!</v>
      </c>
      <c r="F14" s="70" t="e">
        <f>SUMIFS('Variance Analysis'!F$30:F$45,'Variance Analysis'!$B$30:$B$45,'Variance Analysis'!$B$33,'Variance Analysis'!$A$30:$A$45,'Variance Analysis'!$A$34)</f>
        <v>#REF!</v>
      </c>
      <c r="G14" s="70" t="e">
        <f>SUMIFS('Variance Analysis'!G$30:G$45,'Variance Analysis'!$B$30:$B$45,'Variance Analysis'!$B$33,'Variance Analysis'!$A$30:$A$45,'Variance Analysis'!$A$34)</f>
        <v>#REF!</v>
      </c>
      <c r="H14" s="70" t="e">
        <f>SUMIFS('Variance Analysis'!H$30:H$45,'Variance Analysis'!$B$30:$B$45,'Variance Analysis'!$B$33,'Variance Analysis'!$A$30:$A$45,'Variance Analysis'!$A$34)</f>
        <v>#REF!</v>
      </c>
      <c r="I14" s="70" t="e">
        <f>SUMIFS('Variance Analysis'!I$30:I$45,'Variance Analysis'!$B$30:$B$45,'Variance Analysis'!$B$33,'Variance Analysis'!$A$30:$A$45,'Variance Analysis'!$A$34)</f>
        <v>#REF!</v>
      </c>
      <c r="J14" s="70" t="e">
        <f>SUMIFS('Variance Analysis'!J$30:J$45,'Variance Analysis'!$B$30:$B$45,'Variance Analysis'!$B$33,'Variance Analysis'!$A$30:$A$45,'Variance Analysis'!$A$34)</f>
        <v>#REF!</v>
      </c>
      <c r="K14" s="70" t="e">
        <f>SUMIFS('Variance Analysis'!K$30:K$45,'Variance Analysis'!$B$30:$B$45,'Variance Analysis'!$B$33,'Variance Analysis'!$A$30:$A$45,'Variance Analysis'!$A$34)</f>
        <v>#REF!</v>
      </c>
      <c r="L14" s="70" t="e">
        <f>SUMIFS('Variance Analysis'!L$30:L$45,'Variance Analysis'!$B$30:$B$45,'Variance Analysis'!$B$33,'Variance Analysis'!$A$30:$A$45,'Variance Analysis'!$A$34)</f>
        <v>#REF!</v>
      </c>
      <c r="M14" s="70" t="e">
        <f>SUMIFS('Variance Analysis'!M$30:M$45,'Variance Analysis'!$B$30:$B$45,'Variance Analysis'!$B$33,'Variance Analysis'!$A$30:$A$45,'Variance Analysis'!$A$34)</f>
        <v>#REF!</v>
      </c>
      <c r="N14" s="70" t="e">
        <f>SUMIFS('Variance Analysis'!N$30:N$45,'Variance Analysis'!$B$30:$B$45,'Variance Analysis'!$B$33,'Variance Analysis'!$A$30:$A$45,'Variance Analysis'!$A$34)</f>
        <v>#REF!</v>
      </c>
    </row>
    <row r="15" spans="1:20" s="28" customFormat="1" ht="14.25" customHeight="1">
      <c r="A15" s="69" t="s">
        <v>185</v>
      </c>
      <c r="B15" s="69" t="s">
        <v>43</v>
      </c>
      <c r="C15" s="70" t="e">
        <f>SUMIFS('Variance Analysis'!C$30:C$45,'Variance Analysis'!$B$30:$B$45,'Variance Analysis'!$B$31,'Variance Analysis'!$A$30:$A$45,'Variance Analysis'!$A$34)</f>
        <v>#REF!</v>
      </c>
      <c r="D15" s="70" t="e">
        <f>SUMIFS('Variance Analysis'!D$30:D$45,'Variance Analysis'!$B$30:$B$45,'Variance Analysis'!$B$31,'Variance Analysis'!$A$30:$A$45,'Variance Analysis'!$A$34)</f>
        <v>#REF!</v>
      </c>
      <c r="E15" s="70" t="e">
        <f>SUMIFS('Variance Analysis'!E$30:E$45,'Variance Analysis'!$B$30:$B$45,'Variance Analysis'!$B$31,'Variance Analysis'!$A$30:$A$45,'Variance Analysis'!$A$34)</f>
        <v>#REF!</v>
      </c>
      <c r="F15" s="70" t="e">
        <f>SUMIFS('Variance Analysis'!F$30:F$45,'Variance Analysis'!$B$30:$B$45,'Variance Analysis'!$B$31,'Variance Analysis'!$A$30:$A$45,'Variance Analysis'!$A$34)</f>
        <v>#REF!</v>
      </c>
      <c r="G15" s="70" t="e">
        <f>SUMIFS('Variance Analysis'!G$30:G$45,'Variance Analysis'!$B$30:$B$45,'Variance Analysis'!$B$31,'Variance Analysis'!$A$30:$A$45,'Variance Analysis'!$A$34)</f>
        <v>#REF!</v>
      </c>
      <c r="H15" s="70" t="e">
        <f>SUMIFS('Variance Analysis'!H$30:H$45,'Variance Analysis'!$B$30:$B$45,'Variance Analysis'!$B$31,'Variance Analysis'!$A$30:$A$45,'Variance Analysis'!$A$34)</f>
        <v>#REF!</v>
      </c>
      <c r="I15" s="70" t="e">
        <f>SUMIFS('Variance Analysis'!I$30:I$45,'Variance Analysis'!$B$30:$B$45,'Variance Analysis'!$B$31,'Variance Analysis'!$A$30:$A$45,'Variance Analysis'!$A$34)</f>
        <v>#REF!</v>
      </c>
      <c r="J15" s="70" t="e">
        <f>SUMIFS('Variance Analysis'!J$30:J$45,'Variance Analysis'!$B$30:$B$45,'Variance Analysis'!$B$31,'Variance Analysis'!$A$30:$A$45,'Variance Analysis'!$A$34)</f>
        <v>#REF!</v>
      </c>
      <c r="K15" s="70" t="e">
        <f>SUMIFS('Variance Analysis'!K$30:K$45,'Variance Analysis'!$B$30:$B$45,'Variance Analysis'!$B$31,'Variance Analysis'!$A$30:$A$45,'Variance Analysis'!$A$34)</f>
        <v>#REF!</v>
      </c>
      <c r="L15" s="70" t="e">
        <f>SUMIFS('Variance Analysis'!L$30:L$45,'Variance Analysis'!$B$30:$B$45,'Variance Analysis'!$B$31,'Variance Analysis'!$A$30:$A$45,'Variance Analysis'!$A$34)</f>
        <v>#REF!</v>
      </c>
      <c r="M15" s="70" t="e">
        <f>SUMIFS('Variance Analysis'!M$30:M$45,'Variance Analysis'!$B$30:$B$45,'Variance Analysis'!$B$31,'Variance Analysis'!$A$30:$A$45,'Variance Analysis'!$A$34)</f>
        <v>#REF!</v>
      </c>
      <c r="N15" s="70" t="e">
        <f>SUMIFS('Variance Analysis'!N$30:N$45,'Variance Analysis'!$B$30:$B$45,'Variance Analysis'!$B$31,'Variance Analysis'!$A$30:$A$45,'Variance Analysis'!$A$34)</f>
        <v>#REF!</v>
      </c>
    </row>
    <row r="16" spans="1:20" s="28" customFormat="1" ht="14.25" customHeight="1">
      <c r="A16" s="69" t="s">
        <v>186</v>
      </c>
      <c r="B16" s="69" t="s">
        <v>43</v>
      </c>
      <c r="C16" s="70" t="e">
        <f>SUMIFS('Variance Analysis'!C$30:C$45,'Variance Analysis'!$B$30:$B$45,'Variance Analysis'!$B$32,'Variance Analysis'!$A$30:$A$45,'Variance Analysis'!$A$34)</f>
        <v>#REF!</v>
      </c>
      <c r="D16" s="70" t="e">
        <f>SUMIFS('Variance Analysis'!D$30:D$45,'Variance Analysis'!$B$30:$B$45,'Variance Analysis'!$B$32,'Variance Analysis'!$A$30:$A$45,'Variance Analysis'!$A$34)</f>
        <v>#REF!</v>
      </c>
      <c r="E16" s="70" t="e">
        <f>SUMIFS('Variance Analysis'!E$30:E$45,'Variance Analysis'!$B$30:$B$45,'Variance Analysis'!$B$32,'Variance Analysis'!$A$30:$A$45,'Variance Analysis'!$A$34)</f>
        <v>#REF!</v>
      </c>
      <c r="F16" s="70" t="e">
        <f>SUMIFS('Variance Analysis'!F$30:F$45,'Variance Analysis'!$B$30:$B$45,'Variance Analysis'!$B$32,'Variance Analysis'!$A$30:$A$45,'Variance Analysis'!$A$34)</f>
        <v>#REF!</v>
      </c>
      <c r="G16" s="70" t="e">
        <f>SUMIFS('Variance Analysis'!G$30:G$45,'Variance Analysis'!$B$30:$B$45,'Variance Analysis'!$B$32,'Variance Analysis'!$A$30:$A$45,'Variance Analysis'!$A$34)</f>
        <v>#REF!</v>
      </c>
      <c r="H16" s="70" t="e">
        <f>SUMIFS('Variance Analysis'!H$30:H$45,'Variance Analysis'!$B$30:$B$45,'Variance Analysis'!$B$32,'Variance Analysis'!$A$30:$A$45,'Variance Analysis'!$A$34)</f>
        <v>#REF!</v>
      </c>
      <c r="I16" s="70" t="e">
        <f>SUMIFS('Variance Analysis'!I$30:I$45,'Variance Analysis'!$B$30:$B$45,'Variance Analysis'!$B$32,'Variance Analysis'!$A$30:$A$45,'Variance Analysis'!$A$34)</f>
        <v>#REF!</v>
      </c>
      <c r="J16" s="70" t="e">
        <f>SUMIFS('Variance Analysis'!J$30:J$45,'Variance Analysis'!$B$30:$B$45,'Variance Analysis'!$B$32,'Variance Analysis'!$A$30:$A$45,'Variance Analysis'!$A$34)</f>
        <v>#REF!</v>
      </c>
      <c r="K16" s="70" t="e">
        <f>SUMIFS('Variance Analysis'!K$30:K$45,'Variance Analysis'!$B$30:$B$45,'Variance Analysis'!$B$32,'Variance Analysis'!$A$30:$A$45,'Variance Analysis'!$A$34)</f>
        <v>#REF!</v>
      </c>
      <c r="L16" s="70" t="e">
        <f>SUMIFS('Variance Analysis'!L$30:L$45,'Variance Analysis'!$B$30:$B$45,'Variance Analysis'!$B$32,'Variance Analysis'!$A$30:$A$45,'Variance Analysis'!$A$34)</f>
        <v>#REF!</v>
      </c>
      <c r="M16" s="70" t="e">
        <f>SUMIFS('Variance Analysis'!M$30:M$45,'Variance Analysis'!$B$30:$B$45,'Variance Analysis'!$B$32,'Variance Analysis'!$A$30:$A$45,'Variance Analysis'!$A$34)</f>
        <v>#REF!</v>
      </c>
      <c r="N16" s="70" t="e">
        <f>SUMIFS('Variance Analysis'!N$30:N$45,'Variance Analysis'!$B$30:$B$45,'Variance Analysis'!$B$32,'Variance Analysis'!$A$30:$A$45,'Variance Analysis'!$A$34)</f>
        <v>#REF!</v>
      </c>
    </row>
    <row r="17" spans="1:14" s="28" customFormat="1" ht="14.25" customHeight="1" thickBot="1">
      <c r="A17" s="35" t="s">
        <v>80</v>
      </c>
      <c r="B17" s="35" t="s">
        <v>43</v>
      </c>
      <c r="C17" s="70" t="e">
        <f>SUMIFS('Variance Analysis'!C$30:C$45,'Variance Analysis'!$B$30:$B$45,'Variance Analysis'!$B$30,'Variance Analysis'!$A$30:$A$45,'Variance Analysis'!$A$34)</f>
        <v>#REF!</v>
      </c>
      <c r="D17" s="70" t="e">
        <f>SUMIFS('Variance Analysis'!D$30:D$45,'Variance Analysis'!$B$30:$B$45,'Variance Analysis'!$B$30,'Variance Analysis'!$A$30:$A$45,'Variance Analysis'!$A$34)</f>
        <v>#REF!</v>
      </c>
      <c r="E17" s="70" t="e">
        <f>SUMIFS('Variance Analysis'!E$30:E$45,'Variance Analysis'!$B$30:$B$45,'Variance Analysis'!$B$30,'Variance Analysis'!$A$30:$A$45,'Variance Analysis'!$A$34)</f>
        <v>#REF!</v>
      </c>
      <c r="F17" s="70" t="e">
        <f>SUMIFS('Variance Analysis'!F$30:F$45,'Variance Analysis'!$B$30:$B$45,'Variance Analysis'!$B$30,'Variance Analysis'!$A$30:$A$45,'Variance Analysis'!$A$34)</f>
        <v>#REF!</v>
      </c>
      <c r="G17" s="70" t="e">
        <f>SUMIFS('Variance Analysis'!G$30:G$45,'Variance Analysis'!$B$30:$B$45,'Variance Analysis'!$B$30,'Variance Analysis'!$A$30:$A$45,'Variance Analysis'!$A$34)</f>
        <v>#REF!</v>
      </c>
      <c r="H17" s="70" t="e">
        <f>SUMIFS('Variance Analysis'!H$30:H$45,'Variance Analysis'!$B$30:$B$45,'Variance Analysis'!$B$30,'Variance Analysis'!$A$30:$A$45,'Variance Analysis'!$A$34)</f>
        <v>#REF!</v>
      </c>
      <c r="I17" s="70" t="e">
        <f>SUMIFS('Variance Analysis'!I$30:I$45,'Variance Analysis'!$B$30:$B$45,'Variance Analysis'!$B$30,'Variance Analysis'!$A$30:$A$45,'Variance Analysis'!$A$34)</f>
        <v>#REF!</v>
      </c>
      <c r="J17" s="70" t="e">
        <f>SUMIFS('Variance Analysis'!J$30:J$45,'Variance Analysis'!$B$30:$B$45,'Variance Analysis'!$B$30,'Variance Analysis'!$A$30:$A$45,'Variance Analysis'!$A$34)</f>
        <v>#REF!</v>
      </c>
      <c r="K17" s="70" t="e">
        <f>SUMIFS('Variance Analysis'!K$30:K$45,'Variance Analysis'!$B$30:$B$45,'Variance Analysis'!$B$30,'Variance Analysis'!$A$30:$A$45,'Variance Analysis'!$A$34)</f>
        <v>#REF!</v>
      </c>
      <c r="L17" s="70" t="e">
        <f>SUMIFS('Variance Analysis'!L$30:L$45,'Variance Analysis'!$B$30:$B$45,'Variance Analysis'!$B$30,'Variance Analysis'!$A$30:$A$45,'Variance Analysis'!$A$34)</f>
        <v>#REF!</v>
      </c>
      <c r="M17" s="70" t="e">
        <f>SUMIFS('Variance Analysis'!M$30:M$45,'Variance Analysis'!$B$30:$B$45,'Variance Analysis'!$B$30,'Variance Analysis'!$A$30:$A$45,'Variance Analysis'!$A$34)</f>
        <v>#REF!</v>
      </c>
      <c r="N17" s="70" t="e">
        <f>SUMIFS('Variance Analysis'!N$30:N$45,'Variance Analysis'!$B$30:$B$45,'Variance Analysis'!$B$30,'Variance Analysis'!$A$30:$A$45,'Variance Analysis'!$A$34)</f>
        <v>#REF!</v>
      </c>
    </row>
    <row r="18" spans="1:14" ht="14.25" customHeight="1" thickTop="1" thickBot="1">
      <c r="A18" s="13" t="s">
        <v>116</v>
      </c>
      <c r="B18" s="14" t="s">
        <v>43</v>
      </c>
      <c r="C18" s="15" t="e">
        <f>ABS(C17)-SUM(C14:C16)</f>
        <v>#REF!</v>
      </c>
      <c r="D18" s="15" t="e">
        <f t="shared" ref="D18:N18" si="1">ABS(D17)-SUM(D14:D16)</f>
        <v>#REF!</v>
      </c>
      <c r="E18" s="15" t="e">
        <f t="shared" si="1"/>
        <v>#REF!</v>
      </c>
      <c r="F18" s="15" t="e">
        <f t="shared" si="1"/>
        <v>#REF!</v>
      </c>
      <c r="G18" s="15" t="e">
        <f t="shared" si="1"/>
        <v>#REF!</v>
      </c>
      <c r="H18" s="15" t="e">
        <f t="shared" si="1"/>
        <v>#REF!</v>
      </c>
      <c r="I18" s="15" t="e">
        <f t="shared" si="1"/>
        <v>#REF!</v>
      </c>
      <c r="J18" s="15" t="e">
        <f t="shared" si="1"/>
        <v>#REF!</v>
      </c>
      <c r="K18" s="15" t="e">
        <f t="shared" si="1"/>
        <v>#REF!</v>
      </c>
      <c r="L18" s="15" t="e">
        <f t="shared" si="1"/>
        <v>#REF!</v>
      </c>
      <c r="M18" s="15" t="e">
        <f t="shared" si="1"/>
        <v>#REF!</v>
      </c>
      <c r="N18" s="15" t="e">
        <f t="shared" si="1"/>
        <v>#REF!</v>
      </c>
    </row>
    <row r="19" spans="1:14" s="42" customFormat="1" ht="26.45" customHeight="1">
      <c r="A19" s="68" t="s">
        <v>48</v>
      </c>
      <c r="B19" s="66"/>
      <c r="C19" s="67"/>
      <c r="D19" s="67"/>
      <c r="E19" s="67"/>
      <c r="F19" s="67"/>
      <c r="G19" s="67"/>
      <c r="H19" s="67"/>
      <c r="I19" s="67"/>
      <c r="J19" s="67"/>
      <c r="K19" s="67"/>
      <c r="L19" s="67"/>
      <c r="M19" s="67"/>
      <c r="N19" s="67"/>
    </row>
    <row r="20" spans="1:14" s="41" customFormat="1" ht="14.25" customHeight="1">
      <c r="A20" s="33" t="s">
        <v>183</v>
      </c>
      <c r="B20" s="33" t="s">
        <v>167</v>
      </c>
      <c r="C20" s="73" t="s">
        <v>124</v>
      </c>
      <c r="D20" s="73" t="s">
        <v>125</v>
      </c>
      <c r="E20" s="73" t="s">
        <v>126</v>
      </c>
      <c r="F20" s="73" t="s">
        <v>127</v>
      </c>
      <c r="G20" s="73" t="s">
        <v>128</v>
      </c>
      <c r="H20" s="73" t="s">
        <v>129</v>
      </c>
      <c r="I20" s="73" t="s">
        <v>130</v>
      </c>
      <c r="J20" s="73" t="s">
        <v>131</v>
      </c>
      <c r="K20" s="73" t="s">
        <v>132</v>
      </c>
      <c r="L20" s="73" t="s">
        <v>133</v>
      </c>
      <c r="M20" s="73" t="s">
        <v>134</v>
      </c>
      <c r="N20" s="73" t="s">
        <v>135</v>
      </c>
    </row>
    <row r="21" spans="1:14" s="28" customFormat="1" ht="14.25" customHeight="1">
      <c r="A21" s="69" t="s">
        <v>184</v>
      </c>
      <c r="B21" s="69" t="s">
        <v>43</v>
      </c>
      <c r="C21" s="70" t="e">
        <f>SUMIFS('Variance Analysis'!C$30:C$45,'Variance Analysis'!$B$30:$B$45,'Variance Analysis'!$B$33,'Variance Analysis'!$A$30:$A$45,'Variance Analysis'!$A$38)</f>
        <v>#REF!</v>
      </c>
      <c r="D21" s="70" t="e">
        <f>SUMIFS('Variance Analysis'!D$30:D$45,'Variance Analysis'!$B$30:$B$45,'Variance Analysis'!$B$33,'Variance Analysis'!$A$30:$A$45,'Variance Analysis'!$A$38)</f>
        <v>#REF!</v>
      </c>
      <c r="E21" s="70" t="e">
        <f>SUMIFS('Variance Analysis'!E$30:E$45,'Variance Analysis'!$B$30:$B$45,'Variance Analysis'!$B$33,'Variance Analysis'!$A$30:$A$45,'Variance Analysis'!$A$38)</f>
        <v>#REF!</v>
      </c>
      <c r="F21" s="70" t="e">
        <f>SUMIFS('Variance Analysis'!F$30:F$45,'Variance Analysis'!$B$30:$B$45,'Variance Analysis'!$B$33,'Variance Analysis'!$A$30:$A$45,'Variance Analysis'!$A$38)</f>
        <v>#REF!</v>
      </c>
      <c r="G21" s="70" t="e">
        <f>SUMIFS('Variance Analysis'!G$30:G$45,'Variance Analysis'!$B$30:$B$45,'Variance Analysis'!$B$33,'Variance Analysis'!$A$30:$A$45,'Variance Analysis'!$A$38)</f>
        <v>#REF!</v>
      </c>
      <c r="H21" s="70" t="e">
        <f>SUMIFS('Variance Analysis'!H$30:H$45,'Variance Analysis'!$B$30:$B$45,'Variance Analysis'!$B$33,'Variance Analysis'!$A$30:$A$45,'Variance Analysis'!$A$38)</f>
        <v>#REF!</v>
      </c>
      <c r="I21" s="70" t="e">
        <f>SUMIFS('Variance Analysis'!I$30:I$45,'Variance Analysis'!$B$30:$B$45,'Variance Analysis'!$B$33,'Variance Analysis'!$A$30:$A$45,'Variance Analysis'!$A$38)</f>
        <v>#REF!</v>
      </c>
      <c r="J21" s="70" t="e">
        <f>SUMIFS('Variance Analysis'!J$30:J$45,'Variance Analysis'!$B$30:$B$45,'Variance Analysis'!$B$33,'Variance Analysis'!$A$30:$A$45,'Variance Analysis'!$A$38)</f>
        <v>#REF!</v>
      </c>
      <c r="K21" s="70" t="e">
        <f>SUMIFS('Variance Analysis'!K$30:K$45,'Variance Analysis'!$B$30:$B$45,'Variance Analysis'!$B$33,'Variance Analysis'!$A$30:$A$45,'Variance Analysis'!$A$38)</f>
        <v>#REF!</v>
      </c>
      <c r="L21" s="70" t="e">
        <f>SUMIFS('Variance Analysis'!L$30:L$45,'Variance Analysis'!$B$30:$B$45,'Variance Analysis'!$B$33,'Variance Analysis'!$A$30:$A$45,'Variance Analysis'!$A$38)</f>
        <v>#REF!</v>
      </c>
      <c r="M21" s="70" t="e">
        <f>SUMIFS('Variance Analysis'!M$30:M$45,'Variance Analysis'!$B$30:$B$45,'Variance Analysis'!$B$33,'Variance Analysis'!$A$30:$A$45,'Variance Analysis'!$A$38)</f>
        <v>#REF!</v>
      </c>
      <c r="N21" s="70" t="e">
        <f>SUMIFS('Variance Analysis'!N$30:N$45,'Variance Analysis'!$B$30:$B$45,'Variance Analysis'!$B$33,'Variance Analysis'!$A$30:$A$45,'Variance Analysis'!$A$38)</f>
        <v>#REF!</v>
      </c>
    </row>
    <row r="22" spans="1:14" s="28" customFormat="1" ht="14.25" customHeight="1">
      <c r="A22" s="69" t="s">
        <v>185</v>
      </c>
      <c r="B22" s="69" t="s">
        <v>43</v>
      </c>
      <c r="C22" s="70" t="e">
        <f>SUMIFS('Variance Analysis'!C$30:C$45,'Variance Analysis'!$B$30:$B$45,'Variance Analysis'!$B$31,'Variance Analysis'!$A$30:$A$45,'Variance Analysis'!$A$38)</f>
        <v>#REF!</v>
      </c>
      <c r="D22" s="70" t="e">
        <f>SUMIFS('Variance Analysis'!D$30:D$45,'Variance Analysis'!$B$30:$B$45,'Variance Analysis'!$B$31,'Variance Analysis'!$A$30:$A$45,'Variance Analysis'!$A$38)</f>
        <v>#REF!</v>
      </c>
      <c r="E22" s="70" t="e">
        <f>SUMIFS('Variance Analysis'!E$30:E$45,'Variance Analysis'!$B$30:$B$45,'Variance Analysis'!$B$31,'Variance Analysis'!$A$30:$A$45,'Variance Analysis'!$A$38)</f>
        <v>#REF!</v>
      </c>
      <c r="F22" s="70" t="e">
        <f>SUMIFS('Variance Analysis'!F$30:F$45,'Variance Analysis'!$B$30:$B$45,'Variance Analysis'!$B$31,'Variance Analysis'!$A$30:$A$45,'Variance Analysis'!$A$38)</f>
        <v>#REF!</v>
      </c>
      <c r="G22" s="70" t="e">
        <f>SUMIFS('Variance Analysis'!G$30:G$45,'Variance Analysis'!$B$30:$B$45,'Variance Analysis'!$B$31,'Variance Analysis'!$A$30:$A$45,'Variance Analysis'!$A$38)</f>
        <v>#REF!</v>
      </c>
      <c r="H22" s="70" t="e">
        <f>SUMIFS('Variance Analysis'!H$30:H$45,'Variance Analysis'!$B$30:$B$45,'Variance Analysis'!$B$31,'Variance Analysis'!$A$30:$A$45,'Variance Analysis'!$A$38)</f>
        <v>#REF!</v>
      </c>
      <c r="I22" s="70" t="e">
        <f>SUMIFS('Variance Analysis'!I$30:I$45,'Variance Analysis'!$B$30:$B$45,'Variance Analysis'!$B$31,'Variance Analysis'!$A$30:$A$45,'Variance Analysis'!$A$38)</f>
        <v>#REF!</v>
      </c>
      <c r="J22" s="70" t="e">
        <f>SUMIFS('Variance Analysis'!J$30:J$45,'Variance Analysis'!$B$30:$B$45,'Variance Analysis'!$B$31,'Variance Analysis'!$A$30:$A$45,'Variance Analysis'!$A$38)</f>
        <v>#REF!</v>
      </c>
      <c r="K22" s="70" t="e">
        <f>SUMIFS('Variance Analysis'!K$30:K$45,'Variance Analysis'!$B$30:$B$45,'Variance Analysis'!$B$31,'Variance Analysis'!$A$30:$A$45,'Variance Analysis'!$A$38)</f>
        <v>#REF!</v>
      </c>
      <c r="L22" s="70" t="e">
        <f>SUMIFS('Variance Analysis'!L$30:L$45,'Variance Analysis'!$B$30:$B$45,'Variance Analysis'!$B$31,'Variance Analysis'!$A$30:$A$45,'Variance Analysis'!$A$38)</f>
        <v>#REF!</v>
      </c>
      <c r="M22" s="70" t="e">
        <f>SUMIFS('Variance Analysis'!M$30:M$45,'Variance Analysis'!$B$30:$B$45,'Variance Analysis'!$B$31,'Variance Analysis'!$A$30:$A$45,'Variance Analysis'!$A$38)</f>
        <v>#REF!</v>
      </c>
      <c r="N22" s="70" t="e">
        <f>SUMIFS('Variance Analysis'!N$30:N$45,'Variance Analysis'!$B$30:$B$45,'Variance Analysis'!$B$31,'Variance Analysis'!$A$30:$A$45,'Variance Analysis'!$A$38)</f>
        <v>#REF!</v>
      </c>
    </row>
    <row r="23" spans="1:14" s="28" customFormat="1" ht="14.25" customHeight="1">
      <c r="A23" s="69" t="s">
        <v>186</v>
      </c>
      <c r="B23" s="69" t="s">
        <v>43</v>
      </c>
      <c r="C23" s="70" t="e">
        <f>SUMIFS('Variance Analysis'!C$30:C$45,'Variance Analysis'!$B$30:$B$45,'Variance Analysis'!$B$32,'Variance Analysis'!$A$30:$A$45,'Variance Analysis'!$A$38)</f>
        <v>#REF!</v>
      </c>
      <c r="D23" s="70" t="e">
        <f>SUMIFS('Variance Analysis'!D$30:D$45,'Variance Analysis'!$B$30:$B$45,'Variance Analysis'!$B$32,'Variance Analysis'!$A$30:$A$45,'Variance Analysis'!$A$38)</f>
        <v>#REF!</v>
      </c>
      <c r="E23" s="70" t="e">
        <f>SUMIFS('Variance Analysis'!E$30:E$45,'Variance Analysis'!$B$30:$B$45,'Variance Analysis'!$B$32,'Variance Analysis'!$A$30:$A$45,'Variance Analysis'!$A$38)</f>
        <v>#REF!</v>
      </c>
      <c r="F23" s="70" t="e">
        <f>SUMIFS('Variance Analysis'!F$30:F$45,'Variance Analysis'!$B$30:$B$45,'Variance Analysis'!$B$32,'Variance Analysis'!$A$30:$A$45,'Variance Analysis'!$A$38)</f>
        <v>#REF!</v>
      </c>
      <c r="G23" s="70" t="e">
        <f>SUMIFS('Variance Analysis'!G$30:G$45,'Variance Analysis'!$B$30:$B$45,'Variance Analysis'!$B$32,'Variance Analysis'!$A$30:$A$45,'Variance Analysis'!$A$38)</f>
        <v>#REF!</v>
      </c>
      <c r="H23" s="70" t="e">
        <f>SUMIFS('Variance Analysis'!H$30:H$45,'Variance Analysis'!$B$30:$B$45,'Variance Analysis'!$B$32,'Variance Analysis'!$A$30:$A$45,'Variance Analysis'!$A$38)</f>
        <v>#REF!</v>
      </c>
      <c r="I23" s="70" t="e">
        <f>SUMIFS('Variance Analysis'!I$30:I$45,'Variance Analysis'!$B$30:$B$45,'Variance Analysis'!$B$32,'Variance Analysis'!$A$30:$A$45,'Variance Analysis'!$A$38)</f>
        <v>#REF!</v>
      </c>
      <c r="J23" s="70" t="e">
        <f>SUMIFS('Variance Analysis'!J$30:J$45,'Variance Analysis'!$B$30:$B$45,'Variance Analysis'!$B$32,'Variance Analysis'!$A$30:$A$45,'Variance Analysis'!$A$38)</f>
        <v>#REF!</v>
      </c>
      <c r="K23" s="70" t="e">
        <f>SUMIFS('Variance Analysis'!K$30:K$45,'Variance Analysis'!$B$30:$B$45,'Variance Analysis'!$B$32,'Variance Analysis'!$A$30:$A$45,'Variance Analysis'!$A$38)</f>
        <v>#REF!</v>
      </c>
      <c r="L23" s="70" t="e">
        <f>SUMIFS('Variance Analysis'!L$30:L$45,'Variance Analysis'!$B$30:$B$45,'Variance Analysis'!$B$32,'Variance Analysis'!$A$30:$A$45,'Variance Analysis'!$A$38)</f>
        <v>#REF!</v>
      </c>
      <c r="M23" s="70" t="e">
        <f>SUMIFS('Variance Analysis'!M$30:M$45,'Variance Analysis'!$B$30:$B$45,'Variance Analysis'!$B$32,'Variance Analysis'!$A$30:$A$45,'Variance Analysis'!$A$38)</f>
        <v>#REF!</v>
      </c>
      <c r="N23" s="70" t="e">
        <f>SUMIFS('Variance Analysis'!N$30:N$45,'Variance Analysis'!$B$30:$B$45,'Variance Analysis'!$B$32,'Variance Analysis'!$A$30:$A$45,'Variance Analysis'!$A$38)</f>
        <v>#REF!</v>
      </c>
    </row>
    <row r="24" spans="1:14" s="28" customFormat="1" ht="14.25" customHeight="1" thickBot="1">
      <c r="A24" s="35" t="s">
        <v>80</v>
      </c>
      <c r="B24" s="35" t="s">
        <v>43</v>
      </c>
      <c r="C24" s="70" t="e">
        <f>SUMIFS('Variance Analysis'!C$30:C$45,'Variance Analysis'!$B$30:$B$45,'Variance Analysis'!$B$30,'Variance Analysis'!$A$30:$A$45,'Variance Analysis'!$A$38)</f>
        <v>#REF!</v>
      </c>
      <c r="D24" s="70" t="e">
        <f>SUMIFS('Variance Analysis'!D$30:D$45,'Variance Analysis'!$B$30:$B$45,'Variance Analysis'!$B$30,'Variance Analysis'!$A$30:$A$45,'Variance Analysis'!$A$38)</f>
        <v>#REF!</v>
      </c>
      <c r="E24" s="70" t="e">
        <f>SUMIFS('Variance Analysis'!E$30:E$45,'Variance Analysis'!$B$30:$B$45,'Variance Analysis'!$B$30,'Variance Analysis'!$A$30:$A$45,'Variance Analysis'!$A$38)</f>
        <v>#REF!</v>
      </c>
      <c r="F24" s="70" t="e">
        <f>SUMIFS('Variance Analysis'!F$30:F$45,'Variance Analysis'!$B$30:$B$45,'Variance Analysis'!$B$30,'Variance Analysis'!$A$30:$A$45,'Variance Analysis'!$A$38)</f>
        <v>#REF!</v>
      </c>
      <c r="G24" s="70" t="e">
        <f>SUMIFS('Variance Analysis'!G$30:G$45,'Variance Analysis'!$B$30:$B$45,'Variance Analysis'!$B$30,'Variance Analysis'!$A$30:$A$45,'Variance Analysis'!$A$38)</f>
        <v>#REF!</v>
      </c>
      <c r="H24" s="70" t="e">
        <f>SUMIFS('Variance Analysis'!H$30:H$45,'Variance Analysis'!$B$30:$B$45,'Variance Analysis'!$B$30,'Variance Analysis'!$A$30:$A$45,'Variance Analysis'!$A$38)</f>
        <v>#REF!</v>
      </c>
      <c r="I24" s="70" t="e">
        <f>SUMIFS('Variance Analysis'!I$30:I$45,'Variance Analysis'!$B$30:$B$45,'Variance Analysis'!$B$30,'Variance Analysis'!$A$30:$A$45,'Variance Analysis'!$A$38)</f>
        <v>#REF!</v>
      </c>
      <c r="J24" s="70" t="e">
        <f>SUMIFS('Variance Analysis'!J$30:J$45,'Variance Analysis'!$B$30:$B$45,'Variance Analysis'!$B$30,'Variance Analysis'!$A$30:$A$45,'Variance Analysis'!$A$38)</f>
        <v>#REF!</v>
      </c>
      <c r="K24" s="70" t="e">
        <f>SUMIFS('Variance Analysis'!K$30:K$45,'Variance Analysis'!$B$30:$B$45,'Variance Analysis'!$B$30,'Variance Analysis'!$A$30:$A$45,'Variance Analysis'!$A$38)</f>
        <v>#REF!</v>
      </c>
      <c r="L24" s="70" t="e">
        <f>SUMIFS('Variance Analysis'!L$30:L$45,'Variance Analysis'!$B$30:$B$45,'Variance Analysis'!$B$30,'Variance Analysis'!$A$30:$A$45,'Variance Analysis'!$A$38)</f>
        <v>#REF!</v>
      </c>
      <c r="M24" s="70" t="e">
        <f>SUMIFS('Variance Analysis'!M$30:M$45,'Variance Analysis'!$B$30:$B$45,'Variance Analysis'!$B$30,'Variance Analysis'!$A$30:$A$45,'Variance Analysis'!$A$38)</f>
        <v>#REF!</v>
      </c>
      <c r="N24" s="70" t="e">
        <f>SUMIFS('Variance Analysis'!N$30:N$45,'Variance Analysis'!$B$30:$B$45,'Variance Analysis'!$B$30,'Variance Analysis'!$A$30:$A$45,'Variance Analysis'!$A$38)</f>
        <v>#REF!</v>
      </c>
    </row>
    <row r="25" spans="1:14" s="28" customFormat="1" ht="14.25" customHeight="1" thickTop="1" thickBot="1">
      <c r="A25" s="13" t="s">
        <v>116</v>
      </c>
      <c r="B25" s="14" t="s">
        <v>43</v>
      </c>
      <c r="C25" s="74" t="e">
        <f>ABS(C24)-SUM(C21:C23)</f>
        <v>#REF!</v>
      </c>
      <c r="D25" s="74" t="e">
        <f t="shared" ref="D25:N25" si="2">ABS(D24)-SUM(D21:D23)</f>
        <v>#REF!</v>
      </c>
      <c r="E25" s="74" t="e">
        <f t="shared" si="2"/>
        <v>#REF!</v>
      </c>
      <c r="F25" s="74" t="e">
        <f t="shared" si="2"/>
        <v>#REF!</v>
      </c>
      <c r="G25" s="74" t="e">
        <f t="shared" si="2"/>
        <v>#REF!</v>
      </c>
      <c r="H25" s="74" t="e">
        <f t="shared" si="2"/>
        <v>#REF!</v>
      </c>
      <c r="I25" s="74" t="e">
        <f t="shared" si="2"/>
        <v>#REF!</v>
      </c>
      <c r="J25" s="74" t="e">
        <f t="shared" si="2"/>
        <v>#REF!</v>
      </c>
      <c r="K25" s="74" t="e">
        <f t="shared" si="2"/>
        <v>#REF!</v>
      </c>
      <c r="L25" s="74" t="e">
        <f t="shared" si="2"/>
        <v>#REF!</v>
      </c>
      <c r="M25" s="74" t="e">
        <f t="shared" si="2"/>
        <v>#REF!</v>
      </c>
      <c r="N25" s="74" t="e">
        <f t="shared" si="2"/>
        <v>#REF!</v>
      </c>
    </row>
    <row r="26" spans="1:14" s="42" customFormat="1" ht="26.45" customHeight="1">
      <c r="A26" s="68" t="s">
        <v>187</v>
      </c>
      <c r="B26" s="66"/>
      <c r="C26" s="67"/>
      <c r="D26" s="67"/>
      <c r="E26" s="67"/>
      <c r="F26" s="67"/>
      <c r="G26" s="67"/>
      <c r="H26" s="67"/>
      <c r="I26" s="67"/>
      <c r="J26" s="67"/>
      <c r="K26" s="67"/>
      <c r="L26" s="67"/>
      <c r="M26" s="67"/>
      <c r="N26" s="67"/>
    </row>
    <row r="27" spans="1:14" s="41" customFormat="1" ht="14.25" customHeight="1">
      <c r="A27" s="33" t="s">
        <v>183</v>
      </c>
      <c r="B27" s="33" t="s">
        <v>167</v>
      </c>
      <c r="C27" s="73" t="s">
        <v>124</v>
      </c>
      <c r="D27" s="73" t="s">
        <v>125</v>
      </c>
      <c r="E27" s="73" t="s">
        <v>126</v>
      </c>
      <c r="F27" s="73" t="s">
        <v>127</v>
      </c>
      <c r="G27" s="73" t="s">
        <v>128</v>
      </c>
      <c r="H27" s="73" t="s">
        <v>129</v>
      </c>
      <c r="I27" s="73" t="s">
        <v>130</v>
      </c>
      <c r="J27" s="73" t="s">
        <v>131</v>
      </c>
      <c r="K27" s="73" t="s">
        <v>132</v>
      </c>
      <c r="L27" s="73" t="s">
        <v>133</v>
      </c>
      <c r="M27" s="73" t="s">
        <v>134</v>
      </c>
      <c r="N27" s="73" t="s">
        <v>135</v>
      </c>
    </row>
    <row r="28" spans="1:14" s="28" customFormat="1" ht="14.25" customHeight="1">
      <c r="A28" s="69" t="s">
        <v>184</v>
      </c>
      <c r="B28" s="69" t="s">
        <v>43</v>
      </c>
      <c r="C28" s="70" t="e">
        <f>SUMIFS('Variance Analysis'!C$30:C$45,'Variance Analysis'!$B$30:$B$45,'Variance Analysis'!$B$33,'Variance Analysis'!$A$30:$A$45,'Variance Analysis'!$A$42)</f>
        <v>#REF!</v>
      </c>
      <c r="D28" s="70" t="e">
        <f>SUMIFS('Variance Analysis'!D$30:D$45,'Variance Analysis'!$B$30:$B$45,'Variance Analysis'!$B$33,'Variance Analysis'!$A$30:$A$45,'Variance Analysis'!$A$42)</f>
        <v>#REF!</v>
      </c>
      <c r="E28" s="70" t="e">
        <f>SUMIFS('Variance Analysis'!E$30:E$45,'Variance Analysis'!$B$30:$B$45,'Variance Analysis'!$B$33,'Variance Analysis'!$A$30:$A$45,'Variance Analysis'!$A$42)</f>
        <v>#REF!</v>
      </c>
      <c r="F28" s="70" t="e">
        <f>SUMIFS('Variance Analysis'!F$30:F$45,'Variance Analysis'!$B$30:$B$45,'Variance Analysis'!$B$33,'Variance Analysis'!$A$30:$A$45,'Variance Analysis'!$A$42)</f>
        <v>#REF!</v>
      </c>
      <c r="G28" s="70" t="e">
        <f>SUMIFS('Variance Analysis'!G$30:G$45,'Variance Analysis'!$B$30:$B$45,'Variance Analysis'!$B$33,'Variance Analysis'!$A$30:$A$45,'Variance Analysis'!$A$42)</f>
        <v>#REF!</v>
      </c>
      <c r="H28" s="70" t="e">
        <f>SUMIFS('Variance Analysis'!H$30:H$45,'Variance Analysis'!$B$30:$B$45,'Variance Analysis'!$B$33,'Variance Analysis'!$A$30:$A$45,'Variance Analysis'!$A$42)</f>
        <v>#REF!</v>
      </c>
      <c r="I28" s="70" t="e">
        <f>SUMIFS('Variance Analysis'!I$30:I$45,'Variance Analysis'!$B$30:$B$45,'Variance Analysis'!$B$33,'Variance Analysis'!$A$30:$A$45,'Variance Analysis'!$A$42)</f>
        <v>#REF!</v>
      </c>
      <c r="J28" s="70" t="e">
        <f>SUMIFS('Variance Analysis'!J$30:J$45,'Variance Analysis'!$B$30:$B$45,'Variance Analysis'!$B$33,'Variance Analysis'!$A$30:$A$45,'Variance Analysis'!$A$42)</f>
        <v>#REF!</v>
      </c>
      <c r="K28" s="70" t="e">
        <f>SUMIFS('Variance Analysis'!K$30:K$45,'Variance Analysis'!$B$30:$B$45,'Variance Analysis'!$B$33,'Variance Analysis'!$A$30:$A$45,'Variance Analysis'!$A$42)</f>
        <v>#REF!</v>
      </c>
      <c r="L28" s="70" t="e">
        <f>SUMIFS('Variance Analysis'!L$30:L$45,'Variance Analysis'!$B$30:$B$45,'Variance Analysis'!$B$33,'Variance Analysis'!$A$30:$A$45,'Variance Analysis'!$A$42)</f>
        <v>#REF!</v>
      </c>
      <c r="M28" s="70" t="e">
        <f>SUMIFS('Variance Analysis'!M$30:M$45,'Variance Analysis'!$B$30:$B$45,'Variance Analysis'!$B$33,'Variance Analysis'!$A$30:$A$45,'Variance Analysis'!$A$42)</f>
        <v>#REF!</v>
      </c>
      <c r="N28" s="70" t="e">
        <f>SUMIFS('Variance Analysis'!N$30:N$45,'Variance Analysis'!$B$30:$B$45,'Variance Analysis'!$B$33,'Variance Analysis'!$A$30:$A$45,'Variance Analysis'!$A$42)</f>
        <v>#REF!</v>
      </c>
    </row>
    <row r="29" spans="1:14" s="28" customFormat="1" ht="14.25" customHeight="1">
      <c r="A29" s="69" t="s">
        <v>185</v>
      </c>
      <c r="B29" s="69" t="s">
        <v>43</v>
      </c>
      <c r="C29" s="70" t="e">
        <f>SUMIFS('Variance Analysis'!C$30:C$45,'Variance Analysis'!$B$30:$B$45,'Variance Analysis'!$B$31,'Variance Analysis'!$A$30:$A$45,'Variance Analysis'!$A$42)</f>
        <v>#REF!</v>
      </c>
      <c r="D29" s="70" t="e">
        <f>SUMIFS('Variance Analysis'!D$30:D$45,'Variance Analysis'!$B$30:$B$45,'Variance Analysis'!$B$31,'Variance Analysis'!$A$30:$A$45,'Variance Analysis'!$A$42)</f>
        <v>#REF!</v>
      </c>
      <c r="E29" s="70" t="e">
        <f>SUMIFS('Variance Analysis'!E$30:E$45,'Variance Analysis'!$B$30:$B$45,'Variance Analysis'!$B$31,'Variance Analysis'!$A$30:$A$45,'Variance Analysis'!$A$42)</f>
        <v>#REF!</v>
      </c>
      <c r="F29" s="70" t="e">
        <f>SUMIFS('Variance Analysis'!F$30:F$45,'Variance Analysis'!$B$30:$B$45,'Variance Analysis'!$B$31,'Variance Analysis'!$A$30:$A$45,'Variance Analysis'!$A$42)</f>
        <v>#REF!</v>
      </c>
      <c r="G29" s="70" t="e">
        <f>SUMIFS('Variance Analysis'!G$30:G$45,'Variance Analysis'!$B$30:$B$45,'Variance Analysis'!$B$31,'Variance Analysis'!$A$30:$A$45,'Variance Analysis'!$A$42)</f>
        <v>#REF!</v>
      </c>
      <c r="H29" s="70" t="e">
        <f>SUMIFS('Variance Analysis'!H$30:H$45,'Variance Analysis'!$B$30:$B$45,'Variance Analysis'!$B$31,'Variance Analysis'!$A$30:$A$45,'Variance Analysis'!$A$42)</f>
        <v>#REF!</v>
      </c>
      <c r="I29" s="70" t="e">
        <f>SUMIFS('Variance Analysis'!I$30:I$45,'Variance Analysis'!$B$30:$B$45,'Variance Analysis'!$B$31,'Variance Analysis'!$A$30:$A$45,'Variance Analysis'!$A$42)</f>
        <v>#REF!</v>
      </c>
      <c r="J29" s="70" t="e">
        <f>SUMIFS('Variance Analysis'!J$30:J$45,'Variance Analysis'!$B$30:$B$45,'Variance Analysis'!$B$31,'Variance Analysis'!$A$30:$A$45,'Variance Analysis'!$A$42)</f>
        <v>#REF!</v>
      </c>
      <c r="K29" s="70" t="e">
        <f>SUMIFS('Variance Analysis'!K$30:K$45,'Variance Analysis'!$B$30:$B$45,'Variance Analysis'!$B$31,'Variance Analysis'!$A$30:$A$45,'Variance Analysis'!$A$42)</f>
        <v>#REF!</v>
      </c>
      <c r="L29" s="70" t="e">
        <f>SUMIFS('Variance Analysis'!L$30:L$45,'Variance Analysis'!$B$30:$B$45,'Variance Analysis'!$B$31,'Variance Analysis'!$A$30:$A$45,'Variance Analysis'!$A$42)</f>
        <v>#REF!</v>
      </c>
      <c r="M29" s="70" t="e">
        <f>SUMIFS('Variance Analysis'!M$30:M$45,'Variance Analysis'!$B$30:$B$45,'Variance Analysis'!$B$31,'Variance Analysis'!$A$30:$A$45,'Variance Analysis'!$A$42)</f>
        <v>#REF!</v>
      </c>
      <c r="N29" s="70" t="e">
        <f>SUMIFS('Variance Analysis'!N$30:N$45,'Variance Analysis'!$B$30:$B$45,'Variance Analysis'!$B$31,'Variance Analysis'!$A$30:$A$45,'Variance Analysis'!$A$42)</f>
        <v>#REF!</v>
      </c>
    </row>
    <row r="30" spans="1:14" s="28" customFormat="1" ht="14.25" customHeight="1">
      <c r="A30" s="69" t="s">
        <v>186</v>
      </c>
      <c r="B30" s="69" t="s">
        <v>43</v>
      </c>
      <c r="C30" s="70" t="e">
        <f>SUMIFS('Variance Analysis'!C$30:C$45,'Variance Analysis'!$B$30:$B$45,'Variance Analysis'!$B$32,'Variance Analysis'!$A$30:$A$45,'Variance Analysis'!$A$42)</f>
        <v>#REF!</v>
      </c>
      <c r="D30" s="70" t="e">
        <f>SUMIFS('Variance Analysis'!D$30:D$45,'Variance Analysis'!$B$30:$B$45,'Variance Analysis'!$B$32,'Variance Analysis'!$A$30:$A$45,'Variance Analysis'!$A$42)</f>
        <v>#REF!</v>
      </c>
      <c r="E30" s="70" t="e">
        <f>SUMIFS('Variance Analysis'!E$30:E$45,'Variance Analysis'!$B$30:$B$45,'Variance Analysis'!$B$32,'Variance Analysis'!$A$30:$A$45,'Variance Analysis'!$A$42)</f>
        <v>#REF!</v>
      </c>
      <c r="F30" s="70" t="e">
        <f>SUMIFS('Variance Analysis'!F$30:F$45,'Variance Analysis'!$B$30:$B$45,'Variance Analysis'!$B$32,'Variance Analysis'!$A$30:$A$45,'Variance Analysis'!$A$42)</f>
        <v>#REF!</v>
      </c>
      <c r="G30" s="70" t="e">
        <f>SUMIFS('Variance Analysis'!G$30:G$45,'Variance Analysis'!$B$30:$B$45,'Variance Analysis'!$B$32,'Variance Analysis'!$A$30:$A$45,'Variance Analysis'!$A$42)</f>
        <v>#REF!</v>
      </c>
      <c r="H30" s="70" t="e">
        <f>SUMIFS('Variance Analysis'!H$30:H$45,'Variance Analysis'!$B$30:$B$45,'Variance Analysis'!$B$32,'Variance Analysis'!$A$30:$A$45,'Variance Analysis'!$A$42)</f>
        <v>#REF!</v>
      </c>
      <c r="I30" s="70" t="e">
        <f>SUMIFS('Variance Analysis'!I$30:I$45,'Variance Analysis'!$B$30:$B$45,'Variance Analysis'!$B$32,'Variance Analysis'!$A$30:$A$45,'Variance Analysis'!$A$42)</f>
        <v>#REF!</v>
      </c>
      <c r="J30" s="70" t="e">
        <f>SUMIFS('Variance Analysis'!J$30:J$45,'Variance Analysis'!$B$30:$B$45,'Variance Analysis'!$B$32,'Variance Analysis'!$A$30:$A$45,'Variance Analysis'!$A$42)</f>
        <v>#REF!</v>
      </c>
      <c r="K30" s="70" t="e">
        <f>SUMIFS('Variance Analysis'!K$30:K$45,'Variance Analysis'!$B$30:$B$45,'Variance Analysis'!$B$32,'Variance Analysis'!$A$30:$A$45,'Variance Analysis'!$A$42)</f>
        <v>#REF!</v>
      </c>
      <c r="L30" s="70" t="e">
        <f>SUMIFS('Variance Analysis'!L$30:L$45,'Variance Analysis'!$B$30:$B$45,'Variance Analysis'!$B$32,'Variance Analysis'!$A$30:$A$45,'Variance Analysis'!$A$42)</f>
        <v>#REF!</v>
      </c>
      <c r="M30" s="70" t="e">
        <f>SUMIFS('Variance Analysis'!M$30:M$45,'Variance Analysis'!$B$30:$B$45,'Variance Analysis'!$B$32,'Variance Analysis'!$A$30:$A$45,'Variance Analysis'!$A$42)</f>
        <v>#REF!</v>
      </c>
      <c r="N30" s="70" t="e">
        <f>SUMIFS('Variance Analysis'!N$30:N$45,'Variance Analysis'!$B$30:$B$45,'Variance Analysis'!$B$32,'Variance Analysis'!$A$30:$A$45,'Variance Analysis'!$A$42)</f>
        <v>#REF!</v>
      </c>
    </row>
    <row r="31" spans="1:14" s="28" customFormat="1" ht="14.25" customHeight="1" thickBot="1">
      <c r="A31" s="35" t="s">
        <v>80</v>
      </c>
      <c r="B31" s="35" t="s">
        <v>43</v>
      </c>
      <c r="C31" s="70" t="e">
        <f>SUMIFS('Variance Analysis'!C$30:C$45,'Variance Analysis'!$B$30:$B$45,'Variance Analysis'!$B$30,'Variance Analysis'!$A$30:$A$45,'Variance Analysis'!$A$42)</f>
        <v>#REF!</v>
      </c>
      <c r="D31" s="70" t="e">
        <f>SUMIFS('Variance Analysis'!D$30:D$45,'Variance Analysis'!$B$30:$B$45,'Variance Analysis'!$B$30,'Variance Analysis'!$A$30:$A$45,'Variance Analysis'!$A$42)</f>
        <v>#REF!</v>
      </c>
      <c r="E31" s="70" t="e">
        <f>SUMIFS('Variance Analysis'!E$30:E$45,'Variance Analysis'!$B$30:$B$45,'Variance Analysis'!$B$30,'Variance Analysis'!$A$30:$A$45,'Variance Analysis'!$A$42)</f>
        <v>#REF!</v>
      </c>
      <c r="F31" s="70" t="e">
        <f>SUMIFS('Variance Analysis'!F$30:F$45,'Variance Analysis'!$B$30:$B$45,'Variance Analysis'!$B$30,'Variance Analysis'!$A$30:$A$45,'Variance Analysis'!$A$42)</f>
        <v>#REF!</v>
      </c>
      <c r="G31" s="70" t="e">
        <f>SUMIFS('Variance Analysis'!G$30:G$45,'Variance Analysis'!$B$30:$B$45,'Variance Analysis'!$B$30,'Variance Analysis'!$A$30:$A$45,'Variance Analysis'!$A$42)</f>
        <v>#REF!</v>
      </c>
      <c r="H31" s="70" t="e">
        <f>SUMIFS('Variance Analysis'!H$30:H$45,'Variance Analysis'!$B$30:$B$45,'Variance Analysis'!$B$30,'Variance Analysis'!$A$30:$A$45,'Variance Analysis'!$A$42)</f>
        <v>#REF!</v>
      </c>
      <c r="I31" s="70" t="e">
        <f>SUMIFS('Variance Analysis'!I$30:I$45,'Variance Analysis'!$B$30:$B$45,'Variance Analysis'!$B$30,'Variance Analysis'!$A$30:$A$45,'Variance Analysis'!$A$42)</f>
        <v>#REF!</v>
      </c>
      <c r="J31" s="70" t="e">
        <f>SUMIFS('Variance Analysis'!J$30:J$45,'Variance Analysis'!$B$30:$B$45,'Variance Analysis'!$B$30,'Variance Analysis'!$A$30:$A$45,'Variance Analysis'!$A$42)</f>
        <v>#REF!</v>
      </c>
      <c r="K31" s="70" t="e">
        <f>SUMIFS('Variance Analysis'!K$30:K$45,'Variance Analysis'!$B$30:$B$45,'Variance Analysis'!$B$30,'Variance Analysis'!$A$30:$A$45,'Variance Analysis'!$A$42)</f>
        <v>#REF!</v>
      </c>
      <c r="L31" s="70" t="e">
        <f>SUMIFS('Variance Analysis'!L$30:L$45,'Variance Analysis'!$B$30:$B$45,'Variance Analysis'!$B$30,'Variance Analysis'!$A$30:$A$45,'Variance Analysis'!$A$42)</f>
        <v>#REF!</v>
      </c>
      <c r="M31" s="70" t="e">
        <f>SUMIFS('Variance Analysis'!M$30:M$45,'Variance Analysis'!$B$30:$B$45,'Variance Analysis'!$B$30,'Variance Analysis'!$A$30:$A$45,'Variance Analysis'!$A$42)</f>
        <v>#REF!</v>
      </c>
      <c r="N31" s="70" t="e">
        <f>SUMIFS('Variance Analysis'!N$30:N$45,'Variance Analysis'!$B$30:$B$45,'Variance Analysis'!$B$30,'Variance Analysis'!$A$30:$A$45,'Variance Analysis'!$A$42)</f>
        <v>#REF!</v>
      </c>
    </row>
    <row r="32" spans="1:14" s="28" customFormat="1" ht="14.25" customHeight="1" thickTop="1" thickBot="1">
      <c r="A32" s="13" t="s">
        <v>116</v>
      </c>
      <c r="B32" s="14" t="s">
        <v>43</v>
      </c>
      <c r="C32" s="74" t="e">
        <f>ABS(C31)-SUM(C28:C30)</f>
        <v>#REF!</v>
      </c>
      <c r="D32" s="74" t="e">
        <f t="shared" ref="D32:N32" si="3">ABS(D31)-SUM(D28:D30)</f>
        <v>#REF!</v>
      </c>
      <c r="E32" s="74" t="e">
        <f t="shared" si="3"/>
        <v>#REF!</v>
      </c>
      <c r="F32" s="74" t="e">
        <f t="shared" si="3"/>
        <v>#REF!</v>
      </c>
      <c r="G32" s="74" t="e">
        <f t="shared" si="3"/>
        <v>#REF!</v>
      </c>
      <c r="H32" s="74" t="e">
        <f t="shared" si="3"/>
        <v>#REF!</v>
      </c>
      <c r="I32" s="74" t="e">
        <f t="shared" si="3"/>
        <v>#REF!</v>
      </c>
      <c r="J32" s="74" t="e">
        <f t="shared" si="3"/>
        <v>#REF!</v>
      </c>
      <c r="K32" s="74" t="e">
        <f t="shared" si="3"/>
        <v>#REF!</v>
      </c>
      <c r="L32" s="74" t="e">
        <f t="shared" si="3"/>
        <v>#REF!</v>
      </c>
      <c r="M32" s="74" t="e">
        <f t="shared" si="3"/>
        <v>#REF!</v>
      </c>
      <c r="N32" s="74" t="e">
        <f t="shared" si="3"/>
        <v>#REF!</v>
      </c>
    </row>
    <row r="33" spans="1:14" s="30" customFormat="1" ht="36.950000000000003" customHeight="1">
      <c r="A33" s="77" t="s">
        <v>188</v>
      </c>
      <c r="B33" s="75"/>
      <c r="C33" s="76"/>
      <c r="D33" s="76"/>
      <c r="E33" s="76"/>
      <c r="F33" s="76"/>
      <c r="G33" s="76"/>
      <c r="H33" s="76"/>
      <c r="I33" s="76"/>
      <c r="J33" s="76"/>
      <c r="K33" s="76"/>
      <c r="L33" s="76"/>
      <c r="M33" s="76"/>
      <c r="N33" s="76"/>
    </row>
    <row r="34" spans="1:14" s="30" customFormat="1" ht="14.25" customHeight="1">
      <c r="A34" s="75"/>
      <c r="B34" s="75"/>
      <c r="C34" s="76"/>
      <c r="D34" s="76"/>
      <c r="E34" s="76"/>
      <c r="F34" s="76"/>
      <c r="G34" s="76"/>
      <c r="H34" s="76"/>
      <c r="I34" s="76"/>
      <c r="J34" s="76"/>
      <c r="K34" s="76"/>
      <c r="L34" s="76"/>
      <c r="M34" s="76"/>
      <c r="N34" s="76"/>
    </row>
    <row r="35" spans="1:14" s="32" customFormat="1" ht="20.100000000000001">
      <c r="A35" s="45" t="s">
        <v>39</v>
      </c>
      <c r="B35" s="33" t="s">
        <v>167</v>
      </c>
      <c r="C35" s="34" t="s">
        <v>124</v>
      </c>
      <c r="D35" s="34" t="s">
        <v>125</v>
      </c>
      <c r="E35" s="34" t="s">
        <v>126</v>
      </c>
      <c r="F35" s="34" t="s">
        <v>127</v>
      </c>
      <c r="G35" s="34" t="s">
        <v>128</v>
      </c>
      <c r="H35" s="34" t="s">
        <v>129</v>
      </c>
      <c r="I35" s="34" t="s">
        <v>130</v>
      </c>
      <c r="J35" s="34" t="s">
        <v>131</v>
      </c>
      <c r="K35" s="34" t="s">
        <v>132</v>
      </c>
      <c r="L35" s="34" t="s">
        <v>133</v>
      </c>
      <c r="M35" s="34" t="s">
        <v>134</v>
      </c>
      <c r="N35" s="34" t="s">
        <v>135</v>
      </c>
    </row>
    <row r="36" spans="1:14" ht="14.25" customHeight="1">
      <c r="A36" s="69" t="s">
        <v>184</v>
      </c>
      <c r="B36" s="69" t="s">
        <v>43</v>
      </c>
      <c r="C36" s="89" t="e">
        <f>SUMIFS('Variance Analysis'!C$9:C$24,'Variance Analysis'!$B$9:$B$24,'Variance Analysis'!$B$12,'Variance Analysis'!$A$9:$A$24,'Variance Analysis'!$A$12)</f>
        <v>#REF!</v>
      </c>
      <c r="D36" s="89" t="e">
        <f>SUMIFS('Variance Analysis'!D$9:D$24,'Variance Analysis'!$B$9:$B$24,'Variance Analysis'!$B$12,'Variance Analysis'!$A$9:$A$24,'Variance Analysis'!$A$12)</f>
        <v>#REF!</v>
      </c>
      <c r="E36" s="89" t="e">
        <f>SUMIFS('Variance Analysis'!E$9:E$24,'Variance Analysis'!$B$9:$B$24,'Variance Analysis'!$B$12,'Variance Analysis'!$A$9:$A$24,'Variance Analysis'!$A$12)</f>
        <v>#REF!</v>
      </c>
      <c r="F36" s="89" t="e">
        <f>SUMIFS('Variance Analysis'!F$9:F$24,'Variance Analysis'!$B$9:$B$24,'Variance Analysis'!$B$12,'Variance Analysis'!$A$9:$A$24,'Variance Analysis'!$A$12)</f>
        <v>#REF!</v>
      </c>
      <c r="G36" s="89" t="e">
        <f>SUMIFS('Variance Analysis'!G$9:G$24,'Variance Analysis'!$B$9:$B$24,'Variance Analysis'!$B$12,'Variance Analysis'!$A$9:$A$24,'Variance Analysis'!$A$12)</f>
        <v>#REF!</v>
      </c>
      <c r="H36" s="89" t="e">
        <f>SUMIFS('Variance Analysis'!H$9:H$24,'Variance Analysis'!$B$9:$B$24,'Variance Analysis'!$B$12,'Variance Analysis'!$A$9:$A$24,'Variance Analysis'!$A$12)</f>
        <v>#REF!</v>
      </c>
      <c r="I36" s="89" t="e">
        <f>SUMIFS('Variance Analysis'!I$9:I$24,'Variance Analysis'!$B$9:$B$24,'Variance Analysis'!$B$12,'Variance Analysis'!$A$9:$A$24,'Variance Analysis'!$A$12)</f>
        <v>#REF!</v>
      </c>
      <c r="J36" s="89" t="e">
        <f>SUMIFS('Variance Analysis'!J$9:J$24,'Variance Analysis'!$B$9:$B$24,'Variance Analysis'!$B$12,'Variance Analysis'!$A$9:$A$24,'Variance Analysis'!$A$12)</f>
        <v>#REF!</v>
      </c>
      <c r="K36" s="89" t="e">
        <f>SUMIFS('Variance Analysis'!K$9:K$24,'Variance Analysis'!$B$9:$B$24,'Variance Analysis'!$B$12,'Variance Analysis'!$A$9:$A$24,'Variance Analysis'!$A$12)</f>
        <v>#REF!</v>
      </c>
      <c r="L36" s="89" t="e">
        <f>SUMIFS('Variance Analysis'!L$9:L$24,'Variance Analysis'!$B$9:$B$24,'Variance Analysis'!$B$12,'Variance Analysis'!$A$9:$A$24,'Variance Analysis'!$A$12)</f>
        <v>#REF!</v>
      </c>
      <c r="M36" s="89" t="e">
        <f>SUMIFS('Variance Analysis'!M$9:M$24,'Variance Analysis'!$B$9:$B$24,'Variance Analysis'!$B$12,'Variance Analysis'!$A$9:$A$24,'Variance Analysis'!$A$12)</f>
        <v>#REF!</v>
      </c>
      <c r="N36" s="89" t="e">
        <f>SUMIFS('Variance Analysis'!N$9:N$24,'Variance Analysis'!$B$9:$B$24,'Variance Analysis'!$B$12,'Variance Analysis'!$A$9:$A$24,'Variance Analysis'!$A$12)</f>
        <v>#REF!</v>
      </c>
    </row>
    <row r="37" spans="1:14" ht="14.25" customHeight="1">
      <c r="A37" s="69" t="s">
        <v>145</v>
      </c>
      <c r="B37" s="69" t="s">
        <v>43</v>
      </c>
      <c r="C37" s="89" t="e">
        <f>SUMIFS('Variance Analysis'!C$9:C$24,'Variance Analysis'!$B$9:$B$24,'Variance Analysis'!$B$10,'Variance Analysis'!$A$9:$A$24,'Variance Analysis'!$A$12)</f>
        <v>#REF!</v>
      </c>
      <c r="D37" s="89" t="e">
        <f>SUMIFS('Variance Analysis'!D$9:D$24,'Variance Analysis'!$B$9:$B$24,'Variance Analysis'!$B$10,'Variance Analysis'!$A$9:$A$24,'Variance Analysis'!$A$12)</f>
        <v>#REF!</v>
      </c>
      <c r="E37" s="89" t="e">
        <f>SUMIFS('Variance Analysis'!E$9:E$24,'Variance Analysis'!$B$9:$B$24,'Variance Analysis'!$B$10,'Variance Analysis'!$A$9:$A$24,'Variance Analysis'!$A$12)</f>
        <v>#REF!</v>
      </c>
      <c r="F37" s="89" t="e">
        <f>SUMIFS('Variance Analysis'!F$9:F$24,'Variance Analysis'!$B$9:$B$24,'Variance Analysis'!$B$10,'Variance Analysis'!$A$9:$A$24,'Variance Analysis'!$A$12)</f>
        <v>#REF!</v>
      </c>
      <c r="G37" s="89" t="e">
        <f>SUMIFS('Variance Analysis'!G$9:G$24,'Variance Analysis'!$B$9:$B$24,'Variance Analysis'!$B$10,'Variance Analysis'!$A$9:$A$24,'Variance Analysis'!$A$12)</f>
        <v>#REF!</v>
      </c>
      <c r="H37" s="89" t="e">
        <f>SUMIFS('Variance Analysis'!H$9:H$24,'Variance Analysis'!$B$9:$B$24,'Variance Analysis'!$B$10,'Variance Analysis'!$A$9:$A$24,'Variance Analysis'!$A$12)</f>
        <v>#REF!</v>
      </c>
      <c r="I37" s="89" t="e">
        <f>SUMIFS('Variance Analysis'!I$9:I$24,'Variance Analysis'!$B$9:$B$24,'Variance Analysis'!$B$10,'Variance Analysis'!$A$9:$A$24,'Variance Analysis'!$A$12)</f>
        <v>#REF!</v>
      </c>
      <c r="J37" s="89" t="e">
        <f>SUMIFS('Variance Analysis'!J$9:J$24,'Variance Analysis'!$B$9:$B$24,'Variance Analysis'!$B$10,'Variance Analysis'!$A$9:$A$24,'Variance Analysis'!$A$12)</f>
        <v>#REF!</v>
      </c>
      <c r="K37" s="89" t="e">
        <f>SUMIFS('Variance Analysis'!K$9:K$24,'Variance Analysis'!$B$9:$B$24,'Variance Analysis'!$B$10,'Variance Analysis'!$A$9:$A$24,'Variance Analysis'!$A$12)</f>
        <v>#REF!</v>
      </c>
      <c r="L37" s="89" t="e">
        <f>SUMIFS('Variance Analysis'!L$9:L$24,'Variance Analysis'!$B$9:$B$24,'Variance Analysis'!$B$10,'Variance Analysis'!$A$9:$A$24,'Variance Analysis'!$A$12)</f>
        <v>#REF!</v>
      </c>
      <c r="M37" s="89" t="e">
        <f>SUMIFS('Variance Analysis'!M$9:M$24,'Variance Analysis'!$B$9:$B$24,'Variance Analysis'!$B$10,'Variance Analysis'!$A$9:$A$24,'Variance Analysis'!$A$12)</f>
        <v>#REF!</v>
      </c>
      <c r="N37" s="89" t="e">
        <f>SUMIFS('Variance Analysis'!N$9:N$24,'Variance Analysis'!$B$9:$B$24,'Variance Analysis'!$B$10,'Variance Analysis'!$A$9:$A$24,'Variance Analysis'!$A$12)</f>
        <v>#REF!</v>
      </c>
    </row>
    <row r="38" spans="1:14" ht="14.25" customHeight="1">
      <c r="A38" s="69" t="s">
        <v>146</v>
      </c>
      <c r="B38" s="69" t="s">
        <v>43</v>
      </c>
      <c r="C38" s="89" t="e">
        <f>SUMIFS('Variance Analysis'!C$9:C$24,'Variance Analysis'!$B$9:$B$24,'Variance Analysis'!$B$11,'Variance Analysis'!$A$9:$A$24,'Variance Analysis'!$A$12)</f>
        <v>#REF!</v>
      </c>
      <c r="D38" s="89" t="e">
        <f>SUMIFS('Variance Analysis'!D$9:D$24,'Variance Analysis'!$B$9:$B$24,'Variance Analysis'!$B$11,'Variance Analysis'!$A$9:$A$24,'Variance Analysis'!$A$12)</f>
        <v>#REF!</v>
      </c>
      <c r="E38" s="89" t="e">
        <f>SUMIFS('Variance Analysis'!E$9:E$24,'Variance Analysis'!$B$9:$B$24,'Variance Analysis'!$B$11,'Variance Analysis'!$A$9:$A$24,'Variance Analysis'!$A$12)</f>
        <v>#REF!</v>
      </c>
      <c r="F38" s="89" t="e">
        <f>SUMIFS('Variance Analysis'!F$9:F$24,'Variance Analysis'!$B$9:$B$24,'Variance Analysis'!$B$11,'Variance Analysis'!$A$9:$A$24,'Variance Analysis'!$A$12)</f>
        <v>#REF!</v>
      </c>
      <c r="G38" s="89" t="e">
        <f>SUMIFS('Variance Analysis'!G$9:G$24,'Variance Analysis'!$B$9:$B$24,'Variance Analysis'!$B$11,'Variance Analysis'!$A$9:$A$24,'Variance Analysis'!$A$12)</f>
        <v>#REF!</v>
      </c>
      <c r="H38" s="89" t="e">
        <f>SUMIFS('Variance Analysis'!H$9:H$24,'Variance Analysis'!$B$9:$B$24,'Variance Analysis'!$B$11,'Variance Analysis'!$A$9:$A$24,'Variance Analysis'!$A$12)</f>
        <v>#REF!</v>
      </c>
      <c r="I38" s="89" t="e">
        <f>SUMIFS('Variance Analysis'!I$9:I$24,'Variance Analysis'!$B$9:$B$24,'Variance Analysis'!$B$11,'Variance Analysis'!$A$9:$A$24,'Variance Analysis'!$A$12)</f>
        <v>#REF!</v>
      </c>
      <c r="J38" s="89" t="e">
        <f>SUMIFS('Variance Analysis'!J$9:J$24,'Variance Analysis'!$B$9:$B$24,'Variance Analysis'!$B$11,'Variance Analysis'!$A$9:$A$24,'Variance Analysis'!$A$12)</f>
        <v>#REF!</v>
      </c>
      <c r="K38" s="89" t="e">
        <f>SUMIFS('Variance Analysis'!K$9:K$24,'Variance Analysis'!$B$9:$B$24,'Variance Analysis'!$B$11,'Variance Analysis'!$A$9:$A$24,'Variance Analysis'!$A$12)</f>
        <v>#REF!</v>
      </c>
      <c r="L38" s="89" t="e">
        <f>SUMIFS('Variance Analysis'!L$9:L$24,'Variance Analysis'!$B$9:$B$24,'Variance Analysis'!$B$11,'Variance Analysis'!$A$9:$A$24,'Variance Analysis'!$A$12)</f>
        <v>#REF!</v>
      </c>
      <c r="M38" s="89" t="e">
        <f>SUMIFS('Variance Analysis'!M$9:M$24,'Variance Analysis'!$B$9:$B$24,'Variance Analysis'!$B$11,'Variance Analysis'!$A$9:$A$24,'Variance Analysis'!$A$12)</f>
        <v>#REF!</v>
      </c>
      <c r="N38" s="89" t="e">
        <f>SUMIFS('Variance Analysis'!N$9:N$24,'Variance Analysis'!$B$9:$B$24,'Variance Analysis'!$B$11,'Variance Analysis'!$A$9:$A$24,'Variance Analysis'!$A$12)</f>
        <v>#REF!</v>
      </c>
    </row>
    <row r="39" spans="1:14" ht="14.25" customHeight="1" thickBot="1">
      <c r="A39" s="69" t="s">
        <v>80</v>
      </c>
      <c r="B39" s="69" t="s">
        <v>43</v>
      </c>
      <c r="C39" s="89" t="e">
        <f>SUMIFS('Variance Analysis'!C$9:C$24,'Variance Analysis'!$B$9:$B$24,'Variance Analysis'!$B$9,'Variance Analysis'!$A$9:$A$24,'Variance Analysis'!$A$12)</f>
        <v>#REF!</v>
      </c>
      <c r="D39" s="89" t="e">
        <f>SUMIFS('Variance Analysis'!D$9:D$24,'Variance Analysis'!$B$9:$B$24,'Variance Analysis'!$B$9,'Variance Analysis'!$A$9:$A$24,'Variance Analysis'!$A$12)</f>
        <v>#REF!</v>
      </c>
      <c r="E39" s="89" t="e">
        <f>SUMIFS('Variance Analysis'!E$9:E$24,'Variance Analysis'!$B$9:$B$24,'Variance Analysis'!$B$9,'Variance Analysis'!$A$9:$A$24,'Variance Analysis'!$A$12)</f>
        <v>#REF!</v>
      </c>
      <c r="F39" s="89" t="e">
        <f>SUMIFS('Variance Analysis'!F$9:F$24,'Variance Analysis'!$B$9:$B$24,'Variance Analysis'!$B$9,'Variance Analysis'!$A$9:$A$24,'Variance Analysis'!$A$12)</f>
        <v>#REF!</v>
      </c>
      <c r="G39" s="89" t="e">
        <f>SUMIFS('Variance Analysis'!G$9:G$24,'Variance Analysis'!$B$9:$B$24,'Variance Analysis'!$B$9,'Variance Analysis'!$A$9:$A$24,'Variance Analysis'!$A$12)</f>
        <v>#REF!</v>
      </c>
      <c r="H39" s="89" t="e">
        <f>SUMIFS('Variance Analysis'!H$9:H$24,'Variance Analysis'!$B$9:$B$24,'Variance Analysis'!$B$9,'Variance Analysis'!$A$9:$A$24,'Variance Analysis'!$A$12)</f>
        <v>#REF!</v>
      </c>
      <c r="I39" s="89" t="e">
        <f>SUMIFS('Variance Analysis'!I$9:I$24,'Variance Analysis'!$B$9:$B$24,'Variance Analysis'!$B$9,'Variance Analysis'!$A$9:$A$24,'Variance Analysis'!$A$12)</f>
        <v>#REF!</v>
      </c>
      <c r="J39" s="89" t="e">
        <f>SUMIFS('Variance Analysis'!J$9:J$24,'Variance Analysis'!$B$9:$B$24,'Variance Analysis'!$B$9,'Variance Analysis'!$A$9:$A$24,'Variance Analysis'!$A$12)</f>
        <v>#REF!</v>
      </c>
      <c r="K39" s="89" t="e">
        <f>SUMIFS('Variance Analysis'!K$9:K$24,'Variance Analysis'!$B$9:$B$24,'Variance Analysis'!$B$9,'Variance Analysis'!$A$9:$A$24,'Variance Analysis'!$A$12)</f>
        <v>#REF!</v>
      </c>
      <c r="L39" s="89" t="e">
        <f>SUMIFS('Variance Analysis'!L$9:L$24,'Variance Analysis'!$B$9:$B$24,'Variance Analysis'!$B$9,'Variance Analysis'!$A$9:$A$24,'Variance Analysis'!$A$12)</f>
        <v>#REF!</v>
      </c>
      <c r="M39" s="89" t="e">
        <f>SUMIFS('Variance Analysis'!M$9:M$24,'Variance Analysis'!$B$9:$B$24,'Variance Analysis'!$B$9,'Variance Analysis'!$A$9:$A$24,'Variance Analysis'!$A$12)</f>
        <v>#REF!</v>
      </c>
      <c r="N39" s="89" t="e">
        <f>SUMIFS('Variance Analysis'!N$9:N$24,'Variance Analysis'!$B$9:$B$24,'Variance Analysis'!$B$9,'Variance Analysis'!$A$9:$A$24,'Variance Analysis'!$A$12)</f>
        <v>#REF!</v>
      </c>
    </row>
    <row r="40" spans="1:14" ht="14.25" customHeight="1" thickTop="1" thickBot="1">
      <c r="A40" s="13" t="s">
        <v>116</v>
      </c>
      <c r="B40" s="14" t="s">
        <v>43</v>
      </c>
      <c r="C40" s="16" t="e">
        <f>ABS(C39)-SUM(C36:C38)</f>
        <v>#REF!</v>
      </c>
      <c r="D40" s="16" t="e">
        <f t="shared" ref="D40:N40" si="4">ABS(D39)-SUM(D36:D38)</f>
        <v>#REF!</v>
      </c>
      <c r="E40" s="16" t="e">
        <f t="shared" si="4"/>
        <v>#REF!</v>
      </c>
      <c r="F40" s="16" t="e">
        <f t="shared" si="4"/>
        <v>#REF!</v>
      </c>
      <c r="G40" s="16" t="e">
        <f t="shared" si="4"/>
        <v>#REF!</v>
      </c>
      <c r="H40" s="16" t="e">
        <f t="shared" si="4"/>
        <v>#REF!</v>
      </c>
      <c r="I40" s="16" t="e">
        <f t="shared" si="4"/>
        <v>#REF!</v>
      </c>
      <c r="J40" s="16" t="e">
        <f t="shared" si="4"/>
        <v>#REF!</v>
      </c>
      <c r="K40" s="16" t="e">
        <f t="shared" si="4"/>
        <v>#REF!</v>
      </c>
      <c r="L40" s="16" t="e">
        <f t="shared" si="4"/>
        <v>#REF!</v>
      </c>
      <c r="M40" s="16" t="e">
        <f t="shared" si="4"/>
        <v>#REF!</v>
      </c>
      <c r="N40" s="16" t="e">
        <f t="shared" si="4"/>
        <v>#REF!</v>
      </c>
    </row>
    <row r="41" spans="1:14" ht="14.25" customHeight="1">
      <c r="A41" s="62"/>
      <c r="B41" s="63"/>
      <c r="C41" s="65"/>
      <c r="D41" s="65"/>
      <c r="E41" s="65"/>
      <c r="F41" s="65"/>
      <c r="G41" s="65"/>
      <c r="H41" s="65"/>
      <c r="I41" s="65"/>
      <c r="J41" s="65"/>
      <c r="K41" s="65"/>
      <c r="L41" s="65"/>
      <c r="M41" s="65"/>
      <c r="N41" s="65"/>
    </row>
    <row r="42" spans="1:14" ht="14.25" customHeight="1">
      <c r="A42" s="62"/>
      <c r="B42" s="63"/>
      <c r="C42" s="65"/>
      <c r="D42" s="65"/>
      <c r="E42" s="65"/>
      <c r="F42" s="65"/>
      <c r="G42" s="65"/>
      <c r="H42" s="65"/>
      <c r="I42" s="65"/>
      <c r="J42" s="65"/>
      <c r="K42" s="65"/>
      <c r="L42" s="65"/>
      <c r="M42" s="65"/>
      <c r="N42" s="65"/>
    </row>
    <row r="43" spans="1:14" s="32" customFormat="1" ht="33" customHeight="1">
      <c r="A43" s="45" t="s">
        <v>47</v>
      </c>
      <c r="B43" s="33" t="s">
        <v>167</v>
      </c>
      <c r="C43" s="34" t="s">
        <v>124</v>
      </c>
      <c r="D43" s="34" t="s">
        <v>125</v>
      </c>
      <c r="E43" s="34" t="s">
        <v>126</v>
      </c>
      <c r="F43" s="34" t="s">
        <v>127</v>
      </c>
      <c r="G43" s="34" t="s">
        <v>128</v>
      </c>
      <c r="H43" s="34" t="s">
        <v>129</v>
      </c>
      <c r="I43" s="34" t="s">
        <v>130</v>
      </c>
      <c r="J43" s="34" t="s">
        <v>131</v>
      </c>
      <c r="K43" s="34" t="s">
        <v>132</v>
      </c>
      <c r="L43" s="34" t="s">
        <v>133</v>
      </c>
      <c r="M43" s="34" t="s">
        <v>134</v>
      </c>
      <c r="N43" s="34" t="s">
        <v>135</v>
      </c>
    </row>
    <row r="44" spans="1:14" ht="14.25" customHeight="1">
      <c r="A44" s="69" t="s">
        <v>184</v>
      </c>
      <c r="B44" s="69" t="s">
        <v>43</v>
      </c>
      <c r="C44" s="89" t="e">
        <f>SUMIFS('Variance Analysis'!C$9:C$24,'Variance Analysis'!$B$9:$B$24,'Variance Analysis'!$B$12,'Variance Analysis'!$A$9:$A$24,'Variance Analysis'!$A$13)</f>
        <v>#REF!</v>
      </c>
      <c r="D44" s="89" t="e">
        <f>SUMIFS('Variance Analysis'!D$9:D$24,'Variance Analysis'!$B$9:$B$24,'Variance Analysis'!$B$12,'Variance Analysis'!$A$9:$A$24,'Variance Analysis'!$A$13)</f>
        <v>#REF!</v>
      </c>
      <c r="E44" s="89" t="e">
        <f>SUMIFS('Variance Analysis'!E$9:E$24,'Variance Analysis'!$B$9:$B$24,'Variance Analysis'!$B$12,'Variance Analysis'!$A$9:$A$24,'Variance Analysis'!$A$13)</f>
        <v>#REF!</v>
      </c>
      <c r="F44" s="89" t="e">
        <f>SUMIFS('Variance Analysis'!F$9:F$24,'Variance Analysis'!$B$9:$B$24,'Variance Analysis'!$B$12,'Variance Analysis'!$A$9:$A$24,'Variance Analysis'!$A$13)</f>
        <v>#REF!</v>
      </c>
      <c r="G44" s="89" t="e">
        <f>SUMIFS('Variance Analysis'!G$9:G$24,'Variance Analysis'!$B$9:$B$24,'Variance Analysis'!$B$12,'Variance Analysis'!$A$9:$A$24,'Variance Analysis'!$A$13)</f>
        <v>#REF!</v>
      </c>
      <c r="H44" s="89" t="e">
        <f>SUMIFS('Variance Analysis'!H$9:H$24,'Variance Analysis'!$B$9:$B$24,'Variance Analysis'!$B$12,'Variance Analysis'!$A$9:$A$24,'Variance Analysis'!$A$13)</f>
        <v>#REF!</v>
      </c>
      <c r="I44" s="89" t="e">
        <f>SUMIFS('Variance Analysis'!I$9:I$24,'Variance Analysis'!$B$9:$B$24,'Variance Analysis'!$B$12,'Variance Analysis'!$A$9:$A$24,'Variance Analysis'!$A$13)</f>
        <v>#REF!</v>
      </c>
      <c r="J44" s="89" t="e">
        <f>SUMIFS('Variance Analysis'!J$9:J$24,'Variance Analysis'!$B$9:$B$24,'Variance Analysis'!$B$12,'Variance Analysis'!$A$9:$A$24,'Variance Analysis'!$A$13)</f>
        <v>#REF!</v>
      </c>
      <c r="K44" s="89" t="e">
        <f>SUMIFS('Variance Analysis'!K$9:K$24,'Variance Analysis'!$B$9:$B$24,'Variance Analysis'!$B$12,'Variance Analysis'!$A$9:$A$24,'Variance Analysis'!$A$13)</f>
        <v>#REF!</v>
      </c>
      <c r="L44" s="89" t="e">
        <f>SUMIFS('Variance Analysis'!L$9:L$24,'Variance Analysis'!$B$9:$B$24,'Variance Analysis'!$B$12,'Variance Analysis'!$A$9:$A$24,'Variance Analysis'!$A$13)</f>
        <v>#REF!</v>
      </c>
      <c r="M44" s="89" t="e">
        <f>SUMIFS('Variance Analysis'!M$9:M$24,'Variance Analysis'!$B$9:$B$24,'Variance Analysis'!$B$12,'Variance Analysis'!$A$9:$A$24,'Variance Analysis'!$A$13)</f>
        <v>#REF!</v>
      </c>
      <c r="N44" s="89" t="e">
        <f>SUMIFS('Variance Analysis'!N$9:N$24,'Variance Analysis'!$B$9:$B$24,'Variance Analysis'!$B$12,'Variance Analysis'!$A$9:$A$24,'Variance Analysis'!$A$13)</f>
        <v>#REF!</v>
      </c>
    </row>
    <row r="45" spans="1:14" ht="14.25" customHeight="1">
      <c r="A45" s="69" t="s">
        <v>145</v>
      </c>
      <c r="B45" s="69" t="s">
        <v>43</v>
      </c>
      <c r="C45" s="89" t="e">
        <f>SUMIFS('Variance Analysis'!C$9:C$24,'Variance Analysis'!$B$9:$B$24,'Variance Analysis'!$B$10,'Variance Analysis'!$A$9:$A$24,'Variance Analysis'!$A$13)</f>
        <v>#REF!</v>
      </c>
      <c r="D45" s="89" t="e">
        <f>SUMIFS('Variance Analysis'!D$9:D$24,'Variance Analysis'!$B$9:$B$24,'Variance Analysis'!$B$10,'Variance Analysis'!$A$9:$A$24,'Variance Analysis'!$A$13)</f>
        <v>#REF!</v>
      </c>
      <c r="E45" s="89" t="e">
        <f>SUMIFS('Variance Analysis'!E$9:E$24,'Variance Analysis'!$B$9:$B$24,'Variance Analysis'!$B$10,'Variance Analysis'!$A$9:$A$24,'Variance Analysis'!$A$13)</f>
        <v>#REF!</v>
      </c>
      <c r="F45" s="89" t="e">
        <f>SUMIFS('Variance Analysis'!F$9:F$24,'Variance Analysis'!$B$9:$B$24,'Variance Analysis'!$B$10,'Variance Analysis'!$A$9:$A$24,'Variance Analysis'!$A$13)</f>
        <v>#REF!</v>
      </c>
      <c r="G45" s="89" t="e">
        <f>SUMIFS('Variance Analysis'!G$9:G$24,'Variance Analysis'!$B$9:$B$24,'Variance Analysis'!$B$10,'Variance Analysis'!$A$9:$A$24,'Variance Analysis'!$A$13)</f>
        <v>#REF!</v>
      </c>
      <c r="H45" s="89" t="e">
        <f>SUMIFS('Variance Analysis'!H$9:H$24,'Variance Analysis'!$B$9:$B$24,'Variance Analysis'!$B$10,'Variance Analysis'!$A$9:$A$24,'Variance Analysis'!$A$13)</f>
        <v>#REF!</v>
      </c>
      <c r="I45" s="89" t="e">
        <f>SUMIFS('Variance Analysis'!I$9:I$24,'Variance Analysis'!$B$9:$B$24,'Variance Analysis'!$B$10,'Variance Analysis'!$A$9:$A$24,'Variance Analysis'!$A$13)</f>
        <v>#REF!</v>
      </c>
      <c r="J45" s="89" t="e">
        <f>SUMIFS('Variance Analysis'!J$9:J$24,'Variance Analysis'!$B$9:$B$24,'Variance Analysis'!$B$10,'Variance Analysis'!$A$9:$A$24,'Variance Analysis'!$A$13)</f>
        <v>#REF!</v>
      </c>
      <c r="K45" s="89" t="e">
        <f>SUMIFS('Variance Analysis'!K$9:K$24,'Variance Analysis'!$B$9:$B$24,'Variance Analysis'!$B$10,'Variance Analysis'!$A$9:$A$24,'Variance Analysis'!$A$13)</f>
        <v>#REF!</v>
      </c>
      <c r="L45" s="89" t="e">
        <f>SUMIFS('Variance Analysis'!L$9:L$24,'Variance Analysis'!$B$9:$B$24,'Variance Analysis'!$B$10,'Variance Analysis'!$A$9:$A$24,'Variance Analysis'!$A$13)</f>
        <v>#REF!</v>
      </c>
      <c r="M45" s="89" t="e">
        <f>SUMIFS('Variance Analysis'!M$9:M$24,'Variance Analysis'!$B$9:$B$24,'Variance Analysis'!$B$10,'Variance Analysis'!$A$9:$A$24,'Variance Analysis'!$A$13)</f>
        <v>#REF!</v>
      </c>
      <c r="N45" s="89" t="e">
        <f>SUMIFS('Variance Analysis'!N$9:N$24,'Variance Analysis'!$B$9:$B$24,'Variance Analysis'!$B$10,'Variance Analysis'!$A$9:$A$24,'Variance Analysis'!$A$13)</f>
        <v>#REF!</v>
      </c>
    </row>
    <row r="46" spans="1:14" ht="14.25" customHeight="1">
      <c r="A46" s="69" t="s">
        <v>146</v>
      </c>
      <c r="B46" s="69" t="s">
        <v>43</v>
      </c>
      <c r="C46" s="89" t="e">
        <f>SUMIFS('Variance Analysis'!C$9:C$24,'Variance Analysis'!$B$9:$B$24,'Variance Analysis'!$B$11,'Variance Analysis'!$A$9:$A$24,'Variance Analysis'!$A$13)</f>
        <v>#REF!</v>
      </c>
      <c r="D46" s="89" t="e">
        <f>SUMIFS('Variance Analysis'!D$9:D$24,'Variance Analysis'!$B$9:$B$24,'Variance Analysis'!$B$11,'Variance Analysis'!$A$9:$A$24,'Variance Analysis'!$A$13)</f>
        <v>#REF!</v>
      </c>
      <c r="E46" s="89" t="e">
        <f>SUMIFS('Variance Analysis'!E$9:E$24,'Variance Analysis'!$B$9:$B$24,'Variance Analysis'!$B$11,'Variance Analysis'!$A$9:$A$24,'Variance Analysis'!$A$13)</f>
        <v>#REF!</v>
      </c>
      <c r="F46" s="89" t="e">
        <f>SUMIFS('Variance Analysis'!F$9:F$24,'Variance Analysis'!$B$9:$B$24,'Variance Analysis'!$B$11,'Variance Analysis'!$A$9:$A$24,'Variance Analysis'!$A$13)</f>
        <v>#REF!</v>
      </c>
      <c r="G46" s="89" t="e">
        <f>SUMIFS('Variance Analysis'!G$9:G$24,'Variance Analysis'!$B$9:$B$24,'Variance Analysis'!$B$11,'Variance Analysis'!$A$9:$A$24,'Variance Analysis'!$A$13)</f>
        <v>#REF!</v>
      </c>
      <c r="H46" s="89" t="e">
        <f>SUMIFS('Variance Analysis'!H$9:H$24,'Variance Analysis'!$B$9:$B$24,'Variance Analysis'!$B$11,'Variance Analysis'!$A$9:$A$24,'Variance Analysis'!$A$13)</f>
        <v>#REF!</v>
      </c>
      <c r="I46" s="89" t="e">
        <f>SUMIFS('Variance Analysis'!I$9:I$24,'Variance Analysis'!$B$9:$B$24,'Variance Analysis'!$B$11,'Variance Analysis'!$A$9:$A$24,'Variance Analysis'!$A$13)</f>
        <v>#REF!</v>
      </c>
      <c r="J46" s="89" t="e">
        <f>SUMIFS('Variance Analysis'!J$9:J$24,'Variance Analysis'!$B$9:$B$24,'Variance Analysis'!$B$11,'Variance Analysis'!$A$9:$A$24,'Variance Analysis'!$A$13)</f>
        <v>#REF!</v>
      </c>
      <c r="K46" s="89" t="e">
        <f>SUMIFS('Variance Analysis'!K$9:K$24,'Variance Analysis'!$B$9:$B$24,'Variance Analysis'!$B$11,'Variance Analysis'!$A$9:$A$24,'Variance Analysis'!$A$13)</f>
        <v>#REF!</v>
      </c>
      <c r="L46" s="89" t="e">
        <f>SUMIFS('Variance Analysis'!L$9:L$24,'Variance Analysis'!$B$9:$B$24,'Variance Analysis'!$B$11,'Variance Analysis'!$A$9:$A$24,'Variance Analysis'!$A$13)</f>
        <v>#REF!</v>
      </c>
      <c r="M46" s="89" t="e">
        <f>SUMIFS('Variance Analysis'!M$9:M$24,'Variance Analysis'!$B$9:$B$24,'Variance Analysis'!$B$11,'Variance Analysis'!$A$9:$A$24,'Variance Analysis'!$A$13)</f>
        <v>#REF!</v>
      </c>
      <c r="N46" s="89" t="e">
        <f>SUMIFS('Variance Analysis'!N$9:N$24,'Variance Analysis'!$B$9:$B$24,'Variance Analysis'!$B$11,'Variance Analysis'!$A$9:$A$24,'Variance Analysis'!$A$13)</f>
        <v>#REF!</v>
      </c>
    </row>
    <row r="47" spans="1:14" ht="14.25" customHeight="1" thickBot="1">
      <c r="A47" s="69" t="s">
        <v>80</v>
      </c>
      <c r="B47" s="69" t="s">
        <v>43</v>
      </c>
      <c r="C47" s="89" t="e">
        <f>SUMIFS('Variance Analysis'!C$9:C$24,'Variance Analysis'!$B$9:$B$24,'Variance Analysis'!$B$9,'Variance Analysis'!$A$9:$A$24,'Variance Analysis'!$A$13)</f>
        <v>#REF!</v>
      </c>
      <c r="D47" s="89" t="e">
        <f>SUMIFS('Variance Analysis'!D$9:D$24,'Variance Analysis'!$B$9:$B$24,'Variance Analysis'!$B$9,'Variance Analysis'!$A$9:$A$24,'Variance Analysis'!$A$13)</f>
        <v>#REF!</v>
      </c>
      <c r="E47" s="89" t="e">
        <f>SUMIFS('Variance Analysis'!E$9:E$24,'Variance Analysis'!$B$9:$B$24,'Variance Analysis'!$B$9,'Variance Analysis'!$A$9:$A$24,'Variance Analysis'!$A$13)</f>
        <v>#REF!</v>
      </c>
      <c r="F47" s="89" t="e">
        <f>SUMIFS('Variance Analysis'!F$9:F$24,'Variance Analysis'!$B$9:$B$24,'Variance Analysis'!$B$9,'Variance Analysis'!$A$9:$A$24,'Variance Analysis'!$A$13)</f>
        <v>#REF!</v>
      </c>
      <c r="G47" s="89" t="e">
        <f>SUMIFS('Variance Analysis'!G$9:G$24,'Variance Analysis'!$B$9:$B$24,'Variance Analysis'!$B$9,'Variance Analysis'!$A$9:$A$24,'Variance Analysis'!$A$13)</f>
        <v>#REF!</v>
      </c>
      <c r="H47" s="89" t="e">
        <f>SUMIFS('Variance Analysis'!H$9:H$24,'Variance Analysis'!$B$9:$B$24,'Variance Analysis'!$B$9,'Variance Analysis'!$A$9:$A$24,'Variance Analysis'!$A$13)</f>
        <v>#REF!</v>
      </c>
      <c r="I47" s="89" t="e">
        <f>SUMIFS('Variance Analysis'!I$9:I$24,'Variance Analysis'!$B$9:$B$24,'Variance Analysis'!$B$9,'Variance Analysis'!$A$9:$A$24,'Variance Analysis'!$A$13)</f>
        <v>#REF!</v>
      </c>
      <c r="J47" s="89" t="e">
        <f>SUMIFS('Variance Analysis'!J$9:J$24,'Variance Analysis'!$B$9:$B$24,'Variance Analysis'!$B$9,'Variance Analysis'!$A$9:$A$24,'Variance Analysis'!$A$13)</f>
        <v>#REF!</v>
      </c>
      <c r="K47" s="89" t="e">
        <f>SUMIFS('Variance Analysis'!K$9:K$24,'Variance Analysis'!$B$9:$B$24,'Variance Analysis'!$B$9,'Variance Analysis'!$A$9:$A$24,'Variance Analysis'!$A$13)</f>
        <v>#REF!</v>
      </c>
      <c r="L47" s="89" t="e">
        <f>SUMIFS('Variance Analysis'!L$9:L$24,'Variance Analysis'!$B$9:$B$24,'Variance Analysis'!$B$9,'Variance Analysis'!$A$9:$A$24,'Variance Analysis'!$A$13)</f>
        <v>#REF!</v>
      </c>
      <c r="M47" s="89" t="e">
        <f>SUMIFS('Variance Analysis'!M$9:M$24,'Variance Analysis'!$B$9:$B$24,'Variance Analysis'!$B$9,'Variance Analysis'!$A$9:$A$24,'Variance Analysis'!$A$13)</f>
        <v>#REF!</v>
      </c>
      <c r="N47" s="89" t="e">
        <f>SUMIFS('Variance Analysis'!N$9:N$24,'Variance Analysis'!$B$9:$B$24,'Variance Analysis'!$B$9,'Variance Analysis'!$A$9:$A$24,'Variance Analysis'!$A$13)</f>
        <v>#REF!</v>
      </c>
    </row>
    <row r="48" spans="1:14" ht="14.25" customHeight="1" thickTop="1" thickBot="1">
      <c r="A48" s="13" t="s">
        <v>116</v>
      </c>
      <c r="B48" s="14" t="s">
        <v>43</v>
      </c>
      <c r="C48" s="16" t="e">
        <f>ABS(C47)-SUM(C44:C46)</f>
        <v>#REF!</v>
      </c>
      <c r="D48" s="16" t="e">
        <f t="shared" ref="D48:N48" si="5">ABS(D47)-SUM(D44:D46)</f>
        <v>#REF!</v>
      </c>
      <c r="E48" s="16" t="e">
        <f t="shared" si="5"/>
        <v>#REF!</v>
      </c>
      <c r="F48" s="16" t="e">
        <f t="shared" si="5"/>
        <v>#REF!</v>
      </c>
      <c r="G48" s="16" t="e">
        <f t="shared" si="5"/>
        <v>#REF!</v>
      </c>
      <c r="H48" s="16" t="e">
        <f t="shared" si="5"/>
        <v>#REF!</v>
      </c>
      <c r="I48" s="16" t="e">
        <f t="shared" si="5"/>
        <v>#REF!</v>
      </c>
      <c r="J48" s="16" t="e">
        <f t="shared" si="5"/>
        <v>#REF!</v>
      </c>
      <c r="K48" s="16" t="e">
        <f t="shared" si="5"/>
        <v>#REF!</v>
      </c>
      <c r="L48" s="16" t="e">
        <f t="shared" si="5"/>
        <v>#REF!</v>
      </c>
      <c r="M48" s="16" t="e">
        <f t="shared" si="5"/>
        <v>#REF!</v>
      </c>
      <c r="N48" s="16" t="e">
        <f t="shared" si="5"/>
        <v>#REF!</v>
      </c>
    </row>
    <row r="49" spans="1:14" ht="14.25" customHeight="1">
      <c r="A49" s="62"/>
      <c r="B49" s="63"/>
      <c r="C49" s="65"/>
      <c r="D49" s="65"/>
      <c r="E49" s="65"/>
      <c r="F49" s="65"/>
      <c r="G49" s="65"/>
      <c r="H49" s="65"/>
      <c r="I49" s="65"/>
      <c r="J49" s="65"/>
      <c r="K49" s="65"/>
      <c r="L49" s="65"/>
      <c r="M49" s="65"/>
      <c r="N49" s="65"/>
    </row>
    <row r="50" spans="1:14" ht="14.25" customHeight="1">
      <c r="A50" s="62"/>
      <c r="B50" s="63"/>
      <c r="C50" s="65"/>
      <c r="D50" s="65"/>
      <c r="E50" s="65"/>
      <c r="F50" s="65"/>
      <c r="G50" s="65"/>
      <c r="H50" s="65"/>
      <c r="I50" s="65"/>
      <c r="J50" s="65"/>
      <c r="K50" s="65"/>
      <c r="L50" s="65"/>
      <c r="M50" s="65"/>
      <c r="N50" s="65"/>
    </row>
    <row r="51" spans="1:14" s="32" customFormat="1" ht="33" customHeight="1">
      <c r="A51" s="45" t="s">
        <v>48</v>
      </c>
      <c r="B51" s="33" t="s">
        <v>167</v>
      </c>
      <c r="C51" s="34" t="s">
        <v>124</v>
      </c>
      <c r="D51" s="34" t="s">
        <v>125</v>
      </c>
      <c r="E51" s="34" t="s">
        <v>126</v>
      </c>
      <c r="F51" s="34" t="s">
        <v>127</v>
      </c>
      <c r="G51" s="34" t="s">
        <v>128</v>
      </c>
      <c r="H51" s="34" t="s">
        <v>129</v>
      </c>
      <c r="I51" s="34" t="s">
        <v>130</v>
      </c>
      <c r="J51" s="34" t="s">
        <v>131</v>
      </c>
      <c r="K51" s="34" t="s">
        <v>132</v>
      </c>
      <c r="L51" s="34" t="s">
        <v>133</v>
      </c>
      <c r="M51" s="34" t="s">
        <v>134</v>
      </c>
      <c r="N51" s="34" t="s">
        <v>135</v>
      </c>
    </row>
    <row r="52" spans="1:14" ht="14.25" customHeight="1">
      <c r="A52" s="69" t="s">
        <v>184</v>
      </c>
      <c r="B52" s="69" t="s">
        <v>43</v>
      </c>
      <c r="C52" s="89" t="e">
        <f>SUMIFS('Variance Analysis'!C$9:C$24,'Variance Analysis'!$B$9:$B$24,'Variance Analysis'!$B$12,'Variance Analysis'!$A$9:$A$24,'Variance Analysis'!$A$17)</f>
        <v>#REF!</v>
      </c>
      <c r="D52" s="89" t="e">
        <f>SUMIFS('Variance Analysis'!D$9:D$24,'Variance Analysis'!$B$9:$B$24,'Variance Analysis'!$B$12,'Variance Analysis'!$A$9:$A$24,'Variance Analysis'!$A$17)</f>
        <v>#REF!</v>
      </c>
      <c r="E52" s="89" t="e">
        <f>SUMIFS('Variance Analysis'!E$9:E$24,'Variance Analysis'!$B$9:$B$24,'Variance Analysis'!$B$12,'Variance Analysis'!$A$9:$A$24,'Variance Analysis'!$A$17)</f>
        <v>#REF!</v>
      </c>
      <c r="F52" s="89" t="e">
        <f>SUMIFS('Variance Analysis'!F$9:F$24,'Variance Analysis'!$B$9:$B$24,'Variance Analysis'!$B$12,'Variance Analysis'!$A$9:$A$24,'Variance Analysis'!$A$17)</f>
        <v>#REF!</v>
      </c>
      <c r="G52" s="89" t="e">
        <f>SUMIFS('Variance Analysis'!G$9:G$24,'Variance Analysis'!$B$9:$B$24,'Variance Analysis'!$B$12,'Variance Analysis'!$A$9:$A$24,'Variance Analysis'!$A$17)</f>
        <v>#REF!</v>
      </c>
      <c r="H52" s="89" t="e">
        <f>SUMIFS('Variance Analysis'!H$9:H$24,'Variance Analysis'!$B$9:$B$24,'Variance Analysis'!$B$12,'Variance Analysis'!$A$9:$A$24,'Variance Analysis'!$A$17)</f>
        <v>#REF!</v>
      </c>
      <c r="I52" s="89" t="e">
        <f>SUMIFS('Variance Analysis'!I$9:I$24,'Variance Analysis'!$B$9:$B$24,'Variance Analysis'!$B$12,'Variance Analysis'!$A$9:$A$24,'Variance Analysis'!$A$17)</f>
        <v>#REF!</v>
      </c>
      <c r="J52" s="89" t="e">
        <f>SUMIFS('Variance Analysis'!J$9:J$24,'Variance Analysis'!$B$9:$B$24,'Variance Analysis'!$B$12,'Variance Analysis'!$A$9:$A$24,'Variance Analysis'!$A$17)</f>
        <v>#REF!</v>
      </c>
      <c r="K52" s="89" t="e">
        <f>SUMIFS('Variance Analysis'!K$9:K$24,'Variance Analysis'!$B$9:$B$24,'Variance Analysis'!$B$12,'Variance Analysis'!$A$9:$A$24,'Variance Analysis'!$A$17)</f>
        <v>#REF!</v>
      </c>
      <c r="L52" s="89" t="e">
        <f>SUMIFS('Variance Analysis'!L$9:L$24,'Variance Analysis'!$B$9:$B$24,'Variance Analysis'!$B$12,'Variance Analysis'!$A$9:$A$24,'Variance Analysis'!$A$17)</f>
        <v>#REF!</v>
      </c>
      <c r="M52" s="89" t="e">
        <f>SUMIFS('Variance Analysis'!M$9:M$24,'Variance Analysis'!$B$9:$B$24,'Variance Analysis'!$B$12,'Variance Analysis'!$A$9:$A$24,'Variance Analysis'!$A$17)</f>
        <v>#REF!</v>
      </c>
      <c r="N52" s="89" t="e">
        <f>SUMIFS('Variance Analysis'!N$9:N$24,'Variance Analysis'!$B$9:$B$24,'Variance Analysis'!$B$12,'Variance Analysis'!$A$9:$A$24,'Variance Analysis'!$A$17)</f>
        <v>#REF!</v>
      </c>
    </row>
    <row r="53" spans="1:14" ht="14.25" customHeight="1">
      <c r="A53" s="69" t="s">
        <v>145</v>
      </c>
      <c r="B53" s="69" t="s">
        <v>43</v>
      </c>
      <c r="C53" s="89" t="e">
        <f>SUMIFS('Variance Analysis'!C$9:C$24,'Variance Analysis'!$B$9:$B$24,'Variance Analysis'!$B$10,'Variance Analysis'!$A$9:$A$24,'Variance Analysis'!$A$17)</f>
        <v>#REF!</v>
      </c>
      <c r="D53" s="89" t="e">
        <f>SUMIFS('Variance Analysis'!D$9:D$24,'Variance Analysis'!$B$9:$B$24,'Variance Analysis'!$B$10,'Variance Analysis'!$A$9:$A$24,'Variance Analysis'!$A$17)</f>
        <v>#REF!</v>
      </c>
      <c r="E53" s="89" t="e">
        <f>SUMIFS('Variance Analysis'!E$9:E$24,'Variance Analysis'!$B$9:$B$24,'Variance Analysis'!$B$10,'Variance Analysis'!$A$9:$A$24,'Variance Analysis'!$A$17)</f>
        <v>#REF!</v>
      </c>
      <c r="F53" s="89" t="e">
        <f>SUMIFS('Variance Analysis'!F$9:F$24,'Variance Analysis'!$B$9:$B$24,'Variance Analysis'!$B$10,'Variance Analysis'!$A$9:$A$24,'Variance Analysis'!$A$17)</f>
        <v>#REF!</v>
      </c>
      <c r="G53" s="89" t="e">
        <f>SUMIFS('Variance Analysis'!G$9:G$24,'Variance Analysis'!$B$9:$B$24,'Variance Analysis'!$B$10,'Variance Analysis'!$A$9:$A$24,'Variance Analysis'!$A$17)</f>
        <v>#REF!</v>
      </c>
      <c r="H53" s="89" t="e">
        <f>SUMIFS('Variance Analysis'!H$9:H$24,'Variance Analysis'!$B$9:$B$24,'Variance Analysis'!$B$10,'Variance Analysis'!$A$9:$A$24,'Variance Analysis'!$A$17)</f>
        <v>#REF!</v>
      </c>
      <c r="I53" s="89" t="e">
        <f>SUMIFS('Variance Analysis'!I$9:I$24,'Variance Analysis'!$B$9:$B$24,'Variance Analysis'!$B$10,'Variance Analysis'!$A$9:$A$24,'Variance Analysis'!$A$17)</f>
        <v>#REF!</v>
      </c>
      <c r="J53" s="89" t="e">
        <f>SUMIFS('Variance Analysis'!J$9:J$24,'Variance Analysis'!$B$9:$B$24,'Variance Analysis'!$B$10,'Variance Analysis'!$A$9:$A$24,'Variance Analysis'!$A$17)</f>
        <v>#REF!</v>
      </c>
      <c r="K53" s="89" t="e">
        <f>SUMIFS('Variance Analysis'!K$9:K$24,'Variance Analysis'!$B$9:$B$24,'Variance Analysis'!$B$10,'Variance Analysis'!$A$9:$A$24,'Variance Analysis'!$A$17)</f>
        <v>#REF!</v>
      </c>
      <c r="L53" s="89" t="e">
        <f>SUMIFS('Variance Analysis'!L$9:L$24,'Variance Analysis'!$B$9:$B$24,'Variance Analysis'!$B$10,'Variance Analysis'!$A$9:$A$24,'Variance Analysis'!$A$17)</f>
        <v>#REF!</v>
      </c>
      <c r="M53" s="89" t="e">
        <f>SUMIFS('Variance Analysis'!M$9:M$24,'Variance Analysis'!$B$9:$B$24,'Variance Analysis'!$B$10,'Variance Analysis'!$A$9:$A$24,'Variance Analysis'!$A$17)</f>
        <v>#REF!</v>
      </c>
      <c r="N53" s="89" t="e">
        <f>SUMIFS('Variance Analysis'!N$9:N$24,'Variance Analysis'!$B$9:$B$24,'Variance Analysis'!$B$10,'Variance Analysis'!$A$9:$A$24,'Variance Analysis'!$A$17)</f>
        <v>#REF!</v>
      </c>
    </row>
    <row r="54" spans="1:14" ht="14.25" customHeight="1">
      <c r="A54" s="69" t="s">
        <v>146</v>
      </c>
      <c r="B54" s="69" t="s">
        <v>43</v>
      </c>
      <c r="C54" s="89" t="e">
        <f>SUMIFS('Variance Analysis'!C$9:C$24,'Variance Analysis'!$B$9:$B$24,'Variance Analysis'!$B$11,'Variance Analysis'!$A$9:$A$24,'Variance Analysis'!$A$17)</f>
        <v>#REF!</v>
      </c>
      <c r="D54" s="89" t="e">
        <f>SUMIFS('Variance Analysis'!D$9:D$24,'Variance Analysis'!$B$9:$B$24,'Variance Analysis'!$B$11,'Variance Analysis'!$A$9:$A$24,'Variance Analysis'!$A$17)</f>
        <v>#REF!</v>
      </c>
      <c r="E54" s="89" t="e">
        <f>SUMIFS('Variance Analysis'!E$9:E$24,'Variance Analysis'!$B$9:$B$24,'Variance Analysis'!$B$11,'Variance Analysis'!$A$9:$A$24,'Variance Analysis'!$A$17)</f>
        <v>#REF!</v>
      </c>
      <c r="F54" s="89" t="e">
        <f>SUMIFS('Variance Analysis'!F$9:F$24,'Variance Analysis'!$B$9:$B$24,'Variance Analysis'!$B$11,'Variance Analysis'!$A$9:$A$24,'Variance Analysis'!$A$17)</f>
        <v>#REF!</v>
      </c>
      <c r="G54" s="89" t="e">
        <f>SUMIFS('Variance Analysis'!G$9:G$24,'Variance Analysis'!$B$9:$B$24,'Variance Analysis'!$B$11,'Variance Analysis'!$A$9:$A$24,'Variance Analysis'!$A$17)</f>
        <v>#REF!</v>
      </c>
      <c r="H54" s="89" t="e">
        <f>SUMIFS('Variance Analysis'!H$9:H$24,'Variance Analysis'!$B$9:$B$24,'Variance Analysis'!$B$11,'Variance Analysis'!$A$9:$A$24,'Variance Analysis'!$A$17)</f>
        <v>#REF!</v>
      </c>
      <c r="I54" s="89" t="e">
        <f>SUMIFS('Variance Analysis'!I$9:I$24,'Variance Analysis'!$B$9:$B$24,'Variance Analysis'!$B$11,'Variance Analysis'!$A$9:$A$24,'Variance Analysis'!$A$17)</f>
        <v>#REF!</v>
      </c>
      <c r="J54" s="89" t="e">
        <f>SUMIFS('Variance Analysis'!J$9:J$24,'Variance Analysis'!$B$9:$B$24,'Variance Analysis'!$B$11,'Variance Analysis'!$A$9:$A$24,'Variance Analysis'!$A$17)</f>
        <v>#REF!</v>
      </c>
      <c r="K54" s="89" t="e">
        <f>SUMIFS('Variance Analysis'!K$9:K$24,'Variance Analysis'!$B$9:$B$24,'Variance Analysis'!$B$11,'Variance Analysis'!$A$9:$A$24,'Variance Analysis'!$A$17)</f>
        <v>#REF!</v>
      </c>
      <c r="L54" s="89" t="e">
        <f>SUMIFS('Variance Analysis'!L$9:L$24,'Variance Analysis'!$B$9:$B$24,'Variance Analysis'!$B$11,'Variance Analysis'!$A$9:$A$24,'Variance Analysis'!$A$17)</f>
        <v>#REF!</v>
      </c>
      <c r="M54" s="89" t="e">
        <f>SUMIFS('Variance Analysis'!M$9:M$24,'Variance Analysis'!$B$9:$B$24,'Variance Analysis'!$B$11,'Variance Analysis'!$A$9:$A$24,'Variance Analysis'!$A$17)</f>
        <v>#REF!</v>
      </c>
      <c r="N54" s="89" t="e">
        <f>SUMIFS('Variance Analysis'!N$9:N$24,'Variance Analysis'!$B$9:$B$24,'Variance Analysis'!$B$11,'Variance Analysis'!$A$9:$A$24,'Variance Analysis'!$A$17)</f>
        <v>#REF!</v>
      </c>
    </row>
    <row r="55" spans="1:14" ht="14.25" customHeight="1" thickBot="1">
      <c r="A55" s="69" t="s">
        <v>80</v>
      </c>
      <c r="B55" s="69" t="s">
        <v>43</v>
      </c>
      <c r="C55" s="89" t="e">
        <f>SUMIFS('Variance Analysis'!C$9:C$24,'Variance Analysis'!$B$9:$B$24,'Variance Analysis'!$B$9,'Variance Analysis'!$A$9:$A$24,'Variance Analysis'!$A$17)</f>
        <v>#REF!</v>
      </c>
      <c r="D55" s="89" t="e">
        <f>SUMIFS('Variance Analysis'!D$9:D$24,'Variance Analysis'!$B$9:$B$24,'Variance Analysis'!$B$9,'Variance Analysis'!$A$9:$A$24,'Variance Analysis'!$A$17)</f>
        <v>#REF!</v>
      </c>
      <c r="E55" s="89" t="e">
        <f>SUMIFS('Variance Analysis'!E$9:E$24,'Variance Analysis'!$B$9:$B$24,'Variance Analysis'!$B$9,'Variance Analysis'!$A$9:$A$24,'Variance Analysis'!$A$17)</f>
        <v>#REF!</v>
      </c>
      <c r="F55" s="89" t="e">
        <f>SUMIFS('Variance Analysis'!F$9:F$24,'Variance Analysis'!$B$9:$B$24,'Variance Analysis'!$B$9,'Variance Analysis'!$A$9:$A$24,'Variance Analysis'!$A$17)</f>
        <v>#REF!</v>
      </c>
      <c r="G55" s="89" t="e">
        <f>SUMIFS('Variance Analysis'!G$9:G$24,'Variance Analysis'!$B$9:$B$24,'Variance Analysis'!$B$9,'Variance Analysis'!$A$9:$A$24,'Variance Analysis'!$A$17)</f>
        <v>#REF!</v>
      </c>
      <c r="H55" s="89" t="e">
        <f>SUMIFS('Variance Analysis'!H$9:H$24,'Variance Analysis'!$B$9:$B$24,'Variance Analysis'!$B$9,'Variance Analysis'!$A$9:$A$24,'Variance Analysis'!$A$17)</f>
        <v>#REF!</v>
      </c>
      <c r="I55" s="89" t="e">
        <f>SUMIFS('Variance Analysis'!I$9:I$24,'Variance Analysis'!$B$9:$B$24,'Variance Analysis'!$B$9,'Variance Analysis'!$A$9:$A$24,'Variance Analysis'!$A$17)</f>
        <v>#REF!</v>
      </c>
      <c r="J55" s="89" t="e">
        <f>SUMIFS('Variance Analysis'!J$9:J$24,'Variance Analysis'!$B$9:$B$24,'Variance Analysis'!$B$9,'Variance Analysis'!$A$9:$A$24,'Variance Analysis'!$A$17)</f>
        <v>#REF!</v>
      </c>
      <c r="K55" s="89" t="e">
        <f>SUMIFS('Variance Analysis'!K$9:K$24,'Variance Analysis'!$B$9:$B$24,'Variance Analysis'!$B$9,'Variance Analysis'!$A$9:$A$24,'Variance Analysis'!$A$17)</f>
        <v>#REF!</v>
      </c>
      <c r="L55" s="89" t="e">
        <f>SUMIFS('Variance Analysis'!L$9:L$24,'Variance Analysis'!$B$9:$B$24,'Variance Analysis'!$B$9,'Variance Analysis'!$A$9:$A$24,'Variance Analysis'!$A$17)</f>
        <v>#REF!</v>
      </c>
      <c r="M55" s="89" t="e">
        <f>SUMIFS('Variance Analysis'!M$9:M$24,'Variance Analysis'!$B$9:$B$24,'Variance Analysis'!$B$9,'Variance Analysis'!$A$9:$A$24,'Variance Analysis'!$A$17)</f>
        <v>#REF!</v>
      </c>
      <c r="N55" s="89" t="e">
        <f>SUMIFS('Variance Analysis'!N$9:N$24,'Variance Analysis'!$B$9:$B$24,'Variance Analysis'!$B$9,'Variance Analysis'!$A$9:$A$24,'Variance Analysis'!$A$17)</f>
        <v>#REF!</v>
      </c>
    </row>
    <row r="56" spans="1:14" ht="14.25" customHeight="1" thickTop="1" thickBot="1">
      <c r="A56" s="13" t="s">
        <v>116</v>
      </c>
      <c r="B56" s="14" t="s">
        <v>43</v>
      </c>
      <c r="C56" s="16" t="e">
        <f>ABS(C55)-SUM(C52:C54)</f>
        <v>#REF!</v>
      </c>
      <c r="D56" s="16" t="e">
        <f t="shared" ref="D56:N56" si="6">ABS(D55)-SUM(D52:D54)</f>
        <v>#REF!</v>
      </c>
      <c r="E56" s="16" t="e">
        <f t="shared" si="6"/>
        <v>#REF!</v>
      </c>
      <c r="F56" s="16" t="e">
        <f t="shared" si="6"/>
        <v>#REF!</v>
      </c>
      <c r="G56" s="16" t="e">
        <f t="shared" si="6"/>
        <v>#REF!</v>
      </c>
      <c r="H56" s="16" t="e">
        <f t="shared" si="6"/>
        <v>#REF!</v>
      </c>
      <c r="I56" s="16" t="e">
        <f t="shared" si="6"/>
        <v>#REF!</v>
      </c>
      <c r="J56" s="16" t="e">
        <f t="shared" si="6"/>
        <v>#REF!</v>
      </c>
      <c r="K56" s="16" t="e">
        <f t="shared" si="6"/>
        <v>#REF!</v>
      </c>
      <c r="L56" s="16" t="e">
        <f t="shared" si="6"/>
        <v>#REF!</v>
      </c>
      <c r="M56" s="16" t="e">
        <f t="shared" si="6"/>
        <v>#REF!</v>
      </c>
      <c r="N56" s="16" t="e">
        <f t="shared" si="6"/>
        <v>#REF!</v>
      </c>
    </row>
    <row r="57" spans="1:14" ht="14.25" customHeight="1">
      <c r="A57" s="62"/>
      <c r="B57" s="63"/>
      <c r="C57" s="65"/>
      <c r="D57" s="65"/>
      <c r="E57" s="65"/>
      <c r="F57" s="65"/>
      <c r="G57" s="65"/>
      <c r="H57" s="65"/>
      <c r="I57" s="65"/>
      <c r="J57" s="65"/>
      <c r="K57" s="65"/>
      <c r="L57" s="65"/>
      <c r="M57" s="65"/>
      <c r="N57" s="65"/>
    </row>
    <row r="58" spans="1:14" s="32" customFormat="1" ht="33" customHeight="1">
      <c r="A58" s="45" t="s">
        <v>187</v>
      </c>
      <c r="B58" s="33" t="s">
        <v>167</v>
      </c>
      <c r="C58" s="34" t="s">
        <v>124</v>
      </c>
      <c r="D58" s="34" t="s">
        <v>125</v>
      </c>
      <c r="E58" s="34" t="s">
        <v>126</v>
      </c>
      <c r="F58" s="34" t="s">
        <v>127</v>
      </c>
      <c r="G58" s="34" t="s">
        <v>128</v>
      </c>
      <c r="H58" s="34" t="s">
        <v>129</v>
      </c>
      <c r="I58" s="34" t="s">
        <v>130</v>
      </c>
      <c r="J58" s="34" t="s">
        <v>131</v>
      </c>
      <c r="K58" s="34" t="s">
        <v>132</v>
      </c>
      <c r="L58" s="34" t="s">
        <v>133</v>
      </c>
      <c r="M58" s="34" t="s">
        <v>134</v>
      </c>
      <c r="N58" s="34" t="s">
        <v>135</v>
      </c>
    </row>
    <row r="59" spans="1:14" ht="14.25" customHeight="1">
      <c r="A59" s="69" t="s">
        <v>184</v>
      </c>
      <c r="B59" s="69" t="s">
        <v>43</v>
      </c>
      <c r="C59" s="89" t="e">
        <f>SUMIFS('Variance Analysis'!C$9:C$24,'Variance Analysis'!$B$9:$B$24,'Variance Analysis'!$B$12,'Variance Analysis'!$A$9:$A$24,'Variance Analysis'!$A$21)</f>
        <v>#REF!</v>
      </c>
      <c r="D59" s="89" t="e">
        <f>SUMIFS('Variance Analysis'!D$9:D$24,'Variance Analysis'!$B$9:$B$24,'Variance Analysis'!$B$12,'Variance Analysis'!$A$9:$A$24,'Variance Analysis'!$A$21)</f>
        <v>#REF!</v>
      </c>
      <c r="E59" s="89" t="e">
        <f>SUMIFS('Variance Analysis'!E$9:E$24,'Variance Analysis'!$B$9:$B$24,'Variance Analysis'!$B$12,'Variance Analysis'!$A$9:$A$24,'Variance Analysis'!$A$21)</f>
        <v>#REF!</v>
      </c>
      <c r="F59" s="89" t="e">
        <f>SUMIFS('Variance Analysis'!F$9:F$24,'Variance Analysis'!$B$9:$B$24,'Variance Analysis'!$B$12,'Variance Analysis'!$A$9:$A$24,'Variance Analysis'!$A$21)</f>
        <v>#REF!</v>
      </c>
      <c r="G59" s="89" t="e">
        <f>SUMIFS('Variance Analysis'!G$9:G$24,'Variance Analysis'!$B$9:$B$24,'Variance Analysis'!$B$12,'Variance Analysis'!$A$9:$A$24,'Variance Analysis'!$A$21)</f>
        <v>#REF!</v>
      </c>
      <c r="H59" s="89" t="e">
        <f>SUMIFS('Variance Analysis'!H$9:H$24,'Variance Analysis'!$B$9:$B$24,'Variance Analysis'!$B$12,'Variance Analysis'!$A$9:$A$24,'Variance Analysis'!$A$21)</f>
        <v>#REF!</v>
      </c>
      <c r="I59" s="89" t="e">
        <f>SUMIFS('Variance Analysis'!I$9:I$24,'Variance Analysis'!$B$9:$B$24,'Variance Analysis'!$B$12,'Variance Analysis'!$A$9:$A$24,'Variance Analysis'!$A$21)</f>
        <v>#REF!</v>
      </c>
      <c r="J59" s="89" t="e">
        <f>SUMIFS('Variance Analysis'!J$9:J$24,'Variance Analysis'!$B$9:$B$24,'Variance Analysis'!$B$12,'Variance Analysis'!$A$9:$A$24,'Variance Analysis'!$A$21)</f>
        <v>#REF!</v>
      </c>
      <c r="K59" s="89" t="e">
        <f>SUMIFS('Variance Analysis'!K$9:K$24,'Variance Analysis'!$B$9:$B$24,'Variance Analysis'!$B$12,'Variance Analysis'!$A$9:$A$24,'Variance Analysis'!$A$21)</f>
        <v>#REF!</v>
      </c>
      <c r="L59" s="89" t="e">
        <f>SUMIFS('Variance Analysis'!L$9:L$24,'Variance Analysis'!$B$9:$B$24,'Variance Analysis'!$B$12,'Variance Analysis'!$A$9:$A$24,'Variance Analysis'!$A$21)</f>
        <v>#REF!</v>
      </c>
      <c r="M59" s="89" t="e">
        <f>SUMIFS('Variance Analysis'!M$9:M$24,'Variance Analysis'!$B$9:$B$24,'Variance Analysis'!$B$12,'Variance Analysis'!$A$9:$A$24,'Variance Analysis'!$A$21)</f>
        <v>#REF!</v>
      </c>
      <c r="N59" s="89" t="e">
        <f>SUMIFS('Variance Analysis'!N$9:N$24,'Variance Analysis'!$B$9:$B$24,'Variance Analysis'!$B$12,'Variance Analysis'!$A$9:$A$24,'Variance Analysis'!$A$21)</f>
        <v>#REF!</v>
      </c>
    </row>
    <row r="60" spans="1:14" ht="14.25" customHeight="1">
      <c r="A60" s="69" t="s">
        <v>145</v>
      </c>
      <c r="B60" s="69" t="s">
        <v>43</v>
      </c>
      <c r="C60" s="89" t="e">
        <f>SUMIFS('Variance Analysis'!C$9:C$24,'Variance Analysis'!$B$9:$B$24,'Variance Analysis'!$B$10,'Variance Analysis'!$A$9:$A$24,'Variance Analysis'!$A$21)</f>
        <v>#REF!</v>
      </c>
      <c r="D60" s="89" t="e">
        <f>SUMIFS('Variance Analysis'!D$9:D$24,'Variance Analysis'!$B$9:$B$24,'Variance Analysis'!$B$10,'Variance Analysis'!$A$9:$A$24,'Variance Analysis'!$A$21)</f>
        <v>#REF!</v>
      </c>
      <c r="E60" s="89" t="e">
        <f>SUMIFS('Variance Analysis'!E$9:E$24,'Variance Analysis'!$B$9:$B$24,'Variance Analysis'!$B$10,'Variance Analysis'!$A$9:$A$24,'Variance Analysis'!$A$21)</f>
        <v>#REF!</v>
      </c>
      <c r="F60" s="89" t="e">
        <f>SUMIFS('Variance Analysis'!F$9:F$24,'Variance Analysis'!$B$9:$B$24,'Variance Analysis'!$B$10,'Variance Analysis'!$A$9:$A$24,'Variance Analysis'!$A$21)</f>
        <v>#REF!</v>
      </c>
      <c r="G60" s="89" t="e">
        <f>SUMIFS('Variance Analysis'!G$9:G$24,'Variance Analysis'!$B$9:$B$24,'Variance Analysis'!$B$10,'Variance Analysis'!$A$9:$A$24,'Variance Analysis'!$A$21)</f>
        <v>#REF!</v>
      </c>
      <c r="H60" s="89" t="e">
        <f>SUMIFS('Variance Analysis'!H$9:H$24,'Variance Analysis'!$B$9:$B$24,'Variance Analysis'!$B$10,'Variance Analysis'!$A$9:$A$24,'Variance Analysis'!$A$21)</f>
        <v>#REF!</v>
      </c>
      <c r="I60" s="89" t="e">
        <f>SUMIFS('Variance Analysis'!I$9:I$24,'Variance Analysis'!$B$9:$B$24,'Variance Analysis'!$B$10,'Variance Analysis'!$A$9:$A$24,'Variance Analysis'!$A$21)</f>
        <v>#REF!</v>
      </c>
      <c r="J60" s="89" t="e">
        <f>SUMIFS('Variance Analysis'!J$9:J$24,'Variance Analysis'!$B$9:$B$24,'Variance Analysis'!$B$10,'Variance Analysis'!$A$9:$A$24,'Variance Analysis'!$A$21)</f>
        <v>#REF!</v>
      </c>
      <c r="K60" s="89" t="e">
        <f>SUMIFS('Variance Analysis'!K$9:K$24,'Variance Analysis'!$B$9:$B$24,'Variance Analysis'!$B$10,'Variance Analysis'!$A$9:$A$24,'Variance Analysis'!$A$21)</f>
        <v>#REF!</v>
      </c>
      <c r="L60" s="89" t="e">
        <f>SUMIFS('Variance Analysis'!L$9:L$24,'Variance Analysis'!$B$9:$B$24,'Variance Analysis'!$B$10,'Variance Analysis'!$A$9:$A$24,'Variance Analysis'!$A$21)</f>
        <v>#REF!</v>
      </c>
      <c r="M60" s="89" t="e">
        <f>SUMIFS('Variance Analysis'!M$9:M$24,'Variance Analysis'!$B$9:$B$24,'Variance Analysis'!$B$10,'Variance Analysis'!$A$9:$A$24,'Variance Analysis'!$A$21)</f>
        <v>#REF!</v>
      </c>
      <c r="N60" s="89" t="e">
        <f>SUMIFS('Variance Analysis'!N$9:N$24,'Variance Analysis'!$B$9:$B$24,'Variance Analysis'!$B$10,'Variance Analysis'!$A$9:$A$24,'Variance Analysis'!$A$21)</f>
        <v>#REF!</v>
      </c>
    </row>
    <row r="61" spans="1:14" ht="14.25" customHeight="1">
      <c r="A61" s="69" t="s">
        <v>146</v>
      </c>
      <c r="B61" s="69" t="s">
        <v>43</v>
      </c>
      <c r="C61" s="89" t="e">
        <f>SUMIFS('Variance Analysis'!C$9:C$24,'Variance Analysis'!$B$9:$B$24,'Variance Analysis'!$B$11,'Variance Analysis'!$A$9:$A$24,'Variance Analysis'!$A$21)</f>
        <v>#REF!</v>
      </c>
      <c r="D61" s="89" t="e">
        <f>SUMIFS('Variance Analysis'!D$9:D$24,'Variance Analysis'!$B$9:$B$24,'Variance Analysis'!$B$11,'Variance Analysis'!$A$9:$A$24,'Variance Analysis'!$A$21)</f>
        <v>#REF!</v>
      </c>
      <c r="E61" s="89" t="e">
        <f>SUMIFS('Variance Analysis'!E$9:E$24,'Variance Analysis'!$B$9:$B$24,'Variance Analysis'!$B$11,'Variance Analysis'!$A$9:$A$24,'Variance Analysis'!$A$21)</f>
        <v>#REF!</v>
      </c>
      <c r="F61" s="89" t="e">
        <f>SUMIFS('Variance Analysis'!F$9:F$24,'Variance Analysis'!$B$9:$B$24,'Variance Analysis'!$B$11,'Variance Analysis'!$A$9:$A$24,'Variance Analysis'!$A$21)</f>
        <v>#REF!</v>
      </c>
      <c r="G61" s="89" t="e">
        <f>SUMIFS('Variance Analysis'!G$9:G$24,'Variance Analysis'!$B$9:$B$24,'Variance Analysis'!$B$11,'Variance Analysis'!$A$9:$A$24,'Variance Analysis'!$A$21)</f>
        <v>#REF!</v>
      </c>
      <c r="H61" s="89" t="e">
        <f>SUMIFS('Variance Analysis'!H$9:H$24,'Variance Analysis'!$B$9:$B$24,'Variance Analysis'!$B$11,'Variance Analysis'!$A$9:$A$24,'Variance Analysis'!$A$21)</f>
        <v>#REF!</v>
      </c>
      <c r="I61" s="89" t="e">
        <f>SUMIFS('Variance Analysis'!I$9:I$24,'Variance Analysis'!$B$9:$B$24,'Variance Analysis'!$B$11,'Variance Analysis'!$A$9:$A$24,'Variance Analysis'!$A$21)</f>
        <v>#REF!</v>
      </c>
      <c r="J61" s="89" t="e">
        <f>SUMIFS('Variance Analysis'!J$9:J$24,'Variance Analysis'!$B$9:$B$24,'Variance Analysis'!$B$11,'Variance Analysis'!$A$9:$A$24,'Variance Analysis'!$A$21)</f>
        <v>#REF!</v>
      </c>
      <c r="K61" s="89" t="e">
        <f>SUMIFS('Variance Analysis'!K$9:K$24,'Variance Analysis'!$B$9:$B$24,'Variance Analysis'!$B$11,'Variance Analysis'!$A$9:$A$24,'Variance Analysis'!$A$21)</f>
        <v>#REF!</v>
      </c>
      <c r="L61" s="89" t="e">
        <f>SUMIFS('Variance Analysis'!L$9:L$24,'Variance Analysis'!$B$9:$B$24,'Variance Analysis'!$B$11,'Variance Analysis'!$A$9:$A$24,'Variance Analysis'!$A$21)</f>
        <v>#REF!</v>
      </c>
      <c r="M61" s="89" t="e">
        <f>SUMIFS('Variance Analysis'!M$9:M$24,'Variance Analysis'!$B$9:$B$24,'Variance Analysis'!$B$11,'Variance Analysis'!$A$9:$A$24,'Variance Analysis'!$A$21)</f>
        <v>#REF!</v>
      </c>
      <c r="N61" s="89" t="e">
        <f>SUMIFS('Variance Analysis'!N$9:N$24,'Variance Analysis'!$B$9:$B$24,'Variance Analysis'!$B$11,'Variance Analysis'!$A$9:$A$24,'Variance Analysis'!$A$21)</f>
        <v>#REF!</v>
      </c>
    </row>
    <row r="62" spans="1:14" ht="14.25" customHeight="1" thickBot="1">
      <c r="A62" s="69" t="s">
        <v>80</v>
      </c>
      <c r="B62" s="69" t="s">
        <v>43</v>
      </c>
      <c r="C62" s="89" t="e">
        <f>SUMIFS('Variance Analysis'!C$9:C$24,'Variance Analysis'!$B$9:$B$24,'Variance Analysis'!$B$9,'Variance Analysis'!$A$9:$A$24,'Variance Analysis'!$A$21)</f>
        <v>#REF!</v>
      </c>
      <c r="D62" s="89" t="e">
        <f>SUMIFS('Variance Analysis'!D$9:D$24,'Variance Analysis'!$B$9:$B$24,'Variance Analysis'!$B$9,'Variance Analysis'!$A$9:$A$24,'Variance Analysis'!$A$21)</f>
        <v>#REF!</v>
      </c>
      <c r="E62" s="89" t="e">
        <f>SUMIFS('Variance Analysis'!E$9:E$24,'Variance Analysis'!$B$9:$B$24,'Variance Analysis'!$B$9,'Variance Analysis'!$A$9:$A$24,'Variance Analysis'!$A$21)</f>
        <v>#REF!</v>
      </c>
      <c r="F62" s="89" t="e">
        <f>SUMIFS('Variance Analysis'!F$9:F$24,'Variance Analysis'!$B$9:$B$24,'Variance Analysis'!$B$9,'Variance Analysis'!$A$9:$A$24,'Variance Analysis'!$A$21)</f>
        <v>#REF!</v>
      </c>
      <c r="G62" s="89" t="e">
        <f>SUMIFS('Variance Analysis'!G$9:G$24,'Variance Analysis'!$B$9:$B$24,'Variance Analysis'!$B$9,'Variance Analysis'!$A$9:$A$24,'Variance Analysis'!$A$21)</f>
        <v>#REF!</v>
      </c>
      <c r="H62" s="89" t="e">
        <f>SUMIFS('Variance Analysis'!H$9:H$24,'Variance Analysis'!$B$9:$B$24,'Variance Analysis'!$B$9,'Variance Analysis'!$A$9:$A$24,'Variance Analysis'!$A$21)</f>
        <v>#REF!</v>
      </c>
      <c r="I62" s="89" t="e">
        <f>SUMIFS('Variance Analysis'!I$9:I$24,'Variance Analysis'!$B$9:$B$24,'Variance Analysis'!$B$9,'Variance Analysis'!$A$9:$A$24,'Variance Analysis'!$A$21)</f>
        <v>#REF!</v>
      </c>
      <c r="J62" s="89" t="e">
        <f>SUMIFS('Variance Analysis'!J$9:J$24,'Variance Analysis'!$B$9:$B$24,'Variance Analysis'!$B$9,'Variance Analysis'!$A$9:$A$24,'Variance Analysis'!$A$21)</f>
        <v>#REF!</v>
      </c>
      <c r="K62" s="89" t="e">
        <f>SUMIFS('Variance Analysis'!K$9:K$24,'Variance Analysis'!$B$9:$B$24,'Variance Analysis'!$B$9,'Variance Analysis'!$A$9:$A$24,'Variance Analysis'!$A$21)</f>
        <v>#REF!</v>
      </c>
      <c r="L62" s="89" t="e">
        <f>SUMIFS('Variance Analysis'!L$9:L$24,'Variance Analysis'!$B$9:$B$24,'Variance Analysis'!$B$9,'Variance Analysis'!$A$9:$A$24,'Variance Analysis'!$A$21)</f>
        <v>#REF!</v>
      </c>
      <c r="M62" s="89" t="e">
        <f>SUMIFS('Variance Analysis'!M$9:M$24,'Variance Analysis'!$B$9:$B$24,'Variance Analysis'!$B$9,'Variance Analysis'!$A$9:$A$24,'Variance Analysis'!$A$21)</f>
        <v>#REF!</v>
      </c>
      <c r="N62" s="89" t="e">
        <f>SUMIFS('Variance Analysis'!N$9:N$24,'Variance Analysis'!$B$9:$B$24,'Variance Analysis'!$B$9,'Variance Analysis'!$A$9:$A$24,'Variance Analysis'!$A$21)</f>
        <v>#REF!</v>
      </c>
    </row>
    <row r="63" spans="1:14" ht="14.25" customHeight="1" thickTop="1" thickBot="1">
      <c r="A63" s="13" t="s">
        <v>116</v>
      </c>
      <c r="B63" s="14" t="s">
        <v>43</v>
      </c>
      <c r="C63" s="16" t="e">
        <f>ABS(C62)-SUM(C59:C61)</f>
        <v>#REF!</v>
      </c>
      <c r="D63" s="16" t="e">
        <f t="shared" ref="D63:N63" si="7">ABS(D62)-SUM(D59:D61)</f>
        <v>#REF!</v>
      </c>
      <c r="E63" s="16" t="e">
        <f t="shared" si="7"/>
        <v>#REF!</v>
      </c>
      <c r="F63" s="16" t="e">
        <f t="shared" si="7"/>
        <v>#REF!</v>
      </c>
      <c r="G63" s="16" t="e">
        <f t="shared" si="7"/>
        <v>#REF!</v>
      </c>
      <c r="H63" s="16" t="e">
        <f t="shared" si="7"/>
        <v>#REF!</v>
      </c>
      <c r="I63" s="16" t="e">
        <f t="shared" si="7"/>
        <v>#REF!</v>
      </c>
      <c r="J63" s="16" t="e">
        <f t="shared" si="7"/>
        <v>#REF!</v>
      </c>
      <c r="K63" s="16" t="e">
        <f t="shared" si="7"/>
        <v>#REF!</v>
      </c>
      <c r="L63" s="16" t="e">
        <f t="shared" si="7"/>
        <v>#REF!</v>
      </c>
      <c r="M63" s="16" t="e">
        <f t="shared" si="7"/>
        <v>#REF!</v>
      </c>
      <c r="N63" s="16" t="e">
        <f t="shared" si="7"/>
        <v>#REF!</v>
      </c>
    </row>
    <row r="64" spans="1:14" ht="14.25" customHeight="1">
      <c r="A64" s="62"/>
      <c r="B64" s="63"/>
      <c r="C64" s="65"/>
      <c r="D64" s="65"/>
      <c r="E64" s="65"/>
      <c r="F64" s="65"/>
      <c r="G64" s="65"/>
      <c r="H64" s="65"/>
      <c r="I64" s="65"/>
      <c r="J64" s="65"/>
      <c r="K64" s="65"/>
      <c r="L64" s="65"/>
      <c r="M64" s="65"/>
      <c r="N64" s="65"/>
    </row>
    <row r="65" spans="1:14" s="46" customFormat="1" ht="39.950000000000003" customHeight="1">
      <c r="A65" s="78" t="s">
        <v>189</v>
      </c>
      <c r="B65" s="79"/>
      <c r="C65" s="80"/>
      <c r="D65" s="80"/>
      <c r="E65" s="80"/>
      <c r="F65" s="80"/>
      <c r="G65" s="80"/>
      <c r="H65" s="80"/>
      <c r="I65" s="80"/>
      <c r="J65" s="80"/>
      <c r="K65" s="80"/>
      <c r="L65" s="80"/>
      <c r="M65" s="80"/>
      <c r="N65" s="80"/>
    </row>
    <row r="66" spans="1:14" ht="14.25" customHeight="1">
      <c r="A66" s="62" t="s">
        <v>190</v>
      </c>
      <c r="B66" s="63"/>
      <c r="C66" s="65"/>
      <c r="D66" s="65"/>
      <c r="E66" s="65"/>
      <c r="F66" s="65"/>
      <c r="G66" s="65"/>
      <c r="H66" s="65"/>
      <c r="I66" s="65"/>
      <c r="J66" s="65"/>
      <c r="K66" s="65"/>
      <c r="L66" s="65"/>
      <c r="M66" s="65"/>
      <c r="N66" s="65"/>
    </row>
    <row r="67" spans="1:14" ht="14.25" customHeight="1">
      <c r="A67" s="62" t="s">
        <v>191</v>
      </c>
      <c r="B67" s="63"/>
      <c r="C67" s="65"/>
      <c r="D67" s="65"/>
      <c r="E67" s="65"/>
      <c r="F67" s="65"/>
      <c r="G67" s="65"/>
      <c r="H67" s="65"/>
      <c r="I67" s="65"/>
      <c r="J67" s="65"/>
      <c r="K67" s="65"/>
      <c r="L67" s="65"/>
      <c r="M67" s="65"/>
      <c r="N67" s="65"/>
    </row>
    <row r="68" spans="1:14" ht="14.25" customHeight="1">
      <c r="A68" s="62" t="s">
        <v>192</v>
      </c>
      <c r="B68" s="63"/>
      <c r="C68" s="65"/>
      <c r="D68" s="65"/>
      <c r="E68" s="65"/>
      <c r="F68" s="65"/>
      <c r="G68" s="65"/>
      <c r="H68" s="65"/>
      <c r="I68" s="65"/>
      <c r="J68" s="65"/>
      <c r="K68" s="65"/>
      <c r="L68" s="65"/>
      <c r="M68" s="65"/>
      <c r="N68" s="65"/>
    </row>
    <row r="69" spans="1:14" ht="14.25" customHeight="1">
      <c r="A69" s="62"/>
      <c r="B69" s="63"/>
      <c r="C69" s="65"/>
      <c r="D69" s="65"/>
      <c r="E69" s="65"/>
      <c r="F69" s="65"/>
      <c r="G69" s="65"/>
      <c r="H69" s="65"/>
      <c r="I69" s="65"/>
      <c r="J69" s="65"/>
      <c r="K69" s="65"/>
      <c r="L69" s="65"/>
      <c r="M69" s="65"/>
      <c r="N69" s="65"/>
    </row>
    <row r="70" spans="1:14" ht="14.25" customHeight="1">
      <c r="A70" s="171"/>
      <c r="B70" s="171"/>
      <c r="C70" s="171"/>
      <c r="D70" s="171"/>
      <c r="E70" s="171"/>
      <c r="F70" s="171"/>
      <c r="G70" s="171"/>
      <c r="H70" s="171"/>
      <c r="I70" s="171"/>
      <c r="J70" s="171"/>
      <c r="K70" s="171"/>
      <c r="L70" s="171"/>
      <c r="M70" s="171"/>
      <c r="N70" s="171"/>
    </row>
    <row r="71" spans="1:14" ht="14.25" customHeight="1">
      <c r="A71" s="171"/>
      <c r="B71" s="171"/>
      <c r="C71" s="171"/>
      <c r="D71" s="171"/>
      <c r="E71" s="171"/>
      <c r="F71" s="171"/>
      <c r="G71" s="171"/>
      <c r="H71" s="171"/>
      <c r="I71" s="171"/>
      <c r="J71" s="171"/>
      <c r="K71" s="171"/>
      <c r="L71" s="171"/>
      <c r="M71" s="171"/>
      <c r="N71" s="171"/>
    </row>
    <row r="72" spans="1:14" ht="14.25" customHeight="1">
      <c r="A72" s="171"/>
      <c r="B72" s="171"/>
      <c r="C72" s="171"/>
      <c r="D72" s="171"/>
      <c r="E72" s="171"/>
      <c r="F72" s="171"/>
      <c r="G72" s="171"/>
      <c r="H72" s="171"/>
      <c r="I72" s="171"/>
      <c r="J72" s="171"/>
      <c r="K72" s="171"/>
      <c r="L72" s="171"/>
      <c r="M72" s="171"/>
      <c r="N72" s="171"/>
    </row>
    <row r="73" spans="1:14" ht="14.25" customHeight="1">
      <c r="A73" s="171"/>
      <c r="B73" s="171"/>
      <c r="C73" s="171"/>
      <c r="D73" s="171"/>
      <c r="E73" s="171"/>
      <c r="F73" s="171"/>
      <c r="G73" s="171"/>
      <c r="H73" s="171"/>
      <c r="I73" s="171"/>
      <c r="J73" s="171"/>
      <c r="K73" s="171"/>
      <c r="L73" s="171"/>
      <c r="M73" s="171"/>
      <c r="N73" s="171"/>
    </row>
    <row r="74" spans="1:14" ht="14.25" customHeight="1">
      <c r="A74" s="171"/>
      <c r="B74" s="171"/>
      <c r="C74" s="171"/>
      <c r="D74" s="171"/>
      <c r="E74" s="171"/>
      <c r="F74" s="171"/>
      <c r="G74" s="171"/>
      <c r="H74" s="171"/>
      <c r="I74" s="171"/>
      <c r="J74" s="171"/>
      <c r="K74" s="171"/>
      <c r="L74" s="171"/>
      <c r="M74" s="171"/>
      <c r="N74" s="171"/>
    </row>
    <row r="75" spans="1:14" ht="14.25" customHeight="1">
      <c r="A75" s="171"/>
      <c r="B75" s="171"/>
      <c r="C75" s="171"/>
      <c r="D75" s="171"/>
      <c r="E75" s="171"/>
      <c r="F75" s="171"/>
      <c r="G75" s="171"/>
      <c r="H75" s="171"/>
      <c r="I75" s="171"/>
      <c r="J75" s="171"/>
      <c r="K75" s="171"/>
      <c r="L75" s="171"/>
      <c r="M75" s="171"/>
      <c r="N75" s="171"/>
    </row>
    <row r="76" spans="1:14" ht="14.25" customHeight="1">
      <c r="A76" s="171"/>
      <c r="B76" s="171"/>
      <c r="C76" s="171"/>
      <c r="D76" s="171"/>
      <c r="E76" s="171"/>
      <c r="F76" s="171"/>
      <c r="G76" s="171"/>
      <c r="H76" s="171"/>
      <c r="I76" s="171"/>
      <c r="J76" s="171"/>
      <c r="K76" s="171"/>
      <c r="L76" s="171"/>
      <c r="M76" s="171"/>
      <c r="N76" s="171"/>
    </row>
    <row r="77" spans="1:14" ht="14.25" customHeight="1">
      <c r="A77" s="171"/>
      <c r="B77" s="171"/>
      <c r="C77" s="171"/>
      <c r="D77" s="171"/>
      <c r="E77" s="171"/>
      <c r="F77" s="171"/>
      <c r="G77" s="171"/>
      <c r="H77" s="171"/>
      <c r="I77" s="171"/>
      <c r="J77" s="171"/>
      <c r="K77" s="171"/>
      <c r="L77" s="171"/>
      <c r="M77" s="171"/>
      <c r="N77" s="171"/>
    </row>
    <row r="78" spans="1:14" ht="14.25" customHeight="1">
      <c r="A78" s="171"/>
      <c r="B78" s="171"/>
      <c r="C78" s="171"/>
      <c r="D78" s="171"/>
      <c r="E78" s="171"/>
      <c r="F78" s="171"/>
      <c r="G78" s="171"/>
      <c r="H78" s="171"/>
      <c r="I78" s="171"/>
      <c r="J78" s="171"/>
      <c r="K78" s="171"/>
      <c r="L78" s="171"/>
      <c r="M78" s="171"/>
      <c r="N78" s="171"/>
    </row>
    <row r="79" spans="1:14" ht="14.25" customHeight="1">
      <c r="A79" s="171"/>
      <c r="B79" s="171"/>
      <c r="C79" s="171"/>
      <c r="D79" s="171"/>
      <c r="E79" s="171"/>
      <c r="F79" s="171"/>
      <c r="G79" s="171"/>
      <c r="H79" s="171"/>
      <c r="I79" s="171"/>
      <c r="J79" s="171"/>
      <c r="K79" s="171"/>
      <c r="L79" s="171"/>
      <c r="M79" s="171"/>
      <c r="N79" s="171"/>
    </row>
    <row r="80" spans="1:14" ht="14.25" customHeight="1">
      <c r="A80" s="171"/>
      <c r="B80" s="171"/>
      <c r="C80" s="171"/>
      <c r="D80" s="171"/>
      <c r="E80" s="171"/>
      <c r="F80" s="171"/>
      <c r="G80" s="171"/>
      <c r="H80" s="171"/>
      <c r="I80" s="171"/>
      <c r="J80" s="171"/>
      <c r="K80" s="171"/>
      <c r="L80" s="171"/>
      <c r="M80" s="171"/>
      <c r="N80" s="171"/>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Fiona Dean</cp:lastModifiedBy>
  <cp:revision/>
  <dcterms:created xsi:type="dcterms:W3CDTF">2019-05-26T11:59:56Z</dcterms:created>
  <dcterms:modified xsi:type="dcterms:W3CDTF">2021-03-10T20:50:48Z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