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rela Dueñas\Desktop\FIORELA CV\DIO Excell\archivos excell\projetos\"/>
    </mc:Choice>
  </mc:AlternateContent>
  <xr:revisionPtr revIDLastSave="0" documentId="13_ncr:1_{B09717A2-CBAB-4BA5-8E5E-7FC7A6C17B46}" xr6:coauthVersionLast="47" xr6:coauthVersionMax="47" xr10:uidLastSave="{00000000-0000-0000-0000-000000000000}"/>
  <bookViews>
    <workbookView xWindow="-120" yWindow="-120" windowWidth="20730" windowHeight="11160" xr2:uid="{94605425-B66E-40F8-A538-CE2951D42EFA}"/>
  </bookViews>
  <sheets>
    <sheet name="simulador de investimentos" sheetId="1" r:id="rId1"/>
    <sheet name="Hoja2" sheetId="2" state="hidden" r:id="rId2"/>
  </sheets>
  <definedNames>
    <definedName name="aporte">'simulador de investimentos'!$F$11</definedName>
    <definedName name="patrimonio">'simulador de investimentos'!$F$14</definedName>
    <definedName name="qte_anos">'simulador de investimentos'!$F$12</definedName>
    <definedName name="Rendimento_carteira">'simulador de investimentos'!$F$28</definedName>
    <definedName name="salario">'simulador de investimentos'!$D$27</definedName>
    <definedName name="sugestao_investimentos">'simulador de investimentos'!$D$29</definedName>
    <definedName name="taxa_mensal">'simulador de investimentos'!$F$13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B13" i="2"/>
  <c r="B14" i="2"/>
  <c r="B15" i="2"/>
  <c r="B16" i="2"/>
  <c r="B17" i="2"/>
  <c r="B18" i="2"/>
  <c r="B19" i="2"/>
  <c r="B20" i="2"/>
  <c r="B21" i="2"/>
  <c r="B22" i="2"/>
  <c r="B23" i="2"/>
  <c r="B24" i="2"/>
  <c r="B8" i="2"/>
  <c r="B9" i="2"/>
  <c r="E38" i="1" s="1"/>
  <c r="B10" i="2"/>
  <c r="B11" i="2"/>
  <c r="B12" i="2"/>
  <c r="B7" i="2"/>
  <c r="F33" i="1"/>
  <c r="E23" i="1"/>
  <c r="F23" i="1" s="1"/>
  <c r="F14" i="1"/>
  <c r="F15" i="1" s="1"/>
  <c r="F29" i="1"/>
  <c r="E22" i="1"/>
  <c r="F22" i="1" s="1"/>
  <c r="E21" i="1"/>
  <c r="F21" i="1" s="1"/>
  <c r="E20" i="1"/>
  <c r="F20" i="1" s="1"/>
  <c r="E41" i="1" l="1"/>
  <c r="E42" i="1"/>
  <c r="F42" i="1" s="1"/>
  <c r="I8" i="2"/>
  <c r="E40" i="1"/>
  <c r="F40" i="1" s="1"/>
  <c r="E39" i="1"/>
  <c r="F38" i="1"/>
  <c r="F37" i="1"/>
  <c r="E43" i="1" l="1"/>
  <c r="F41" i="1"/>
  <c r="F39" i="1"/>
  <c r="F43" i="1" l="1"/>
</calcChain>
</file>

<file path=xl/sharedStrings.xml><?xml version="1.0" encoding="utf-8"?>
<sst xmlns="http://schemas.openxmlformats.org/spreadsheetml/2006/main" count="71" uniqueCount="36">
  <si>
    <t>Taxa de rendimento real</t>
  </si>
  <si>
    <t>INVESTIMENTO MENSAL</t>
  </si>
  <si>
    <t>Quanto em 2 anos</t>
  </si>
  <si>
    <t>DIVIDENDOS</t>
  </si>
  <si>
    <t xml:space="preserve">CENARIOS </t>
  </si>
  <si>
    <t>Rendimento carteira</t>
  </si>
  <si>
    <t>CONFIGURAÇOES</t>
  </si>
  <si>
    <t>AGRESSIVO</t>
  </si>
  <si>
    <t>PERFIL</t>
  </si>
  <si>
    <t>TIPO DE FII</t>
  </si>
  <si>
    <t>Porcentual suguerido</t>
  </si>
  <si>
    <t>FOFs</t>
  </si>
  <si>
    <t>Valores</t>
  </si>
  <si>
    <t>PAPEL</t>
  </si>
  <si>
    <t>TIJOLO</t>
  </si>
  <si>
    <t xml:space="preserve">DESENVOLVIMENTO </t>
  </si>
  <si>
    <t>HOTELARIAS</t>
  </si>
  <si>
    <t>CONSERVADOR</t>
  </si>
  <si>
    <t>TIPOS DE FII</t>
  </si>
  <si>
    <t>PEFIL</t>
  </si>
  <si>
    <t>%</t>
  </si>
  <si>
    <t>CHAVE</t>
  </si>
  <si>
    <t>MODERADO</t>
  </si>
  <si>
    <t>MODERADO-TIJOLO</t>
  </si>
  <si>
    <t>Por quanto tempo invertir?</t>
  </si>
  <si>
    <t>Quanto que e os dividiendos mensais?</t>
  </si>
  <si>
    <t>Quanto investir por mês?</t>
  </si>
  <si>
    <t>Salário</t>
  </si>
  <si>
    <t xml:space="preserve"> Sugestão de investimento</t>
  </si>
  <si>
    <t xml:space="preserve">VALOR INVESTIDO POR MÊS </t>
  </si>
  <si>
    <t xml:space="preserve">HÍBRIDOS  </t>
  </si>
  <si>
    <t>Quanto de património acumulado terei?</t>
  </si>
  <si>
    <t>Quanto em 2 anos?</t>
  </si>
  <si>
    <t>Quanto em 10 anos?</t>
  </si>
  <si>
    <t>Quanto em 20 anos?</t>
  </si>
  <si>
    <t>Quanto em 30 anos?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</si>
</sst>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R$-416]\ #,##0"/>
    <numFmt numFmtId="165" formatCode="[$R$-416]\ #,##0.00;[Red]\-[$R$-416]\ #,##0.00"/>
    <numFmt numFmtId="166" formatCode="_-[$R$-416]\ * #,##0.00_-;\-[$R$-416]\ * #,##0.00_-;_-[$R$-416]\ * &quot;-&quot;_-;_-@_-"/>
    <numFmt numFmtId="167" formatCode="_-[$R$-416]\ * #,##0.0000_-;\-[$R$-416]\ * #,##0.0000_-;_-[$R$-416]\ * &quot;-&quot;??_-;_-@_-"/>
  </numFmts>
  <fonts count="10" x14ac:knownFonts="1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3F3F76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2499465926084170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7" borderId="27" applyNumberFormat="0" applyAlignment="0" applyProtection="0"/>
  </cellStyleXfs>
  <cellXfs count="6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5" borderId="0" xfId="0" applyFill="1"/>
    <xf numFmtId="164" fontId="2" fillId="0" borderId="12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166" fontId="3" fillId="3" borderId="15" xfId="0" applyNumberFormat="1" applyFont="1" applyFill="1" applyBorder="1" applyAlignment="1">
      <alignment horizontal="center"/>
    </xf>
    <xf numFmtId="167" fontId="3" fillId="3" borderId="18" xfId="0" applyNumberFormat="1" applyFont="1" applyFill="1" applyBorder="1" applyAlignment="1">
      <alignment horizontal="center"/>
    </xf>
    <xf numFmtId="165" fontId="2" fillId="6" borderId="8" xfId="0" applyNumberFormat="1" applyFont="1" applyFill="1" applyBorder="1" applyAlignment="1">
      <alignment horizontal="center"/>
    </xf>
    <xf numFmtId="165" fontId="2" fillId="6" borderId="5" xfId="0" applyNumberFormat="1" applyFont="1" applyFill="1" applyBorder="1" applyAlignment="1">
      <alignment horizontal="center"/>
    </xf>
    <xf numFmtId="165" fontId="2" fillId="6" borderId="9" xfId="0" applyNumberFormat="1" applyFont="1" applyFill="1" applyBorder="1" applyAlignment="1">
      <alignment horizontal="center"/>
    </xf>
    <xf numFmtId="165" fontId="2" fillId="6" borderId="7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2" fillId="6" borderId="4" xfId="0" applyFont="1" applyFill="1" applyBorder="1" applyAlignment="1">
      <alignment horizontal="left" indent="3"/>
    </xf>
    <xf numFmtId="0" fontId="2" fillId="6" borderId="6" xfId="0" applyFont="1" applyFill="1" applyBorder="1" applyAlignment="1">
      <alignment horizontal="left" indent="3"/>
    </xf>
    <xf numFmtId="0" fontId="5" fillId="7" borderId="27" xfId="2"/>
    <xf numFmtId="0" fontId="5" fillId="0" borderId="0" xfId="2" applyFill="1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9" fontId="0" fillId="0" borderId="38" xfId="0" applyNumberFormat="1" applyBorder="1" applyAlignment="1">
      <alignment horizontal="center"/>
    </xf>
    <xf numFmtId="0" fontId="0" fillId="0" borderId="39" xfId="0" applyBorder="1"/>
    <xf numFmtId="0" fontId="0" fillId="0" borderId="40" xfId="0" applyBorder="1"/>
    <xf numFmtId="9" fontId="0" fillId="0" borderId="41" xfId="0" applyNumberForma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 applyAlignment="1">
      <alignment horizontal="center"/>
    </xf>
    <xf numFmtId="9" fontId="0" fillId="0" borderId="36" xfId="0" applyNumberFormat="1" applyBorder="1" applyAlignment="1">
      <alignment horizontal="center"/>
    </xf>
    <xf numFmtId="9" fontId="5" fillId="7" borderId="27" xfId="1" applyFont="1" applyFill="1" applyBorder="1"/>
    <xf numFmtId="0" fontId="2" fillId="6" borderId="13" xfId="0" applyFont="1" applyFill="1" applyBorder="1" applyAlignment="1">
      <alignment horizontal="left" indent="3"/>
    </xf>
    <xf numFmtId="0" fontId="2" fillId="6" borderId="14" xfId="0" applyFont="1" applyFill="1" applyBorder="1" applyAlignment="1">
      <alignment horizontal="left" indent="3"/>
    </xf>
    <xf numFmtId="0" fontId="2" fillId="6" borderId="16" xfId="0" applyFont="1" applyFill="1" applyBorder="1" applyAlignment="1">
      <alignment horizontal="left" indent="3"/>
    </xf>
    <xf numFmtId="0" fontId="2" fillId="6" borderId="17" xfId="0" applyFont="1" applyFill="1" applyBorder="1" applyAlignment="1">
      <alignment horizontal="left" indent="3"/>
    </xf>
    <xf numFmtId="0" fontId="2" fillId="0" borderId="10" xfId="0" applyFont="1" applyBorder="1" applyAlignment="1">
      <alignment horizontal="left" indent="3"/>
    </xf>
    <xf numFmtId="0" fontId="2" fillId="0" borderId="11" xfId="0" applyFont="1" applyBorder="1" applyAlignment="1">
      <alignment horizontal="left" indent="3"/>
    </xf>
    <xf numFmtId="0" fontId="2" fillId="0" borderId="13" xfId="0" applyFont="1" applyBorder="1" applyAlignment="1">
      <alignment horizontal="left" indent="3"/>
    </xf>
    <xf numFmtId="0" fontId="2" fillId="0" borderId="14" xfId="0" applyFont="1" applyBorder="1" applyAlignment="1">
      <alignment horizontal="left" indent="3"/>
    </xf>
    <xf numFmtId="0" fontId="3" fillId="3" borderId="13" xfId="0" applyFont="1" applyFill="1" applyBorder="1" applyAlignment="1">
      <alignment horizontal="left" indent="3"/>
    </xf>
    <xf numFmtId="0" fontId="3" fillId="3" borderId="14" xfId="0" applyFont="1" applyFill="1" applyBorder="1" applyAlignment="1">
      <alignment horizontal="left" indent="3"/>
    </xf>
    <xf numFmtId="0" fontId="3" fillId="3" borderId="16" xfId="0" applyFont="1" applyFill="1" applyBorder="1" applyAlignment="1">
      <alignment horizontal="left" indent="3"/>
    </xf>
    <xf numFmtId="0" fontId="3" fillId="3" borderId="17" xfId="0" applyFont="1" applyFill="1" applyBorder="1" applyAlignment="1">
      <alignment horizontal="left" indent="3"/>
    </xf>
    <xf numFmtId="0" fontId="6" fillId="7" borderId="33" xfId="2" applyFont="1" applyBorder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8" fillId="8" borderId="19" xfId="0" applyFont="1" applyFill="1" applyBorder="1"/>
    <xf numFmtId="0" fontId="8" fillId="8" borderId="20" xfId="0" applyFont="1" applyFill="1" applyBorder="1"/>
    <xf numFmtId="0" fontId="8" fillId="8" borderId="21" xfId="0" applyFont="1" applyFill="1" applyBorder="1" applyAlignment="1">
      <alignment horizontal="center" vertical="center"/>
    </xf>
    <xf numFmtId="0" fontId="9" fillId="7" borderId="31" xfId="2" applyFont="1" applyBorder="1" applyAlignment="1">
      <alignment horizontal="center"/>
    </xf>
    <xf numFmtId="0" fontId="9" fillId="7" borderId="32" xfId="2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2" fillId="0" borderId="14" xfId="0" applyNumberFormat="1" applyFont="1" applyBorder="1" applyAlignment="1">
      <alignment horizontal="center"/>
    </xf>
    <xf numFmtId="0" fontId="2" fillId="9" borderId="16" xfId="0" applyFont="1" applyFill="1" applyBorder="1"/>
    <xf numFmtId="9" fontId="3" fillId="9" borderId="17" xfId="0" applyNumberFormat="1" applyFont="1" applyFill="1" applyBorder="1"/>
    <xf numFmtId="164" fontId="3" fillId="9" borderId="18" xfId="0" applyNumberFormat="1" applyFont="1" applyFill="1" applyBorder="1" applyAlignment="1">
      <alignment horizontal="center"/>
    </xf>
    <xf numFmtId="164" fontId="3" fillId="0" borderId="30" xfId="0" applyNumberFormat="1" applyFont="1" applyBorder="1"/>
    <xf numFmtId="0" fontId="3" fillId="0" borderId="28" xfId="0" applyFont="1" applyBorder="1"/>
    <xf numFmtId="0" fontId="3" fillId="0" borderId="29" xfId="0" applyFont="1" applyBorder="1"/>
  </cellXfs>
  <cellStyles count="3">
    <cellStyle name="Entrada" xfId="2" builtinId="20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226101074328642"/>
          <c:y val="8.0368217855385338E-2"/>
          <c:w val="0.44085011647001643"/>
          <c:h val="0.7238879516920754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384-43A4-A818-1D2A489A91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4-43A4-A818-1D2A489A91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4-43A4-A818-1D2A489A91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4-43A4-A818-1D2A489A91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39-4DD4-8BA9-1942925AE6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739-4DD4-8BA9-1942925AE62F}"/>
              </c:ext>
            </c:extLst>
          </c:dPt>
          <c:dLbls>
            <c:dLbl>
              <c:idx val="0"/>
              <c:layout>
                <c:manualLayout>
                  <c:x val="3.079135115078294E-2"/>
                  <c:y val="-0.128418109784466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84-43A4-A818-1D2A489A91EA}"/>
                </c:ext>
              </c:extLst>
            </c:dLbl>
            <c:dLbl>
              <c:idx val="1"/>
              <c:layout>
                <c:manualLayout>
                  <c:x val="0.12459372766696845"/>
                  <c:y val="-3.4558733891719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84-43A4-A818-1D2A489A91EA}"/>
                </c:ext>
              </c:extLst>
            </c:dLbl>
            <c:dLbl>
              <c:idx val="2"/>
              <c:layout>
                <c:manualLayout>
                  <c:x val="-6.3076847428759186E-2"/>
                  <c:y val="-2.55934158493658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84-43A4-A818-1D2A489A91EA}"/>
                </c:ext>
              </c:extLst>
            </c:dLbl>
            <c:dLbl>
              <c:idx val="3"/>
              <c:layout>
                <c:manualLayout>
                  <c:x val="-4.1623685365015019E-2"/>
                  <c:y val="-5.15936280680542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84-43A4-A818-1D2A489A91EA}"/>
                </c:ext>
              </c:extLst>
            </c:dLbl>
            <c:dLbl>
              <c:idx val="4"/>
              <c:layout>
                <c:manualLayout>
                  <c:x val="1.1150558922988682E-2"/>
                  <c:y val="-8.129028962585002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80352317013169"/>
                      <c:h val="0.105449781185681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9739-4DD4-8BA9-1942925AE62F}"/>
                </c:ext>
              </c:extLst>
            </c:dLbl>
            <c:dLbl>
              <c:idx val="5"/>
              <c:layout>
                <c:manualLayout>
                  <c:x val="3.1453245759585094E-2"/>
                  <c:y val="-2.14985956968053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739-4DD4-8BA9-1942925AE6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'simulador de investimentos'!$D$37:$D$42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  </c:v>
                </c:pt>
                <c:pt idx="3">
                  <c:v>FOFs</c:v>
                </c:pt>
                <c:pt idx="4">
                  <c:v>DESENVOLVIMENTO </c:v>
                </c:pt>
                <c:pt idx="5">
                  <c:v>HOTELARIAS</c:v>
                </c:pt>
              </c:strCache>
            </c:strRef>
          </c:cat>
          <c:val>
            <c:numRef>
              <c:f>'simulador de investimentos'!$E$37:$E$42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4-43A4-A818-1D2A489A9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</c:legendEntry>
      <c:layout>
        <c:manualLayout>
          <c:xMode val="edge"/>
          <c:yMode val="edge"/>
          <c:x val="8.1457949618839315E-3"/>
          <c:y val="9.2121868293290443E-2"/>
          <c:w val="0.26474388579793395"/>
          <c:h val="0.70724458256504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352452</xdr:colOff>
      <xdr:row>1</xdr:row>
      <xdr:rowOff>6805</xdr:rowOff>
    </xdr:from>
    <xdr:to>
      <xdr:col>3</xdr:col>
      <xdr:colOff>1027816</xdr:colOff>
      <xdr:row>6</xdr:row>
      <xdr:rowOff>143749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5CC96-5545-DA2C-CDAD-A4CDA6C8A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36" y="197305"/>
          <a:ext cx="1437364" cy="1350128"/>
        </a:xfrm>
        <a:prstGeom prst="rect">
          <a:avLst/>
        </a:prstGeom>
      </xdr:spPr>
    </xdr:pic>
    <xdr:clientData/>
  </xdr:twoCellAnchor>
  <xdr:oneCellAnchor>
    <xdr:from>
      <xdr:col>3</xdr:col>
      <xdr:colOff>1230635</xdr:colOff>
      <xdr:row>2</xdr:row>
      <xdr:rowOff>10432</xdr:rowOff>
    </xdr:from>
    <xdr:ext cx="4689928" cy="788761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8954B2A-06BA-900F-4843-F96EF3DA0BC8}"/>
            </a:ext>
          </a:extLst>
        </xdr:cNvPr>
        <xdr:cNvSpPr txBox="1"/>
      </xdr:nvSpPr>
      <xdr:spPr>
        <a:xfrm>
          <a:off x="3396319" y="652116"/>
          <a:ext cx="4689928" cy="788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PY" sz="3200" b="1">
              <a:solidFill>
                <a:schemeClr val="bg1"/>
              </a:solidFill>
              <a:latin typeface="Amasis MT Pro Black" panose="02040A04050005020304" pitchFamily="18" charset="0"/>
            </a:rPr>
            <a:t>LUA</a:t>
          </a:r>
          <a:r>
            <a:rPr lang="es-PY" sz="3200" b="1">
              <a:solidFill>
                <a:schemeClr val="bg1"/>
              </a:solidFill>
              <a:latin typeface="Broadway" panose="04040905080B02020502" pitchFamily="82" charset="0"/>
            </a:rPr>
            <a:t> </a:t>
          </a:r>
          <a:r>
            <a:rPr lang="es-PY" sz="3200" b="1">
              <a:solidFill>
                <a:schemeClr val="bg1"/>
              </a:solidFill>
              <a:latin typeface="Amasis MT Pro Black" panose="020F0502020204030204" pitchFamily="18" charset="0"/>
            </a:rPr>
            <a:t>INVESTIMENTOS</a:t>
          </a:r>
        </a:p>
      </xdr:txBody>
    </xdr:sp>
    <xdr:clientData/>
  </xdr:oneCellAnchor>
  <xdr:twoCellAnchor>
    <xdr:from>
      <xdr:col>2</xdr:col>
      <xdr:colOff>751975</xdr:colOff>
      <xdr:row>45</xdr:row>
      <xdr:rowOff>162428</xdr:rowOff>
    </xdr:from>
    <xdr:to>
      <xdr:col>6</xdr:col>
      <xdr:colOff>711871</xdr:colOff>
      <xdr:row>65</xdr:row>
      <xdr:rowOff>150397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A2FEB1-CC19-CD2D-DEF8-0BF887F98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5714-75FF-41C5-B211-72C63E608913}">
  <dimension ref="A1:J43"/>
  <sheetViews>
    <sheetView showGridLines="0" tabSelected="1" topLeftCell="A10" zoomScale="95" zoomScaleNormal="95" workbookViewId="0">
      <selection activeCell="G23" sqref="G23"/>
    </sheetView>
  </sheetViews>
  <sheetFormatPr baseColWidth="10" defaultColWidth="0" defaultRowHeight="15" x14ac:dyDescent="0.25"/>
  <cols>
    <col min="1" max="2" width="10.5703125" style="3" customWidth="1"/>
    <col min="3" max="3" width="11.42578125" customWidth="1"/>
    <col min="4" max="4" width="37.28515625" customWidth="1"/>
    <col min="5" max="5" width="26" customWidth="1"/>
    <col min="6" max="6" width="23.140625" customWidth="1"/>
    <col min="7" max="7" width="11.42578125" customWidth="1"/>
    <col min="8" max="8" width="6.7109375" customWidth="1"/>
    <col min="9" max="10" width="11.42578125" style="3" customWidth="1"/>
    <col min="11" max="3906" width="0" hidden="1" customWidth="1"/>
  </cols>
  <sheetData>
    <row r="1" spans="3:8" x14ac:dyDescent="0.25">
      <c r="C1" s="3"/>
      <c r="D1" s="3"/>
      <c r="E1" s="3"/>
      <c r="F1" s="3"/>
      <c r="G1" s="3"/>
      <c r="H1" s="3"/>
    </row>
    <row r="2" spans="3:8" ht="35.25" customHeight="1" x14ac:dyDescent="0.25">
      <c r="C2" s="3"/>
      <c r="D2" s="3"/>
      <c r="E2" s="3"/>
      <c r="F2" s="3"/>
      <c r="G2" s="3"/>
      <c r="H2" s="3"/>
    </row>
    <row r="3" spans="3:8" x14ac:dyDescent="0.25">
      <c r="C3" s="3"/>
      <c r="D3" s="3"/>
      <c r="E3" s="3"/>
      <c r="F3" s="3"/>
      <c r="G3" s="3"/>
      <c r="H3" s="3"/>
    </row>
    <row r="4" spans="3:8" x14ac:dyDescent="0.25">
      <c r="C4" s="3"/>
      <c r="D4" s="3"/>
      <c r="E4" s="3"/>
      <c r="F4" s="3"/>
      <c r="G4" s="3"/>
      <c r="H4" s="3"/>
    </row>
    <row r="5" spans="3:8" x14ac:dyDescent="0.25">
      <c r="C5" s="3"/>
      <c r="D5" s="3"/>
      <c r="E5" s="3"/>
      <c r="F5" s="3"/>
      <c r="G5" s="3"/>
      <c r="H5" s="3"/>
    </row>
    <row r="6" spans="3:8" x14ac:dyDescent="0.25">
      <c r="C6" s="3"/>
      <c r="D6" s="3"/>
      <c r="E6" s="3"/>
      <c r="F6" s="3"/>
      <c r="G6" s="3"/>
      <c r="H6" s="3"/>
    </row>
    <row r="7" spans="3:8" ht="15.75" customHeight="1" x14ac:dyDescent="0.25">
      <c r="C7" s="3"/>
      <c r="D7" s="3"/>
      <c r="E7" s="3"/>
      <c r="F7" s="3"/>
      <c r="G7" s="3"/>
      <c r="H7" s="3"/>
    </row>
    <row r="8" spans="3:8" ht="12" customHeight="1" x14ac:dyDescent="0.25"/>
    <row r="9" spans="3:8" ht="18" customHeight="1" thickBot="1" x14ac:dyDescent="0.3"/>
    <row r="10" spans="3:8" ht="42" customHeight="1" thickBot="1" x14ac:dyDescent="0.3">
      <c r="D10" s="45" t="s">
        <v>1</v>
      </c>
      <c r="E10" s="46"/>
      <c r="F10" s="47"/>
    </row>
    <row r="11" spans="3:8" ht="18.75" customHeight="1" thickBot="1" x14ac:dyDescent="0.3">
      <c r="D11" s="36" t="s">
        <v>26</v>
      </c>
      <c r="E11" s="37"/>
      <c r="F11" s="4">
        <v>300</v>
      </c>
    </row>
    <row r="12" spans="3:8" ht="18.75" customHeight="1" thickBot="1" x14ac:dyDescent="0.3">
      <c r="D12" s="38" t="s">
        <v>24</v>
      </c>
      <c r="E12" s="39"/>
      <c r="F12" s="5">
        <v>5</v>
      </c>
    </row>
    <row r="13" spans="3:8" ht="20.25" customHeight="1" thickBot="1" x14ac:dyDescent="0.3">
      <c r="D13" s="38" t="s">
        <v>0</v>
      </c>
      <c r="E13" s="39"/>
      <c r="F13" s="6">
        <v>1.0800000000000001E-2</v>
      </c>
    </row>
    <row r="14" spans="3:8" ht="16.5" customHeight="1" thickBot="1" x14ac:dyDescent="0.3">
      <c r="D14" s="40" t="s">
        <v>31</v>
      </c>
      <c r="E14" s="41"/>
      <c r="F14" s="7">
        <f>FV(taxa_mensal,qte_anos*12,aporte*-1)</f>
        <v>25141.205807777529</v>
      </c>
    </row>
    <row r="15" spans="3:8" ht="20.25" customHeight="1" thickBot="1" x14ac:dyDescent="0.3">
      <c r="D15" s="42" t="s">
        <v>25</v>
      </c>
      <c r="E15" s="43"/>
      <c r="F15" s="8">
        <f>patrimonio*Rendimento_carteira</f>
        <v>251.4120580777753</v>
      </c>
      <c r="G15" s="2"/>
    </row>
    <row r="16" spans="3:8" ht="16.5" customHeight="1" x14ac:dyDescent="0.25">
      <c r="D16" s="2"/>
      <c r="E16" s="2"/>
      <c r="F16" s="2"/>
      <c r="G16" s="2"/>
    </row>
    <row r="17" spans="3:7" ht="15.75" thickBot="1" x14ac:dyDescent="0.3"/>
    <row r="18" spans="3:7" ht="22.5" customHeight="1" x14ac:dyDescent="0.25">
      <c r="D18" s="45" t="s">
        <v>4</v>
      </c>
      <c r="E18" s="48"/>
      <c r="F18" s="51" t="s">
        <v>3</v>
      </c>
    </row>
    <row r="19" spans="3:7" ht="15.75" customHeight="1" thickBot="1" x14ac:dyDescent="0.3">
      <c r="D19" s="49" t="s">
        <v>2</v>
      </c>
      <c r="E19" s="50"/>
      <c r="F19" s="52"/>
    </row>
    <row r="20" spans="3:7" ht="21.75" customHeight="1" thickBot="1" x14ac:dyDescent="0.3">
      <c r="D20" s="16" t="s">
        <v>32</v>
      </c>
      <c r="E20" s="9">
        <f>FV($F$13,2*12,$F$11*-1)</f>
        <v>8169.259098174477</v>
      </c>
      <c r="F20" s="10">
        <f>E20*Rendimento_carteira</f>
        <v>81.692590981744772</v>
      </c>
    </row>
    <row r="21" spans="3:7" ht="20.25" customHeight="1" thickBot="1" x14ac:dyDescent="0.3">
      <c r="D21" s="16" t="s">
        <v>33</v>
      </c>
      <c r="E21" s="9">
        <f>FV($F$13,10*12,$F$11*-1)</f>
        <v>73037.299876440025</v>
      </c>
      <c r="F21" s="10">
        <f>E21*Rendimento_carteira</f>
        <v>730.37299876440022</v>
      </c>
    </row>
    <row r="22" spans="3:7" ht="19.5" customHeight="1" thickBot="1" x14ac:dyDescent="0.3">
      <c r="D22" s="16" t="s">
        <v>34</v>
      </c>
      <c r="E22" s="9">
        <f>FV($F$13,20*12,$F$11*-1)</f>
        <v>338114.697989557</v>
      </c>
      <c r="F22" s="10">
        <f>E22*Rendimento_carteira</f>
        <v>3381.14697989557</v>
      </c>
    </row>
    <row r="23" spans="3:7" ht="21.75" customHeight="1" thickBot="1" x14ac:dyDescent="0.3">
      <c r="D23" s="17" t="s">
        <v>35</v>
      </c>
      <c r="E23" s="11">
        <f>FV($F$13,30*12,$F$11*-1)</f>
        <v>1300171.4430950254</v>
      </c>
      <c r="F23" s="12">
        <f>E23*Rendimento_carteira</f>
        <v>13001.714430950255</v>
      </c>
    </row>
    <row r="25" spans="3:7" ht="15.75" thickBot="1" x14ac:dyDescent="0.3"/>
    <row r="26" spans="3:7" ht="40.5" customHeight="1" thickBot="1" x14ac:dyDescent="0.3">
      <c r="C26" s="1"/>
      <c r="D26" s="53" t="s">
        <v>6</v>
      </c>
      <c r="E26" s="54"/>
      <c r="F26" s="55"/>
    </row>
    <row r="27" spans="3:7" ht="17.25" customHeight="1" thickBot="1" x14ac:dyDescent="0.3">
      <c r="C27" s="2"/>
      <c r="D27" s="32" t="s">
        <v>27</v>
      </c>
      <c r="E27" s="33"/>
      <c r="F27" s="13">
        <v>3000</v>
      </c>
    </row>
    <row r="28" spans="3:7" ht="20.25" customHeight="1" thickBot="1" x14ac:dyDescent="0.3">
      <c r="C28" s="2"/>
      <c r="D28" s="32" t="s">
        <v>5</v>
      </c>
      <c r="E28" s="33"/>
      <c r="F28" s="14">
        <v>0.01</v>
      </c>
    </row>
    <row r="29" spans="3:7" ht="22.5" customHeight="1" thickBot="1" x14ac:dyDescent="0.3">
      <c r="C29" s="2"/>
      <c r="D29" s="34" t="s">
        <v>28</v>
      </c>
      <c r="E29" s="35"/>
      <c r="F29" s="15">
        <f>F27*30%</f>
        <v>900</v>
      </c>
    </row>
    <row r="31" spans="3:7" ht="15.75" thickBot="1" x14ac:dyDescent="0.3"/>
    <row r="32" spans="3:7" ht="18.75" x14ac:dyDescent="0.3">
      <c r="D32" s="59" t="s">
        <v>8</v>
      </c>
      <c r="E32" s="60"/>
      <c r="F32" s="44" t="s">
        <v>22</v>
      </c>
      <c r="G32" s="19"/>
    </row>
    <row r="33" spans="4:6" ht="16.5" thickBot="1" x14ac:dyDescent="0.3">
      <c r="D33" s="67" t="s">
        <v>29</v>
      </c>
      <c r="E33" s="68"/>
      <c r="F33" s="66">
        <f>aporte</f>
        <v>300</v>
      </c>
    </row>
    <row r="35" spans="4:6" ht="15.75" thickBot="1" x14ac:dyDescent="0.3"/>
    <row r="36" spans="4:6" ht="19.5" thickBot="1" x14ac:dyDescent="0.35">
      <c r="D36" s="56" t="s">
        <v>9</v>
      </c>
      <c r="E36" s="57" t="s">
        <v>10</v>
      </c>
      <c r="F36" s="58" t="s">
        <v>12</v>
      </c>
    </row>
    <row r="37" spans="4:6" ht="16.5" thickBot="1" x14ac:dyDescent="0.3">
      <c r="D37" s="61" t="s">
        <v>13</v>
      </c>
      <c r="E37" s="62">
        <f>VLOOKUP($F$32&amp;"-"&amp;D37,Hoja2!$B:$E,4,FALSE)</f>
        <v>0.32</v>
      </c>
      <c r="F37" s="13">
        <f t="shared" ref="F37:F42" si="0">E37*$F$33</f>
        <v>96</v>
      </c>
    </row>
    <row r="38" spans="4:6" ht="16.5" thickBot="1" x14ac:dyDescent="0.3">
      <c r="D38" s="61" t="s">
        <v>14</v>
      </c>
      <c r="E38" s="62">
        <f>VLOOKUP($F$32&amp;"-"&amp;D38,Hoja2!$B:$E,4,FALSE)</f>
        <v>0.35</v>
      </c>
      <c r="F38" s="13">
        <f t="shared" si="0"/>
        <v>105</v>
      </c>
    </row>
    <row r="39" spans="4:6" ht="16.5" thickBot="1" x14ac:dyDescent="0.3">
      <c r="D39" s="61" t="s">
        <v>30</v>
      </c>
      <c r="E39" s="62">
        <f>VLOOKUP($F$32&amp;"-"&amp;D39,Hoja2!$B:$E,4,FALSE)</f>
        <v>0.08</v>
      </c>
      <c r="F39" s="13">
        <f t="shared" si="0"/>
        <v>24</v>
      </c>
    </row>
    <row r="40" spans="4:6" ht="16.5" thickBot="1" x14ac:dyDescent="0.3">
      <c r="D40" s="61" t="s">
        <v>11</v>
      </c>
      <c r="E40" s="62">
        <f>VLOOKUP($F$32&amp;"-"&amp;D40,Hoja2!$B:$E,4,FALSE)</f>
        <v>0.05</v>
      </c>
      <c r="F40" s="13">
        <f t="shared" si="0"/>
        <v>15</v>
      </c>
    </row>
    <row r="41" spans="4:6" ht="16.5" thickBot="1" x14ac:dyDescent="0.3">
      <c r="D41" s="61" t="s">
        <v>15</v>
      </c>
      <c r="E41" s="62">
        <f>VLOOKUP($F$32&amp;"-"&amp;D41,Hoja2!$B:$E,4,FALSE)</f>
        <v>0.1</v>
      </c>
      <c r="F41" s="13">
        <f t="shared" si="0"/>
        <v>30</v>
      </c>
    </row>
    <row r="42" spans="4:6" ht="16.5" thickBot="1" x14ac:dyDescent="0.3">
      <c r="D42" s="61" t="s">
        <v>16</v>
      </c>
      <c r="E42" s="62">
        <f>VLOOKUP($F$32&amp;"-"&amp;D42,Hoja2!$B:$E,4,FALSE)</f>
        <v>0.1</v>
      </c>
      <c r="F42" s="13">
        <f t="shared" si="0"/>
        <v>30</v>
      </c>
    </row>
    <row r="43" spans="4:6" ht="16.5" thickBot="1" x14ac:dyDescent="0.3">
      <c r="D43" s="63"/>
      <c r="E43" s="64">
        <f>SUM(E37:E42)</f>
        <v>0.99999999999999989</v>
      </c>
      <c r="F43" s="65">
        <f>SUM(F37:F42)</f>
        <v>300</v>
      </c>
    </row>
  </sheetData>
  <mergeCells count="13">
    <mergeCell ref="D28:E28"/>
    <mergeCell ref="D29:E29"/>
    <mergeCell ref="D26:F26"/>
    <mergeCell ref="D32:E32"/>
    <mergeCell ref="D10:F10"/>
    <mergeCell ref="D27:E27"/>
    <mergeCell ref="F18:F19"/>
    <mergeCell ref="D18:E19"/>
    <mergeCell ref="D11:E11"/>
    <mergeCell ref="D12:E12"/>
    <mergeCell ref="D13:E13"/>
    <mergeCell ref="D14:E14"/>
    <mergeCell ref="D15:E15"/>
  </mergeCells>
  <dataValidations count="1">
    <dataValidation type="list" allowBlank="1" showInputMessage="1" showErrorMessage="1" sqref="F32" xr:uid="{E9FFADF8-6E98-46EE-9879-F48E34310E38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61A2-1B47-471B-A647-A04D41E710C0}">
  <dimension ref="B6:I24"/>
  <sheetViews>
    <sheetView topLeftCell="A7" workbookViewId="0">
      <selection activeCell="G15" sqref="G15"/>
    </sheetView>
  </sheetViews>
  <sheetFormatPr baseColWidth="10" defaultRowHeight="15" x14ac:dyDescent="0.25"/>
  <cols>
    <col min="2" max="2" width="32" customWidth="1"/>
    <col min="3" max="3" width="14.5703125" customWidth="1"/>
    <col min="4" max="4" width="20.140625" customWidth="1"/>
  </cols>
  <sheetData>
    <row r="6" spans="2:9" x14ac:dyDescent="0.25">
      <c r="B6" s="27" t="s">
        <v>21</v>
      </c>
      <c r="C6" s="28" t="s">
        <v>19</v>
      </c>
      <c r="D6" s="28" t="s">
        <v>18</v>
      </c>
      <c r="E6" s="29" t="s">
        <v>20</v>
      </c>
    </row>
    <row r="7" spans="2:9" x14ac:dyDescent="0.25">
      <c r="B7" s="22" t="str">
        <f>C7&amp;"-"&amp;D7</f>
        <v>CONSERVADOR-PAPEL</v>
      </c>
      <c r="C7" t="s">
        <v>17</v>
      </c>
      <c r="D7" t="s">
        <v>13</v>
      </c>
      <c r="E7" s="23">
        <v>0.3</v>
      </c>
      <c r="I7" t="s">
        <v>20</v>
      </c>
    </row>
    <row r="8" spans="2:9" x14ac:dyDescent="0.25">
      <c r="B8" s="22" t="str">
        <f t="shared" ref="B8:B24" si="0">C8&amp;"-"&amp;D8</f>
        <v>CONSERVADOR-TIJOLO</v>
      </c>
      <c r="C8" t="s">
        <v>17</v>
      </c>
      <c r="D8" t="s">
        <v>14</v>
      </c>
      <c r="E8" s="23">
        <v>0.5</v>
      </c>
      <c r="G8" s="18" t="s">
        <v>23</v>
      </c>
      <c r="H8" s="18"/>
      <c r="I8" s="31">
        <f>VLOOKUP(G8,$B:$E,4,FALSE)</f>
        <v>0.35</v>
      </c>
    </row>
    <row r="9" spans="2:9" x14ac:dyDescent="0.25">
      <c r="B9" s="22" t="str">
        <f t="shared" si="0"/>
        <v xml:space="preserve">CONSERVADOR-HÍBRIDOS  </v>
      </c>
      <c r="C9" t="s">
        <v>17</v>
      </c>
      <c r="D9" t="s">
        <v>30</v>
      </c>
      <c r="E9" s="23">
        <v>0.1</v>
      </c>
    </row>
    <row r="10" spans="2:9" x14ac:dyDescent="0.25">
      <c r="B10" s="22" t="str">
        <f t="shared" si="0"/>
        <v>CONSERVADOR-FOFs</v>
      </c>
      <c r="C10" t="s">
        <v>17</v>
      </c>
      <c r="D10" t="s">
        <v>11</v>
      </c>
      <c r="E10" s="23">
        <v>0.1</v>
      </c>
    </row>
    <row r="11" spans="2:9" x14ac:dyDescent="0.25">
      <c r="B11" s="22" t="str">
        <f t="shared" si="0"/>
        <v xml:space="preserve">CONSERVADOR-DESENVOLVIMENTO </v>
      </c>
      <c r="C11" t="s">
        <v>17</v>
      </c>
      <c r="D11" t="s">
        <v>15</v>
      </c>
      <c r="E11" s="23">
        <v>0</v>
      </c>
    </row>
    <row r="12" spans="2:9" x14ac:dyDescent="0.25">
      <c r="B12" s="24" t="str">
        <f t="shared" si="0"/>
        <v>CONSERVADOR-HOTELARIAS</v>
      </c>
      <c r="C12" s="25" t="s">
        <v>17</v>
      </c>
      <c r="D12" s="25" t="s">
        <v>16</v>
      </c>
      <c r="E12" s="26">
        <v>0</v>
      </c>
    </row>
    <row r="13" spans="2:9" x14ac:dyDescent="0.25">
      <c r="B13" s="20" t="str">
        <f t="shared" si="0"/>
        <v>MODERADO-PAPEL</v>
      </c>
      <c r="C13" s="21" t="s">
        <v>22</v>
      </c>
      <c r="D13" s="21" t="s">
        <v>13</v>
      </c>
      <c r="E13" s="30">
        <v>0.32</v>
      </c>
    </row>
    <row r="14" spans="2:9" x14ac:dyDescent="0.25">
      <c r="B14" s="22" t="str">
        <f t="shared" si="0"/>
        <v>MODERADO-TIJOLO</v>
      </c>
      <c r="C14" t="s">
        <v>22</v>
      </c>
      <c r="D14" t="s">
        <v>14</v>
      </c>
      <c r="E14" s="23">
        <v>0.35</v>
      </c>
    </row>
    <row r="15" spans="2:9" x14ac:dyDescent="0.25">
      <c r="B15" s="22" t="str">
        <f t="shared" si="0"/>
        <v xml:space="preserve">MODERADO-HÍBRIDOS  </v>
      </c>
      <c r="C15" t="s">
        <v>22</v>
      </c>
      <c r="D15" t="s">
        <v>30</v>
      </c>
      <c r="E15" s="23">
        <v>0.08</v>
      </c>
    </row>
    <row r="16" spans="2:9" x14ac:dyDescent="0.25">
      <c r="B16" s="22" t="str">
        <f t="shared" si="0"/>
        <v>MODERADO-FOFs</v>
      </c>
      <c r="C16" t="s">
        <v>22</v>
      </c>
      <c r="D16" t="s">
        <v>11</v>
      </c>
      <c r="E16" s="23">
        <v>0.05</v>
      </c>
    </row>
    <row r="17" spans="2:5" x14ac:dyDescent="0.25">
      <c r="B17" s="22" t="str">
        <f t="shared" si="0"/>
        <v xml:space="preserve">MODERADO-DESENVOLVIMENTO </v>
      </c>
      <c r="C17" t="s">
        <v>22</v>
      </c>
      <c r="D17" t="s">
        <v>15</v>
      </c>
      <c r="E17" s="23">
        <v>0.1</v>
      </c>
    </row>
    <row r="18" spans="2:5" x14ac:dyDescent="0.25">
      <c r="B18" s="24" t="str">
        <f t="shared" si="0"/>
        <v>MODERADO-HOTELARIAS</v>
      </c>
      <c r="C18" s="25" t="s">
        <v>22</v>
      </c>
      <c r="D18" s="25" t="s">
        <v>16</v>
      </c>
      <c r="E18" s="26">
        <v>0.1</v>
      </c>
    </row>
    <row r="19" spans="2:5" x14ac:dyDescent="0.25">
      <c r="B19" s="20" t="str">
        <f t="shared" si="0"/>
        <v>AGRESSIVO-PAPEL</v>
      </c>
      <c r="C19" s="21" t="s">
        <v>7</v>
      </c>
      <c r="D19" s="21" t="s">
        <v>13</v>
      </c>
      <c r="E19" s="30">
        <v>0.5</v>
      </c>
    </row>
    <row r="20" spans="2:5" x14ac:dyDescent="0.25">
      <c r="B20" s="22" t="str">
        <f t="shared" si="0"/>
        <v>AGRESSIVO-TIJOLO</v>
      </c>
      <c r="C20" t="s">
        <v>7</v>
      </c>
      <c r="D20" t="s">
        <v>14</v>
      </c>
      <c r="E20" s="23">
        <v>0.1</v>
      </c>
    </row>
    <row r="21" spans="2:5" x14ac:dyDescent="0.25">
      <c r="B21" s="22" t="str">
        <f t="shared" si="0"/>
        <v xml:space="preserve">AGRESSIVO-HÍBRIDOS  </v>
      </c>
      <c r="C21" t="s">
        <v>7</v>
      </c>
      <c r="D21" t="s">
        <v>30</v>
      </c>
      <c r="E21" s="23">
        <v>0.05</v>
      </c>
    </row>
    <row r="22" spans="2:5" x14ac:dyDescent="0.25">
      <c r="B22" s="22" t="str">
        <f t="shared" si="0"/>
        <v>AGRESSIVO-FOFs</v>
      </c>
      <c r="C22" t="s">
        <v>7</v>
      </c>
      <c r="D22" t="s">
        <v>11</v>
      </c>
      <c r="E22" s="23">
        <v>0.05</v>
      </c>
    </row>
    <row r="23" spans="2:5" x14ac:dyDescent="0.25">
      <c r="B23" s="22" t="str">
        <f t="shared" si="0"/>
        <v xml:space="preserve">AGRESSIVO-DESENVOLVIMENTO </v>
      </c>
      <c r="C23" t="s">
        <v>7</v>
      </c>
      <c r="D23" t="s">
        <v>15</v>
      </c>
      <c r="E23" s="23">
        <v>0.2</v>
      </c>
    </row>
    <row r="24" spans="2:5" x14ac:dyDescent="0.25">
      <c r="B24" s="24" t="str">
        <f t="shared" si="0"/>
        <v>AGRESSIVO-HOTELARIAS</v>
      </c>
      <c r="C24" s="25" t="s">
        <v>7</v>
      </c>
      <c r="D24" s="25" t="s">
        <v>16</v>
      </c>
      <c r="E24" s="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simulador de investimentos</vt:lpstr>
      <vt:lpstr>Hoja2</vt:lpstr>
      <vt:lpstr>aporte</vt:lpstr>
      <vt:lpstr>patrimonio</vt:lpstr>
      <vt:lpstr>qte_anos</vt:lpstr>
      <vt:lpstr>Rendimento_carteira</vt:lpstr>
      <vt:lpstr>salario</vt:lpstr>
      <vt:lpstr>sugestao_investimentos</vt:lpstr>
      <vt:lpstr>taxa_mensal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Fiorela Asuncion Dueñas Machaca</dc:creator>
  <cp:lastModifiedBy>Fiorela Asuncion Dueñas Machaca</cp:lastModifiedBy>
  <dcterms:created xsi:type="dcterms:W3CDTF">2025-06-20T02:46:56Z</dcterms:created>
  <dcterms:modified xsi:type="dcterms:W3CDTF">2025-07-03T04:48:05Z</dcterms:modified>
</cp:coreProperties>
</file>