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stage\管脚功能查询\L015\"/>
    </mc:Choice>
  </mc:AlternateContent>
  <xr:revisionPtr revIDLastSave="0" documentId="13_ncr:1_{3D47353C-2062-48CB-8936-D25224AD421B}" xr6:coauthVersionLast="45" xr6:coauthVersionMax="45" xr10:uidLastSave="{00000000-0000-0000-0000-000000000000}"/>
  <bookViews>
    <workbookView xWindow="-120" yWindow="-120" windowWidth="25440" windowHeight="15390" firstSheet="6" activeTab="6" xr2:uid="{00000000-000D-0000-FFFF-FFFF00000000}"/>
  </bookViews>
  <sheets>
    <sheet name="管脚功能配置" sheetId="1" r:id="rId1"/>
    <sheet name="L176PATA_L196PCTA查询" sheetId="2" r:id="rId2"/>
    <sheet name="L176MATA_L196MCTA查询" sheetId="3" r:id="rId3"/>
    <sheet name="L176KATA_L196KCTA查询" sheetId="4" r:id="rId4"/>
    <sheet name="L176JATA_L196JCTA查询" sheetId="5" r:id="rId5"/>
    <sheet name="L170JATA_L190JCTA查询" sheetId="6" r:id="rId6"/>
    <sheet name="L170FAUA_L190FCUA查询" sheetId="7" r:id="rId7"/>
  </sheets>
  <definedNames>
    <definedName name="PA0UT">管脚功能配置!$U$99</definedName>
    <definedName name="PAADS">管脚功能配置!$Q$99</definedName>
    <definedName name="PADIR">管脚功能配置!$S$99</definedName>
    <definedName name="PAOD">管脚功能配置!$T$99</definedName>
    <definedName name="PAPD">管脚功能配置!$W$99</definedName>
    <definedName name="PAPU">管脚功能配置!$V$99</definedName>
    <definedName name="PBADS">管脚功能配置!$Q$100</definedName>
    <definedName name="PBDIR">管脚功能配置!$S$100</definedName>
    <definedName name="PBOD">管脚功能配置!$T$100</definedName>
    <definedName name="PBOUT">管脚功能配置!$U$100</definedName>
    <definedName name="PBPD">管脚功能配置!$W$100</definedName>
    <definedName name="PBPU">管脚功能配置!$V$100</definedName>
    <definedName name="PCADS">管脚功能配置!$Q$101</definedName>
    <definedName name="PCDIR">管脚功能配置!$S$101</definedName>
    <definedName name="PCOD">管脚功能配置!$T$101</definedName>
    <definedName name="PCOUT">管脚功能配置!$U$101</definedName>
    <definedName name="PCPD">管脚功能配置!$W$101</definedName>
    <definedName name="PCPU">管脚功能配置!$V$101</definedName>
    <definedName name="PDADS">管脚功能配置!$Q$102</definedName>
    <definedName name="PDDIR">管脚功能配置!$S$102</definedName>
    <definedName name="PDOD">管脚功能配置!$T$102</definedName>
    <definedName name="PDOUT">管脚功能配置!$U$102</definedName>
    <definedName name="PDPD">管脚功能配置!$W$102</definedName>
    <definedName name="PDPU">管脚功能配置!$V$102</definedName>
    <definedName name="PEADS">管脚功能配置!$Q$103</definedName>
    <definedName name="PEDIR">管脚功能配置!$S$103</definedName>
    <definedName name="PEOD">管脚功能配置!$T$103</definedName>
    <definedName name="PEOUT">管脚功能配置!$U$103</definedName>
    <definedName name="PEPD">管脚功能配置!$W$103</definedName>
    <definedName name="PEPU">管脚功能配置!$V$103</definedName>
    <definedName name="PFADS">管脚功能配置!$Q$104</definedName>
    <definedName name="PFDIR">管脚功能配置!$S$104</definedName>
    <definedName name="PFOD">管脚功能配置!$T$104</definedName>
    <definedName name="PFOUT">管脚功能配置!$U$104</definedName>
    <definedName name="PFPD">管脚功能配置!$W$104</definedName>
    <definedName name="PFPU">管脚功能配置!$V$104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93" i="1" l="1"/>
  <c r="Z93" i="1"/>
  <c r="AA92" i="1"/>
  <c r="X92" i="1"/>
  <c r="W92" i="1"/>
  <c r="V92" i="1"/>
  <c r="U92" i="1"/>
  <c r="T92" i="1"/>
  <c r="S92" i="1"/>
  <c r="Q92" i="1"/>
  <c r="P92" i="1"/>
  <c r="AA91" i="1"/>
  <c r="Q91" i="1" s="1"/>
  <c r="X91" i="1"/>
  <c r="S91" i="1" s="1"/>
  <c r="W91" i="1"/>
  <c r="V91" i="1"/>
  <c r="U91" i="1"/>
  <c r="T91" i="1"/>
  <c r="P91" i="1"/>
  <c r="AA90" i="1"/>
  <c r="Z90" i="1"/>
  <c r="X90" i="1"/>
  <c r="V90" i="1" s="1"/>
  <c r="W90" i="1"/>
  <c r="U90" i="1"/>
  <c r="T90" i="1"/>
  <c r="S90" i="1"/>
  <c r="Q90" i="1"/>
  <c r="P90" i="1"/>
  <c r="AA89" i="1"/>
  <c r="Q89" i="1" s="1"/>
  <c r="X89" i="1"/>
  <c r="W89" i="1"/>
  <c r="U89" i="1"/>
  <c r="T89" i="1"/>
  <c r="P89" i="1"/>
  <c r="AA88" i="1"/>
  <c r="Q88" i="1" s="1"/>
  <c r="Z88" i="1" s="1"/>
  <c r="X88" i="1"/>
  <c r="W88" i="1"/>
  <c r="V88" i="1"/>
  <c r="U88" i="1"/>
  <c r="T88" i="1"/>
  <c r="S88" i="1"/>
  <c r="P88" i="1"/>
  <c r="AA87" i="1"/>
  <c r="Q87" i="1" s="1"/>
  <c r="X87" i="1"/>
  <c r="S87" i="1" s="1"/>
  <c r="W87" i="1"/>
  <c r="V87" i="1"/>
  <c r="U87" i="1"/>
  <c r="T87" i="1"/>
  <c r="P87" i="1"/>
  <c r="AA86" i="1"/>
  <c r="X86" i="1"/>
  <c r="V86" i="1" s="1"/>
  <c r="W86" i="1"/>
  <c r="U86" i="1"/>
  <c r="T86" i="1"/>
  <c r="S86" i="1"/>
  <c r="Q86" i="1"/>
  <c r="P86" i="1"/>
  <c r="AA85" i="1"/>
  <c r="Q85" i="1" s="1"/>
  <c r="Z85" i="1" s="1"/>
  <c r="X85" i="1"/>
  <c r="V85" i="1" s="1"/>
  <c r="W85" i="1"/>
  <c r="U85" i="1"/>
  <c r="T85" i="1"/>
  <c r="S85" i="1"/>
  <c r="P85" i="1"/>
  <c r="AA84" i="1"/>
  <c r="X84" i="1"/>
  <c r="W84" i="1"/>
  <c r="V84" i="1"/>
  <c r="U84" i="1"/>
  <c r="T84" i="1"/>
  <c r="S84" i="1"/>
  <c r="Q84" i="1"/>
  <c r="P84" i="1"/>
  <c r="AA83" i="1"/>
  <c r="Z83" i="1"/>
  <c r="X83" i="1"/>
  <c r="W83" i="1"/>
  <c r="U83" i="1"/>
  <c r="T83" i="1"/>
  <c r="Q83" i="1"/>
  <c r="R83" i="1" s="1"/>
  <c r="N55" i="1" s="1"/>
  <c r="P83" i="1"/>
  <c r="AA82" i="1"/>
  <c r="X82" i="1"/>
  <c r="V82" i="1" s="1"/>
  <c r="W82" i="1"/>
  <c r="U82" i="1"/>
  <c r="T82" i="1"/>
  <c r="S82" i="1"/>
  <c r="Q82" i="1"/>
  <c r="P82" i="1"/>
  <c r="AA81" i="1"/>
  <c r="Q81" i="1" s="1"/>
  <c r="Z81" i="1" s="1"/>
  <c r="X81" i="1"/>
  <c r="W81" i="1"/>
  <c r="V81" i="1"/>
  <c r="U81" i="1"/>
  <c r="T81" i="1"/>
  <c r="S81" i="1"/>
  <c r="R81" i="1"/>
  <c r="N46" i="1" s="1"/>
  <c r="P81" i="1"/>
  <c r="AA80" i="1"/>
  <c r="Z80" i="1"/>
  <c r="X80" i="1"/>
  <c r="W80" i="1"/>
  <c r="V80" i="1"/>
  <c r="U80" i="1"/>
  <c r="T80" i="1"/>
  <c r="S80" i="1"/>
  <c r="Q80" i="1"/>
  <c r="P80" i="1"/>
  <c r="AA79" i="1"/>
  <c r="Z79" i="1"/>
  <c r="X79" i="1"/>
  <c r="W79" i="1"/>
  <c r="U79" i="1"/>
  <c r="T79" i="1"/>
  <c r="R79" i="1"/>
  <c r="N44" i="1" s="1"/>
  <c r="Q79" i="1"/>
  <c r="P79" i="1"/>
  <c r="AA78" i="1"/>
  <c r="Z78" i="1"/>
  <c r="X78" i="1"/>
  <c r="V78" i="1" s="1"/>
  <c r="W78" i="1"/>
  <c r="U78" i="1"/>
  <c r="T78" i="1"/>
  <c r="S78" i="1"/>
  <c r="Q78" i="1"/>
  <c r="P78" i="1"/>
  <c r="AA77" i="1"/>
  <c r="Q77" i="1" s="1"/>
  <c r="Z77" i="1" s="1"/>
  <c r="X77" i="1"/>
  <c r="W77" i="1"/>
  <c r="V77" i="1"/>
  <c r="U77" i="1"/>
  <c r="T77" i="1"/>
  <c r="S77" i="1"/>
  <c r="P77" i="1"/>
  <c r="AA76" i="1"/>
  <c r="X76" i="1"/>
  <c r="W76" i="1"/>
  <c r="V76" i="1"/>
  <c r="U76" i="1"/>
  <c r="T76" i="1"/>
  <c r="S76" i="1"/>
  <c r="Q76" i="1"/>
  <c r="P76" i="1"/>
  <c r="AA75" i="1"/>
  <c r="X75" i="1"/>
  <c r="S75" i="1" s="1"/>
  <c r="W75" i="1"/>
  <c r="V75" i="1"/>
  <c r="U75" i="1"/>
  <c r="T75" i="1"/>
  <c r="Q75" i="1"/>
  <c r="Z75" i="1" s="1"/>
  <c r="P75" i="1"/>
  <c r="AA74" i="1"/>
  <c r="Z74" i="1"/>
  <c r="X74" i="1"/>
  <c r="V74" i="1" s="1"/>
  <c r="W74" i="1"/>
  <c r="U74" i="1"/>
  <c r="T74" i="1"/>
  <c r="S74" i="1"/>
  <c r="Q74" i="1"/>
  <c r="P74" i="1"/>
  <c r="AA73" i="1"/>
  <c r="Q73" i="1" s="1"/>
  <c r="X73" i="1"/>
  <c r="W73" i="1"/>
  <c r="U73" i="1"/>
  <c r="T73" i="1"/>
  <c r="P73" i="1"/>
  <c r="AA72" i="1"/>
  <c r="Q72" i="1" s="1"/>
  <c r="Z72" i="1" s="1"/>
  <c r="X72" i="1"/>
  <c r="W72" i="1"/>
  <c r="V72" i="1"/>
  <c r="U72" i="1"/>
  <c r="T72" i="1"/>
  <c r="S72" i="1"/>
  <c r="R72" i="1"/>
  <c r="P72" i="1"/>
  <c r="AA71" i="1"/>
  <c r="Q71" i="1" s="1"/>
  <c r="X71" i="1"/>
  <c r="S71" i="1" s="1"/>
  <c r="W71" i="1"/>
  <c r="V71" i="1"/>
  <c r="U71" i="1"/>
  <c r="T71" i="1"/>
  <c r="P71" i="1"/>
  <c r="AA70" i="1"/>
  <c r="X70" i="1"/>
  <c r="V70" i="1" s="1"/>
  <c r="W70" i="1"/>
  <c r="U70" i="1"/>
  <c r="T70" i="1"/>
  <c r="S70" i="1"/>
  <c r="Q70" i="1"/>
  <c r="P70" i="1"/>
  <c r="AA69" i="1"/>
  <c r="Q69" i="1" s="1"/>
  <c r="Z69" i="1" s="1"/>
  <c r="X69" i="1"/>
  <c r="V69" i="1" s="1"/>
  <c r="W69" i="1"/>
  <c r="U69" i="1"/>
  <c r="T69" i="1"/>
  <c r="S69" i="1"/>
  <c r="P69" i="1"/>
  <c r="AA68" i="1"/>
  <c r="Q68" i="1" s="1"/>
  <c r="Z68" i="1" s="1"/>
  <c r="X68" i="1"/>
  <c r="W68" i="1"/>
  <c r="V68" i="1"/>
  <c r="U68" i="1"/>
  <c r="T68" i="1"/>
  <c r="S68" i="1"/>
  <c r="P68" i="1"/>
  <c r="AA67" i="1"/>
  <c r="Q67" i="1" s="1"/>
  <c r="Z67" i="1" s="1"/>
  <c r="X67" i="1"/>
  <c r="V67" i="1" s="1"/>
  <c r="W67" i="1"/>
  <c r="U67" i="1"/>
  <c r="T67" i="1"/>
  <c r="S67" i="1"/>
  <c r="P67" i="1"/>
  <c r="AA66" i="1"/>
  <c r="Q66" i="1" s="1"/>
  <c r="Z66" i="1" s="1"/>
  <c r="X66" i="1"/>
  <c r="W66" i="1"/>
  <c r="V66" i="1"/>
  <c r="U66" i="1"/>
  <c r="T66" i="1"/>
  <c r="S66" i="1"/>
  <c r="P66" i="1"/>
  <c r="AA65" i="1"/>
  <c r="Q65" i="1" s="1"/>
  <c r="Z65" i="1" s="1"/>
  <c r="X65" i="1"/>
  <c r="V65" i="1" s="1"/>
  <c r="W65" i="1"/>
  <c r="U65" i="1"/>
  <c r="T65" i="1"/>
  <c r="S65" i="1"/>
  <c r="P65" i="1"/>
  <c r="N65" i="1"/>
  <c r="AA64" i="1"/>
  <c r="X64" i="1"/>
  <c r="V64" i="1" s="1"/>
  <c r="W64" i="1"/>
  <c r="U64" i="1"/>
  <c r="T64" i="1"/>
  <c r="S64" i="1"/>
  <c r="Q64" i="1"/>
  <c r="P64" i="1"/>
  <c r="AA63" i="1"/>
  <c r="Q63" i="1" s="1"/>
  <c r="X63" i="1"/>
  <c r="S63" i="1" s="1"/>
  <c r="W63" i="1"/>
  <c r="V63" i="1"/>
  <c r="U63" i="1"/>
  <c r="T63" i="1"/>
  <c r="P63" i="1"/>
  <c r="AA62" i="1"/>
  <c r="Z62" i="1"/>
  <c r="X62" i="1"/>
  <c r="W62" i="1"/>
  <c r="V62" i="1"/>
  <c r="U62" i="1"/>
  <c r="T62" i="1"/>
  <c r="S62" i="1"/>
  <c r="Q62" i="1"/>
  <c r="P62" i="1"/>
  <c r="AA61" i="1"/>
  <c r="Q61" i="1" s="1"/>
  <c r="X61" i="1"/>
  <c r="W61" i="1"/>
  <c r="U61" i="1"/>
  <c r="T61" i="1"/>
  <c r="P61" i="1"/>
  <c r="AA60" i="1"/>
  <c r="Z60" i="1"/>
  <c r="X60" i="1"/>
  <c r="V60" i="1" s="1"/>
  <c r="W60" i="1"/>
  <c r="U60" i="1"/>
  <c r="T60" i="1"/>
  <c r="S60" i="1"/>
  <c r="Q60" i="1"/>
  <c r="P60" i="1"/>
  <c r="AA59" i="1"/>
  <c r="Q59" i="1" s="1"/>
  <c r="X59" i="1"/>
  <c r="S59" i="1" s="1"/>
  <c r="W59" i="1"/>
  <c r="V59" i="1"/>
  <c r="U59" i="1"/>
  <c r="T59" i="1"/>
  <c r="P59" i="1"/>
  <c r="AA58" i="1"/>
  <c r="X58" i="1"/>
  <c r="W58" i="1"/>
  <c r="V58" i="1"/>
  <c r="U58" i="1"/>
  <c r="T58" i="1"/>
  <c r="S58" i="1"/>
  <c r="Q58" i="1"/>
  <c r="P58" i="1"/>
  <c r="AA57" i="1"/>
  <c r="Q57" i="1" s="1"/>
  <c r="Z57" i="1" s="1"/>
  <c r="X57" i="1"/>
  <c r="W57" i="1"/>
  <c r="V57" i="1"/>
  <c r="U57" i="1"/>
  <c r="T57" i="1"/>
  <c r="S57" i="1"/>
  <c r="P57" i="1"/>
  <c r="AA56" i="1"/>
  <c r="Z56" i="1"/>
  <c r="X56" i="1"/>
  <c r="V56" i="1" s="1"/>
  <c r="W56" i="1"/>
  <c r="U56" i="1"/>
  <c r="T56" i="1"/>
  <c r="S56" i="1"/>
  <c r="Q56" i="1"/>
  <c r="P56" i="1"/>
  <c r="AA55" i="1"/>
  <c r="Z55" i="1"/>
  <c r="X55" i="1"/>
  <c r="W55" i="1"/>
  <c r="U55" i="1"/>
  <c r="T55" i="1"/>
  <c r="R55" i="1"/>
  <c r="N13" i="1" s="1"/>
  <c r="Q55" i="1"/>
  <c r="P55" i="1"/>
  <c r="AA54" i="1"/>
  <c r="Q54" i="1" s="1"/>
  <c r="Z54" i="1" s="1"/>
  <c r="X54" i="1"/>
  <c r="W54" i="1"/>
  <c r="V54" i="1"/>
  <c r="U54" i="1"/>
  <c r="T54" i="1"/>
  <c r="S54" i="1"/>
  <c r="P54" i="1"/>
  <c r="AA53" i="1"/>
  <c r="Q53" i="1" s="1"/>
  <c r="Z53" i="1" s="1"/>
  <c r="X53" i="1"/>
  <c r="W53" i="1"/>
  <c r="V53" i="1"/>
  <c r="U53" i="1"/>
  <c r="T53" i="1"/>
  <c r="S53" i="1"/>
  <c r="R53" i="1"/>
  <c r="P53" i="1"/>
  <c r="AA52" i="1"/>
  <c r="X52" i="1"/>
  <c r="V52" i="1" s="1"/>
  <c r="W52" i="1"/>
  <c r="U52" i="1"/>
  <c r="T52" i="1"/>
  <c r="S52" i="1"/>
  <c r="Q52" i="1"/>
  <c r="P52" i="1"/>
  <c r="AA51" i="1"/>
  <c r="Z51" i="1"/>
  <c r="X51" i="1"/>
  <c r="W51" i="1"/>
  <c r="U51" i="1"/>
  <c r="T51" i="1"/>
  <c r="Q51" i="1"/>
  <c r="R51" i="1" s="1"/>
  <c r="N9" i="1" s="1"/>
  <c r="P51" i="1"/>
  <c r="AA50" i="1"/>
  <c r="X50" i="1"/>
  <c r="W50" i="1"/>
  <c r="V50" i="1"/>
  <c r="U50" i="1"/>
  <c r="T50" i="1"/>
  <c r="S50" i="1"/>
  <c r="Q50" i="1"/>
  <c r="P50" i="1"/>
  <c r="AA49" i="1"/>
  <c r="Q49" i="1" s="1"/>
  <c r="Z49" i="1" s="1"/>
  <c r="X49" i="1"/>
  <c r="V49" i="1" s="1"/>
  <c r="W49" i="1"/>
  <c r="U49" i="1"/>
  <c r="T49" i="1"/>
  <c r="S49" i="1"/>
  <c r="P49" i="1"/>
  <c r="AA48" i="1"/>
  <c r="X48" i="1"/>
  <c r="V48" i="1" s="1"/>
  <c r="W48" i="1"/>
  <c r="U48" i="1"/>
  <c r="T48" i="1"/>
  <c r="S48" i="1"/>
  <c r="Q48" i="1"/>
  <c r="P48" i="1"/>
  <c r="AA47" i="1"/>
  <c r="X47" i="1"/>
  <c r="S47" i="1" s="1"/>
  <c r="W47" i="1"/>
  <c r="V47" i="1"/>
  <c r="U47" i="1"/>
  <c r="T47" i="1"/>
  <c r="Q47" i="1"/>
  <c r="P47" i="1"/>
  <c r="AA46" i="1"/>
  <c r="X46" i="1"/>
  <c r="V46" i="1" s="1"/>
  <c r="W46" i="1"/>
  <c r="U46" i="1"/>
  <c r="T46" i="1"/>
  <c r="S46" i="1"/>
  <c r="Q46" i="1"/>
  <c r="P46" i="1"/>
  <c r="AA45" i="1"/>
  <c r="Q45" i="1" s="1"/>
  <c r="X45" i="1"/>
  <c r="S45" i="1" s="1"/>
  <c r="W45" i="1"/>
  <c r="V45" i="1"/>
  <c r="U45" i="1"/>
  <c r="T45" i="1"/>
  <c r="P45" i="1"/>
  <c r="AA44" i="1"/>
  <c r="Z44" i="1"/>
  <c r="X44" i="1"/>
  <c r="W44" i="1"/>
  <c r="U44" i="1"/>
  <c r="T44" i="1"/>
  <c r="Q44" i="1"/>
  <c r="P44" i="1"/>
  <c r="AA43" i="1"/>
  <c r="X43" i="1"/>
  <c r="W43" i="1"/>
  <c r="V43" i="1"/>
  <c r="U43" i="1"/>
  <c r="T43" i="1"/>
  <c r="S43" i="1"/>
  <c r="Q43" i="1"/>
  <c r="P43" i="1"/>
  <c r="AA42" i="1"/>
  <c r="Q42" i="1" s="1"/>
  <c r="Z42" i="1" s="1"/>
  <c r="X42" i="1"/>
  <c r="S42" i="1" s="1"/>
  <c r="W42" i="1"/>
  <c r="U42" i="1"/>
  <c r="T42" i="1"/>
  <c r="P42" i="1"/>
  <c r="AA41" i="1"/>
  <c r="Z41" i="1"/>
  <c r="X41" i="1"/>
  <c r="V41" i="1" s="1"/>
  <c r="W41" i="1"/>
  <c r="U41" i="1"/>
  <c r="T41" i="1"/>
  <c r="S41" i="1"/>
  <c r="Q41" i="1"/>
  <c r="P41" i="1"/>
  <c r="AA40" i="1"/>
  <c r="X40" i="1"/>
  <c r="S40" i="1" s="1"/>
  <c r="W40" i="1"/>
  <c r="V40" i="1"/>
  <c r="U40" i="1"/>
  <c r="T40" i="1"/>
  <c r="Q40" i="1"/>
  <c r="Z40" i="1" s="1"/>
  <c r="P40" i="1"/>
  <c r="AA39" i="1"/>
  <c r="X39" i="1"/>
  <c r="W39" i="1"/>
  <c r="V39" i="1"/>
  <c r="U39" i="1"/>
  <c r="T39" i="1"/>
  <c r="S39" i="1"/>
  <c r="Q39" i="1"/>
  <c r="P39" i="1"/>
  <c r="AA38" i="1"/>
  <c r="Q38" i="1" s="1"/>
  <c r="Z38" i="1" s="1"/>
  <c r="X38" i="1"/>
  <c r="W38" i="1"/>
  <c r="V38" i="1"/>
  <c r="U38" i="1"/>
  <c r="T38" i="1"/>
  <c r="S38" i="1"/>
  <c r="P38" i="1"/>
  <c r="AA37" i="1"/>
  <c r="Z37" i="1"/>
  <c r="X37" i="1"/>
  <c r="V37" i="1" s="1"/>
  <c r="W37" i="1"/>
  <c r="U37" i="1"/>
  <c r="T37" i="1"/>
  <c r="S37" i="1"/>
  <c r="Q37" i="1"/>
  <c r="P37" i="1"/>
  <c r="N37" i="1"/>
  <c r="AA36" i="1"/>
  <c r="Z36" i="1"/>
  <c r="X36" i="1"/>
  <c r="S36" i="1" s="1"/>
  <c r="W36" i="1"/>
  <c r="U36" i="1"/>
  <c r="T36" i="1"/>
  <c r="R36" i="1"/>
  <c r="L56" i="1" s="1"/>
  <c r="Q36" i="1"/>
  <c r="P36" i="1"/>
  <c r="AA35" i="1"/>
  <c r="Q35" i="1" s="1"/>
  <c r="X35" i="1"/>
  <c r="W35" i="1"/>
  <c r="V35" i="1"/>
  <c r="U35" i="1"/>
  <c r="T35" i="1"/>
  <c r="S35" i="1"/>
  <c r="P35" i="1"/>
  <c r="AA34" i="1"/>
  <c r="Q34" i="1" s="1"/>
  <c r="Z34" i="1" s="1"/>
  <c r="X34" i="1"/>
  <c r="W34" i="1"/>
  <c r="V34" i="1"/>
  <c r="U34" i="1"/>
  <c r="T34" i="1"/>
  <c r="S34" i="1"/>
  <c r="R34" i="1"/>
  <c r="L54" i="1" s="1"/>
  <c r="P34" i="1"/>
  <c r="AA33" i="1"/>
  <c r="X33" i="1"/>
  <c r="V33" i="1" s="1"/>
  <c r="W33" i="1"/>
  <c r="U33" i="1"/>
  <c r="T33" i="1"/>
  <c r="S33" i="1"/>
  <c r="Q33" i="1"/>
  <c r="P33" i="1"/>
  <c r="AA32" i="1"/>
  <c r="Z32" i="1"/>
  <c r="X32" i="1"/>
  <c r="S32" i="1" s="1"/>
  <c r="W32" i="1"/>
  <c r="U32" i="1"/>
  <c r="T32" i="1"/>
  <c r="Q32" i="1"/>
  <c r="R32" i="1" s="1"/>
  <c r="L45" i="1" s="1"/>
  <c r="P32" i="1"/>
  <c r="AA31" i="1"/>
  <c r="X31" i="1"/>
  <c r="W31" i="1"/>
  <c r="V31" i="1"/>
  <c r="U31" i="1"/>
  <c r="T31" i="1"/>
  <c r="S31" i="1"/>
  <c r="Q31" i="1"/>
  <c r="P31" i="1"/>
  <c r="AA30" i="1"/>
  <c r="Q30" i="1" s="1"/>
  <c r="Z30" i="1" s="1"/>
  <c r="X30" i="1"/>
  <c r="V30" i="1" s="1"/>
  <c r="W30" i="1"/>
  <c r="U30" i="1"/>
  <c r="T30" i="1"/>
  <c r="S30" i="1"/>
  <c r="P30" i="1"/>
  <c r="AA29" i="1"/>
  <c r="X29" i="1"/>
  <c r="V29" i="1" s="1"/>
  <c r="W29" i="1"/>
  <c r="U29" i="1"/>
  <c r="T29" i="1"/>
  <c r="S29" i="1"/>
  <c r="Q29" i="1"/>
  <c r="P29" i="1"/>
  <c r="AA28" i="1"/>
  <c r="Z28" i="1"/>
  <c r="X28" i="1"/>
  <c r="S28" i="1" s="1"/>
  <c r="W28" i="1"/>
  <c r="V28" i="1"/>
  <c r="U28" i="1"/>
  <c r="T28" i="1"/>
  <c r="Q28" i="1"/>
  <c r="R28" i="1" s="1"/>
  <c r="L41" i="1" s="1"/>
  <c r="P28" i="1"/>
  <c r="AA27" i="1"/>
  <c r="X27" i="1"/>
  <c r="W27" i="1"/>
  <c r="V27" i="1"/>
  <c r="U27" i="1"/>
  <c r="T27" i="1"/>
  <c r="S27" i="1"/>
  <c r="Q27" i="1"/>
  <c r="P27" i="1"/>
  <c r="AA26" i="1"/>
  <c r="Q26" i="1" s="1"/>
  <c r="Z26" i="1" s="1"/>
  <c r="X26" i="1"/>
  <c r="S26" i="1" s="1"/>
  <c r="W26" i="1"/>
  <c r="U26" i="1"/>
  <c r="T26" i="1"/>
  <c r="P26" i="1"/>
  <c r="AA25" i="1"/>
  <c r="Z25" i="1"/>
  <c r="X25" i="1"/>
  <c r="V25" i="1" s="1"/>
  <c r="W25" i="1"/>
  <c r="U25" i="1"/>
  <c r="T25" i="1"/>
  <c r="S25" i="1"/>
  <c r="Q25" i="1"/>
  <c r="P25" i="1"/>
  <c r="AA24" i="1"/>
  <c r="Q24" i="1" s="1"/>
  <c r="X24" i="1"/>
  <c r="W24" i="1"/>
  <c r="V24" i="1"/>
  <c r="U24" i="1"/>
  <c r="T24" i="1"/>
  <c r="S24" i="1"/>
  <c r="P24" i="1"/>
  <c r="AA23" i="1"/>
  <c r="Z23" i="1"/>
  <c r="X23" i="1"/>
  <c r="V23" i="1" s="1"/>
  <c r="W23" i="1"/>
  <c r="U23" i="1"/>
  <c r="T23" i="1"/>
  <c r="S23" i="1"/>
  <c r="Q23" i="1"/>
  <c r="P23" i="1"/>
  <c r="AA22" i="1"/>
  <c r="Z22" i="1"/>
  <c r="X22" i="1"/>
  <c r="S22" i="1" s="1"/>
  <c r="W22" i="1"/>
  <c r="U22" i="1"/>
  <c r="T22" i="1"/>
  <c r="R22" i="1"/>
  <c r="L35" i="1" s="1"/>
  <c r="Q22" i="1"/>
  <c r="P22" i="1"/>
  <c r="AA21" i="1"/>
  <c r="Q21" i="1" s="1"/>
  <c r="X21" i="1"/>
  <c r="W21" i="1"/>
  <c r="V21" i="1"/>
  <c r="U21" i="1"/>
  <c r="T21" i="1"/>
  <c r="S21" i="1"/>
  <c r="P21" i="1"/>
  <c r="AA20" i="1"/>
  <c r="Q20" i="1" s="1"/>
  <c r="Z20" i="1" s="1"/>
  <c r="X20" i="1"/>
  <c r="W20" i="1"/>
  <c r="V20" i="1"/>
  <c r="U20" i="1"/>
  <c r="T20" i="1"/>
  <c r="S20" i="1"/>
  <c r="R20" i="1"/>
  <c r="L33" i="1" s="1"/>
  <c r="P20" i="1"/>
  <c r="AA19" i="1"/>
  <c r="X19" i="1"/>
  <c r="V19" i="1" s="1"/>
  <c r="W19" i="1"/>
  <c r="U19" i="1"/>
  <c r="T19" i="1"/>
  <c r="S19" i="1"/>
  <c r="Q19" i="1"/>
  <c r="P19" i="1"/>
  <c r="AA18" i="1"/>
  <c r="Z18" i="1"/>
  <c r="X18" i="1"/>
  <c r="S18" i="1" s="1"/>
  <c r="W18" i="1"/>
  <c r="U18" i="1"/>
  <c r="T18" i="1"/>
  <c r="Q18" i="1"/>
  <c r="R18" i="1" s="1"/>
  <c r="L31" i="1" s="1"/>
  <c r="P18" i="1"/>
  <c r="AA17" i="1"/>
  <c r="X17" i="1"/>
  <c r="W17" i="1"/>
  <c r="V17" i="1"/>
  <c r="U17" i="1"/>
  <c r="T17" i="1"/>
  <c r="S17" i="1"/>
  <c r="Q17" i="1"/>
  <c r="P17" i="1"/>
  <c r="AA16" i="1"/>
  <c r="Q16" i="1" s="1"/>
  <c r="Z16" i="1" s="1"/>
  <c r="X16" i="1"/>
  <c r="V16" i="1" s="1"/>
  <c r="W16" i="1"/>
  <c r="U16" i="1"/>
  <c r="T16" i="1"/>
  <c r="S16" i="1"/>
  <c r="P16" i="1"/>
  <c r="AA15" i="1"/>
  <c r="X15" i="1"/>
  <c r="V15" i="1" s="1"/>
  <c r="W15" i="1"/>
  <c r="U15" i="1"/>
  <c r="T15" i="1"/>
  <c r="S15" i="1"/>
  <c r="Q15" i="1"/>
  <c r="P15" i="1"/>
  <c r="AA14" i="1"/>
  <c r="Z14" i="1"/>
  <c r="X14" i="1"/>
  <c r="S14" i="1" s="1"/>
  <c r="W14" i="1"/>
  <c r="V14" i="1"/>
  <c r="U14" i="1"/>
  <c r="T14" i="1"/>
  <c r="Q14" i="1"/>
  <c r="R14" i="1" s="1"/>
  <c r="L20" i="1" s="1"/>
  <c r="P14" i="1"/>
  <c r="AA13" i="1"/>
  <c r="X13" i="1"/>
  <c r="W13" i="1"/>
  <c r="V13" i="1"/>
  <c r="U13" i="1"/>
  <c r="T13" i="1"/>
  <c r="S13" i="1"/>
  <c r="Q13" i="1"/>
  <c r="P13" i="1"/>
  <c r="AA12" i="1"/>
  <c r="Q12" i="1" s="1"/>
  <c r="Z12" i="1" s="1"/>
  <c r="X12" i="1"/>
  <c r="S12" i="1" s="1"/>
  <c r="W12" i="1"/>
  <c r="U12" i="1"/>
  <c r="T12" i="1"/>
  <c r="P12" i="1"/>
  <c r="AA11" i="1"/>
  <c r="Z11" i="1"/>
  <c r="X11" i="1"/>
  <c r="V11" i="1" s="1"/>
  <c r="W11" i="1"/>
  <c r="U11" i="1"/>
  <c r="T11" i="1"/>
  <c r="S11" i="1"/>
  <c r="Q11" i="1"/>
  <c r="P11" i="1"/>
  <c r="N11" i="1"/>
  <c r="AA10" i="1"/>
  <c r="X10" i="1"/>
  <c r="S10" i="1" s="1"/>
  <c r="W10" i="1"/>
  <c r="V10" i="1"/>
  <c r="U10" i="1"/>
  <c r="T10" i="1"/>
  <c r="Q10" i="1"/>
  <c r="Z10" i="1" s="1"/>
  <c r="P10" i="1"/>
  <c r="AA9" i="1"/>
  <c r="X9" i="1"/>
  <c r="W9" i="1"/>
  <c r="V9" i="1"/>
  <c r="U9" i="1"/>
  <c r="T9" i="1"/>
  <c r="S9" i="1"/>
  <c r="Q9" i="1"/>
  <c r="P9" i="1"/>
  <c r="AA8" i="1"/>
  <c r="Q8" i="1" s="1"/>
  <c r="Z8" i="1" s="1"/>
  <c r="X8" i="1"/>
  <c r="W8" i="1"/>
  <c r="V8" i="1"/>
  <c r="U8" i="1"/>
  <c r="T8" i="1"/>
  <c r="S8" i="1"/>
  <c r="P8" i="1"/>
  <c r="AA7" i="1"/>
  <c r="Z7" i="1"/>
  <c r="X7" i="1"/>
  <c r="V7" i="1" s="1"/>
  <c r="W7" i="1"/>
  <c r="U7" i="1"/>
  <c r="T7" i="1"/>
  <c r="S7" i="1"/>
  <c r="Q7" i="1"/>
  <c r="P7" i="1"/>
  <c r="AA6" i="1"/>
  <c r="Z6" i="1"/>
  <c r="X6" i="1"/>
  <c r="S6" i="1" s="1"/>
  <c r="W6" i="1"/>
  <c r="U6" i="1"/>
  <c r="T6" i="1"/>
  <c r="R6" i="1"/>
  <c r="L12" i="1" s="1"/>
  <c r="Q6" i="1"/>
  <c r="P6" i="1"/>
  <c r="AA5" i="1"/>
  <c r="Q5" i="1" s="1"/>
  <c r="X5" i="1"/>
  <c r="W5" i="1"/>
  <c r="V5" i="1"/>
  <c r="U5" i="1"/>
  <c r="T5" i="1"/>
  <c r="S5" i="1"/>
  <c r="P5" i="1"/>
  <c r="AA4" i="1"/>
  <c r="Q4" i="1" s="1"/>
  <c r="Z4" i="1" s="1"/>
  <c r="X4" i="1"/>
  <c r="W4" i="1"/>
  <c r="V4" i="1"/>
  <c r="U4" i="1"/>
  <c r="T4" i="1"/>
  <c r="S4" i="1"/>
  <c r="R4" i="1"/>
  <c r="L10" i="1" s="1"/>
  <c r="P4" i="1"/>
  <c r="AA3" i="1"/>
  <c r="X3" i="1"/>
  <c r="W3" i="1"/>
  <c r="V3" i="1"/>
  <c r="U3" i="1"/>
  <c r="T3" i="1"/>
  <c r="S3" i="1"/>
  <c r="Q3" i="1"/>
  <c r="P3" i="1"/>
  <c r="AA2" i="1"/>
  <c r="Z2" i="1"/>
  <c r="X2" i="1"/>
  <c r="S2" i="1" s="1"/>
  <c r="W2" i="1"/>
  <c r="V2" i="1"/>
  <c r="U2" i="1"/>
  <c r="T2" i="1"/>
  <c r="Q2" i="1"/>
  <c r="R2" i="1" s="1"/>
  <c r="L8" i="1" s="1"/>
  <c r="P2" i="1"/>
  <c r="Z21" i="1" l="1"/>
  <c r="R21" i="1" s="1"/>
  <c r="L34" i="1" s="1"/>
  <c r="Z35" i="1"/>
  <c r="R35" i="1"/>
  <c r="L55" i="1" s="1"/>
  <c r="R87" i="1"/>
  <c r="N59" i="1" s="1"/>
  <c r="Z87" i="1"/>
  <c r="Z5" i="1"/>
  <c r="R5" i="1" s="1"/>
  <c r="L11" i="1" s="1"/>
  <c r="Z24" i="1"/>
  <c r="R24" i="1"/>
  <c r="L37" i="1" s="1"/>
  <c r="Z59" i="1"/>
  <c r="R59" i="1"/>
  <c r="N17" i="1" s="1"/>
  <c r="Z63" i="1"/>
  <c r="R63" i="1" s="1"/>
  <c r="N21" i="1" s="1"/>
  <c r="Z91" i="1"/>
  <c r="R91" i="1"/>
  <c r="N63" i="1" s="1"/>
  <c r="R27" i="1"/>
  <c r="L40" i="1" s="1"/>
  <c r="Z45" i="1"/>
  <c r="R45" i="1" s="1"/>
  <c r="L65" i="1" s="1"/>
  <c r="Z71" i="1"/>
  <c r="R71" i="1" s="1"/>
  <c r="N36" i="1" s="1"/>
  <c r="V104" i="1"/>
  <c r="N49" i="1" s="1"/>
  <c r="Q104" i="1"/>
  <c r="N48" i="1" s="1"/>
  <c r="U103" i="1"/>
  <c r="N29" i="1" s="1"/>
  <c r="X102" i="1"/>
  <c r="T102" i="1"/>
  <c r="N5" i="1" s="1"/>
  <c r="W101" i="1"/>
  <c r="L50" i="1" s="1"/>
  <c r="S101" i="1"/>
  <c r="L53" i="1" s="1"/>
  <c r="Q100" i="1"/>
  <c r="L25" i="1" s="1"/>
  <c r="U99" i="1"/>
  <c r="L6" i="1" s="1"/>
  <c r="U104" i="1"/>
  <c r="N52" i="1" s="1"/>
  <c r="W103" i="1"/>
  <c r="N27" i="1" s="1"/>
  <c r="Q103" i="1"/>
  <c r="N25" i="1" s="1"/>
  <c r="U101" i="1"/>
  <c r="L52" i="1" s="1"/>
  <c r="W100" i="1"/>
  <c r="L27" i="1" s="1"/>
  <c r="X99" i="1"/>
  <c r="S99" i="1"/>
  <c r="L7" i="1" s="1"/>
  <c r="T104" i="1"/>
  <c r="N51" i="1" s="1"/>
  <c r="W102" i="1"/>
  <c r="N4" i="1" s="1"/>
  <c r="Q102" i="1"/>
  <c r="N2" i="1" s="1"/>
  <c r="T101" i="1"/>
  <c r="L51" i="1" s="1"/>
  <c r="U100" i="1"/>
  <c r="L29" i="1" s="1"/>
  <c r="W99" i="1"/>
  <c r="L4" i="1" s="1"/>
  <c r="Q99" i="1"/>
  <c r="L2" i="1" s="1"/>
  <c r="R3" i="1"/>
  <c r="L9" i="1" s="1"/>
  <c r="Z9" i="1"/>
  <c r="R9" i="1" s="1"/>
  <c r="L15" i="1" s="1"/>
  <c r="R15" i="1"/>
  <c r="L21" i="1" s="1"/>
  <c r="Z39" i="1"/>
  <c r="R39" i="1" s="1"/>
  <c r="L59" i="1" s="1"/>
  <c r="Z43" i="1"/>
  <c r="R43" i="1" s="1"/>
  <c r="L63" i="1" s="1"/>
  <c r="R46" i="1"/>
  <c r="L66" i="1" s="1"/>
  <c r="Z46" i="1"/>
  <c r="R47" i="1"/>
  <c r="L67" i="1" s="1"/>
  <c r="S55" i="1"/>
  <c r="V55" i="1"/>
  <c r="V102" i="1" s="1"/>
  <c r="N3" i="1" s="1"/>
  <c r="Z58" i="1"/>
  <c r="R58" i="1" s="1"/>
  <c r="N16" i="1" s="1"/>
  <c r="Z64" i="1"/>
  <c r="R64" i="1" s="1"/>
  <c r="N22" i="1" s="1"/>
  <c r="S73" i="1"/>
  <c r="V73" i="1"/>
  <c r="Z82" i="1"/>
  <c r="R82" i="1" s="1"/>
  <c r="N54" i="1" s="1"/>
  <c r="S83" i="1"/>
  <c r="S104" i="1" s="1"/>
  <c r="N53" i="1" s="1"/>
  <c r="V83" i="1"/>
  <c r="Z84" i="1"/>
  <c r="R84" i="1" s="1"/>
  <c r="N56" i="1" s="1"/>
  <c r="Z89" i="1"/>
  <c r="R89" i="1"/>
  <c r="N61" i="1" s="1"/>
  <c r="S100" i="1"/>
  <c r="L30" i="1" s="1"/>
  <c r="S103" i="1"/>
  <c r="N30" i="1" s="1"/>
  <c r="W104" i="1"/>
  <c r="N50" i="1" s="1"/>
  <c r="R8" i="1"/>
  <c r="L14" i="1" s="1"/>
  <c r="R10" i="1"/>
  <c r="L16" i="1" s="1"/>
  <c r="Z13" i="1"/>
  <c r="R13" i="1" s="1"/>
  <c r="L19" i="1" s="1"/>
  <c r="Z27" i="1"/>
  <c r="R33" i="1"/>
  <c r="L46" i="1" s="1"/>
  <c r="R38" i="1"/>
  <c r="L58" i="1" s="1"/>
  <c r="R40" i="1"/>
  <c r="L60" i="1" s="1"/>
  <c r="Z48" i="1"/>
  <c r="R48" i="1" s="1"/>
  <c r="L68" i="1" s="1"/>
  <c r="S51" i="1"/>
  <c r="S102" i="1" s="1"/>
  <c r="N7" i="1" s="1"/>
  <c r="V51" i="1"/>
  <c r="Z52" i="1"/>
  <c r="R52" i="1" s="1"/>
  <c r="N10" i="1" s="1"/>
  <c r="R54" i="1"/>
  <c r="N12" i="1" s="1"/>
  <c r="R62" i="1"/>
  <c r="N20" i="1" s="1"/>
  <c r="R66" i="1"/>
  <c r="N31" i="1" s="1"/>
  <c r="Z73" i="1"/>
  <c r="R73" i="1"/>
  <c r="N38" i="1" s="1"/>
  <c r="R75" i="1"/>
  <c r="N40" i="1" s="1"/>
  <c r="R76" i="1"/>
  <c r="N41" i="1" s="1"/>
  <c r="S79" i="1"/>
  <c r="V79" i="1"/>
  <c r="V103" i="1" s="1"/>
  <c r="N26" i="1" s="1"/>
  <c r="R80" i="1"/>
  <c r="N45" i="1" s="1"/>
  <c r="T100" i="1"/>
  <c r="L28" i="1" s="1"/>
  <c r="X101" i="1"/>
  <c r="T103" i="1"/>
  <c r="N28" i="1" s="1"/>
  <c r="X104" i="1"/>
  <c r="R7" i="1"/>
  <c r="L13" i="1" s="1"/>
  <c r="R12" i="1"/>
  <c r="L18" i="1" s="1"/>
  <c r="V12" i="1"/>
  <c r="V99" i="1" s="1"/>
  <c r="L3" i="1" s="1"/>
  <c r="Z15" i="1"/>
  <c r="Z17" i="1"/>
  <c r="R17" i="1" s="1"/>
  <c r="L23" i="1" s="1"/>
  <c r="V18" i="1"/>
  <c r="V100" i="1" s="1"/>
  <c r="L26" i="1" s="1"/>
  <c r="R23" i="1"/>
  <c r="L36" i="1" s="1"/>
  <c r="R26" i="1"/>
  <c r="L39" i="1" s="1"/>
  <c r="V26" i="1"/>
  <c r="Z29" i="1"/>
  <c r="R29" i="1" s="1"/>
  <c r="L42" i="1" s="1"/>
  <c r="Z31" i="1"/>
  <c r="R31" i="1" s="1"/>
  <c r="L44" i="1" s="1"/>
  <c r="V32" i="1"/>
  <c r="R37" i="1"/>
  <c r="L57" i="1" s="1"/>
  <c r="R42" i="1"/>
  <c r="L62" i="1" s="1"/>
  <c r="V42" i="1"/>
  <c r="V101" i="1" s="1"/>
  <c r="L49" i="1" s="1"/>
  <c r="Z47" i="1"/>
  <c r="R57" i="1"/>
  <c r="N15" i="1" s="1"/>
  <c r="S61" i="1"/>
  <c r="V61" i="1"/>
  <c r="R68" i="1"/>
  <c r="N33" i="1" s="1"/>
  <c r="R77" i="1"/>
  <c r="N42" i="1" s="1"/>
  <c r="Z86" i="1"/>
  <c r="R86" i="1" s="1"/>
  <c r="N58" i="1" s="1"/>
  <c r="T99" i="1"/>
  <c r="L5" i="1" s="1"/>
  <c r="X100" i="1"/>
  <c r="U102" i="1"/>
  <c r="N6" i="1" s="1"/>
  <c r="X103" i="1"/>
  <c r="Z3" i="1"/>
  <c r="V6" i="1"/>
  <c r="R11" i="1"/>
  <c r="L17" i="1" s="1"/>
  <c r="R16" i="1"/>
  <c r="L22" i="1" s="1"/>
  <c r="Z19" i="1"/>
  <c r="R19" i="1" s="1"/>
  <c r="L32" i="1" s="1"/>
  <c r="V22" i="1"/>
  <c r="R25" i="1"/>
  <c r="L38" i="1" s="1"/>
  <c r="R30" i="1"/>
  <c r="L43" i="1" s="1"/>
  <c r="Z33" i="1"/>
  <c r="V36" i="1"/>
  <c r="R41" i="1"/>
  <c r="L61" i="1" s="1"/>
  <c r="R44" i="1"/>
  <c r="L64" i="1" s="1"/>
  <c r="S44" i="1"/>
  <c r="V44" i="1"/>
  <c r="Z61" i="1"/>
  <c r="R61" i="1" s="1"/>
  <c r="N19" i="1" s="1"/>
  <c r="Z70" i="1"/>
  <c r="R70" i="1" s="1"/>
  <c r="N35" i="1" s="1"/>
  <c r="R88" i="1"/>
  <c r="N60" i="1" s="1"/>
  <c r="S89" i="1"/>
  <c r="V89" i="1"/>
  <c r="Q101" i="1"/>
  <c r="L48" i="1" s="1"/>
  <c r="Z50" i="1"/>
  <c r="R50" i="1" s="1"/>
  <c r="N8" i="1" s="1"/>
  <c r="R56" i="1"/>
  <c r="N14" i="1" s="1"/>
  <c r="Z76" i="1"/>
  <c r="R78" i="1"/>
  <c r="N43" i="1" s="1"/>
  <c r="Z92" i="1"/>
  <c r="R92" i="1" s="1"/>
  <c r="N64" i="1" s="1"/>
  <c r="R49" i="1"/>
  <c r="L69" i="1" s="1"/>
  <c r="R60" i="1"/>
  <c r="N18" i="1" s="1"/>
  <c r="R65" i="1"/>
  <c r="N23" i="1" s="1"/>
  <c r="R67" i="1"/>
  <c r="N32" i="1" s="1"/>
  <c r="R69" i="1"/>
  <c r="N34" i="1" s="1"/>
  <c r="R74" i="1"/>
  <c r="N39" i="1" s="1"/>
  <c r="R85" i="1"/>
  <c r="N57" i="1" s="1"/>
  <c r="R90" i="1"/>
  <c r="N62" i="1" s="1"/>
</calcChain>
</file>

<file path=xl/sharedStrings.xml><?xml version="1.0" encoding="utf-8"?>
<sst xmlns="http://schemas.openxmlformats.org/spreadsheetml/2006/main" count="4911" uniqueCount="432">
  <si>
    <t>筛选条件1</t>
  </si>
  <si>
    <t>UART0</t>
  </si>
  <si>
    <t>修改左侧的
筛选条件以
高亮不同的功能</t>
  </si>
  <si>
    <t>筛选条件4</t>
  </si>
  <si>
    <t>VC0_INN</t>
  </si>
  <si>
    <t>筛选条件2</t>
  </si>
  <si>
    <t>I2C</t>
  </si>
  <si>
    <t>筛选条件5</t>
  </si>
  <si>
    <t>AIN1</t>
  </si>
  <si>
    <t>筛选条件3</t>
  </si>
  <si>
    <t>LPTIM</t>
  </si>
  <si>
    <t>筛选条件6</t>
  </si>
  <si>
    <t>SPI</t>
  </si>
  <si>
    <t>数字功能</t>
  </si>
  <si>
    <t>模拟功能</t>
  </si>
  <si>
    <t>Pxx_SEL = 0</t>
  </si>
  <si>
    <t>Pxx_SEL = 1</t>
  </si>
  <si>
    <t>Pxx_SEL = 2</t>
  </si>
  <si>
    <t>Pxx_SEL = 3</t>
  </si>
  <si>
    <t>Pxx_SEL = 4</t>
  </si>
  <si>
    <t>Pxx_SEL = 5</t>
  </si>
  <si>
    <t>Pxx_SEL = 6</t>
  </si>
  <si>
    <t>Pxx_SEL = 7</t>
  </si>
  <si>
    <t>PA00</t>
  </si>
  <si>
    <t>UART1_CTS</t>
  </si>
  <si>
    <t>LPUART1_TXD</t>
  </si>
  <si>
    <t>TIM0_ETR</t>
  </si>
  <si>
    <t>VC0_OUT</t>
  </si>
  <si>
    <t>TIM1_CHA</t>
  </si>
  <si>
    <t>TIM3_ETR</t>
  </si>
  <si>
    <t>TIM0_CHA</t>
  </si>
  <si>
    <t>AIN0</t>
  </si>
  <si>
    <t>VC0_INP4</t>
  </si>
  <si>
    <t>VC0_INN0</t>
  </si>
  <si>
    <t>VC1_INP0</t>
  </si>
  <si>
    <t>VC1_INN4</t>
  </si>
  <si>
    <t>SEG23</t>
  </si>
  <si>
    <t>PA01</t>
  </si>
  <si>
    <t>UART1_RTS</t>
  </si>
  <si>
    <t>LPUART1_RXD</t>
  </si>
  <si>
    <t>TIM0_CHB</t>
  </si>
  <si>
    <t>TIM1_ETR</t>
  </si>
  <si>
    <t>TIM1_CHB</t>
  </si>
  <si>
    <t>HCLK_OUT</t>
  </si>
  <si>
    <t>SPI1_MOSI</t>
  </si>
  <si>
    <t>VC0_INP5</t>
  </si>
  <si>
    <t>VC0_INN1</t>
  </si>
  <si>
    <t>VC1_INP1</t>
  </si>
  <si>
    <t>VC1_INN5</t>
  </si>
  <si>
    <t>SEG22</t>
  </si>
  <si>
    <t>PA02</t>
  </si>
  <si>
    <t>UART1_TXD</t>
  </si>
  <si>
    <t>VC1_OUT</t>
  </si>
  <si>
    <t>TIM2_CHA</t>
  </si>
  <si>
    <t>PCLK_OUT</t>
  </si>
  <si>
    <t>SPI1_MISO</t>
  </si>
  <si>
    <t>AIN2</t>
  </si>
  <si>
    <t>VC0_INP6</t>
  </si>
  <si>
    <t>VC0_INN2</t>
  </si>
  <si>
    <t>VC1_INP2</t>
  </si>
  <si>
    <t>SEG21</t>
  </si>
  <si>
    <t>PA03</t>
  </si>
  <si>
    <t>UART1_RXD</t>
  </si>
  <si>
    <t>TIM0_GATE</t>
  </si>
  <si>
    <t>TIM2_CHB</t>
  </si>
  <si>
    <t>SPI1_CS</t>
  </si>
  <si>
    <t>TIM3_CH1A</t>
  </si>
  <si>
    <t>TIM5_CHA</t>
  </si>
  <si>
    <t>AIN3</t>
  </si>
  <si>
    <t>VC0_INP7</t>
  </si>
  <si>
    <t>VC0_INN3</t>
  </si>
  <si>
    <t>VC1_INP3</t>
  </si>
  <si>
    <t>SEG20</t>
  </si>
  <si>
    <t>PA04</t>
  </si>
  <si>
    <t>SPI0_CS</t>
  </si>
  <si>
    <t>PCA_CH4</t>
  </si>
  <si>
    <t>TIM2_ETR</t>
  </si>
  <si>
    <t>LVD_OUT</t>
  </si>
  <si>
    <t>TIM3_CH2B</t>
  </si>
  <si>
    <t>AIN4</t>
  </si>
  <si>
    <t>VC0_INP8</t>
  </si>
  <si>
    <t>VC0_INN4</t>
  </si>
  <si>
    <t>VC1_INP4</t>
  </si>
  <si>
    <t>DAC_OUT</t>
  </si>
  <si>
    <t>OP3_OUT</t>
  </si>
  <si>
    <t>SEG19</t>
  </si>
  <si>
    <t>PA05</t>
  </si>
  <si>
    <t>SPI0_SCK</t>
  </si>
  <si>
    <t>PCA_ECI</t>
  </si>
  <si>
    <t>TIM5_CHB</t>
  </si>
  <si>
    <t>XTL_OUT</t>
  </si>
  <si>
    <t>XTH_OUT</t>
  </si>
  <si>
    <t>AIN5</t>
  </si>
  <si>
    <t>VC0_INP9</t>
  </si>
  <si>
    <t>VC0_INN5</t>
  </si>
  <si>
    <t>VC1_INP5</t>
  </si>
  <si>
    <t>VC2_INP0</t>
  </si>
  <si>
    <t>VC2_INN0</t>
  </si>
  <si>
    <t>OP3_OUT1</t>
  </si>
  <si>
    <t>SEG18</t>
  </si>
  <si>
    <t>PA06</t>
  </si>
  <si>
    <t>SPI0_MISO</t>
  </si>
  <si>
    <t>PCA_CH0</t>
  </si>
  <si>
    <t>TIM3_BK</t>
  </si>
  <si>
    <t>TIM3_GATE</t>
  </si>
  <si>
    <t>LPUART0_CTS</t>
  </si>
  <si>
    <t>AIN6</t>
  </si>
  <si>
    <t>VC0_INP10</t>
  </si>
  <si>
    <t>VC0_INN6</t>
  </si>
  <si>
    <t>OP3_OUT2</t>
  </si>
  <si>
    <t>SEG17</t>
  </si>
  <si>
    <t>PA07</t>
  </si>
  <si>
    <t>SPI0_MOSI</t>
  </si>
  <si>
    <t>PCA_CH1</t>
  </si>
  <si>
    <t>TIM3_CH0B</t>
  </si>
  <si>
    <t>TIM4_CHB</t>
  </si>
  <si>
    <t>AIN7</t>
  </si>
  <si>
    <t>VC0_INP11</t>
  </si>
  <si>
    <t>VC0_INN7</t>
  </si>
  <si>
    <t>OP3_OUT3</t>
  </si>
  <si>
    <t>SEG16</t>
  </si>
  <si>
    <t>PA08</t>
  </si>
  <si>
    <t>UART0_TXD</t>
  </si>
  <si>
    <t>TIM3_CH0A</t>
  </si>
  <si>
    <t>TIM1_GATE</t>
  </si>
  <si>
    <t>TIM4_CHA</t>
  </si>
  <si>
    <t>SEG0</t>
  </si>
  <si>
    <t>PA09</t>
  </si>
  <si>
    <t>TIM0_BK</t>
  </si>
  <si>
    <t>I2C0_SCL</t>
  </si>
  <si>
    <t>COM0</t>
  </si>
  <si>
    <t>PA10</t>
  </si>
  <si>
    <t>UART0_RXD</t>
  </si>
  <si>
    <t>TIM3_CH2A</t>
  </si>
  <si>
    <t>TIM2_BK</t>
  </si>
  <si>
    <t>I2C0_SDA</t>
  </si>
  <si>
    <t>TIM2_GATE</t>
  </si>
  <si>
    <t>TIM6_CHA</t>
  </si>
  <si>
    <t>COM1</t>
  </si>
  <si>
    <t>PA11</t>
  </si>
  <si>
    <t>UART0_CTS</t>
  </si>
  <si>
    <t>I2C1_SCL</t>
  </si>
  <si>
    <t>COM2</t>
  </si>
  <si>
    <t>PA12</t>
  </si>
  <si>
    <t>UART0_RTS</t>
  </si>
  <si>
    <t>I2C1_SDA</t>
  </si>
  <si>
    <t>PCNT_S0</t>
  </si>
  <si>
    <t>COM3</t>
  </si>
  <si>
    <t>PA13/SWDIO</t>
  </si>
  <si>
    <t>IR_OUT</t>
  </si>
  <si>
    <t>RTC_1HZ</t>
  </si>
  <si>
    <t>PCNT_S1</t>
  </si>
  <si>
    <t>VC2_OUT</t>
  </si>
  <si>
    <t>SWDIO</t>
  </si>
  <si>
    <t>PA14/SWCLK</t>
  </si>
  <si>
    <t>RCH_OUT</t>
  </si>
  <si>
    <t>RCL_OUT</t>
  </si>
  <si>
    <t>PLL_OUT</t>
  </si>
  <si>
    <t>SWCLK</t>
  </si>
  <si>
    <t>PA15</t>
  </si>
  <si>
    <t>LPUART1_RTS</t>
  </si>
  <si>
    <t>PB00</t>
  </si>
  <si>
    <t>PCA_CH2</t>
  </si>
  <si>
    <t>TIM3_CH1B</t>
  </si>
  <si>
    <t>LPUART0_TXD</t>
  </si>
  <si>
    <t>AIN8</t>
  </si>
  <si>
    <t>VC0_INN10</t>
  </si>
  <si>
    <t>VC1_INN6</t>
  </si>
  <si>
    <t>OP3_INP</t>
  </si>
  <si>
    <t>SEG13</t>
  </si>
  <si>
    <t>PB01</t>
  </si>
  <si>
    <t>PCA_CH3</t>
  </si>
  <si>
    <t>TIM6_CHB</t>
  </si>
  <si>
    <t>LPUART0_RTS</t>
  </si>
  <si>
    <r>
      <rPr>
        <sz val="14"/>
        <color theme="1"/>
        <rFont val="宋体"/>
        <charset val="134"/>
        <scheme val="minor"/>
      </rPr>
      <t>TCLK_OUT</t>
    </r>
    <r>
      <rPr>
        <sz val="7.5"/>
        <color theme="1"/>
        <rFont val="宋体"/>
        <charset val="134"/>
      </rPr>
      <t>　</t>
    </r>
  </si>
  <si>
    <t>AIN9</t>
  </si>
  <si>
    <t>EXVREF</t>
  </si>
  <si>
    <t>VC1_INP6</t>
  </si>
  <si>
    <t>VC1_INN7</t>
  </si>
  <si>
    <t>VC2_INP1</t>
  </si>
  <si>
    <t>VC2_INN1</t>
  </si>
  <si>
    <t>SEG12</t>
  </si>
  <si>
    <t>PB02</t>
  </si>
  <si>
    <t>LPTIM_TOG</t>
  </si>
  <si>
    <t>TIM1_BK</t>
  </si>
  <si>
    <t>AIN16</t>
  </si>
  <si>
    <t>VC1_INP7</t>
  </si>
  <si>
    <t>VC1_INN8</t>
  </si>
  <si>
    <t>SEG11</t>
  </si>
  <si>
    <t>PB03</t>
  </si>
  <si>
    <t>LPTIM_GATE</t>
  </si>
  <si>
    <t>VC1_INN9</t>
  </si>
  <si>
    <t>SEG35</t>
  </si>
  <si>
    <t>VLCDH</t>
  </si>
  <si>
    <t>PB04</t>
  </si>
  <si>
    <t>LPTIM_ETR</t>
  </si>
  <si>
    <t>VC0_INP12</t>
  </si>
  <si>
    <t>VC1_INP12</t>
  </si>
  <si>
    <t>SEG34</t>
  </si>
  <si>
    <t>VLCD3</t>
  </si>
  <si>
    <t>PB05</t>
  </si>
  <si>
    <t>VC0_INP13</t>
  </si>
  <si>
    <t>VLCD2</t>
  </si>
  <si>
    <t>SEG33</t>
  </si>
  <si>
    <t>PB06</t>
  </si>
  <si>
    <t>VC0_INP14</t>
  </si>
  <si>
    <t>VC1_INP14</t>
  </si>
  <si>
    <t>SEG32</t>
  </si>
  <si>
    <t>VLCD1</t>
  </si>
  <si>
    <t>PB07</t>
  </si>
  <si>
    <t>LPUART1_CTS</t>
  </si>
  <si>
    <t>LPTIM_TOGN</t>
  </si>
  <si>
    <t>VC1_INP15</t>
  </si>
  <si>
    <t>LVD2</t>
  </si>
  <si>
    <t>SEG31</t>
  </si>
  <si>
    <t>PB08</t>
  </si>
  <si>
    <t>LVD1</t>
  </si>
  <si>
    <t>SEG29</t>
  </si>
  <si>
    <t>PB09</t>
  </si>
  <si>
    <t>SEG28</t>
  </si>
  <si>
    <t>PB10</t>
  </si>
  <si>
    <t>SPI1_SCK</t>
  </si>
  <si>
    <t>AIN17</t>
  </si>
  <si>
    <t>VC1_INP8</t>
  </si>
  <si>
    <t>SEG10</t>
  </si>
  <si>
    <t>PB11</t>
  </si>
  <si>
    <t>LPUART0_RXD</t>
  </si>
  <si>
    <t>AIN18</t>
  </si>
  <si>
    <t>VC2_INP8</t>
  </si>
  <si>
    <t>VC2_INN4</t>
  </si>
  <si>
    <t>SEG9</t>
  </si>
  <si>
    <t>PB12</t>
  </si>
  <si>
    <t>AIN19</t>
  </si>
  <si>
    <t>VC1_INP9</t>
  </si>
  <si>
    <t>SEG8</t>
  </si>
  <si>
    <t>PB13</t>
  </si>
  <si>
    <t>AIN20</t>
  </si>
  <si>
    <t>VC1_INP10</t>
  </si>
  <si>
    <t>SEG7</t>
  </si>
  <si>
    <t>PB14</t>
  </si>
  <si>
    <t>AIN21</t>
  </si>
  <si>
    <t>VC1_INP11</t>
  </si>
  <si>
    <t>VC2_INP9</t>
  </si>
  <si>
    <t>VC2_INN5</t>
  </si>
  <si>
    <t>SEG6</t>
  </si>
  <si>
    <t>PB15</t>
  </si>
  <si>
    <t>AIN22</t>
  </si>
  <si>
    <t>SEG5</t>
  </si>
  <si>
    <t>PC00</t>
  </si>
  <si>
    <t>UART2_RTS</t>
  </si>
  <si>
    <t>AIN10</t>
  </si>
  <si>
    <t>VC0_INP0</t>
  </si>
  <si>
    <t>VC1_INN0</t>
  </si>
  <si>
    <t>SEG27</t>
  </si>
  <si>
    <t>PC01</t>
  </si>
  <si>
    <t>PCNT_S0FO</t>
  </si>
  <si>
    <t>UART2_CTS</t>
  </si>
  <si>
    <t>AIN11</t>
  </si>
  <si>
    <t>VC0_INP1</t>
  </si>
  <si>
    <t>VC1_INN1</t>
  </si>
  <si>
    <t>SEG26</t>
  </si>
  <si>
    <t>PC02</t>
  </si>
  <si>
    <t>UART2_RXD</t>
  </si>
  <si>
    <t>AIN12</t>
  </si>
  <si>
    <t>VC0_INP2</t>
  </si>
  <si>
    <t>VC1_INN2</t>
  </si>
  <si>
    <t>SEG25</t>
  </si>
  <si>
    <t>PC03</t>
  </si>
  <si>
    <t>PCNT_S1FO</t>
  </si>
  <si>
    <t>UART2_TXD</t>
  </si>
  <si>
    <t>AIN13</t>
  </si>
  <si>
    <t>VC0_INP3</t>
  </si>
  <si>
    <t>VC1_INN3</t>
  </si>
  <si>
    <t>SEG24</t>
  </si>
  <si>
    <t>PC04</t>
  </si>
  <si>
    <t>AIN14</t>
  </si>
  <si>
    <t>VC0_INN8</t>
  </si>
  <si>
    <t>OP3_OUT4</t>
  </si>
  <si>
    <t>SEG15</t>
  </si>
  <si>
    <t>PC05</t>
  </si>
  <si>
    <t>AIN15</t>
  </si>
  <si>
    <t>VC0_INN9</t>
  </si>
  <si>
    <t>OP3_INN</t>
  </si>
  <si>
    <t>SEG14</t>
  </si>
  <si>
    <t>PC06</t>
  </si>
  <si>
    <t>LPTIM1_GATE</t>
  </si>
  <si>
    <t>UART3_RXD</t>
  </si>
  <si>
    <t>SEG4</t>
  </si>
  <si>
    <t>PC07</t>
  </si>
  <si>
    <t>LPTIM1_ETR</t>
  </si>
  <si>
    <t>UART3_TXD</t>
  </si>
  <si>
    <t>VC2_INP13</t>
  </si>
  <si>
    <t>VC2_INN8</t>
  </si>
  <si>
    <t>SEG3</t>
  </si>
  <si>
    <t>PC08</t>
  </si>
  <si>
    <t>LPTIM1_TOG</t>
  </si>
  <si>
    <t>UART3_CTS</t>
  </si>
  <si>
    <t>SEG2</t>
  </si>
  <si>
    <t>PC09</t>
  </si>
  <si>
    <t>LPTIM1_TOGN</t>
  </si>
  <si>
    <t>UART3_RTS</t>
  </si>
  <si>
    <t>SEG1</t>
  </si>
  <si>
    <t>PC10</t>
  </si>
  <si>
    <t>COM4</t>
  </si>
  <si>
    <t>SEG39</t>
  </si>
  <si>
    <t>PC11</t>
  </si>
  <si>
    <t>COM5</t>
  </si>
  <si>
    <t>SEG38</t>
  </si>
  <si>
    <t>PC12</t>
  </si>
  <si>
    <t>COM6</t>
  </si>
  <si>
    <t>SEG37</t>
  </si>
  <si>
    <t>PC13</t>
  </si>
  <si>
    <t>LVD0</t>
  </si>
  <si>
    <t>PC14/XTLI</t>
  </si>
  <si>
    <t>XTLI</t>
  </si>
  <si>
    <t>PC15/XTL0</t>
  </si>
  <si>
    <t>XTLO</t>
  </si>
  <si>
    <t>PD00</t>
  </si>
  <si>
    <t>PD01</t>
  </si>
  <si>
    <t>PD02</t>
  </si>
  <si>
    <t>COM7</t>
  </si>
  <si>
    <t>SEG36</t>
  </si>
  <si>
    <t>PD03</t>
  </si>
  <si>
    <t>PD04</t>
  </si>
  <si>
    <t>PD05</t>
  </si>
  <si>
    <t>PD06</t>
  </si>
  <si>
    <t>PD07</t>
  </si>
  <si>
    <t>PD08</t>
  </si>
  <si>
    <t>SEG47</t>
  </si>
  <si>
    <t>PD09</t>
  </si>
  <si>
    <t>VC2_INP10</t>
  </si>
  <si>
    <t>SEG46</t>
  </si>
  <si>
    <t>PD10</t>
  </si>
  <si>
    <t>VC2_INP11</t>
  </si>
  <si>
    <t>VC2_INN6</t>
  </si>
  <si>
    <t>SEG45</t>
  </si>
  <si>
    <t>PD11</t>
  </si>
  <si>
    <t>VC2_INP12</t>
  </si>
  <si>
    <t>VC2_INN7</t>
  </si>
  <si>
    <t>SEG44</t>
  </si>
  <si>
    <t>PD12</t>
  </si>
  <si>
    <t>SEG43</t>
  </si>
  <si>
    <t>PD13</t>
  </si>
  <si>
    <t>SEG42</t>
  </si>
  <si>
    <t>PD14</t>
  </si>
  <si>
    <t>SEG41</t>
  </si>
  <si>
    <t>PD15</t>
  </si>
  <si>
    <t>SEG40</t>
  </si>
  <si>
    <t>PE00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</si>
  <si>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</si>
  <si>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</si>
  <si>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</si>
  <si>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</si>
  <si>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</si>
  <si>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</si>
  <si>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</si>
  <si>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</si>
  <si>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</si>
  <si>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VC2_INP2</t>
  </si>
  <si>
    <t>PE10</t>
  </si>
  <si>
    <t>VC2_INP3</t>
  </si>
  <si>
    <t>PE11</t>
  </si>
  <si>
    <t>VC2_INP4</t>
  </si>
  <si>
    <t>VC2_INN2</t>
  </si>
  <si>
    <t>PE12</t>
  </si>
  <si>
    <t>SEG51</t>
  </si>
  <si>
    <t>PE13</t>
  </si>
  <si>
    <t>AIN25</t>
  </si>
  <si>
    <t>VC2_INP5</t>
  </si>
  <si>
    <t>SEG50</t>
  </si>
  <si>
    <t>PE14</t>
  </si>
  <si>
    <t>AIN24</t>
  </si>
  <si>
    <t>VC2_INP6</t>
  </si>
  <si>
    <t>SEG49</t>
  </si>
  <si>
    <t>PE15</t>
  </si>
  <si>
    <t>AIN23</t>
  </si>
  <si>
    <t>VC2_INP7</t>
  </si>
  <si>
    <t>VC2_INN3</t>
  </si>
  <si>
    <t>SEG48</t>
  </si>
  <si>
    <t>PF00/XTHI</t>
  </si>
  <si>
    <t>XTHI</t>
  </si>
  <si>
    <t>PF01/XTHO</t>
  </si>
  <si>
    <t>XTHO</t>
  </si>
  <si>
    <t>PF02</t>
  </si>
  <si>
    <t>PF03</t>
  </si>
  <si>
    <t>PF04</t>
  </si>
  <si>
    <t>PF05</t>
  </si>
  <si>
    <t>PF06</t>
  </si>
  <si>
    <t>PF07</t>
  </si>
  <si>
    <t>PF08</t>
  </si>
  <si>
    <t>PF09</t>
  </si>
  <si>
    <t>PF10</t>
  </si>
  <si>
    <t>PF11</t>
  </si>
  <si>
    <t>SEG30</t>
  </si>
  <si>
    <t>管脚名称</t>
  </si>
  <si>
    <t>管脚功能</t>
  </si>
  <si>
    <t>输入输出</t>
  </si>
  <si>
    <t>输出类型</t>
  </si>
  <si>
    <t>输出初值</t>
  </si>
  <si>
    <t>上拉下拉</t>
  </si>
  <si>
    <t>管脚初始化源码</t>
  </si>
  <si>
    <t>PortName</t>
  </si>
  <si>
    <t>PxAna</t>
  </si>
  <si>
    <t>PxSEL</t>
  </si>
  <si>
    <t>PxDir</t>
  </si>
  <si>
    <t>PxOD</t>
  </si>
  <si>
    <t>PxOut</t>
  </si>
  <si>
    <t>PxPu</t>
  </si>
  <si>
    <t>PxPd</t>
  </si>
  <si>
    <t>IdxPower</t>
  </si>
  <si>
    <t>PxSEL
TmpStr</t>
  </si>
  <si>
    <t>GPIO</t>
  </si>
  <si>
    <t>输入</t>
  </si>
  <si>
    <t>推挽</t>
  </si>
  <si>
    <t>上拉</t>
  </si>
  <si>
    <t>下拉</t>
  </si>
  <si>
    <t>PA13</t>
  </si>
  <si>
    <t>NA</t>
  </si>
  <si>
    <t>PA14</t>
  </si>
  <si>
    <t>SWDCK</t>
  </si>
  <si>
    <r>
      <rPr>
        <sz val="14"/>
        <color theme="1"/>
        <rFont val="宋体"/>
        <charset val="134"/>
        <scheme val="minor"/>
      </rPr>
      <t>TCLK_OUT</t>
    </r>
    <r>
      <rPr>
        <sz val="14"/>
        <color theme="1"/>
        <rFont val="宋体"/>
        <charset val="134"/>
      </rPr>
      <t>　</t>
    </r>
  </si>
  <si>
    <t>输出</t>
  </si>
  <si>
    <t>PC14</t>
  </si>
  <si>
    <t>PC15</t>
  </si>
  <si>
    <t>PF00</t>
  </si>
  <si>
    <t>PF01</t>
  </si>
  <si>
    <t>PA</t>
  </si>
  <si>
    <t>PB</t>
  </si>
  <si>
    <t>PC</t>
  </si>
  <si>
    <t>PD</t>
  </si>
  <si>
    <t>PE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</si>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</sst>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</font>
    <font>
      <sz val="7.5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2065187536243"/>
        <bgColor theme="8" tint="0.79992065187536243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37437055574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Protection="1">
      <alignment vertical="center"/>
    </xf>
    <xf numFmtId="0" fontId="0" fillId="3" borderId="1" xfId="0" applyFont="1" applyFill="1" applyBorder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6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8" borderId="6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10" borderId="1" xfId="0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Border="1">
      <alignment vertical="center"/>
    </xf>
    <xf numFmtId="0" fontId="0" fillId="9" borderId="7" xfId="0" applyFill="1" applyBorder="1">
      <alignment vertical="center"/>
    </xf>
    <xf numFmtId="0" fontId="0" fillId="8" borderId="7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1" xfId="0" applyFont="1" applyBorder="1" applyProtection="1">
      <alignment vertical="center"/>
    </xf>
    <xf numFmtId="0" fontId="4" fillId="0" borderId="1" xfId="0" applyFont="1" applyBorder="1" applyProtection="1">
      <alignment vertical="center"/>
      <protection locked="0"/>
    </xf>
    <xf numFmtId="0" fontId="4" fillId="0" borderId="15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6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0" fillId="0" borderId="1" xfId="0" applyBorder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16" xfId="0" applyBorder="1" applyProtection="1">
      <alignment vertical="center"/>
    </xf>
    <xf numFmtId="0" fontId="3" fillId="0" borderId="16" xfId="0" applyFont="1" applyFill="1" applyBorder="1" applyAlignment="1" applyProtection="1">
      <alignment horizontal="center" vertical="center"/>
    </xf>
    <xf numFmtId="0" fontId="4" fillId="0" borderId="17" xfId="0" applyFont="1" applyBorder="1" applyAlignment="1" applyProtection="1">
      <alignment horizontal="center" vertical="center"/>
    </xf>
    <xf numFmtId="0" fontId="0" fillId="0" borderId="18" xfId="0" applyBorder="1" applyProtection="1">
      <alignment vertical="center"/>
    </xf>
    <xf numFmtId="0" fontId="0" fillId="0" borderId="19" xfId="0" applyBorder="1" applyProtection="1">
      <alignment vertical="center"/>
    </xf>
    <xf numFmtId="0" fontId="3" fillId="0" borderId="17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6" xfId="0" applyFont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5" fillId="12" borderId="10" xfId="0" applyFont="1" applyFill="1" applyBorder="1" applyAlignment="1" applyProtection="1">
      <alignment horizontal="left" vertical="center" wrapText="1"/>
    </xf>
    <xf numFmtId="0" fontId="5" fillId="12" borderId="8" xfId="0" applyFont="1" applyFill="1" applyBorder="1" applyAlignment="1" applyProtection="1">
      <alignment horizontal="left" vertical="center"/>
    </xf>
    <xf numFmtId="0" fontId="5" fillId="12" borderId="11" xfId="0" applyFont="1" applyFill="1" applyBorder="1" applyAlignment="1" applyProtection="1">
      <alignment horizontal="left" vertical="center"/>
    </xf>
    <xf numFmtId="0" fontId="5" fillId="12" borderId="10" xfId="0" applyFont="1" applyFill="1" applyBorder="1" applyAlignment="1" applyProtection="1">
      <alignment horizontal="center" vertical="center" wrapText="1"/>
    </xf>
    <xf numFmtId="0" fontId="5" fillId="12" borderId="8" xfId="0" applyFont="1" applyFill="1" applyBorder="1" applyAlignment="1" applyProtection="1">
      <alignment horizontal="center" vertical="center"/>
    </xf>
    <xf numFmtId="0" fontId="5" fillId="12" borderId="11" xfId="0" applyFont="1" applyFill="1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6" xfId="0" applyFont="1" applyBorder="1" applyAlignment="1" applyProtection="1">
      <alignment horizontal="center" vertical="center"/>
    </xf>
  </cellXfs>
  <cellStyles count="1">
    <cellStyle name="常规" xfId="0" builtinId="0"/>
  </cellStyles>
  <dxfs count="7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CCFFCC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4"/>
  <sheetViews>
    <sheetView workbookViewId="0">
      <pane xSplit="10" topLeftCell="L1" activePane="topRight" state="frozen"/>
      <selection pane="topRight" activeCell="H26" sqref="H26"/>
    </sheetView>
  </sheetViews>
  <sheetFormatPr defaultColWidth="9" defaultRowHeight="13.5" x14ac:dyDescent="0.15"/>
  <cols>
    <col min="1" max="1" width="9.375" customWidth="1"/>
    <col min="2" max="2" width="13.375" style="1" customWidth="1"/>
    <col min="3" max="3" width="2.125" customWidth="1"/>
    <col min="4" max="4" width="9" style="1"/>
    <col min="5" max="5" width="2.125" style="1" customWidth="1"/>
    <col min="6" max="6" width="9" style="1"/>
    <col min="7" max="7" width="2.125" style="1" customWidth="1"/>
    <col min="8" max="8" width="9" style="1"/>
    <col min="9" max="9" width="2.125" style="1" customWidth="1"/>
    <col min="10" max="10" width="9" style="1"/>
    <col min="11" max="11" width="3.375" customWidth="1"/>
    <col min="12" max="12" width="60.625" customWidth="1"/>
    <col min="13" max="13" width="2.75" style="2" customWidth="1"/>
    <col min="14" max="14" width="60.625" customWidth="1"/>
    <col min="15" max="15" width="8" style="2" hidden="1" customWidth="1"/>
    <col min="16" max="16" width="9" style="1" hidden="1" customWidth="1"/>
    <col min="17" max="23" width="9" style="3" hidden="1" customWidth="1"/>
    <col min="24" max="24" width="9" style="1" hidden="1" customWidth="1"/>
    <col min="25" max="25" width="9" hidden="1" customWidth="1"/>
    <col min="26" max="26" width="6.375" hidden="1" customWidth="1"/>
    <col min="27" max="27" width="7.625" hidden="1" customWidth="1"/>
    <col min="28" max="28" width="2.875" hidden="1" customWidth="1"/>
    <col min="29" max="29" width="6.5" hidden="1" customWidth="1"/>
    <col min="30" max="36" width="16.125" hidden="1" customWidth="1"/>
    <col min="37" max="37" width="16" hidden="1" customWidth="1"/>
    <col min="38" max="39" width="13.25" hidden="1" customWidth="1"/>
    <col min="40" max="44" width="11.875" hidden="1" customWidth="1"/>
    <col min="45" max="45" width="9" hidden="1" customWidth="1"/>
  </cols>
  <sheetData>
    <row r="1" spans="1:45" s="1" customFormat="1" ht="27.95" customHeight="1" x14ac:dyDescent="0.15">
      <c r="A1" s="4" t="s">
        <v>394</v>
      </c>
      <c r="B1" s="4" t="s">
        <v>395</v>
      </c>
      <c r="C1" s="4"/>
      <c r="D1" s="4" t="s">
        <v>396</v>
      </c>
      <c r="E1" s="4"/>
      <c r="F1" s="4" t="s">
        <v>397</v>
      </c>
      <c r="G1" s="4"/>
      <c r="H1" s="4" t="s">
        <v>398</v>
      </c>
      <c r="I1" s="4"/>
      <c r="J1" s="4" t="s">
        <v>399</v>
      </c>
      <c r="L1" s="66" t="s">
        <v>400</v>
      </c>
      <c r="M1" s="67"/>
      <c r="N1" s="68"/>
      <c r="O1" s="14"/>
      <c r="P1" s="15" t="s">
        <v>401</v>
      </c>
      <c r="Q1" s="15" t="s">
        <v>402</v>
      </c>
      <c r="R1" s="15" t="s">
        <v>403</v>
      </c>
      <c r="S1" s="15" t="s">
        <v>404</v>
      </c>
      <c r="T1" s="15" t="s">
        <v>405</v>
      </c>
      <c r="U1" s="15" t="s">
        <v>406</v>
      </c>
      <c r="V1" s="15" t="s">
        <v>407</v>
      </c>
      <c r="W1" s="15" t="s">
        <v>408</v>
      </c>
      <c r="X1" s="15" t="s">
        <v>409</v>
      </c>
      <c r="Z1" s="33" t="s">
        <v>410</v>
      </c>
      <c r="AA1" s="1" t="s">
        <v>13</v>
      </c>
    </row>
    <row r="2" spans="1:45" ht="18.75" x14ac:dyDescent="0.15">
      <c r="A2" s="5" t="s">
        <v>23</v>
      </c>
      <c r="B2" s="6" t="s">
        <v>411</v>
      </c>
      <c r="C2" s="7"/>
      <c r="D2" s="6" t="s">
        <v>412</v>
      </c>
      <c r="E2" s="6"/>
      <c r="F2" s="6" t="s">
        <v>413</v>
      </c>
      <c r="G2" s="6"/>
      <c r="H2" s="6">
        <v>0</v>
      </c>
      <c r="I2" s="6"/>
      <c r="J2" s="6" t="s">
        <v>414</v>
      </c>
      <c r="L2" s="16" t="str">
        <f>"M0P_GPIO-&gt;PAADS = "&amp;PAADS&amp;";"</f>
        <v>M0P_GPIO-&gt;PAADS = 0x0000;</v>
      </c>
      <c r="N2" s="17" t="str">
        <f>"M0P_GPIO-&gt;PDADS = "&amp;PDADS&amp;";"</f>
        <v>M0P_GPIO-&gt;PDADS = 0x0000;</v>
      </c>
      <c r="P2" s="15" t="str">
        <f>LEFT(A2,2)</f>
        <v>PA</v>
      </c>
      <c r="Q2" s="15">
        <f>IF(ISERROR(FIND(B2,AA2)),X2,0)</f>
        <v>0</v>
      </c>
      <c r="R2" s="15">
        <f>IF(Q2=0,LEN(Z2)-LEN(SUBSTITUTE(Z2,",",""))-2,0)</f>
        <v>0</v>
      </c>
      <c r="S2" s="15">
        <f>IF(D2="输出",0,X2)</f>
        <v>1</v>
      </c>
      <c r="T2" s="15">
        <f>IF(F2="开漏",X2,0)</f>
        <v>0</v>
      </c>
      <c r="U2" s="15">
        <f>IF(H2=1,X2,0)</f>
        <v>0</v>
      </c>
      <c r="V2" s="15">
        <f>IF(J2="上拉",X2,0)</f>
        <v>1</v>
      </c>
      <c r="W2" s="15">
        <f>IF(J2="下拉",X2,0)</f>
        <v>0</v>
      </c>
      <c r="X2" s="15">
        <f>POWER(2,VALUE(RIGHT(A2,2)))</f>
        <v>1</v>
      </c>
      <c r="Z2" t="str">
        <f>IF(Q2&gt;0,"",LEFT(AA2,FIND(B2,AA2)-1))</f>
        <v>,,</v>
      </c>
      <c r="AA2" t="str">
        <f>","&amp;AC2&amp;","&amp;AD2&amp;","&amp;AE2&amp;","&amp;AF2&amp;","&amp;AG2&amp;","&amp;AH2&amp;","&amp;AI2&amp;","&amp;AJ2&amp;","&amp;AK2&amp;","</f>
        <v>,,GPIO,UART1_CTS,LPUART1_TXD,TIM0_ETR,VC0_OUT,TIM1_CHA,TIM3_ETR,TIM0_CHA,</v>
      </c>
      <c r="AC2" s="34"/>
      <c r="AD2" s="35" t="s">
        <v>411</v>
      </c>
      <c r="AE2" s="35" t="s">
        <v>24</v>
      </c>
      <c r="AF2" s="35" t="s">
        <v>25</v>
      </c>
      <c r="AG2" s="35" t="s">
        <v>26</v>
      </c>
      <c r="AH2" s="35" t="s">
        <v>27</v>
      </c>
      <c r="AI2" s="35" t="s">
        <v>28</v>
      </c>
      <c r="AJ2" s="35" t="s">
        <v>29</v>
      </c>
      <c r="AK2" s="35" t="s">
        <v>30</v>
      </c>
      <c r="AL2" s="36" t="s">
        <v>31</v>
      </c>
      <c r="AM2" s="36" t="s">
        <v>32</v>
      </c>
      <c r="AN2" s="36" t="s">
        <v>33</v>
      </c>
      <c r="AO2" s="36" t="s">
        <v>34</v>
      </c>
      <c r="AP2" s="36" t="s">
        <v>35</v>
      </c>
      <c r="AQ2" s="36" t="s">
        <v>36</v>
      </c>
      <c r="AR2" s="36"/>
      <c r="AS2" s="36"/>
    </row>
    <row r="3" spans="1:45" ht="18.75" x14ac:dyDescent="0.15">
      <c r="A3" s="8" t="s">
        <v>37</v>
      </c>
      <c r="B3" s="9" t="s">
        <v>411</v>
      </c>
      <c r="C3" s="10"/>
      <c r="D3" s="9" t="s">
        <v>412</v>
      </c>
      <c r="E3" s="9"/>
      <c r="F3" s="9" t="s">
        <v>413</v>
      </c>
      <c r="G3" s="9"/>
      <c r="H3" s="9">
        <v>0</v>
      </c>
      <c r="I3" s="9"/>
      <c r="J3" s="9" t="s">
        <v>415</v>
      </c>
      <c r="L3" s="18" t="str">
        <f>"M0P_GPIO-&gt;PAPU = "&amp;PAPU&amp;";"</f>
        <v>M0P_GPIO-&gt;PAPU = 0xFFFD;</v>
      </c>
      <c r="N3" s="19" t="str">
        <f>"M0P_GPIO-&gt;PDPU = "&amp;PDPU&amp;";"</f>
        <v>M0P_GPIO-&gt;PDPU = 0xFFE7;</v>
      </c>
      <c r="P3" s="15" t="str">
        <f t="shared" ref="P3:P34" si="0">LEFT(A3,2)</f>
        <v>PA</v>
      </c>
      <c r="Q3" s="15">
        <f t="shared" ref="Q3:Q34" si="1">IF(ISERROR(FIND(B3,AA3)),X3,0)</f>
        <v>0</v>
      </c>
      <c r="R3" s="15">
        <f t="shared" ref="R3:R34" si="2">IF(Q3=0,LEN(Z3)-LEN(SUBSTITUTE(Z3,",",""))-2,0)</f>
        <v>0</v>
      </c>
      <c r="S3" s="15">
        <f t="shared" ref="S3:S34" si="3">IF(D3="输出",0,X3)</f>
        <v>2</v>
      </c>
      <c r="T3" s="15">
        <f t="shared" ref="T3:T34" si="4">IF(F3="开漏",X3,0)</f>
        <v>0</v>
      </c>
      <c r="U3" s="15">
        <f t="shared" ref="U3:U34" si="5">IF(H3=1,X3,0)</f>
        <v>0</v>
      </c>
      <c r="V3" s="15">
        <f t="shared" ref="V3:V34" si="6">IF(J3="上拉",X3,0)</f>
        <v>0</v>
      </c>
      <c r="W3" s="15">
        <f t="shared" ref="W3:W34" si="7">IF(J3="下拉",X3,0)</f>
        <v>2</v>
      </c>
      <c r="X3" s="15">
        <f t="shared" ref="X3:X34" si="8">POWER(2,VALUE(RIGHT(A3,2)))</f>
        <v>2</v>
      </c>
      <c r="Z3" t="str">
        <f t="shared" ref="Z3:Z34" si="9">IF(Q3&gt;0,"",LEFT(AA3,FIND(B3,AA3)-1))</f>
        <v>,,</v>
      </c>
      <c r="AA3" t="str">
        <f t="shared" ref="AA3:AA66" si="10">","&amp;AC3&amp;","&amp;AD3&amp;","&amp;AE3&amp;","&amp;AF3&amp;","&amp;AG3&amp;","&amp;AH3&amp;","&amp;AI3&amp;","&amp;AJ3&amp;","&amp;AK3&amp;","</f>
        <v>,,GPIO,UART1_RTS,LPUART1_RXD,TIM0_CHB,TIM1_ETR,TIM1_CHB,HCLK_OUT,SPI1_MOSI,</v>
      </c>
      <c r="AC3" s="34"/>
      <c r="AD3" s="35" t="s">
        <v>411</v>
      </c>
      <c r="AE3" s="35" t="s">
        <v>38</v>
      </c>
      <c r="AF3" s="35" t="s">
        <v>39</v>
      </c>
      <c r="AG3" s="35" t="s">
        <v>40</v>
      </c>
      <c r="AH3" s="35" t="s">
        <v>41</v>
      </c>
      <c r="AI3" s="35" t="s">
        <v>42</v>
      </c>
      <c r="AJ3" s="35" t="s">
        <v>43</v>
      </c>
      <c r="AK3" s="35" t="s">
        <v>44</v>
      </c>
      <c r="AL3" s="36" t="s">
        <v>8</v>
      </c>
      <c r="AM3" s="36" t="s">
        <v>45</v>
      </c>
      <c r="AN3" s="36" t="s">
        <v>46</v>
      </c>
      <c r="AO3" s="36" t="s">
        <v>47</v>
      </c>
      <c r="AP3" s="36" t="s">
        <v>48</v>
      </c>
      <c r="AQ3" s="36" t="s">
        <v>49</v>
      </c>
      <c r="AR3" s="36"/>
      <c r="AS3" s="36"/>
    </row>
    <row r="4" spans="1:45" ht="18.75" x14ac:dyDescent="0.15">
      <c r="A4" s="5" t="s">
        <v>50</v>
      </c>
      <c r="B4" s="6" t="s">
        <v>411</v>
      </c>
      <c r="C4" s="7"/>
      <c r="D4" s="6" t="s">
        <v>412</v>
      </c>
      <c r="E4" s="6"/>
      <c r="F4" s="6" t="s">
        <v>413</v>
      </c>
      <c r="G4" s="6"/>
      <c r="H4" s="6">
        <v>0</v>
      </c>
      <c r="I4" s="6"/>
      <c r="J4" s="6" t="s">
        <v>414</v>
      </c>
      <c r="L4" s="18" t="str">
        <f>"M0P_GPIO-&gt;PAPD = "&amp;PAPD&amp;";"</f>
        <v>M0P_GPIO-&gt;PAPD = 0x0002;</v>
      </c>
      <c r="N4" s="19" t="str">
        <f>"M0P_GPIO-&gt;PDPD = "&amp;PDPD&amp;";"</f>
        <v>M0P_GPIO-&gt;PDPD = 0x0000;</v>
      </c>
      <c r="P4" s="15" t="str">
        <f t="shared" si="0"/>
        <v>PA</v>
      </c>
      <c r="Q4" s="15">
        <f t="shared" si="1"/>
        <v>0</v>
      </c>
      <c r="R4" s="15">
        <f t="shared" si="2"/>
        <v>0</v>
      </c>
      <c r="S4" s="15">
        <f t="shared" si="3"/>
        <v>4</v>
      </c>
      <c r="T4" s="15">
        <f t="shared" si="4"/>
        <v>0</v>
      </c>
      <c r="U4" s="15">
        <f t="shared" si="5"/>
        <v>0</v>
      </c>
      <c r="V4" s="15">
        <f t="shared" si="6"/>
        <v>4</v>
      </c>
      <c r="W4" s="15">
        <f t="shared" si="7"/>
        <v>0</v>
      </c>
      <c r="X4" s="15">
        <f t="shared" si="8"/>
        <v>4</v>
      </c>
      <c r="Z4" t="str">
        <f t="shared" si="9"/>
        <v>,,</v>
      </c>
      <c r="AA4" t="str">
        <f t="shared" si="10"/>
        <v>,,GPIO,UART1_TXD,TIM0_CHA,VC1_OUT,TIM1_CHA,TIM2_CHA,PCLK_OUT,SPI1_MISO,</v>
      </c>
      <c r="AC4" s="34"/>
      <c r="AD4" s="35" t="s">
        <v>411</v>
      </c>
      <c r="AE4" s="35" t="s">
        <v>51</v>
      </c>
      <c r="AF4" s="35" t="s">
        <v>30</v>
      </c>
      <c r="AG4" s="35" t="s">
        <v>52</v>
      </c>
      <c r="AH4" s="35" t="s">
        <v>28</v>
      </c>
      <c r="AI4" s="35" t="s">
        <v>53</v>
      </c>
      <c r="AJ4" s="35" t="s">
        <v>54</v>
      </c>
      <c r="AK4" s="35" t="s">
        <v>55</v>
      </c>
      <c r="AL4" s="36" t="s">
        <v>56</v>
      </c>
      <c r="AM4" s="36" t="s">
        <v>57</v>
      </c>
      <c r="AN4" s="36" t="s">
        <v>58</v>
      </c>
      <c r="AO4" s="36" t="s">
        <v>59</v>
      </c>
      <c r="AP4" s="36" t="s">
        <v>60</v>
      </c>
      <c r="AQ4" s="36"/>
      <c r="AR4" s="36"/>
      <c r="AS4" s="36"/>
    </row>
    <row r="5" spans="1:45" ht="18.75" x14ac:dyDescent="0.15">
      <c r="A5" s="8" t="s">
        <v>61</v>
      </c>
      <c r="B5" s="9" t="s">
        <v>411</v>
      </c>
      <c r="C5" s="10"/>
      <c r="D5" s="9" t="s">
        <v>412</v>
      </c>
      <c r="E5" s="9"/>
      <c r="F5" s="9" t="s">
        <v>413</v>
      </c>
      <c r="G5" s="9"/>
      <c r="H5" s="9">
        <v>0</v>
      </c>
      <c r="I5" s="9"/>
      <c r="J5" s="9" t="s">
        <v>414</v>
      </c>
      <c r="L5" s="18" t="str">
        <f>"M0P_GPIO-&gt;PAOD = "&amp;PAOD&amp;";"</f>
        <v>M0P_GPIO-&gt;PAOD = 0x0000;</v>
      </c>
      <c r="N5" s="19" t="str">
        <f>"M0P_GPIO-&gt;PDOD = "&amp;PDOD&amp;";"</f>
        <v>M0P_GPIO-&gt;PDOD = 0x0000;</v>
      </c>
      <c r="P5" s="15" t="str">
        <f t="shared" si="0"/>
        <v>PA</v>
      </c>
      <c r="Q5" s="15">
        <f t="shared" si="1"/>
        <v>0</v>
      </c>
      <c r="R5" s="15">
        <f t="shared" si="2"/>
        <v>0</v>
      </c>
      <c r="S5" s="15">
        <f t="shared" si="3"/>
        <v>8</v>
      </c>
      <c r="T5" s="15">
        <f t="shared" si="4"/>
        <v>0</v>
      </c>
      <c r="U5" s="15">
        <f t="shared" si="5"/>
        <v>0</v>
      </c>
      <c r="V5" s="15">
        <f t="shared" si="6"/>
        <v>8</v>
      </c>
      <c r="W5" s="15">
        <f t="shared" si="7"/>
        <v>0</v>
      </c>
      <c r="X5" s="15">
        <f t="shared" si="8"/>
        <v>8</v>
      </c>
      <c r="Z5" t="str">
        <f t="shared" si="9"/>
        <v>,,</v>
      </c>
      <c r="AA5" t="str">
        <f t="shared" si="10"/>
        <v>,,GPIO,UART1_RXD,TIM0_GATE,TIM1_CHB,TIM2_CHB,SPI1_CS,TIM3_CH1A,TIM5_CHA,</v>
      </c>
      <c r="AC5" s="34"/>
      <c r="AD5" s="35" t="s">
        <v>411</v>
      </c>
      <c r="AE5" s="35" t="s">
        <v>62</v>
      </c>
      <c r="AF5" s="35" t="s">
        <v>63</v>
      </c>
      <c r="AG5" s="35" t="s">
        <v>42</v>
      </c>
      <c r="AH5" s="35" t="s">
        <v>64</v>
      </c>
      <c r="AI5" s="35" t="s">
        <v>65</v>
      </c>
      <c r="AJ5" s="35" t="s">
        <v>66</v>
      </c>
      <c r="AK5" s="35" t="s">
        <v>67</v>
      </c>
      <c r="AL5" s="36" t="s">
        <v>68</v>
      </c>
      <c r="AM5" s="36" t="s">
        <v>69</v>
      </c>
      <c r="AN5" s="36" t="s">
        <v>70</v>
      </c>
      <c r="AO5" s="36" t="s">
        <v>71</v>
      </c>
      <c r="AP5" s="36" t="s">
        <v>72</v>
      </c>
      <c r="AQ5" s="36"/>
      <c r="AR5" s="36"/>
      <c r="AS5" s="36"/>
    </row>
    <row r="6" spans="1:45" ht="18.75" x14ac:dyDescent="0.15">
      <c r="A6" s="5" t="s">
        <v>73</v>
      </c>
      <c r="B6" s="6" t="s">
        <v>411</v>
      </c>
      <c r="C6" s="7"/>
      <c r="D6" s="6" t="s">
        <v>412</v>
      </c>
      <c r="E6" s="6"/>
      <c r="F6" s="6" t="s">
        <v>413</v>
      </c>
      <c r="G6" s="6"/>
      <c r="H6" s="6">
        <v>0</v>
      </c>
      <c r="I6" s="6"/>
      <c r="J6" s="6" t="s">
        <v>414</v>
      </c>
      <c r="L6" s="18" t="str">
        <f>"M0P_GPIO-&gt;PAOUT = "&amp;PA0UT&amp;";"</f>
        <v>M0P_GPIO-&gt;PAOUT = 0x0000;</v>
      </c>
      <c r="N6" s="19" t="str">
        <f>"M0P_GPIO-&gt;PDOUT = "&amp;PDOUT&amp;";"</f>
        <v>M0P_GPIO-&gt;PDOUT = 0x0000;</v>
      </c>
      <c r="P6" s="15" t="str">
        <f t="shared" si="0"/>
        <v>PA</v>
      </c>
      <c r="Q6" s="15">
        <f t="shared" si="1"/>
        <v>0</v>
      </c>
      <c r="R6" s="15">
        <f t="shared" si="2"/>
        <v>0</v>
      </c>
      <c r="S6" s="15">
        <f t="shared" si="3"/>
        <v>16</v>
      </c>
      <c r="T6" s="15">
        <f t="shared" si="4"/>
        <v>0</v>
      </c>
      <c r="U6" s="15">
        <f t="shared" si="5"/>
        <v>0</v>
      </c>
      <c r="V6" s="15">
        <f t="shared" si="6"/>
        <v>16</v>
      </c>
      <c r="W6" s="15">
        <f t="shared" si="7"/>
        <v>0</v>
      </c>
      <c r="X6" s="15">
        <f t="shared" si="8"/>
        <v>16</v>
      </c>
      <c r="Z6" t="str">
        <f t="shared" si="9"/>
        <v>,,</v>
      </c>
      <c r="AA6" t="str">
        <f t="shared" si="10"/>
        <v>,,GPIO,SPI0_CS,UART1_TXD,PCA_CH4,TIM2_ETR,TIM5_CHA,LVD_OUT,TIM3_CH2B,</v>
      </c>
      <c r="AC6" s="34"/>
      <c r="AD6" s="35" t="s">
        <v>411</v>
      </c>
      <c r="AE6" s="35" t="s">
        <v>74</v>
      </c>
      <c r="AF6" s="35" t="s">
        <v>51</v>
      </c>
      <c r="AG6" s="35" t="s">
        <v>75</v>
      </c>
      <c r="AH6" s="35" t="s">
        <v>76</v>
      </c>
      <c r="AI6" s="35" t="s">
        <v>67</v>
      </c>
      <c r="AJ6" s="35" t="s">
        <v>77</v>
      </c>
      <c r="AK6" s="35" t="s">
        <v>78</v>
      </c>
      <c r="AL6" s="36" t="s">
        <v>79</v>
      </c>
      <c r="AM6" s="36" t="s">
        <v>80</v>
      </c>
      <c r="AN6" s="36" t="s">
        <v>81</v>
      </c>
      <c r="AO6" s="36" t="s">
        <v>82</v>
      </c>
      <c r="AP6" s="36" t="s">
        <v>83</v>
      </c>
      <c r="AQ6" s="36" t="s">
        <v>84</v>
      </c>
      <c r="AR6" s="36" t="s">
        <v>85</v>
      </c>
      <c r="AS6" s="36"/>
    </row>
    <row r="7" spans="1:45" ht="18.75" x14ac:dyDescent="0.15">
      <c r="A7" s="8" t="s">
        <v>86</v>
      </c>
      <c r="B7" s="9" t="s">
        <v>411</v>
      </c>
      <c r="C7" s="10"/>
      <c r="D7" s="9" t="s">
        <v>412</v>
      </c>
      <c r="E7" s="9"/>
      <c r="F7" s="9" t="s">
        <v>413</v>
      </c>
      <c r="G7" s="9"/>
      <c r="H7" s="9">
        <v>0</v>
      </c>
      <c r="I7" s="9"/>
      <c r="J7" s="9" t="s">
        <v>414</v>
      </c>
      <c r="L7" s="18" t="str">
        <f>"M0P_GPIO-&gt;PADIR = "&amp;PADIR&amp;";"</f>
        <v>M0P_GPIO-&gt;PADIR = 0xFFFF;</v>
      </c>
      <c r="N7" s="19" t="str">
        <f>"M0P_GPIO-&gt;PDDIR = "&amp;PDDIR&amp;";"</f>
        <v>M0P_GPIO-&gt;PDDIR = 0xFFFF;</v>
      </c>
      <c r="P7" s="15" t="str">
        <f t="shared" si="0"/>
        <v>PA</v>
      </c>
      <c r="Q7" s="15">
        <f t="shared" si="1"/>
        <v>0</v>
      </c>
      <c r="R7" s="15">
        <f t="shared" si="2"/>
        <v>0</v>
      </c>
      <c r="S7" s="15">
        <f t="shared" si="3"/>
        <v>32</v>
      </c>
      <c r="T7" s="15">
        <f t="shared" si="4"/>
        <v>0</v>
      </c>
      <c r="U7" s="15">
        <f t="shared" si="5"/>
        <v>0</v>
      </c>
      <c r="V7" s="15">
        <f t="shared" si="6"/>
        <v>32</v>
      </c>
      <c r="W7" s="15">
        <f t="shared" si="7"/>
        <v>0</v>
      </c>
      <c r="X7" s="15">
        <f t="shared" si="8"/>
        <v>32</v>
      </c>
      <c r="Z7" t="str">
        <f t="shared" si="9"/>
        <v>,,</v>
      </c>
      <c r="AA7" t="str">
        <f t="shared" si="10"/>
        <v>,,GPIO,SPI0_SCK,TIM0_ETR,PCA_ECI,TIM0_CHA,TIM5_CHB,XTL_OUT,XTH_OUT,</v>
      </c>
      <c r="AC7" s="34"/>
      <c r="AD7" s="35" t="s">
        <v>411</v>
      </c>
      <c r="AE7" s="35" t="s">
        <v>87</v>
      </c>
      <c r="AF7" s="35" t="s">
        <v>26</v>
      </c>
      <c r="AG7" s="35" t="s">
        <v>88</v>
      </c>
      <c r="AH7" s="35" t="s">
        <v>30</v>
      </c>
      <c r="AI7" s="35" t="s">
        <v>89</v>
      </c>
      <c r="AJ7" s="35" t="s">
        <v>90</v>
      </c>
      <c r="AK7" s="35" t="s">
        <v>91</v>
      </c>
      <c r="AL7" s="36" t="s">
        <v>92</v>
      </c>
      <c r="AM7" s="36" t="s">
        <v>93</v>
      </c>
      <c r="AN7" s="36" t="s">
        <v>94</v>
      </c>
      <c r="AO7" s="36" t="s">
        <v>95</v>
      </c>
      <c r="AP7" s="36" t="s">
        <v>96</v>
      </c>
      <c r="AQ7" s="37" t="s">
        <v>97</v>
      </c>
      <c r="AR7" s="36" t="s">
        <v>98</v>
      </c>
      <c r="AS7" s="36" t="s">
        <v>99</v>
      </c>
    </row>
    <row r="8" spans="1:45" ht="18.75" x14ac:dyDescent="0.15">
      <c r="A8" s="5" t="s">
        <v>100</v>
      </c>
      <c r="B8" s="6" t="s">
        <v>411</v>
      </c>
      <c r="C8" s="7"/>
      <c r="D8" s="6" t="s">
        <v>412</v>
      </c>
      <c r="E8" s="6"/>
      <c r="F8" s="6" t="s">
        <v>413</v>
      </c>
      <c r="G8" s="6"/>
      <c r="H8" s="6">
        <v>0</v>
      </c>
      <c r="I8" s="6"/>
      <c r="J8" s="6" t="s">
        <v>414</v>
      </c>
      <c r="L8" s="18" t="str">
        <f>IF(R2&gt;0,"M0P_GPIO-&gt;"&amp;A2&amp;"_SEL = "&amp;R2&amp;";    //"&amp;A2&amp;" = "&amp;B2,IF(Q2=0,"//"&amp;A2&amp;" = GPIO","//"&amp;A2&amp;" = "&amp;B2))</f>
        <v>//PA00 = GPIO</v>
      </c>
      <c r="N8" s="19" t="str">
        <f>IF(R50&gt;0,"M0P_GPIO-&gt;"&amp;A50&amp;"_SEL = "&amp;R50&amp;";    //"&amp;A50&amp;" = "&amp;B50,IF(Q50=0,"//"&amp;A50&amp;" = GPIO","//"&amp;A50&amp;" = "&amp;B50))</f>
        <v>//PD00 = GPIO</v>
      </c>
      <c r="P8" s="15" t="str">
        <f t="shared" si="0"/>
        <v>PA</v>
      </c>
      <c r="Q8" s="15">
        <f t="shared" si="1"/>
        <v>0</v>
      </c>
      <c r="R8" s="15">
        <f t="shared" si="2"/>
        <v>0</v>
      </c>
      <c r="S8" s="15">
        <f t="shared" si="3"/>
        <v>64</v>
      </c>
      <c r="T8" s="15">
        <f t="shared" si="4"/>
        <v>0</v>
      </c>
      <c r="U8" s="15">
        <f t="shared" si="5"/>
        <v>0</v>
      </c>
      <c r="V8" s="15">
        <f t="shared" si="6"/>
        <v>64</v>
      </c>
      <c r="W8" s="15">
        <f t="shared" si="7"/>
        <v>0</v>
      </c>
      <c r="X8" s="15">
        <f t="shared" si="8"/>
        <v>64</v>
      </c>
      <c r="Z8" t="str">
        <f t="shared" si="9"/>
        <v>,,</v>
      </c>
      <c r="AA8" t="str">
        <f t="shared" si="10"/>
        <v>,,GPIO,SPI0_MISO,PCA_CH0,TIM3_BK,TIM1_CHA,VC0_OUT,TIM3_GATE,LPUART0_CTS,</v>
      </c>
      <c r="AC8" s="34"/>
      <c r="AD8" s="35" t="s">
        <v>411</v>
      </c>
      <c r="AE8" s="35" t="s">
        <v>101</v>
      </c>
      <c r="AF8" s="35" t="s">
        <v>102</v>
      </c>
      <c r="AG8" s="35" t="s">
        <v>103</v>
      </c>
      <c r="AH8" s="35" t="s">
        <v>28</v>
      </c>
      <c r="AI8" s="35" t="s">
        <v>27</v>
      </c>
      <c r="AJ8" s="35" t="s">
        <v>104</v>
      </c>
      <c r="AK8" s="35" t="s">
        <v>105</v>
      </c>
      <c r="AL8" s="36" t="s">
        <v>106</v>
      </c>
      <c r="AM8" s="36" t="s">
        <v>107</v>
      </c>
      <c r="AN8" s="36" t="s">
        <v>108</v>
      </c>
      <c r="AO8" s="36" t="s">
        <v>109</v>
      </c>
      <c r="AP8" s="36" t="s">
        <v>110</v>
      </c>
      <c r="AQ8" s="36"/>
      <c r="AR8" s="36"/>
      <c r="AS8" s="36"/>
    </row>
    <row r="9" spans="1:45" ht="18.75" x14ac:dyDescent="0.15">
      <c r="A9" s="8" t="s">
        <v>111</v>
      </c>
      <c r="B9" s="9" t="s">
        <v>411</v>
      </c>
      <c r="C9" s="10"/>
      <c r="D9" s="9" t="s">
        <v>412</v>
      </c>
      <c r="E9" s="9"/>
      <c r="F9" s="9" t="s">
        <v>413</v>
      </c>
      <c r="G9" s="9"/>
      <c r="H9" s="9">
        <v>0</v>
      </c>
      <c r="I9" s="9"/>
      <c r="J9" s="9" t="s">
        <v>414</v>
      </c>
      <c r="L9" s="18" t="str">
        <f t="shared" ref="L9:L23" si="11">IF(R3&gt;0,"M0P_GPIO-&gt;"&amp;A3&amp;"_SEL = "&amp;R3&amp;";    //"&amp;A3&amp;" = "&amp;B3,IF(Q3=0,"//"&amp;A3&amp;" = GPIO","//"&amp;A3&amp;" = "&amp;B3))</f>
        <v>//PA01 = GPIO</v>
      </c>
      <c r="N9" s="19" t="str">
        <f t="shared" ref="N9:N23" si="12">IF(R51&gt;0,"M0P_GPIO-&gt;"&amp;A51&amp;"_SEL = "&amp;R51&amp;";    //"&amp;A51&amp;" = "&amp;B51,IF(Q51=0,"//"&amp;A51&amp;" = GPIO","//"&amp;A51&amp;" = "&amp;B51))</f>
        <v>//PD01 = GPIO</v>
      </c>
      <c r="P9" s="15" t="str">
        <f t="shared" si="0"/>
        <v>PA</v>
      </c>
      <c r="Q9" s="15">
        <f t="shared" si="1"/>
        <v>0</v>
      </c>
      <c r="R9" s="15">
        <f t="shared" si="2"/>
        <v>0</v>
      </c>
      <c r="S9" s="15">
        <f t="shared" si="3"/>
        <v>128</v>
      </c>
      <c r="T9" s="15">
        <f t="shared" si="4"/>
        <v>0</v>
      </c>
      <c r="U9" s="15">
        <f t="shared" si="5"/>
        <v>0</v>
      </c>
      <c r="V9" s="15">
        <f t="shared" si="6"/>
        <v>128</v>
      </c>
      <c r="W9" s="15">
        <f t="shared" si="7"/>
        <v>0</v>
      </c>
      <c r="X9" s="15">
        <f t="shared" si="8"/>
        <v>128</v>
      </c>
      <c r="Z9" t="str">
        <f t="shared" si="9"/>
        <v>,,</v>
      </c>
      <c r="AA9" t="str">
        <f t="shared" si="10"/>
        <v>,,GPIO,SPI0_MOSI,PCA_CH1,HCLK_OUT,TIM3_CH0B,TIM2_CHA,VC1_OUT,TIM4_CHB,</v>
      </c>
      <c r="AC9" s="34"/>
      <c r="AD9" s="35" t="s">
        <v>411</v>
      </c>
      <c r="AE9" s="35" t="s">
        <v>112</v>
      </c>
      <c r="AF9" s="35" t="s">
        <v>113</v>
      </c>
      <c r="AG9" s="35" t="s">
        <v>43</v>
      </c>
      <c r="AH9" s="35" t="s">
        <v>114</v>
      </c>
      <c r="AI9" s="35" t="s">
        <v>53</v>
      </c>
      <c r="AJ9" s="35" t="s">
        <v>52</v>
      </c>
      <c r="AK9" s="35" t="s">
        <v>115</v>
      </c>
      <c r="AL9" s="36" t="s">
        <v>116</v>
      </c>
      <c r="AM9" s="36" t="s">
        <v>117</v>
      </c>
      <c r="AN9" s="36" t="s">
        <v>118</v>
      </c>
      <c r="AO9" s="36" t="s">
        <v>119</v>
      </c>
      <c r="AP9" s="36" t="s">
        <v>120</v>
      </c>
      <c r="AQ9" s="36"/>
      <c r="AR9" s="36"/>
      <c r="AS9" s="36"/>
    </row>
    <row r="10" spans="1:45" ht="18.75" x14ac:dyDescent="0.15">
      <c r="A10" s="5" t="s">
        <v>121</v>
      </c>
      <c r="B10" s="6" t="s">
        <v>411</v>
      </c>
      <c r="C10" s="7"/>
      <c r="D10" s="6" t="s">
        <v>412</v>
      </c>
      <c r="E10" s="6"/>
      <c r="F10" s="6" t="s">
        <v>413</v>
      </c>
      <c r="G10" s="6"/>
      <c r="H10" s="6">
        <v>0</v>
      </c>
      <c r="I10" s="6"/>
      <c r="J10" s="6" t="s">
        <v>414</v>
      </c>
      <c r="L10" s="18" t="str">
        <f t="shared" si="11"/>
        <v>//PA02 = GPIO</v>
      </c>
      <c r="N10" s="19" t="str">
        <f t="shared" si="12"/>
        <v>//PD02 = GPIO</v>
      </c>
      <c r="P10" s="15" t="str">
        <f t="shared" si="0"/>
        <v>PA</v>
      </c>
      <c r="Q10" s="15">
        <f t="shared" si="1"/>
        <v>0</v>
      </c>
      <c r="R10" s="15">
        <f t="shared" si="2"/>
        <v>0</v>
      </c>
      <c r="S10" s="15">
        <f t="shared" si="3"/>
        <v>256</v>
      </c>
      <c r="T10" s="15">
        <f t="shared" si="4"/>
        <v>0</v>
      </c>
      <c r="U10" s="15">
        <f t="shared" si="5"/>
        <v>0</v>
      </c>
      <c r="V10" s="15">
        <f t="shared" si="6"/>
        <v>256</v>
      </c>
      <c r="W10" s="15">
        <f t="shared" si="7"/>
        <v>0</v>
      </c>
      <c r="X10" s="15">
        <f t="shared" si="8"/>
        <v>256</v>
      </c>
      <c r="Z10" t="str">
        <f t="shared" si="9"/>
        <v>,,</v>
      </c>
      <c r="AA10" t="str">
        <f t="shared" si="10"/>
        <v>,,GPIO,UART0_TXD,TIM3_CH0A,,,TIM1_GATE,TIM4_CHA,TIM3_BK,</v>
      </c>
      <c r="AC10" s="34"/>
      <c r="AD10" s="35" t="s">
        <v>411</v>
      </c>
      <c r="AE10" s="35" t="s">
        <v>122</v>
      </c>
      <c r="AF10" s="35" t="s">
        <v>123</v>
      </c>
      <c r="AG10" s="35"/>
      <c r="AH10" s="35"/>
      <c r="AI10" s="35" t="s">
        <v>124</v>
      </c>
      <c r="AJ10" s="35" t="s">
        <v>125</v>
      </c>
      <c r="AK10" s="35" t="s">
        <v>103</v>
      </c>
      <c r="AL10" s="36" t="s">
        <v>126</v>
      </c>
      <c r="AM10" s="36"/>
      <c r="AN10" s="36"/>
      <c r="AO10" s="36"/>
      <c r="AP10" s="36"/>
      <c r="AQ10" s="36"/>
      <c r="AR10" s="36"/>
      <c r="AS10" s="36"/>
    </row>
    <row r="11" spans="1:45" ht="18.75" x14ac:dyDescent="0.15">
      <c r="A11" s="8" t="s">
        <v>127</v>
      </c>
      <c r="B11" s="9" t="s">
        <v>411</v>
      </c>
      <c r="C11" s="10"/>
      <c r="D11" s="9" t="s">
        <v>412</v>
      </c>
      <c r="E11" s="9"/>
      <c r="F11" s="9" t="s">
        <v>413</v>
      </c>
      <c r="G11" s="9"/>
      <c r="H11" s="9">
        <v>0</v>
      </c>
      <c r="I11" s="9"/>
      <c r="J11" s="9" t="s">
        <v>414</v>
      </c>
      <c r="L11" s="18" t="str">
        <f t="shared" si="11"/>
        <v>//PA03 = GPIO</v>
      </c>
      <c r="N11" s="19" t="str">
        <f t="shared" si="12"/>
        <v>//PD03 = GPIO</v>
      </c>
      <c r="P11" s="15" t="str">
        <f t="shared" si="0"/>
        <v>PA</v>
      </c>
      <c r="Q11" s="15">
        <f t="shared" si="1"/>
        <v>0</v>
      </c>
      <c r="R11" s="15">
        <f t="shared" si="2"/>
        <v>0</v>
      </c>
      <c r="S11" s="15">
        <f t="shared" si="3"/>
        <v>512</v>
      </c>
      <c r="T11" s="15">
        <f t="shared" si="4"/>
        <v>0</v>
      </c>
      <c r="U11" s="15">
        <f t="shared" si="5"/>
        <v>0</v>
      </c>
      <c r="V11" s="15">
        <f t="shared" si="6"/>
        <v>512</v>
      </c>
      <c r="W11" s="15">
        <f t="shared" si="7"/>
        <v>0</v>
      </c>
      <c r="X11" s="15">
        <f t="shared" si="8"/>
        <v>512</v>
      </c>
      <c r="Z11" t="str">
        <f t="shared" si="9"/>
        <v>,,</v>
      </c>
      <c r="AA11" t="str">
        <f t="shared" si="10"/>
        <v>,,GPIO,UART0_TXD,TIM3_CH1A,TIM0_BK,I2C0_SCL,,HCLK_OUT,TIM5_CHA,</v>
      </c>
      <c r="AC11" s="34"/>
      <c r="AD11" s="35" t="s">
        <v>411</v>
      </c>
      <c r="AE11" s="35" t="s">
        <v>122</v>
      </c>
      <c r="AF11" s="35" t="s">
        <v>66</v>
      </c>
      <c r="AG11" s="35" t="s">
        <v>128</v>
      </c>
      <c r="AH11" s="35" t="s">
        <v>129</v>
      </c>
      <c r="AI11" s="35"/>
      <c r="AJ11" s="35" t="s">
        <v>43</v>
      </c>
      <c r="AK11" s="35" t="s">
        <v>67</v>
      </c>
      <c r="AL11" s="36" t="s">
        <v>130</v>
      </c>
      <c r="AM11" s="36"/>
      <c r="AN11" s="36"/>
      <c r="AO11" s="36"/>
      <c r="AP11" s="36"/>
      <c r="AQ11" s="36"/>
      <c r="AR11" s="36"/>
      <c r="AS11" s="36"/>
    </row>
    <row r="12" spans="1:45" ht="18.75" x14ac:dyDescent="0.15">
      <c r="A12" s="5" t="s">
        <v>131</v>
      </c>
      <c r="B12" s="6" t="s">
        <v>411</v>
      </c>
      <c r="C12" s="7"/>
      <c r="D12" s="6" t="s">
        <v>412</v>
      </c>
      <c r="E12" s="6"/>
      <c r="F12" s="6" t="s">
        <v>413</v>
      </c>
      <c r="G12" s="6"/>
      <c r="H12" s="6">
        <v>0</v>
      </c>
      <c r="I12" s="6"/>
      <c r="J12" s="6" t="s">
        <v>414</v>
      </c>
      <c r="L12" s="18" t="str">
        <f t="shared" si="11"/>
        <v>//PA04 = GPIO</v>
      </c>
      <c r="N12" s="19" t="str">
        <f t="shared" si="12"/>
        <v>//PD04 = GPIO</v>
      </c>
      <c r="P12" s="15" t="str">
        <f t="shared" si="0"/>
        <v>PA</v>
      </c>
      <c r="Q12" s="15">
        <f t="shared" si="1"/>
        <v>0</v>
      </c>
      <c r="R12" s="15">
        <f t="shared" si="2"/>
        <v>0</v>
      </c>
      <c r="S12" s="15">
        <f t="shared" si="3"/>
        <v>1024</v>
      </c>
      <c r="T12" s="15">
        <f t="shared" si="4"/>
        <v>0</v>
      </c>
      <c r="U12" s="15">
        <f t="shared" si="5"/>
        <v>0</v>
      </c>
      <c r="V12" s="15">
        <f t="shared" si="6"/>
        <v>1024</v>
      </c>
      <c r="W12" s="15">
        <f t="shared" si="7"/>
        <v>0</v>
      </c>
      <c r="X12" s="15">
        <f t="shared" si="8"/>
        <v>1024</v>
      </c>
      <c r="Z12" t="str">
        <f t="shared" si="9"/>
        <v>,,</v>
      </c>
      <c r="AA12" t="str">
        <f t="shared" si="10"/>
        <v>,,GPIO,UART0_RXD,TIM3_CH2A,TIM2_BK,I2C0_SDA,TIM2_GATE,PCLK_OUT,TIM6_CHA,</v>
      </c>
      <c r="AC12" s="34"/>
      <c r="AD12" s="35" t="s">
        <v>411</v>
      </c>
      <c r="AE12" s="35" t="s">
        <v>132</v>
      </c>
      <c r="AF12" s="35" t="s">
        <v>133</v>
      </c>
      <c r="AG12" s="35" t="s">
        <v>134</v>
      </c>
      <c r="AH12" s="35" t="s">
        <v>135</v>
      </c>
      <c r="AI12" s="35" t="s">
        <v>136</v>
      </c>
      <c r="AJ12" s="35" t="s">
        <v>54</v>
      </c>
      <c r="AK12" s="35" t="s">
        <v>137</v>
      </c>
      <c r="AL12" s="36" t="s">
        <v>138</v>
      </c>
      <c r="AM12" s="36"/>
      <c r="AN12" s="36"/>
      <c r="AO12" s="36"/>
      <c r="AP12" s="36"/>
      <c r="AQ12" s="36"/>
      <c r="AR12" s="36"/>
      <c r="AS12" s="36"/>
    </row>
    <row r="13" spans="1:45" ht="18.75" x14ac:dyDescent="0.15">
      <c r="A13" s="8" t="s">
        <v>139</v>
      </c>
      <c r="B13" s="9" t="s">
        <v>411</v>
      </c>
      <c r="C13" s="10"/>
      <c r="D13" s="9" t="s">
        <v>412</v>
      </c>
      <c r="E13" s="9"/>
      <c r="F13" s="9" t="s">
        <v>413</v>
      </c>
      <c r="G13" s="9"/>
      <c r="H13" s="9">
        <v>0</v>
      </c>
      <c r="I13" s="9"/>
      <c r="J13" s="9" t="s">
        <v>414</v>
      </c>
      <c r="L13" s="18" t="str">
        <f t="shared" si="11"/>
        <v>//PA05 = GPIO</v>
      </c>
      <c r="N13" s="19" t="str">
        <f t="shared" si="12"/>
        <v>//PD05 = GPIO</v>
      </c>
      <c r="P13" s="15" t="str">
        <f t="shared" si="0"/>
        <v>PA</v>
      </c>
      <c r="Q13" s="15">
        <f t="shared" si="1"/>
        <v>0</v>
      </c>
      <c r="R13" s="15">
        <f t="shared" si="2"/>
        <v>0</v>
      </c>
      <c r="S13" s="15">
        <f t="shared" si="3"/>
        <v>2048</v>
      </c>
      <c r="T13" s="15">
        <f t="shared" si="4"/>
        <v>0</v>
      </c>
      <c r="U13" s="15">
        <f t="shared" si="5"/>
        <v>0</v>
      </c>
      <c r="V13" s="15">
        <f t="shared" si="6"/>
        <v>2048</v>
      </c>
      <c r="W13" s="15">
        <f t="shared" si="7"/>
        <v>0</v>
      </c>
      <c r="X13" s="15">
        <f t="shared" si="8"/>
        <v>2048</v>
      </c>
      <c r="Z13" t="str">
        <f t="shared" si="9"/>
        <v>,,</v>
      </c>
      <c r="AA13" t="str">
        <f t="shared" si="10"/>
        <v>,,GPIO,UART0_CTS,TIM3_GATE,I2C1_SCL,,VC0_OUT,SPI0_MISO,TIM4_CHB,</v>
      </c>
      <c r="AC13" s="34"/>
      <c r="AD13" s="35" t="s">
        <v>411</v>
      </c>
      <c r="AE13" s="35" t="s">
        <v>140</v>
      </c>
      <c r="AF13" s="35" t="s">
        <v>104</v>
      </c>
      <c r="AG13" s="35" t="s">
        <v>141</v>
      </c>
      <c r="AH13" s="35"/>
      <c r="AI13" s="35" t="s">
        <v>27</v>
      </c>
      <c r="AJ13" s="35" t="s">
        <v>101</v>
      </c>
      <c r="AK13" s="35" t="s">
        <v>115</v>
      </c>
      <c r="AL13" s="36" t="s">
        <v>142</v>
      </c>
      <c r="AM13" s="36"/>
      <c r="AN13" s="36"/>
      <c r="AO13" s="36"/>
      <c r="AP13" s="36"/>
      <c r="AQ13" s="36"/>
      <c r="AR13" s="36"/>
      <c r="AS13" s="36"/>
    </row>
    <row r="14" spans="1:45" ht="18.75" x14ac:dyDescent="0.15">
      <c r="A14" s="5" t="s">
        <v>143</v>
      </c>
      <c r="B14" s="6" t="s">
        <v>411</v>
      </c>
      <c r="C14" s="7"/>
      <c r="D14" s="6" t="s">
        <v>412</v>
      </c>
      <c r="E14" s="6"/>
      <c r="F14" s="6" t="s">
        <v>413</v>
      </c>
      <c r="G14" s="6"/>
      <c r="H14" s="6">
        <v>0</v>
      </c>
      <c r="I14" s="6"/>
      <c r="J14" s="6" t="s">
        <v>414</v>
      </c>
      <c r="L14" s="18" t="str">
        <f t="shared" si="11"/>
        <v>//PA06 = GPIO</v>
      </c>
      <c r="N14" s="19" t="str">
        <f t="shared" si="12"/>
        <v>//PD06 = GPIO</v>
      </c>
      <c r="P14" s="15" t="str">
        <f t="shared" si="0"/>
        <v>PA</v>
      </c>
      <c r="Q14" s="15">
        <f t="shared" si="1"/>
        <v>0</v>
      </c>
      <c r="R14" s="15">
        <f t="shared" si="2"/>
        <v>0</v>
      </c>
      <c r="S14" s="15">
        <f t="shared" si="3"/>
        <v>4096</v>
      </c>
      <c r="T14" s="15">
        <f t="shared" si="4"/>
        <v>0</v>
      </c>
      <c r="U14" s="15">
        <f t="shared" si="5"/>
        <v>0</v>
      </c>
      <c r="V14" s="15">
        <f t="shared" si="6"/>
        <v>4096</v>
      </c>
      <c r="W14" s="15">
        <f t="shared" si="7"/>
        <v>0</v>
      </c>
      <c r="X14" s="15">
        <f t="shared" si="8"/>
        <v>4096</v>
      </c>
      <c r="Z14" t="str">
        <f t="shared" si="9"/>
        <v>,,</v>
      </c>
      <c r="AA14" t="str">
        <f t="shared" si="10"/>
        <v>,,GPIO,UART0_RTS,TIM3_ETR,I2C1_SDA,,VC1_OUT,SPI0_MOSI,PCNT_S0,</v>
      </c>
      <c r="AC14" s="34"/>
      <c r="AD14" s="35" t="s">
        <v>411</v>
      </c>
      <c r="AE14" s="35" t="s">
        <v>144</v>
      </c>
      <c r="AF14" s="35" t="s">
        <v>29</v>
      </c>
      <c r="AG14" s="35" t="s">
        <v>145</v>
      </c>
      <c r="AH14" s="35"/>
      <c r="AI14" s="35" t="s">
        <v>52</v>
      </c>
      <c r="AJ14" s="35" t="s">
        <v>112</v>
      </c>
      <c r="AK14" s="35" t="s">
        <v>146</v>
      </c>
      <c r="AL14" s="36" t="s">
        <v>147</v>
      </c>
      <c r="AM14" s="36"/>
      <c r="AN14" s="36"/>
      <c r="AO14" s="36"/>
      <c r="AP14" s="36"/>
      <c r="AQ14" s="36"/>
      <c r="AR14" s="36"/>
      <c r="AS14" s="36"/>
    </row>
    <row r="15" spans="1:45" ht="18.75" x14ac:dyDescent="0.15">
      <c r="A15" s="8" t="s">
        <v>416</v>
      </c>
      <c r="B15" s="8" t="s">
        <v>153</v>
      </c>
      <c r="C15" s="11"/>
      <c r="D15" s="8" t="s">
        <v>417</v>
      </c>
      <c r="E15" s="8"/>
      <c r="F15" s="8" t="s">
        <v>417</v>
      </c>
      <c r="G15" s="8"/>
      <c r="H15" s="8" t="s">
        <v>417</v>
      </c>
      <c r="I15" s="8"/>
      <c r="J15" s="8" t="s">
        <v>414</v>
      </c>
      <c r="L15" s="18" t="str">
        <f t="shared" si="11"/>
        <v>//PA07 = GPIO</v>
      </c>
      <c r="N15" s="19" t="str">
        <f t="shared" si="12"/>
        <v>//PD07 = GPIO</v>
      </c>
      <c r="P15" s="15" t="str">
        <f t="shared" si="0"/>
        <v>PA</v>
      </c>
      <c r="Q15" s="15">
        <f t="shared" si="1"/>
        <v>0</v>
      </c>
      <c r="R15" s="15">
        <f t="shared" si="2"/>
        <v>-1</v>
      </c>
      <c r="S15" s="15">
        <f t="shared" si="3"/>
        <v>8192</v>
      </c>
      <c r="T15" s="15">
        <f t="shared" si="4"/>
        <v>0</v>
      </c>
      <c r="U15" s="15">
        <f t="shared" si="5"/>
        <v>0</v>
      </c>
      <c r="V15" s="15">
        <f t="shared" si="6"/>
        <v>8192</v>
      </c>
      <c r="W15" s="15">
        <f t="shared" si="7"/>
        <v>0</v>
      </c>
      <c r="X15" s="15">
        <f t="shared" si="8"/>
        <v>8192</v>
      </c>
      <c r="Z15" t="str">
        <f t="shared" si="9"/>
        <v>,</v>
      </c>
      <c r="AA15" t="str">
        <f t="shared" si="10"/>
        <v>,SWDIO,GPIO,IR_OUT,UART0_RXD,LVD_OUT,TIM3_ETR,RTC_1HZ,PCNT_S1,VC2_OUT,</v>
      </c>
      <c r="AC15" s="34" t="s">
        <v>153</v>
      </c>
      <c r="AD15" s="35" t="s">
        <v>411</v>
      </c>
      <c r="AE15" s="35" t="s">
        <v>149</v>
      </c>
      <c r="AF15" s="35" t="s">
        <v>132</v>
      </c>
      <c r="AG15" s="35" t="s">
        <v>77</v>
      </c>
      <c r="AH15" s="35" t="s">
        <v>29</v>
      </c>
      <c r="AI15" s="35" t="s">
        <v>150</v>
      </c>
      <c r="AJ15" s="35" t="s">
        <v>151</v>
      </c>
      <c r="AK15" s="35" t="s">
        <v>152</v>
      </c>
      <c r="AL15" s="36" t="s">
        <v>153</v>
      </c>
      <c r="AM15" s="36"/>
      <c r="AN15" s="36"/>
      <c r="AO15" s="36"/>
      <c r="AP15" s="36"/>
      <c r="AQ15" s="36"/>
      <c r="AR15" s="36"/>
      <c r="AS15" s="36"/>
    </row>
    <row r="16" spans="1:45" ht="18.75" x14ac:dyDescent="0.15">
      <c r="A16" s="5" t="s">
        <v>418</v>
      </c>
      <c r="B16" s="5" t="s">
        <v>419</v>
      </c>
      <c r="C16" s="12"/>
      <c r="D16" s="5" t="s">
        <v>417</v>
      </c>
      <c r="E16" s="5"/>
      <c r="F16" s="5" t="s">
        <v>417</v>
      </c>
      <c r="G16" s="5"/>
      <c r="H16" s="5" t="s">
        <v>417</v>
      </c>
      <c r="I16" s="5"/>
      <c r="J16" s="5" t="s">
        <v>414</v>
      </c>
      <c r="L16" s="18" t="str">
        <f t="shared" si="11"/>
        <v>//PA08 = GPIO</v>
      </c>
      <c r="N16" s="19" t="str">
        <f t="shared" si="12"/>
        <v>//PD08 = GPIO</v>
      </c>
      <c r="P16" s="15" t="str">
        <f t="shared" si="0"/>
        <v>PA</v>
      </c>
      <c r="Q16" s="15">
        <f t="shared" si="1"/>
        <v>0</v>
      </c>
      <c r="R16" s="15">
        <f t="shared" si="2"/>
        <v>-1</v>
      </c>
      <c r="S16" s="15">
        <f t="shared" si="3"/>
        <v>16384</v>
      </c>
      <c r="T16" s="15">
        <f t="shared" si="4"/>
        <v>0</v>
      </c>
      <c r="U16" s="15">
        <f t="shared" si="5"/>
        <v>0</v>
      </c>
      <c r="V16" s="15">
        <f t="shared" si="6"/>
        <v>16384</v>
      </c>
      <c r="W16" s="15">
        <f t="shared" si="7"/>
        <v>0</v>
      </c>
      <c r="X16" s="15">
        <f t="shared" si="8"/>
        <v>16384</v>
      </c>
      <c r="Z16" t="str">
        <f t="shared" si="9"/>
        <v>,</v>
      </c>
      <c r="AA16" t="str">
        <f t="shared" si="10"/>
        <v>,SWDCK,GPIO,UART1_TXD,UART0_TXD,TIM3_CH2A,LVD_OUT,RCH_OUT,RCL_OUT,PLL_OUT,</v>
      </c>
      <c r="AC16" s="34" t="s">
        <v>419</v>
      </c>
      <c r="AD16" s="35" t="s">
        <v>411</v>
      </c>
      <c r="AE16" s="35" t="s">
        <v>51</v>
      </c>
      <c r="AF16" s="35" t="s">
        <v>122</v>
      </c>
      <c r="AG16" s="35" t="s">
        <v>133</v>
      </c>
      <c r="AH16" s="35" t="s">
        <v>77</v>
      </c>
      <c r="AI16" s="35" t="s">
        <v>155</v>
      </c>
      <c r="AJ16" s="35" t="s">
        <v>156</v>
      </c>
      <c r="AK16" s="35" t="s">
        <v>157</v>
      </c>
      <c r="AL16" s="36" t="s">
        <v>158</v>
      </c>
      <c r="AM16" s="36"/>
      <c r="AN16" s="36"/>
      <c r="AO16" s="36"/>
      <c r="AP16" s="36"/>
      <c r="AQ16" s="36"/>
      <c r="AR16" s="36"/>
      <c r="AS16" s="36"/>
    </row>
    <row r="17" spans="1:45" ht="18.75" x14ac:dyDescent="0.15">
      <c r="A17" s="8" t="s">
        <v>159</v>
      </c>
      <c r="B17" s="9" t="s">
        <v>411</v>
      </c>
      <c r="C17" s="10"/>
      <c r="D17" s="9" t="s">
        <v>412</v>
      </c>
      <c r="E17" s="9"/>
      <c r="F17" s="9" t="s">
        <v>413</v>
      </c>
      <c r="G17" s="9"/>
      <c r="H17" s="9">
        <v>0</v>
      </c>
      <c r="I17" s="9"/>
      <c r="J17" s="9" t="s">
        <v>414</v>
      </c>
      <c r="L17" s="18" t="str">
        <f t="shared" si="11"/>
        <v>//PA09 = GPIO</v>
      </c>
      <c r="N17" s="19" t="str">
        <f t="shared" si="12"/>
        <v>//PD09 = GPIO</v>
      </c>
      <c r="P17" s="15" t="str">
        <f t="shared" si="0"/>
        <v>PA</v>
      </c>
      <c r="Q17" s="15">
        <f t="shared" si="1"/>
        <v>0</v>
      </c>
      <c r="R17" s="15">
        <f t="shared" si="2"/>
        <v>0</v>
      </c>
      <c r="S17" s="15">
        <f t="shared" si="3"/>
        <v>32768</v>
      </c>
      <c r="T17" s="15">
        <f t="shared" si="4"/>
        <v>0</v>
      </c>
      <c r="U17" s="15">
        <f t="shared" si="5"/>
        <v>0</v>
      </c>
      <c r="V17" s="15">
        <f t="shared" si="6"/>
        <v>32768</v>
      </c>
      <c r="W17" s="15">
        <f t="shared" si="7"/>
        <v>0</v>
      </c>
      <c r="X17" s="15">
        <f t="shared" si="8"/>
        <v>32768</v>
      </c>
      <c r="Z17" t="str">
        <f t="shared" si="9"/>
        <v>,,</v>
      </c>
      <c r="AA17" t="str">
        <f t="shared" si="10"/>
        <v>,,GPIO,SPI0_CS,UART1_RXD,LPUART1_RTS,TIM0_ETR,TIM0_CHA,TIM3_CH1A,,</v>
      </c>
      <c r="AC17" s="34"/>
      <c r="AD17" s="35" t="s">
        <v>411</v>
      </c>
      <c r="AE17" s="35" t="s">
        <v>74</v>
      </c>
      <c r="AF17" s="35" t="s">
        <v>62</v>
      </c>
      <c r="AG17" s="35" t="s">
        <v>160</v>
      </c>
      <c r="AH17" s="35" t="s">
        <v>26</v>
      </c>
      <c r="AI17" s="35" t="s">
        <v>30</v>
      </c>
      <c r="AJ17" s="35" t="s">
        <v>66</v>
      </c>
      <c r="AK17" s="35"/>
      <c r="AL17" s="36"/>
      <c r="AM17" s="36"/>
      <c r="AN17" s="36"/>
      <c r="AO17" s="36"/>
      <c r="AP17" s="36"/>
      <c r="AQ17" s="36"/>
      <c r="AR17" s="36"/>
      <c r="AS17" s="36"/>
    </row>
    <row r="18" spans="1:45" ht="18.75" x14ac:dyDescent="0.15">
      <c r="A18" s="5" t="s">
        <v>161</v>
      </c>
      <c r="B18" s="6" t="s">
        <v>411</v>
      </c>
      <c r="C18" s="7"/>
      <c r="D18" s="6" t="s">
        <v>412</v>
      </c>
      <c r="E18" s="6"/>
      <c r="F18" s="6" t="s">
        <v>413</v>
      </c>
      <c r="G18" s="6"/>
      <c r="H18" s="6">
        <v>0</v>
      </c>
      <c r="I18" s="6"/>
      <c r="J18" s="6" t="s">
        <v>414</v>
      </c>
      <c r="L18" s="18" t="str">
        <f t="shared" si="11"/>
        <v>//PA10 = GPIO</v>
      </c>
      <c r="N18" s="19" t="str">
        <f t="shared" si="12"/>
        <v>//PD10 = GPIO</v>
      </c>
      <c r="P18" s="15" t="str">
        <f t="shared" si="0"/>
        <v>PB</v>
      </c>
      <c r="Q18" s="15">
        <f t="shared" si="1"/>
        <v>0</v>
      </c>
      <c r="R18" s="15">
        <f t="shared" si="2"/>
        <v>0</v>
      </c>
      <c r="S18" s="15">
        <f t="shared" si="3"/>
        <v>1</v>
      </c>
      <c r="T18" s="15">
        <f t="shared" si="4"/>
        <v>0</v>
      </c>
      <c r="U18" s="15">
        <f t="shared" si="5"/>
        <v>0</v>
      </c>
      <c r="V18" s="15">
        <f t="shared" si="6"/>
        <v>1</v>
      </c>
      <c r="W18" s="15">
        <f t="shared" si="7"/>
        <v>0</v>
      </c>
      <c r="X18" s="15">
        <f t="shared" si="8"/>
        <v>1</v>
      </c>
      <c r="Z18" t="str">
        <f t="shared" si="9"/>
        <v>,,</v>
      </c>
      <c r="AA18" t="str">
        <f t="shared" si="10"/>
        <v>,,GPIO,PCA_CH2,TIM3_CH1B,LPUART0_TXD,TIM5_CHB,RCH_OUT,RCL_OUT,PLL_OUT,</v>
      </c>
      <c r="AC18" s="34"/>
      <c r="AD18" s="35" t="s">
        <v>411</v>
      </c>
      <c r="AE18" s="35" t="s">
        <v>162</v>
      </c>
      <c r="AF18" s="35" t="s">
        <v>163</v>
      </c>
      <c r="AG18" s="35" t="s">
        <v>164</v>
      </c>
      <c r="AH18" s="35" t="s">
        <v>89</v>
      </c>
      <c r="AI18" s="35" t="s">
        <v>155</v>
      </c>
      <c r="AJ18" s="35" t="s">
        <v>156</v>
      </c>
      <c r="AK18" s="35" t="s">
        <v>157</v>
      </c>
      <c r="AL18" s="36" t="s">
        <v>165</v>
      </c>
      <c r="AM18" s="36" t="s">
        <v>166</v>
      </c>
      <c r="AN18" s="36" t="s">
        <v>167</v>
      </c>
      <c r="AO18" s="36" t="s">
        <v>168</v>
      </c>
      <c r="AP18" s="36" t="s">
        <v>169</v>
      </c>
      <c r="AQ18" s="36"/>
      <c r="AR18" s="36"/>
      <c r="AS18" s="36"/>
    </row>
    <row r="19" spans="1:45" ht="18.75" x14ac:dyDescent="0.15">
      <c r="A19" s="8" t="s">
        <v>170</v>
      </c>
      <c r="B19" s="9" t="s">
        <v>411</v>
      </c>
      <c r="C19" s="10"/>
      <c r="D19" s="9" t="s">
        <v>412</v>
      </c>
      <c r="E19" s="9"/>
      <c r="F19" s="9" t="s">
        <v>413</v>
      </c>
      <c r="G19" s="9"/>
      <c r="H19" s="9">
        <v>0</v>
      </c>
      <c r="I19" s="9"/>
      <c r="J19" s="9" t="s">
        <v>414</v>
      </c>
      <c r="L19" s="18" t="str">
        <f t="shared" si="11"/>
        <v>//PA11 = GPIO</v>
      </c>
      <c r="N19" s="19" t="str">
        <f t="shared" si="12"/>
        <v>//PD11 = GPIO</v>
      </c>
      <c r="P19" s="15" t="str">
        <f t="shared" si="0"/>
        <v>PB</v>
      </c>
      <c r="Q19" s="15">
        <f t="shared" si="1"/>
        <v>0</v>
      </c>
      <c r="R19" s="15">
        <f t="shared" si="2"/>
        <v>0</v>
      </c>
      <c r="S19" s="15">
        <f t="shared" si="3"/>
        <v>2</v>
      </c>
      <c r="T19" s="15">
        <f t="shared" si="4"/>
        <v>0</v>
      </c>
      <c r="U19" s="15">
        <f t="shared" si="5"/>
        <v>0</v>
      </c>
      <c r="V19" s="15">
        <f t="shared" si="6"/>
        <v>2</v>
      </c>
      <c r="W19" s="15">
        <f t="shared" si="7"/>
        <v>0</v>
      </c>
      <c r="X19" s="15">
        <f t="shared" si="8"/>
        <v>2</v>
      </c>
      <c r="Z19" t="str">
        <f t="shared" si="9"/>
        <v>,,</v>
      </c>
      <c r="AA19" t="str">
        <f t="shared" si="10"/>
        <v>,,GPIO,PCA_CH3,PCLK_OUT,TIM3_CH2B,TIM6_CHB,LPUART0_RTS,VC2_OUT,TCLK_OUT　,</v>
      </c>
      <c r="AC19" s="34"/>
      <c r="AD19" s="35" t="s">
        <v>411</v>
      </c>
      <c r="AE19" s="35" t="s">
        <v>171</v>
      </c>
      <c r="AF19" s="35" t="s">
        <v>54</v>
      </c>
      <c r="AG19" s="35" t="s">
        <v>78</v>
      </c>
      <c r="AH19" s="35" t="s">
        <v>172</v>
      </c>
      <c r="AI19" s="35" t="s">
        <v>173</v>
      </c>
      <c r="AJ19" s="35" t="s">
        <v>152</v>
      </c>
      <c r="AK19" s="35" t="s">
        <v>420</v>
      </c>
      <c r="AL19" s="36" t="s">
        <v>175</v>
      </c>
      <c r="AM19" s="36" t="s">
        <v>176</v>
      </c>
      <c r="AN19" s="36" t="s">
        <v>177</v>
      </c>
      <c r="AO19" s="36" t="s">
        <v>178</v>
      </c>
      <c r="AP19" s="36" t="s">
        <v>179</v>
      </c>
      <c r="AQ19" s="36" t="s">
        <v>180</v>
      </c>
      <c r="AR19" s="36" t="s">
        <v>181</v>
      </c>
      <c r="AS19" s="36"/>
    </row>
    <row r="20" spans="1:45" ht="18.75" x14ac:dyDescent="0.15">
      <c r="A20" s="5" t="s">
        <v>182</v>
      </c>
      <c r="B20" s="6" t="s">
        <v>411</v>
      </c>
      <c r="C20" s="7"/>
      <c r="D20" s="6" t="s">
        <v>412</v>
      </c>
      <c r="E20" s="6"/>
      <c r="F20" s="6" t="s">
        <v>413</v>
      </c>
      <c r="G20" s="6"/>
      <c r="H20" s="6">
        <v>0</v>
      </c>
      <c r="I20" s="6"/>
      <c r="J20" s="6" t="s">
        <v>414</v>
      </c>
      <c r="L20" s="18" t="str">
        <f t="shared" si="11"/>
        <v>//PA12 = GPIO</v>
      </c>
      <c r="N20" s="19" t="str">
        <f t="shared" si="12"/>
        <v>//PD12 = GPIO</v>
      </c>
      <c r="P20" s="15" t="str">
        <f t="shared" si="0"/>
        <v>PB</v>
      </c>
      <c r="Q20" s="15">
        <f t="shared" si="1"/>
        <v>0</v>
      </c>
      <c r="R20" s="15">
        <f t="shared" si="2"/>
        <v>0</v>
      </c>
      <c r="S20" s="15">
        <f t="shared" si="3"/>
        <v>4</v>
      </c>
      <c r="T20" s="15">
        <f t="shared" si="4"/>
        <v>0</v>
      </c>
      <c r="U20" s="15">
        <f t="shared" si="5"/>
        <v>0</v>
      </c>
      <c r="V20" s="15">
        <f t="shared" si="6"/>
        <v>4</v>
      </c>
      <c r="W20" s="15">
        <f t="shared" si="7"/>
        <v>0</v>
      </c>
      <c r="X20" s="15">
        <f t="shared" si="8"/>
        <v>4</v>
      </c>
      <c r="Z20" t="str">
        <f t="shared" si="9"/>
        <v>,,</v>
      </c>
      <c r="AA20" t="str">
        <f t="shared" si="10"/>
        <v>,,GPIO,LPTIM_TOG,PCA_ECI,LPUART1_TXD,TIM4_CHA,TIM1_BK,TIM0_BK,TIM2_BK,</v>
      </c>
      <c r="AC20" s="34"/>
      <c r="AD20" s="35" t="s">
        <v>411</v>
      </c>
      <c r="AE20" s="35" t="s">
        <v>183</v>
      </c>
      <c r="AF20" s="35" t="s">
        <v>88</v>
      </c>
      <c r="AG20" s="35" t="s">
        <v>25</v>
      </c>
      <c r="AH20" s="35" t="s">
        <v>125</v>
      </c>
      <c r="AI20" s="35" t="s">
        <v>184</v>
      </c>
      <c r="AJ20" s="35" t="s">
        <v>128</v>
      </c>
      <c r="AK20" s="35" t="s">
        <v>134</v>
      </c>
      <c r="AL20" s="36" t="s">
        <v>185</v>
      </c>
      <c r="AM20" s="36" t="s">
        <v>186</v>
      </c>
      <c r="AN20" s="36" t="s">
        <v>187</v>
      </c>
      <c r="AO20" s="36" t="s">
        <v>188</v>
      </c>
      <c r="AP20" s="36"/>
      <c r="AQ20" s="36"/>
      <c r="AR20" s="36"/>
      <c r="AS20" s="36"/>
    </row>
    <row r="21" spans="1:45" ht="18.75" x14ac:dyDescent="0.15">
      <c r="A21" s="8" t="s">
        <v>189</v>
      </c>
      <c r="B21" s="9" t="s">
        <v>411</v>
      </c>
      <c r="C21" s="10"/>
      <c r="D21" s="9" t="s">
        <v>412</v>
      </c>
      <c r="E21" s="9"/>
      <c r="F21" s="9" t="s">
        <v>413</v>
      </c>
      <c r="G21" s="9"/>
      <c r="H21" s="9">
        <v>0</v>
      </c>
      <c r="I21" s="9"/>
      <c r="J21" s="9" t="s">
        <v>414</v>
      </c>
      <c r="L21" s="18" t="str">
        <f t="shared" si="11"/>
        <v>//PA13 = GPIO</v>
      </c>
      <c r="N21" s="19" t="str">
        <f t="shared" si="12"/>
        <v>//PD13 = GPIO</v>
      </c>
      <c r="P21" s="15" t="str">
        <f t="shared" si="0"/>
        <v>PB</v>
      </c>
      <c r="Q21" s="15">
        <f t="shared" si="1"/>
        <v>0</v>
      </c>
      <c r="R21" s="15">
        <f t="shared" si="2"/>
        <v>0</v>
      </c>
      <c r="S21" s="15">
        <f t="shared" si="3"/>
        <v>8</v>
      </c>
      <c r="T21" s="15">
        <f t="shared" si="4"/>
        <v>0</v>
      </c>
      <c r="U21" s="15">
        <f t="shared" si="5"/>
        <v>0</v>
      </c>
      <c r="V21" s="15">
        <f t="shared" si="6"/>
        <v>8</v>
      </c>
      <c r="W21" s="15">
        <f t="shared" si="7"/>
        <v>0</v>
      </c>
      <c r="X21" s="15">
        <f t="shared" si="8"/>
        <v>8</v>
      </c>
      <c r="Z21" t="str">
        <f t="shared" si="9"/>
        <v>,,</v>
      </c>
      <c r="AA21" t="str">
        <f t="shared" si="10"/>
        <v>,,GPIO,SPI0_SCK,TIM0_CHB,TIM1_GATE,TIM3_CH0A,LPTIM_GATE,XTL_OUT,XTH_OUT,</v>
      </c>
      <c r="AC21" s="34"/>
      <c r="AD21" s="35" t="s">
        <v>411</v>
      </c>
      <c r="AE21" s="35" t="s">
        <v>87</v>
      </c>
      <c r="AF21" s="35" t="s">
        <v>40</v>
      </c>
      <c r="AG21" s="35" t="s">
        <v>124</v>
      </c>
      <c r="AH21" s="35" t="s">
        <v>123</v>
      </c>
      <c r="AI21" s="35" t="s">
        <v>190</v>
      </c>
      <c r="AJ21" s="35" t="s">
        <v>90</v>
      </c>
      <c r="AK21" s="35" t="s">
        <v>91</v>
      </c>
      <c r="AL21" s="36" t="s">
        <v>191</v>
      </c>
      <c r="AM21" s="36" t="s">
        <v>192</v>
      </c>
      <c r="AN21" s="36" t="s">
        <v>193</v>
      </c>
      <c r="AO21" s="36"/>
      <c r="AP21" s="36"/>
      <c r="AQ21" s="36"/>
      <c r="AR21" s="36"/>
      <c r="AS21" s="36"/>
    </row>
    <row r="22" spans="1:45" ht="18.75" x14ac:dyDescent="0.15">
      <c r="A22" s="5" t="s">
        <v>194</v>
      </c>
      <c r="B22" s="6" t="s">
        <v>411</v>
      </c>
      <c r="C22" s="7"/>
      <c r="D22" s="6" t="s">
        <v>412</v>
      </c>
      <c r="E22" s="6"/>
      <c r="F22" s="6" t="s">
        <v>413</v>
      </c>
      <c r="G22" s="6"/>
      <c r="H22" s="6">
        <v>0</v>
      </c>
      <c r="I22" s="6"/>
      <c r="J22" s="6" t="s">
        <v>414</v>
      </c>
      <c r="L22" s="18" t="str">
        <f t="shared" si="11"/>
        <v>//PA14 = GPIO</v>
      </c>
      <c r="N22" s="19" t="str">
        <f t="shared" si="12"/>
        <v>//PD14 = GPIO</v>
      </c>
      <c r="P22" s="15" t="str">
        <f t="shared" si="0"/>
        <v>PB</v>
      </c>
      <c r="Q22" s="15">
        <f t="shared" si="1"/>
        <v>0</v>
      </c>
      <c r="R22" s="15">
        <f t="shared" si="2"/>
        <v>0</v>
      </c>
      <c r="S22" s="15">
        <f t="shared" si="3"/>
        <v>16</v>
      </c>
      <c r="T22" s="15">
        <f t="shared" si="4"/>
        <v>0</v>
      </c>
      <c r="U22" s="15">
        <f t="shared" si="5"/>
        <v>0</v>
      </c>
      <c r="V22" s="15">
        <f t="shared" si="6"/>
        <v>16</v>
      </c>
      <c r="W22" s="15">
        <f t="shared" si="7"/>
        <v>0</v>
      </c>
      <c r="X22" s="15">
        <f t="shared" si="8"/>
        <v>16</v>
      </c>
      <c r="Z22" t="str">
        <f t="shared" si="9"/>
        <v>,,</v>
      </c>
      <c r="AA22" t="str">
        <f t="shared" si="10"/>
        <v>,,GPIO,SPI0_MISO,PCA_CH0,TIM2_BK,UART0_CTS,TIM2_GATE,TIM3_CH0B,LPTIM_ETR,</v>
      </c>
      <c r="AC22" s="34"/>
      <c r="AD22" s="35" t="s">
        <v>411</v>
      </c>
      <c r="AE22" s="35" t="s">
        <v>101</v>
      </c>
      <c r="AF22" s="35" t="s">
        <v>102</v>
      </c>
      <c r="AG22" s="35" t="s">
        <v>134</v>
      </c>
      <c r="AH22" s="35" t="s">
        <v>140</v>
      </c>
      <c r="AI22" s="35" t="s">
        <v>136</v>
      </c>
      <c r="AJ22" s="35" t="s">
        <v>114</v>
      </c>
      <c r="AK22" s="35" t="s">
        <v>195</v>
      </c>
      <c r="AL22" s="36" t="s">
        <v>196</v>
      </c>
      <c r="AM22" s="36" t="s">
        <v>197</v>
      </c>
      <c r="AN22" s="36" t="s">
        <v>198</v>
      </c>
      <c r="AO22" s="36" t="s">
        <v>199</v>
      </c>
      <c r="AP22" s="36"/>
      <c r="AQ22" s="36"/>
      <c r="AR22" s="36"/>
      <c r="AS22" s="36"/>
    </row>
    <row r="23" spans="1:45" ht="18.75" x14ac:dyDescent="0.15">
      <c r="A23" s="8" t="s">
        <v>200</v>
      </c>
      <c r="B23" s="9" t="s">
        <v>411</v>
      </c>
      <c r="C23" s="10"/>
      <c r="D23" s="9" t="s">
        <v>412</v>
      </c>
      <c r="E23" s="9"/>
      <c r="F23" s="9" t="s">
        <v>413</v>
      </c>
      <c r="G23" s="9"/>
      <c r="H23" s="9">
        <v>0</v>
      </c>
      <c r="I23" s="9"/>
      <c r="J23" s="9" t="s">
        <v>414</v>
      </c>
      <c r="L23" s="20" t="str">
        <f t="shared" si="11"/>
        <v>//PA15 = GPIO</v>
      </c>
      <c r="N23" s="19" t="str">
        <f t="shared" si="12"/>
        <v>//PD15 = GPIO</v>
      </c>
      <c r="P23" s="15" t="str">
        <f t="shared" si="0"/>
        <v>PB</v>
      </c>
      <c r="Q23" s="15">
        <f t="shared" si="1"/>
        <v>0</v>
      </c>
      <c r="R23" s="15">
        <f t="shared" si="2"/>
        <v>0</v>
      </c>
      <c r="S23" s="15">
        <f t="shared" si="3"/>
        <v>32</v>
      </c>
      <c r="T23" s="15">
        <f t="shared" si="4"/>
        <v>0</v>
      </c>
      <c r="U23" s="15">
        <f t="shared" si="5"/>
        <v>0</v>
      </c>
      <c r="V23" s="15">
        <f t="shared" si="6"/>
        <v>32</v>
      </c>
      <c r="W23" s="15">
        <f t="shared" si="7"/>
        <v>0</v>
      </c>
      <c r="X23" s="15">
        <f t="shared" si="8"/>
        <v>32</v>
      </c>
      <c r="Z23" t="str">
        <f t="shared" si="9"/>
        <v>,,</v>
      </c>
      <c r="AA23" t="str">
        <f t="shared" si="10"/>
        <v>,,GPIO,SPI0_MOSI,,TIM1_BK,PCA_CH1,LPTIM_GATE,PCNT_S0,UART0_RTS,</v>
      </c>
      <c r="AC23" s="34"/>
      <c r="AD23" s="35" t="s">
        <v>411</v>
      </c>
      <c r="AE23" s="35" t="s">
        <v>112</v>
      </c>
      <c r="AF23" s="35"/>
      <c r="AG23" s="35" t="s">
        <v>184</v>
      </c>
      <c r="AH23" s="35" t="s">
        <v>113</v>
      </c>
      <c r="AI23" s="35" t="s">
        <v>190</v>
      </c>
      <c r="AJ23" s="35" t="s">
        <v>146</v>
      </c>
      <c r="AK23" s="35" t="s">
        <v>144</v>
      </c>
      <c r="AL23" s="36" t="s">
        <v>201</v>
      </c>
      <c r="AM23" s="36" t="s">
        <v>202</v>
      </c>
      <c r="AN23" s="36" t="s">
        <v>203</v>
      </c>
      <c r="AO23" s="36"/>
      <c r="AP23" s="36"/>
      <c r="AQ23" s="36"/>
      <c r="AR23" s="36"/>
      <c r="AS23" s="36"/>
    </row>
    <row r="24" spans="1:45" ht="18.75" x14ac:dyDescent="0.15">
      <c r="A24" s="5" t="s">
        <v>204</v>
      </c>
      <c r="B24" s="6" t="s">
        <v>411</v>
      </c>
      <c r="C24" s="7"/>
      <c r="D24" s="6" t="s">
        <v>421</v>
      </c>
      <c r="E24" s="6"/>
      <c r="F24" s="6" t="s">
        <v>413</v>
      </c>
      <c r="G24" s="6"/>
      <c r="H24" s="6">
        <v>0</v>
      </c>
      <c r="I24" s="6"/>
      <c r="J24" s="6" t="s">
        <v>414</v>
      </c>
      <c r="P24" s="15" t="str">
        <f t="shared" si="0"/>
        <v>PB</v>
      </c>
      <c r="Q24" s="15">
        <f t="shared" si="1"/>
        <v>0</v>
      </c>
      <c r="R24" s="15">
        <f t="shared" si="2"/>
        <v>0</v>
      </c>
      <c r="S24" s="15">
        <f t="shared" si="3"/>
        <v>0</v>
      </c>
      <c r="T24" s="15">
        <f t="shared" si="4"/>
        <v>0</v>
      </c>
      <c r="U24" s="15">
        <f t="shared" si="5"/>
        <v>0</v>
      </c>
      <c r="V24" s="15">
        <f t="shared" si="6"/>
        <v>64</v>
      </c>
      <c r="W24" s="15">
        <f t="shared" si="7"/>
        <v>0</v>
      </c>
      <c r="X24" s="15">
        <f t="shared" si="8"/>
        <v>64</v>
      </c>
      <c r="Z24" t="str">
        <f t="shared" si="9"/>
        <v>,,</v>
      </c>
      <c r="AA24" t="str">
        <f t="shared" si="10"/>
        <v>,,GPIO,I2C0_SCL,UART0_TXD,TIM1_CHB,TIM0_CHA,LPTIM_ETR,TIM3_CH0A,LPTIM_TOG,</v>
      </c>
      <c r="AC24" s="34"/>
      <c r="AD24" s="35" t="s">
        <v>411</v>
      </c>
      <c r="AE24" s="35" t="s">
        <v>129</v>
      </c>
      <c r="AF24" s="35" t="s">
        <v>122</v>
      </c>
      <c r="AG24" s="35" t="s">
        <v>42</v>
      </c>
      <c r="AH24" s="35" t="s">
        <v>30</v>
      </c>
      <c r="AI24" s="35" t="s">
        <v>195</v>
      </c>
      <c r="AJ24" s="35" t="s">
        <v>123</v>
      </c>
      <c r="AK24" s="35" t="s">
        <v>183</v>
      </c>
      <c r="AL24" s="36" t="s">
        <v>205</v>
      </c>
      <c r="AM24" s="36" t="s">
        <v>206</v>
      </c>
      <c r="AN24" s="36" t="s">
        <v>207</v>
      </c>
      <c r="AO24" s="36" t="s">
        <v>208</v>
      </c>
      <c r="AP24" s="36"/>
      <c r="AQ24" s="36"/>
      <c r="AR24" s="36"/>
      <c r="AS24" s="36"/>
    </row>
    <row r="25" spans="1:45" ht="18.75" x14ac:dyDescent="0.15">
      <c r="A25" s="8" t="s">
        <v>209</v>
      </c>
      <c r="B25" s="9" t="s">
        <v>411</v>
      </c>
      <c r="C25" s="10"/>
      <c r="D25" s="9" t="s">
        <v>412</v>
      </c>
      <c r="E25" s="9"/>
      <c r="F25" s="9" t="s">
        <v>413</v>
      </c>
      <c r="G25" s="9"/>
      <c r="H25" s="9">
        <v>0</v>
      </c>
      <c r="I25" s="9"/>
      <c r="J25" s="9" t="s">
        <v>414</v>
      </c>
      <c r="L25" s="21" t="str">
        <f>"M0P_GPIO-&gt;PBADS = "&amp;PBADS&amp;";"</f>
        <v>M0P_GPIO-&gt;PBADS = 0x0000;</v>
      </c>
      <c r="N25" s="22" t="str">
        <f>"M0P_GPIO-&gt;PEADS = "&amp;PEADS&amp;";"</f>
        <v>M0P_GPIO-&gt;PEADS = 0x0000;</v>
      </c>
      <c r="P25" s="15" t="str">
        <f t="shared" si="0"/>
        <v>PB</v>
      </c>
      <c r="Q25" s="15">
        <f t="shared" si="1"/>
        <v>0</v>
      </c>
      <c r="R25" s="15">
        <f t="shared" si="2"/>
        <v>0</v>
      </c>
      <c r="S25" s="15">
        <f t="shared" si="3"/>
        <v>128</v>
      </c>
      <c r="T25" s="15">
        <f t="shared" si="4"/>
        <v>0</v>
      </c>
      <c r="U25" s="15">
        <f t="shared" si="5"/>
        <v>0</v>
      </c>
      <c r="V25" s="15">
        <f t="shared" si="6"/>
        <v>128</v>
      </c>
      <c r="W25" s="15">
        <f t="shared" si="7"/>
        <v>0</v>
      </c>
      <c r="X25" s="15">
        <f t="shared" si="8"/>
        <v>128</v>
      </c>
      <c r="Z25" t="str">
        <f t="shared" si="9"/>
        <v>,,</v>
      </c>
      <c r="AA25" t="str">
        <f t="shared" si="10"/>
        <v>,,GPIO,I2C0_SDA,UART0_RXD,TIM2_CHB,LPUART1_CTS,TIM0_CHB,LPTIM_TOGN,PCNT_S1,</v>
      </c>
      <c r="AC25" s="34"/>
      <c r="AD25" s="35" t="s">
        <v>411</v>
      </c>
      <c r="AE25" s="35" t="s">
        <v>135</v>
      </c>
      <c r="AF25" s="35" t="s">
        <v>132</v>
      </c>
      <c r="AG25" s="35" t="s">
        <v>64</v>
      </c>
      <c r="AH25" s="35" t="s">
        <v>210</v>
      </c>
      <c r="AI25" s="35" t="s">
        <v>40</v>
      </c>
      <c r="AJ25" s="35" t="s">
        <v>211</v>
      </c>
      <c r="AK25" s="35" t="s">
        <v>151</v>
      </c>
      <c r="AL25" s="36" t="s">
        <v>212</v>
      </c>
      <c r="AM25" s="36" t="s">
        <v>213</v>
      </c>
      <c r="AN25" s="36" t="s">
        <v>214</v>
      </c>
      <c r="AO25" s="36"/>
      <c r="AP25" s="36"/>
      <c r="AQ25" s="36"/>
      <c r="AR25" s="36"/>
      <c r="AS25" s="36"/>
    </row>
    <row r="26" spans="1:45" ht="18.75" x14ac:dyDescent="0.15">
      <c r="A26" s="5" t="s">
        <v>215</v>
      </c>
      <c r="B26" s="6" t="s">
        <v>411</v>
      </c>
      <c r="C26" s="7"/>
      <c r="D26" s="6" t="s">
        <v>412</v>
      </c>
      <c r="E26" s="6"/>
      <c r="F26" s="6" t="s">
        <v>413</v>
      </c>
      <c r="G26" s="6"/>
      <c r="H26" s="6">
        <v>0</v>
      </c>
      <c r="I26" s="6"/>
      <c r="J26" s="6" t="s">
        <v>414</v>
      </c>
      <c r="L26" s="23" t="str">
        <f>"M0P_GPIO-&gt;PBPU = "&amp;PBPU&amp;";"</f>
        <v>M0P_GPIO-&gt;PBPU = 0xFFFF;</v>
      </c>
      <c r="N26" s="24" t="str">
        <f>"M0P_GPIO-&gt;PEPU = "&amp;PEPU&amp;";"</f>
        <v>M0P_GPIO-&gt;PEPU = 0xFFFF;</v>
      </c>
      <c r="P26" s="15" t="str">
        <f t="shared" si="0"/>
        <v>PB</v>
      </c>
      <c r="Q26" s="15">
        <f t="shared" si="1"/>
        <v>0</v>
      </c>
      <c r="R26" s="15">
        <f t="shared" si="2"/>
        <v>0</v>
      </c>
      <c r="S26" s="15">
        <f t="shared" si="3"/>
        <v>256</v>
      </c>
      <c r="T26" s="15">
        <f t="shared" si="4"/>
        <v>0</v>
      </c>
      <c r="U26" s="15">
        <f t="shared" si="5"/>
        <v>0</v>
      </c>
      <c r="V26" s="15">
        <f t="shared" si="6"/>
        <v>256</v>
      </c>
      <c r="W26" s="15">
        <f t="shared" si="7"/>
        <v>0</v>
      </c>
      <c r="X26" s="15">
        <f t="shared" si="8"/>
        <v>256</v>
      </c>
      <c r="Z26" t="str">
        <f t="shared" si="9"/>
        <v>,,</v>
      </c>
      <c r="AA26" t="str">
        <f t="shared" si="10"/>
        <v>,,GPIO,I2C0_SCL,TIM1_CHA,,TIM2_CHA,TIM0_GATE,TIM3_CH2A,UART0_TXD,</v>
      </c>
      <c r="AC26" s="34"/>
      <c r="AD26" s="35" t="s">
        <v>411</v>
      </c>
      <c r="AE26" s="35" t="s">
        <v>129</v>
      </c>
      <c r="AF26" s="35" t="s">
        <v>28</v>
      </c>
      <c r="AG26" s="35"/>
      <c r="AH26" s="35" t="s">
        <v>53</v>
      </c>
      <c r="AI26" s="35" t="s">
        <v>63</v>
      </c>
      <c r="AJ26" s="35" t="s">
        <v>133</v>
      </c>
      <c r="AK26" s="35" t="s">
        <v>122</v>
      </c>
      <c r="AL26" s="36" t="s">
        <v>216</v>
      </c>
      <c r="AM26" s="36" t="s">
        <v>217</v>
      </c>
      <c r="AN26" s="36"/>
      <c r="AO26" s="36"/>
      <c r="AP26" s="36"/>
      <c r="AQ26" s="36"/>
      <c r="AR26" s="36"/>
      <c r="AS26" s="36"/>
    </row>
    <row r="27" spans="1:45" ht="18.75" x14ac:dyDescent="0.15">
      <c r="A27" s="8" t="s">
        <v>218</v>
      </c>
      <c r="B27" s="9" t="s">
        <v>411</v>
      </c>
      <c r="C27" s="10"/>
      <c r="D27" s="9" t="s">
        <v>412</v>
      </c>
      <c r="E27" s="9"/>
      <c r="F27" s="9" t="s">
        <v>413</v>
      </c>
      <c r="G27" s="9"/>
      <c r="H27" s="9">
        <v>0</v>
      </c>
      <c r="I27" s="9"/>
      <c r="J27" s="9" t="s">
        <v>414</v>
      </c>
      <c r="L27" s="23" t="str">
        <f>"M0P_GPIO-&gt;PBPD = "&amp;PBPD&amp;";"</f>
        <v>M0P_GPIO-&gt;PBPD = 0x0000;</v>
      </c>
      <c r="N27" s="24" t="str">
        <f>"M0P_GPIO-&gt;PEPD = "&amp;PEPD&amp;";"</f>
        <v>M0P_GPIO-&gt;PEPD = 0x0000;</v>
      </c>
      <c r="P27" s="15" t="str">
        <f t="shared" si="0"/>
        <v>PB</v>
      </c>
      <c r="Q27" s="15">
        <f t="shared" si="1"/>
        <v>0</v>
      </c>
      <c r="R27" s="15">
        <f t="shared" si="2"/>
        <v>0</v>
      </c>
      <c r="S27" s="15">
        <f t="shared" si="3"/>
        <v>512</v>
      </c>
      <c r="T27" s="15">
        <f t="shared" si="4"/>
        <v>0</v>
      </c>
      <c r="U27" s="15">
        <f t="shared" si="5"/>
        <v>0</v>
      </c>
      <c r="V27" s="15">
        <f t="shared" si="6"/>
        <v>512</v>
      </c>
      <c r="W27" s="15">
        <f t="shared" si="7"/>
        <v>0</v>
      </c>
      <c r="X27" s="15">
        <f t="shared" si="8"/>
        <v>512</v>
      </c>
      <c r="Z27" t="str">
        <f t="shared" si="9"/>
        <v>,,</v>
      </c>
      <c r="AA27" t="str">
        <f t="shared" si="10"/>
        <v>,,GPIO,I2C0_SDA,IR_OUT,SPI1_CS,TIM2_CHA,,TIM2_CHB,UART0_RXD,</v>
      </c>
      <c r="AC27" s="34"/>
      <c r="AD27" s="35" t="s">
        <v>411</v>
      </c>
      <c r="AE27" s="35" t="s">
        <v>135</v>
      </c>
      <c r="AF27" s="35" t="s">
        <v>149</v>
      </c>
      <c r="AG27" s="35" t="s">
        <v>65</v>
      </c>
      <c r="AH27" s="35" t="s">
        <v>53</v>
      </c>
      <c r="AI27" s="35"/>
      <c r="AJ27" s="35" t="s">
        <v>64</v>
      </c>
      <c r="AK27" s="35" t="s">
        <v>132</v>
      </c>
      <c r="AL27" s="36" t="s">
        <v>219</v>
      </c>
      <c r="AM27" s="36"/>
      <c r="AN27" s="36"/>
      <c r="AO27" s="36"/>
      <c r="AP27" s="36"/>
      <c r="AQ27" s="36"/>
      <c r="AR27" s="36"/>
      <c r="AS27" s="36"/>
    </row>
    <row r="28" spans="1:45" ht="18.75" x14ac:dyDescent="0.15">
      <c r="A28" s="5" t="s">
        <v>220</v>
      </c>
      <c r="B28" s="6" t="s">
        <v>411</v>
      </c>
      <c r="C28" s="7"/>
      <c r="D28" s="6" t="s">
        <v>412</v>
      </c>
      <c r="E28" s="6"/>
      <c r="F28" s="6" t="s">
        <v>413</v>
      </c>
      <c r="G28" s="6"/>
      <c r="H28" s="6">
        <v>0</v>
      </c>
      <c r="I28" s="6"/>
      <c r="J28" s="6" t="s">
        <v>414</v>
      </c>
      <c r="L28" s="23" t="str">
        <f>"M0P_GPIO-&gt;PBOD = "&amp;PBOD&amp;";"</f>
        <v>M0P_GPIO-&gt;PBOD = 0x0000;</v>
      </c>
      <c r="N28" s="24" t="str">
        <f>"M0P_GPIO-&gt;PEOD = "&amp;PEOD&amp;";"</f>
        <v>M0P_GPIO-&gt;PEOD = 0x0000;</v>
      </c>
      <c r="P28" s="15" t="str">
        <f t="shared" si="0"/>
        <v>PB</v>
      </c>
      <c r="Q28" s="15">
        <f t="shared" si="1"/>
        <v>0</v>
      </c>
      <c r="R28" s="15">
        <f t="shared" si="2"/>
        <v>0</v>
      </c>
      <c r="S28" s="15">
        <f t="shared" si="3"/>
        <v>1024</v>
      </c>
      <c r="T28" s="15">
        <f t="shared" si="4"/>
        <v>0</v>
      </c>
      <c r="U28" s="15">
        <f t="shared" si="5"/>
        <v>0</v>
      </c>
      <c r="V28" s="15">
        <f t="shared" si="6"/>
        <v>1024</v>
      </c>
      <c r="W28" s="15">
        <f t="shared" si="7"/>
        <v>0</v>
      </c>
      <c r="X28" s="15">
        <f t="shared" si="8"/>
        <v>1024</v>
      </c>
      <c r="Z28" t="str">
        <f t="shared" si="9"/>
        <v>,,</v>
      </c>
      <c r="AA28" t="str">
        <f t="shared" si="10"/>
        <v>,,GPIO,I2C1_SCL,SPI1_SCK,TIM1_CHA,LPUART0_TXD,TIM3_CH1A,LPUART1_RTS,UART1_RTS,</v>
      </c>
      <c r="AC28" s="34"/>
      <c r="AD28" s="35" t="s">
        <v>411</v>
      </c>
      <c r="AE28" s="35" t="s">
        <v>141</v>
      </c>
      <c r="AF28" s="35" t="s">
        <v>221</v>
      </c>
      <c r="AG28" s="35" t="s">
        <v>28</v>
      </c>
      <c r="AH28" s="35" t="s">
        <v>164</v>
      </c>
      <c r="AI28" s="35" t="s">
        <v>66</v>
      </c>
      <c r="AJ28" s="35" t="s">
        <v>160</v>
      </c>
      <c r="AK28" s="35" t="s">
        <v>38</v>
      </c>
      <c r="AL28" s="36" t="s">
        <v>222</v>
      </c>
      <c r="AM28" s="36" t="s">
        <v>223</v>
      </c>
      <c r="AN28" s="36" t="s">
        <v>224</v>
      </c>
      <c r="AO28" s="36"/>
      <c r="AP28" s="36"/>
      <c r="AQ28" s="36"/>
      <c r="AR28" s="36"/>
      <c r="AS28" s="36"/>
    </row>
    <row r="29" spans="1:45" ht="18.75" x14ac:dyDescent="0.15">
      <c r="A29" s="8" t="s">
        <v>225</v>
      </c>
      <c r="B29" s="9" t="s">
        <v>411</v>
      </c>
      <c r="C29" s="10"/>
      <c r="D29" s="9" t="s">
        <v>412</v>
      </c>
      <c r="E29" s="9"/>
      <c r="F29" s="9" t="s">
        <v>413</v>
      </c>
      <c r="G29" s="9"/>
      <c r="H29" s="9">
        <v>0</v>
      </c>
      <c r="I29" s="9"/>
      <c r="J29" s="9" t="s">
        <v>414</v>
      </c>
      <c r="L29" s="23" t="str">
        <f>"M0P_GPIO-&gt;PBOUT = "&amp;PBOUT&amp;";"</f>
        <v>M0P_GPIO-&gt;PBOUT = 0x0000;</v>
      </c>
      <c r="N29" s="24" t="str">
        <f>"M0P_GPIO-&gt;PEOUT = "&amp;PEOUT&amp;";"</f>
        <v>M0P_GPIO-&gt;PEOUT = 0x0000;</v>
      </c>
      <c r="P29" s="15" t="str">
        <f t="shared" si="0"/>
        <v>PB</v>
      </c>
      <c r="Q29" s="15">
        <f t="shared" si="1"/>
        <v>0</v>
      </c>
      <c r="R29" s="15">
        <f t="shared" si="2"/>
        <v>0</v>
      </c>
      <c r="S29" s="15">
        <f t="shared" si="3"/>
        <v>2048</v>
      </c>
      <c r="T29" s="15">
        <f t="shared" si="4"/>
        <v>0</v>
      </c>
      <c r="U29" s="15">
        <f t="shared" si="5"/>
        <v>0</v>
      </c>
      <c r="V29" s="15">
        <f t="shared" si="6"/>
        <v>2048</v>
      </c>
      <c r="W29" s="15">
        <f t="shared" si="7"/>
        <v>0</v>
      </c>
      <c r="X29" s="15">
        <f t="shared" si="8"/>
        <v>2048</v>
      </c>
      <c r="Z29" t="str">
        <f t="shared" si="9"/>
        <v>,,</v>
      </c>
      <c r="AA29" t="str">
        <f t="shared" si="10"/>
        <v>,,GPIO,I2C1_SDA,TIM1_CHB,LPUART0_RXD,TIM2_GATE,TIM6_CHA,LPUART1_CTS,UART1_CTS,</v>
      </c>
      <c r="AC29" s="34"/>
      <c r="AD29" s="35" t="s">
        <v>411</v>
      </c>
      <c r="AE29" s="35" t="s">
        <v>145</v>
      </c>
      <c r="AF29" s="35" t="s">
        <v>42</v>
      </c>
      <c r="AG29" s="35" t="s">
        <v>226</v>
      </c>
      <c r="AH29" s="35" t="s">
        <v>136</v>
      </c>
      <c r="AI29" s="35" t="s">
        <v>137</v>
      </c>
      <c r="AJ29" s="35" t="s">
        <v>210</v>
      </c>
      <c r="AK29" s="35" t="s">
        <v>24</v>
      </c>
      <c r="AL29" s="36" t="s">
        <v>227</v>
      </c>
      <c r="AM29" s="36" t="s">
        <v>228</v>
      </c>
      <c r="AN29" s="36" t="s">
        <v>229</v>
      </c>
      <c r="AO29" s="36" t="s">
        <v>230</v>
      </c>
      <c r="AP29" s="36"/>
      <c r="AQ29" s="36"/>
      <c r="AR29" s="36"/>
      <c r="AS29" s="36"/>
    </row>
    <row r="30" spans="1:45" ht="18.75" x14ac:dyDescent="0.15">
      <c r="A30" s="5" t="s">
        <v>231</v>
      </c>
      <c r="B30" s="6" t="s">
        <v>411</v>
      </c>
      <c r="C30" s="7"/>
      <c r="D30" s="6" t="s">
        <v>412</v>
      </c>
      <c r="E30" s="6"/>
      <c r="F30" s="6" t="s">
        <v>413</v>
      </c>
      <c r="G30" s="6"/>
      <c r="H30" s="6">
        <v>0</v>
      </c>
      <c r="I30" s="6"/>
      <c r="J30" s="6" t="s">
        <v>414</v>
      </c>
      <c r="L30" s="23" t="str">
        <f>"M0P_GPIO-&gt;PBDIR = "&amp;PBDIR&amp;";"</f>
        <v>M0P_GPIO-&gt;PBDIR = 0xFFBF;</v>
      </c>
      <c r="N30" s="24" t="str">
        <f>"M0P_GPIO-&gt;PEDIR = "&amp;PEDIR&amp;";"</f>
        <v>M0P_GPIO-&gt;PEDIR = 0xFFFF;</v>
      </c>
      <c r="P30" s="15" t="str">
        <f t="shared" si="0"/>
        <v>PB</v>
      </c>
      <c r="Q30" s="15">
        <f t="shared" si="1"/>
        <v>0</v>
      </c>
      <c r="R30" s="15">
        <f t="shared" si="2"/>
        <v>0</v>
      </c>
      <c r="S30" s="15">
        <f t="shared" si="3"/>
        <v>4096</v>
      </c>
      <c r="T30" s="15">
        <f t="shared" si="4"/>
        <v>0</v>
      </c>
      <c r="U30" s="15">
        <f t="shared" si="5"/>
        <v>0</v>
      </c>
      <c r="V30" s="15">
        <f t="shared" si="6"/>
        <v>4096</v>
      </c>
      <c r="W30" s="15">
        <f t="shared" si="7"/>
        <v>0</v>
      </c>
      <c r="X30" s="15">
        <f t="shared" si="8"/>
        <v>4096</v>
      </c>
      <c r="Z30" t="str">
        <f t="shared" si="9"/>
        <v>,,</v>
      </c>
      <c r="AA30" t="str">
        <f t="shared" si="10"/>
        <v>,,GPIO,SPI1_CS,TIM3_BK,LPUART0_TXD,TIM0_BK,,LPUART0_RTS,TIM6_CHA,</v>
      </c>
      <c r="AC30" s="34"/>
      <c r="AD30" s="35" t="s">
        <v>411</v>
      </c>
      <c r="AE30" s="35" t="s">
        <v>65</v>
      </c>
      <c r="AF30" s="35" t="s">
        <v>103</v>
      </c>
      <c r="AG30" s="35" t="s">
        <v>164</v>
      </c>
      <c r="AH30" s="35" t="s">
        <v>128</v>
      </c>
      <c r="AI30" s="35"/>
      <c r="AJ30" s="35" t="s">
        <v>173</v>
      </c>
      <c r="AK30" s="35" t="s">
        <v>137</v>
      </c>
      <c r="AL30" s="36" t="s">
        <v>232</v>
      </c>
      <c r="AM30" s="36" t="s">
        <v>233</v>
      </c>
      <c r="AN30" s="36" t="s">
        <v>234</v>
      </c>
      <c r="AO30" s="36"/>
      <c r="AP30" s="36"/>
      <c r="AQ30" s="36"/>
      <c r="AR30" s="36"/>
      <c r="AS30" s="36"/>
    </row>
    <row r="31" spans="1:45" ht="18.75" x14ac:dyDescent="0.15">
      <c r="A31" s="8" t="s">
        <v>235</v>
      </c>
      <c r="B31" s="9" t="s">
        <v>411</v>
      </c>
      <c r="C31" s="10"/>
      <c r="D31" s="9" t="s">
        <v>412</v>
      </c>
      <c r="E31" s="9"/>
      <c r="F31" s="9" t="s">
        <v>413</v>
      </c>
      <c r="G31" s="9"/>
      <c r="H31" s="9">
        <v>0</v>
      </c>
      <c r="I31" s="9"/>
      <c r="J31" s="9" t="s">
        <v>414</v>
      </c>
      <c r="L31" s="23" t="str">
        <f>IF(R18&gt;0,"M0P_GPIO-&gt;"&amp;A18&amp;"_SEL = "&amp;R18&amp;";    //"&amp;A18&amp;" = "&amp;B18,IF(Q18=0,"//"&amp;A18&amp;" = GPIO","//"&amp;A18&amp;" = "&amp;B18))</f>
        <v>//PB00 = GPIO</v>
      </c>
      <c r="N31" s="24" t="str">
        <f>IF(R66&gt;0,"M0P_GPIO-&gt;"&amp;A66&amp;"_SEL = "&amp;R66&amp;";    //"&amp;A66&amp;" = "&amp;B66,IF(Q66=0,"//"&amp;A66&amp;" = GPIO","//"&amp;A66&amp;" = "&amp;B66))</f>
        <v>//PE00 = GPIO</v>
      </c>
      <c r="P31" s="15" t="str">
        <f t="shared" si="0"/>
        <v>PB</v>
      </c>
      <c r="Q31" s="15">
        <f t="shared" si="1"/>
        <v>0</v>
      </c>
      <c r="R31" s="15">
        <f t="shared" si="2"/>
        <v>0</v>
      </c>
      <c r="S31" s="15">
        <f t="shared" si="3"/>
        <v>8192</v>
      </c>
      <c r="T31" s="15">
        <f t="shared" si="4"/>
        <v>0</v>
      </c>
      <c r="U31" s="15">
        <f t="shared" si="5"/>
        <v>0</v>
      </c>
      <c r="V31" s="15">
        <f t="shared" si="6"/>
        <v>8192</v>
      </c>
      <c r="W31" s="15">
        <f t="shared" si="7"/>
        <v>0</v>
      </c>
      <c r="X31" s="15">
        <f t="shared" si="8"/>
        <v>8192</v>
      </c>
      <c r="Z31" t="str">
        <f t="shared" si="9"/>
        <v>,,</v>
      </c>
      <c r="AA31" t="str">
        <f t="shared" si="10"/>
        <v>,,GPIO,SPI1_SCK,I2C1_SCL,TIM3_CH0B,LPUART0_CTS,TIM1_CHA,TIM1_GATE,TIM6_CHB,</v>
      </c>
      <c r="AC31" s="34"/>
      <c r="AD31" s="35" t="s">
        <v>411</v>
      </c>
      <c r="AE31" s="35" t="s">
        <v>221</v>
      </c>
      <c r="AF31" s="35" t="s">
        <v>141</v>
      </c>
      <c r="AG31" s="35" t="s">
        <v>114</v>
      </c>
      <c r="AH31" s="35" t="s">
        <v>105</v>
      </c>
      <c r="AI31" s="35" t="s">
        <v>28</v>
      </c>
      <c r="AJ31" s="35" t="s">
        <v>124</v>
      </c>
      <c r="AK31" s="35" t="s">
        <v>172</v>
      </c>
      <c r="AL31" s="36" t="s">
        <v>236</v>
      </c>
      <c r="AM31" s="36" t="s">
        <v>237</v>
      </c>
      <c r="AN31" s="36" t="s">
        <v>238</v>
      </c>
      <c r="AO31" s="36"/>
      <c r="AP31" s="36"/>
      <c r="AQ31" s="36"/>
      <c r="AR31" s="36"/>
      <c r="AS31" s="36"/>
    </row>
    <row r="32" spans="1:45" ht="18.75" x14ac:dyDescent="0.15">
      <c r="A32" s="5" t="s">
        <v>239</v>
      </c>
      <c r="B32" s="6" t="s">
        <v>411</v>
      </c>
      <c r="C32" s="7"/>
      <c r="D32" s="6" t="s">
        <v>412</v>
      </c>
      <c r="E32" s="6"/>
      <c r="F32" s="6" t="s">
        <v>413</v>
      </c>
      <c r="G32" s="6"/>
      <c r="H32" s="6">
        <v>0</v>
      </c>
      <c r="I32" s="6"/>
      <c r="J32" s="6" t="s">
        <v>414</v>
      </c>
      <c r="L32" s="23" t="str">
        <f t="shared" ref="L32:L46" si="13">IF(R19&gt;0,"M0P_GPIO-&gt;"&amp;A19&amp;"_SEL = "&amp;R19&amp;";    //"&amp;A19&amp;" = "&amp;B19,IF(Q19=0,"//"&amp;A19&amp;" = GPIO","//"&amp;A19&amp;" = "&amp;B19))</f>
        <v>//PB01 = GPIO</v>
      </c>
      <c r="N32" s="24" t="str">
        <f t="shared" ref="N32:N46" si="14">IF(R67&gt;0,"M0P_GPIO-&gt;"&amp;A67&amp;"_SEL = "&amp;R67&amp;";    //"&amp;A67&amp;" = "&amp;B67,IF(Q67=0,"//"&amp;A67&amp;" = GPIO","//"&amp;A67&amp;" = "&amp;B67))</f>
        <v>//PE01 = GPIO</v>
      </c>
      <c r="P32" s="15" t="str">
        <f t="shared" si="0"/>
        <v>PB</v>
      </c>
      <c r="Q32" s="15">
        <f t="shared" si="1"/>
        <v>0</v>
      </c>
      <c r="R32" s="15">
        <f t="shared" si="2"/>
        <v>0</v>
      </c>
      <c r="S32" s="15">
        <f t="shared" si="3"/>
        <v>16384</v>
      </c>
      <c r="T32" s="15">
        <f t="shared" si="4"/>
        <v>0</v>
      </c>
      <c r="U32" s="15">
        <f t="shared" si="5"/>
        <v>0</v>
      </c>
      <c r="V32" s="15">
        <f t="shared" si="6"/>
        <v>16384</v>
      </c>
      <c r="W32" s="15">
        <f t="shared" si="7"/>
        <v>0</v>
      </c>
      <c r="X32" s="15">
        <f t="shared" si="8"/>
        <v>16384</v>
      </c>
      <c r="Z32" t="str">
        <f t="shared" si="9"/>
        <v>,,</v>
      </c>
      <c r="AA32" t="str">
        <f t="shared" si="10"/>
        <v>,,GPIO,SPI1_MISO,I2C1_SDA,TIM3_CH1B,TIM0_CHA,RTC_1HZ,LPUART0_RTS,TIM1_BK,</v>
      </c>
      <c r="AC32" s="34"/>
      <c r="AD32" s="35" t="s">
        <v>411</v>
      </c>
      <c r="AE32" s="35" t="s">
        <v>55</v>
      </c>
      <c r="AF32" s="35" t="s">
        <v>145</v>
      </c>
      <c r="AG32" s="35" t="s">
        <v>163</v>
      </c>
      <c r="AH32" s="35" t="s">
        <v>30</v>
      </c>
      <c r="AI32" s="35" t="s">
        <v>150</v>
      </c>
      <c r="AJ32" s="35" t="s">
        <v>173</v>
      </c>
      <c r="AK32" s="35" t="s">
        <v>184</v>
      </c>
      <c r="AL32" s="36" t="s">
        <v>240</v>
      </c>
      <c r="AM32" s="36" t="s">
        <v>241</v>
      </c>
      <c r="AN32" s="36" t="s">
        <v>242</v>
      </c>
      <c r="AO32" s="36" t="s">
        <v>243</v>
      </c>
      <c r="AP32" s="36" t="s">
        <v>244</v>
      </c>
      <c r="AQ32" s="36"/>
      <c r="AR32" s="36"/>
      <c r="AS32" s="36"/>
    </row>
    <row r="33" spans="1:45" ht="18.75" x14ac:dyDescent="0.15">
      <c r="A33" s="8" t="s">
        <v>245</v>
      </c>
      <c r="B33" s="9" t="s">
        <v>411</v>
      </c>
      <c r="C33" s="10"/>
      <c r="D33" s="9" t="s">
        <v>412</v>
      </c>
      <c r="E33" s="9"/>
      <c r="F33" s="9" t="s">
        <v>413</v>
      </c>
      <c r="G33" s="9"/>
      <c r="H33" s="9">
        <v>0</v>
      </c>
      <c r="I33" s="9"/>
      <c r="J33" s="9" t="s">
        <v>414</v>
      </c>
      <c r="L33" s="23" t="str">
        <f t="shared" si="13"/>
        <v>//PB02 = GPIO</v>
      </c>
      <c r="N33" s="24" t="str">
        <f t="shared" si="14"/>
        <v>//PE02 = GPIO</v>
      </c>
      <c r="P33" s="15" t="str">
        <f t="shared" si="0"/>
        <v>PB</v>
      </c>
      <c r="Q33" s="15">
        <f t="shared" si="1"/>
        <v>0</v>
      </c>
      <c r="R33" s="15">
        <f t="shared" si="2"/>
        <v>0</v>
      </c>
      <c r="S33" s="15">
        <f t="shared" si="3"/>
        <v>32768</v>
      </c>
      <c r="T33" s="15">
        <f t="shared" si="4"/>
        <v>0</v>
      </c>
      <c r="U33" s="15">
        <f t="shared" si="5"/>
        <v>0</v>
      </c>
      <c r="V33" s="15">
        <f t="shared" si="6"/>
        <v>32768</v>
      </c>
      <c r="W33" s="15">
        <f t="shared" si="7"/>
        <v>0</v>
      </c>
      <c r="X33" s="15">
        <f t="shared" si="8"/>
        <v>32768</v>
      </c>
      <c r="Z33" t="str">
        <f t="shared" si="9"/>
        <v>,,</v>
      </c>
      <c r="AA33" t="str">
        <f t="shared" si="10"/>
        <v>,,GPIO,SPI1_MOSI,TIM3_CH2B,TIM0_CHB,TIM0_GATE,,,LPUART1_RXD,</v>
      </c>
      <c r="AC33" s="34"/>
      <c r="AD33" s="35" t="s">
        <v>411</v>
      </c>
      <c r="AE33" s="35" t="s">
        <v>44</v>
      </c>
      <c r="AF33" s="35" t="s">
        <v>78</v>
      </c>
      <c r="AG33" s="35" t="s">
        <v>40</v>
      </c>
      <c r="AH33" s="35" t="s">
        <v>63</v>
      </c>
      <c r="AI33" s="35"/>
      <c r="AJ33" s="35"/>
      <c r="AK33" s="35" t="s">
        <v>39</v>
      </c>
      <c r="AL33" s="36" t="s">
        <v>246</v>
      </c>
      <c r="AM33" s="36" t="s">
        <v>247</v>
      </c>
      <c r="AN33" s="36"/>
      <c r="AO33" s="36"/>
      <c r="AP33" s="36"/>
      <c r="AQ33" s="36"/>
      <c r="AR33" s="36"/>
      <c r="AS33" s="36"/>
    </row>
    <row r="34" spans="1:45" ht="18.75" x14ac:dyDescent="0.15">
      <c r="A34" s="5" t="s">
        <v>248</v>
      </c>
      <c r="B34" s="6" t="s">
        <v>411</v>
      </c>
      <c r="C34" s="7"/>
      <c r="D34" s="6" t="s">
        <v>412</v>
      </c>
      <c r="E34" s="6"/>
      <c r="F34" s="6" t="s">
        <v>413</v>
      </c>
      <c r="G34" s="6"/>
      <c r="H34" s="6">
        <v>0</v>
      </c>
      <c r="I34" s="6"/>
      <c r="J34" s="6" t="s">
        <v>414</v>
      </c>
      <c r="L34" s="23" t="str">
        <f t="shared" si="13"/>
        <v>//PB03 = GPIO</v>
      </c>
      <c r="N34" s="24" t="str">
        <f t="shared" si="14"/>
        <v>//PE03 = GPIO</v>
      </c>
      <c r="P34" s="15" t="str">
        <f t="shared" si="0"/>
        <v>PC</v>
      </c>
      <c r="Q34" s="15">
        <f t="shared" si="1"/>
        <v>0</v>
      </c>
      <c r="R34" s="15">
        <f t="shared" si="2"/>
        <v>0</v>
      </c>
      <c r="S34" s="15">
        <f t="shared" si="3"/>
        <v>1</v>
      </c>
      <c r="T34" s="15">
        <f t="shared" si="4"/>
        <v>0</v>
      </c>
      <c r="U34" s="15">
        <f t="shared" si="5"/>
        <v>0</v>
      </c>
      <c r="V34" s="15">
        <f t="shared" si="6"/>
        <v>1</v>
      </c>
      <c r="W34" s="15">
        <f t="shared" si="7"/>
        <v>0</v>
      </c>
      <c r="X34" s="15">
        <f t="shared" si="8"/>
        <v>1</v>
      </c>
      <c r="Z34" t="str">
        <f t="shared" si="9"/>
        <v>,,</v>
      </c>
      <c r="AA34" t="str">
        <f t="shared" si="10"/>
        <v>,,GPIO,LPTIM_GATE,PCNT_S0,UART1_CTS,UART2_RTS,,,,</v>
      </c>
      <c r="AC34" s="34"/>
      <c r="AD34" s="35" t="s">
        <v>411</v>
      </c>
      <c r="AE34" s="35" t="s">
        <v>190</v>
      </c>
      <c r="AF34" s="35" t="s">
        <v>146</v>
      </c>
      <c r="AG34" s="35" t="s">
        <v>24</v>
      </c>
      <c r="AH34" s="35" t="s">
        <v>249</v>
      </c>
      <c r="AI34" s="35"/>
      <c r="AJ34" s="35"/>
      <c r="AK34" s="35"/>
      <c r="AL34" s="36" t="s">
        <v>250</v>
      </c>
      <c r="AM34" s="36" t="s">
        <v>251</v>
      </c>
      <c r="AN34" s="36" t="s">
        <v>252</v>
      </c>
      <c r="AO34" s="36" t="s">
        <v>253</v>
      </c>
      <c r="AP34" s="36"/>
      <c r="AQ34" s="36"/>
      <c r="AR34" s="36"/>
      <c r="AS34" s="36"/>
    </row>
    <row r="35" spans="1:45" ht="18.75" x14ac:dyDescent="0.15">
      <c r="A35" s="8" t="s">
        <v>254</v>
      </c>
      <c r="B35" s="9" t="s">
        <v>411</v>
      </c>
      <c r="C35" s="10"/>
      <c r="D35" s="9" t="s">
        <v>412</v>
      </c>
      <c r="E35" s="9"/>
      <c r="F35" s="9" t="s">
        <v>413</v>
      </c>
      <c r="G35" s="9"/>
      <c r="H35" s="9">
        <v>0</v>
      </c>
      <c r="I35" s="9"/>
      <c r="J35" s="9" t="s">
        <v>414</v>
      </c>
      <c r="L35" s="23" t="str">
        <f t="shared" si="13"/>
        <v>//PB04 = GPIO</v>
      </c>
      <c r="N35" s="24" t="str">
        <f t="shared" si="14"/>
        <v>//PE04 = GPIO</v>
      </c>
      <c r="P35" s="15" t="str">
        <f t="shared" ref="P35:P57" si="15">LEFT(A35,2)</f>
        <v>PC</v>
      </c>
      <c r="Q35" s="15">
        <f t="shared" ref="Q35:Q57" si="16">IF(ISERROR(FIND(B35,AA35)),X35,0)</f>
        <v>0</v>
      </c>
      <c r="R35" s="15">
        <f t="shared" ref="R35:R57" si="17">IF(Q35=0,LEN(Z35)-LEN(SUBSTITUTE(Z35,",",""))-2,0)</f>
        <v>0</v>
      </c>
      <c r="S35" s="15">
        <f t="shared" ref="S35:S57" si="18">IF(D35="输出",0,X35)</f>
        <v>2</v>
      </c>
      <c r="T35" s="15">
        <f t="shared" ref="T35:T57" si="19">IF(F35="开漏",X35,0)</f>
        <v>0</v>
      </c>
      <c r="U35" s="15">
        <f t="shared" ref="U35:U57" si="20">IF(H35=1,X35,0)</f>
        <v>0</v>
      </c>
      <c r="V35" s="15">
        <f t="shared" ref="V35:V57" si="21">IF(J35="上拉",X35,0)</f>
        <v>2</v>
      </c>
      <c r="W35" s="15">
        <f t="shared" ref="W35:W57" si="22">IF(J35="下拉",X35,0)</f>
        <v>0</v>
      </c>
      <c r="X35" s="15">
        <f t="shared" ref="X35:X57" si="23">POWER(2,VALUE(RIGHT(A35,2)))</f>
        <v>2</v>
      </c>
      <c r="Z35" t="str">
        <f t="shared" ref="Z35:Z93" si="24">IF(Q35&gt;0,"",LEFT(AA35,FIND(B35,AA35)-1))</f>
        <v>,,</v>
      </c>
      <c r="AA35" t="str">
        <f t="shared" si="10"/>
        <v>,,GPIO,LPTIM_TOG,TIM5_CHB,UART1_RTS,PCNT_S0FO,,UART2_CTS,,</v>
      </c>
      <c r="AC35" s="34"/>
      <c r="AD35" s="35" t="s">
        <v>411</v>
      </c>
      <c r="AE35" s="35" t="s">
        <v>183</v>
      </c>
      <c r="AF35" s="35" t="s">
        <v>89</v>
      </c>
      <c r="AG35" s="35" t="s">
        <v>38</v>
      </c>
      <c r="AH35" s="35" t="s">
        <v>255</v>
      </c>
      <c r="AI35" s="35"/>
      <c r="AJ35" s="35" t="s">
        <v>256</v>
      </c>
      <c r="AK35" s="35"/>
      <c r="AL35" s="36" t="s">
        <v>257</v>
      </c>
      <c r="AM35" s="36" t="s">
        <v>258</v>
      </c>
      <c r="AN35" s="36" t="s">
        <v>259</v>
      </c>
      <c r="AO35" s="36" t="s">
        <v>260</v>
      </c>
      <c r="AP35" s="36"/>
      <c r="AQ35" s="36"/>
      <c r="AR35" s="36"/>
      <c r="AS35" s="36"/>
    </row>
    <row r="36" spans="1:45" ht="18.75" x14ac:dyDescent="0.15">
      <c r="A36" s="5" t="s">
        <v>261</v>
      </c>
      <c r="B36" s="6" t="s">
        <v>411</v>
      </c>
      <c r="C36" s="7"/>
      <c r="D36" s="6" t="s">
        <v>412</v>
      </c>
      <c r="E36" s="6"/>
      <c r="F36" s="6" t="s">
        <v>413</v>
      </c>
      <c r="G36" s="6"/>
      <c r="H36" s="6">
        <v>0</v>
      </c>
      <c r="I36" s="6"/>
      <c r="J36" s="6" t="s">
        <v>414</v>
      </c>
      <c r="L36" s="23" t="str">
        <f t="shared" si="13"/>
        <v>//PB05 = GPIO</v>
      </c>
      <c r="N36" s="24" t="str">
        <f t="shared" si="14"/>
        <v>//PE05 = GPIO</v>
      </c>
      <c r="P36" s="15" t="str">
        <f t="shared" si="15"/>
        <v>PC</v>
      </c>
      <c r="Q36" s="15">
        <f t="shared" si="16"/>
        <v>0</v>
      </c>
      <c r="R36" s="15">
        <f t="shared" si="17"/>
        <v>0</v>
      </c>
      <c r="S36" s="15">
        <f t="shared" si="18"/>
        <v>4</v>
      </c>
      <c r="T36" s="15">
        <f t="shared" si="19"/>
        <v>0</v>
      </c>
      <c r="U36" s="15">
        <f t="shared" si="20"/>
        <v>0</v>
      </c>
      <c r="V36" s="15">
        <f t="shared" si="21"/>
        <v>4</v>
      </c>
      <c r="W36" s="15">
        <f t="shared" si="22"/>
        <v>0</v>
      </c>
      <c r="X36" s="15">
        <f t="shared" si="23"/>
        <v>4</v>
      </c>
      <c r="Z36" t="str">
        <f t="shared" si="24"/>
        <v>,,</v>
      </c>
      <c r="AA36" t="str">
        <f t="shared" si="10"/>
        <v>,,GPIO,SPI1_MISO,LPTIM_TOGN,PCNT_S1,UART2_RXD,,,,</v>
      </c>
      <c r="AC36" s="34"/>
      <c r="AD36" s="35" t="s">
        <v>411</v>
      </c>
      <c r="AE36" s="35" t="s">
        <v>55</v>
      </c>
      <c r="AF36" s="35" t="s">
        <v>211</v>
      </c>
      <c r="AG36" s="35" t="s">
        <v>151</v>
      </c>
      <c r="AH36" s="35" t="s">
        <v>262</v>
      </c>
      <c r="AI36" s="35"/>
      <c r="AJ36" s="35"/>
      <c r="AK36" s="35"/>
      <c r="AL36" s="36" t="s">
        <v>263</v>
      </c>
      <c r="AM36" s="36" t="s">
        <v>264</v>
      </c>
      <c r="AN36" s="36" t="s">
        <v>265</v>
      </c>
      <c r="AO36" s="36" t="s">
        <v>266</v>
      </c>
      <c r="AP36" s="36"/>
      <c r="AQ36" s="36"/>
      <c r="AR36" s="36"/>
      <c r="AS36" s="36"/>
    </row>
    <row r="37" spans="1:45" ht="18.75" x14ac:dyDescent="0.15">
      <c r="A37" s="8" t="s">
        <v>267</v>
      </c>
      <c r="B37" s="9" t="s">
        <v>411</v>
      </c>
      <c r="C37" s="10"/>
      <c r="D37" s="9" t="s">
        <v>412</v>
      </c>
      <c r="E37" s="9"/>
      <c r="F37" s="9" t="s">
        <v>413</v>
      </c>
      <c r="G37" s="9"/>
      <c r="H37" s="9">
        <v>0</v>
      </c>
      <c r="I37" s="9"/>
      <c r="J37" s="9" t="s">
        <v>414</v>
      </c>
      <c r="L37" s="23" t="str">
        <f t="shared" si="13"/>
        <v>//PB06 = GPIO</v>
      </c>
      <c r="N37" s="24" t="str">
        <f t="shared" si="14"/>
        <v>//PE06 = GPIO</v>
      </c>
      <c r="P37" s="15" t="str">
        <f t="shared" si="15"/>
        <v>PC</v>
      </c>
      <c r="Q37" s="15">
        <f t="shared" si="16"/>
        <v>0</v>
      </c>
      <c r="R37" s="15">
        <f t="shared" si="17"/>
        <v>0</v>
      </c>
      <c r="S37" s="15">
        <f t="shared" si="18"/>
        <v>8</v>
      </c>
      <c r="T37" s="15">
        <f t="shared" si="19"/>
        <v>0</v>
      </c>
      <c r="U37" s="15">
        <f t="shared" si="20"/>
        <v>0</v>
      </c>
      <c r="V37" s="15">
        <f t="shared" si="21"/>
        <v>8</v>
      </c>
      <c r="W37" s="15">
        <f t="shared" si="22"/>
        <v>0</v>
      </c>
      <c r="X37" s="15">
        <f t="shared" si="23"/>
        <v>8</v>
      </c>
      <c r="Z37" t="str">
        <f t="shared" si="24"/>
        <v>,,</v>
      </c>
      <c r="AA37" t="str">
        <f t="shared" si="10"/>
        <v>,,GPIO,SPI1_MOSI,LPTIM_ETR,LPTIM_TOGN,PCNT_S1FO,UART2_TXD,,,</v>
      </c>
      <c r="AC37" s="34"/>
      <c r="AD37" s="35" t="s">
        <v>411</v>
      </c>
      <c r="AE37" s="35" t="s">
        <v>44</v>
      </c>
      <c r="AF37" s="35" t="s">
        <v>195</v>
      </c>
      <c r="AG37" s="35" t="s">
        <v>211</v>
      </c>
      <c r="AH37" s="35" t="s">
        <v>268</v>
      </c>
      <c r="AI37" s="35" t="s">
        <v>269</v>
      </c>
      <c r="AJ37" s="35"/>
      <c r="AK37" s="35"/>
      <c r="AL37" s="36" t="s">
        <v>270</v>
      </c>
      <c r="AM37" s="36" t="s">
        <v>271</v>
      </c>
      <c r="AN37" s="36" t="s">
        <v>272</v>
      </c>
      <c r="AO37" s="36" t="s">
        <v>273</v>
      </c>
      <c r="AP37" s="36"/>
      <c r="AQ37" s="36"/>
      <c r="AR37" s="36"/>
      <c r="AS37" s="36"/>
    </row>
    <row r="38" spans="1:45" ht="18.75" x14ac:dyDescent="0.15">
      <c r="A38" s="5" t="s">
        <v>274</v>
      </c>
      <c r="B38" s="6" t="s">
        <v>411</v>
      </c>
      <c r="C38" s="7"/>
      <c r="D38" s="6" t="s">
        <v>412</v>
      </c>
      <c r="E38" s="6"/>
      <c r="F38" s="6" t="s">
        <v>413</v>
      </c>
      <c r="G38" s="6"/>
      <c r="H38" s="6">
        <v>0</v>
      </c>
      <c r="I38" s="6"/>
      <c r="J38" s="6" t="s">
        <v>414</v>
      </c>
      <c r="L38" s="23" t="str">
        <f t="shared" si="13"/>
        <v>//PB07 = GPIO</v>
      </c>
      <c r="N38" s="24" t="str">
        <f t="shared" si="14"/>
        <v>//PE07 = GPIO</v>
      </c>
      <c r="P38" s="15" t="str">
        <f t="shared" si="15"/>
        <v>PC</v>
      </c>
      <c r="Q38" s="15">
        <f t="shared" si="16"/>
        <v>0</v>
      </c>
      <c r="R38" s="15">
        <f t="shared" si="17"/>
        <v>0</v>
      </c>
      <c r="S38" s="15">
        <f t="shared" si="18"/>
        <v>16</v>
      </c>
      <c r="T38" s="15">
        <f t="shared" si="19"/>
        <v>0</v>
      </c>
      <c r="U38" s="15">
        <f t="shared" si="20"/>
        <v>0</v>
      </c>
      <c r="V38" s="15">
        <f t="shared" si="21"/>
        <v>16</v>
      </c>
      <c r="W38" s="15">
        <f t="shared" si="22"/>
        <v>0</v>
      </c>
      <c r="X38" s="15">
        <f t="shared" si="23"/>
        <v>16</v>
      </c>
      <c r="Z38" t="str">
        <f t="shared" si="24"/>
        <v>,,</v>
      </c>
      <c r="AA38" t="str">
        <f t="shared" si="10"/>
        <v>,,GPIO,LPUART0_TXD,TIM2_ETR,IR_OUT,VC2_OUT,,,,</v>
      </c>
      <c r="AC38" s="34"/>
      <c r="AD38" s="35" t="s">
        <v>411</v>
      </c>
      <c r="AE38" s="35" t="s">
        <v>164</v>
      </c>
      <c r="AF38" s="35" t="s">
        <v>76</v>
      </c>
      <c r="AG38" s="35" t="s">
        <v>149</v>
      </c>
      <c r="AH38" s="35" t="s">
        <v>152</v>
      </c>
      <c r="AI38" s="35"/>
      <c r="AJ38" s="35"/>
      <c r="AK38" s="35"/>
      <c r="AL38" s="36" t="s">
        <v>275</v>
      </c>
      <c r="AM38" s="36" t="s">
        <v>276</v>
      </c>
      <c r="AN38" s="36" t="s">
        <v>277</v>
      </c>
      <c r="AO38" s="36" t="s">
        <v>278</v>
      </c>
      <c r="AP38" s="36"/>
      <c r="AQ38" s="36"/>
      <c r="AR38" s="36"/>
      <c r="AS38" s="36"/>
    </row>
    <row r="39" spans="1:45" ht="18.75" x14ac:dyDescent="0.15">
      <c r="A39" s="8" t="s">
        <v>279</v>
      </c>
      <c r="B39" s="9" t="s">
        <v>411</v>
      </c>
      <c r="C39" s="10"/>
      <c r="D39" s="9" t="s">
        <v>412</v>
      </c>
      <c r="E39" s="9"/>
      <c r="F39" s="9" t="s">
        <v>413</v>
      </c>
      <c r="G39" s="9"/>
      <c r="H39" s="9">
        <v>0</v>
      </c>
      <c r="I39" s="9"/>
      <c r="J39" s="9" t="s">
        <v>414</v>
      </c>
      <c r="L39" s="23" t="str">
        <f t="shared" si="13"/>
        <v>//PB08 = GPIO</v>
      </c>
      <c r="N39" s="24" t="str">
        <f t="shared" si="14"/>
        <v>//PE08 = GPIO</v>
      </c>
      <c r="P39" s="15" t="str">
        <f t="shared" si="15"/>
        <v>PC</v>
      </c>
      <c r="Q39" s="15">
        <f t="shared" si="16"/>
        <v>0</v>
      </c>
      <c r="R39" s="15">
        <f t="shared" si="17"/>
        <v>0</v>
      </c>
      <c r="S39" s="15">
        <f t="shared" si="18"/>
        <v>32</v>
      </c>
      <c r="T39" s="15">
        <f t="shared" si="19"/>
        <v>0</v>
      </c>
      <c r="U39" s="15">
        <f t="shared" si="20"/>
        <v>0</v>
      </c>
      <c r="V39" s="15">
        <f t="shared" si="21"/>
        <v>32</v>
      </c>
      <c r="W39" s="15">
        <f t="shared" si="22"/>
        <v>0</v>
      </c>
      <c r="X39" s="15">
        <f t="shared" si="23"/>
        <v>32</v>
      </c>
      <c r="Z39" t="str">
        <f t="shared" si="24"/>
        <v>,,</v>
      </c>
      <c r="AA39" t="str">
        <f t="shared" si="10"/>
        <v>,,GPIO,LPUART0_RXD,TIM6_CHB,PCA_CH4,,,,,</v>
      </c>
      <c r="AC39" s="34"/>
      <c r="AD39" s="35" t="s">
        <v>411</v>
      </c>
      <c r="AE39" s="35" t="s">
        <v>226</v>
      </c>
      <c r="AF39" s="35" t="s">
        <v>172</v>
      </c>
      <c r="AG39" s="35" t="s">
        <v>75</v>
      </c>
      <c r="AH39" s="35"/>
      <c r="AI39" s="35"/>
      <c r="AJ39" s="35"/>
      <c r="AK39" s="35"/>
      <c r="AL39" s="36" t="s">
        <v>280</v>
      </c>
      <c r="AM39" s="36" t="s">
        <v>281</v>
      </c>
      <c r="AN39" s="36" t="s">
        <v>282</v>
      </c>
      <c r="AO39" s="36" t="s">
        <v>283</v>
      </c>
      <c r="AP39" s="36"/>
      <c r="AQ39" s="36"/>
      <c r="AR39" s="36"/>
      <c r="AS39" s="36"/>
    </row>
    <row r="40" spans="1:45" ht="18.75" x14ac:dyDescent="0.15">
      <c r="A40" s="5" t="s">
        <v>284</v>
      </c>
      <c r="B40" s="6" t="s">
        <v>411</v>
      </c>
      <c r="C40" s="7"/>
      <c r="D40" s="6" t="s">
        <v>412</v>
      </c>
      <c r="E40" s="6"/>
      <c r="F40" s="6" t="s">
        <v>413</v>
      </c>
      <c r="G40" s="6"/>
      <c r="H40" s="6">
        <v>0</v>
      </c>
      <c r="I40" s="6"/>
      <c r="J40" s="6" t="s">
        <v>414</v>
      </c>
      <c r="L40" s="23" t="str">
        <f t="shared" si="13"/>
        <v>//PB09 = GPIO</v>
      </c>
      <c r="N40" s="24" t="str">
        <f t="shared" si="14"/>
        <v>//PE09 = GPIO</v>
      </c>
      <c r="P40" s="15" t="str">
        <f t="shared" si="15"/>
        <v>PC</v>
      </c>
      <c r="Q40" s="15">
        <f t="shared" si="16"/>
        <v>0</v>
      </c>
      <c r="R40" s="15">
        <f t="shared" si="17"/>
        <v>0</v>
      </c>
      <c r="S40" s="15">
        <f t="shared" si="18"/>
        <v>64</v>
      </c>
      <c r="T40" s="15">
        <f t="shared" si="19"/>
        <v>0</v>
      </c>
      <c r="U40" s="15">
        <f t="shared" si="20"/>
        <v>0</v>
      </c>
      <c r="V40" s="15">
        <f t="shared" si="21"/>
        <v>64</v>
      </c>
      <c r="W40" s="15">
        <f t="shared" si="22"/>
        <v>0</v>
      </c>
      <c r="X40" s="15">
        <f t="shared" si="23"/>
        <v>64</v>
      </c>
      <c r="Z40" t="str">
        <f t="shared" si="24"/>
        <v>,,</v>
      </c>
      <c r="AA40" t="str">
        <f t="shared" si="10"/>
        <v>,,GPIO,PCA_CH0,TIM4_CHA,TIM2_CHA,LPTIM1_GATE,,UART3_RXD,,</v>
      </c>
      <c r="AC40" s="34"/>
      <c r="AD40" s="35" t="s">
        <v>411</v>
      </c>
      <c r="AE40" s="35" t="s">
        <v>102</v>
      </c>
      <c r="AF40" s="35" t="s">
        <v>125</v>
      </c>
      <c r="AG40" s="35" t="s">
        <v>53</v>
      </c>
      <c r="AH40" s="35" t="s">
        <v>285</v>
      </c>
      <c r="AI40" s="35"/>
      <c r="AJ40" s="35" t="s">
        <v>286</v>
      </c>
      <c r="AK40" s="35"/>
      <c r="AL40" s="36" t="s">
        <v>287</v>
      </c>
      <c r="AM40" s="36"/>
      <c r="AN40" s="36"/>
      <c r="AO40" s="36"/>
      <c r="AP40" s="36"/>
      <c r="AQ40" s="36"/>
      <c r="AR40" s="36"/>
      <c r="AS40" s="36"/>
    </row>
    <row r="41" spans="1:45" ht="18.75" x14ac:dyDescent="0.15">
      <c r="A41" s="8" t="s">
        <v>288</v>
      </c>
      <c r="B41" s="9" t="s">
        <v>411</v>
      </c>
      <c r="C41" s="10"/>
      <c r="D41" s="9" t="s">
        <v>412</v>
      </c>
      <c r="E41" s="9"/>
      <c r="F41" s="9" t="s">
        <v>413</v>
      </c>
      <c r="G41" s="9"/>
      <c r="H41" s="9">
        <v>0</v>
      </c>
      <c r="I41" s="9"/>
      <c r="J41" s="9" t="s">
        <v>414</v>
      </c>
      <c r="L41" s="23" t="str">
        <f t="shared" si="13"/>
        <v>//PB10 = GPIO</v>
      </c>
      <c r="N41" s="24" t="str">
        <f t="shared" si="14"/>
        <v>//PE10 = GPIO</v>
      </c>
      <c r="P41" s="15" t="str">
        <f t="shared" si="15"/>
        <v>PC</v>
      </c>
      <c r="Q41" s="15">
        <f t="shared" si="16"/>
        <v>0</v>
      </c>
      <c r="R41" s="15">
        <f t="shared" si="17"/>
        <v>0</v>
      </c>
      <c r="S41" s="15">
        <f t="shared" si="18"/>
        <v>128</v>
      </c>
      <c r="T41" s="15">
        <f t="shared" si="19"/>
        <v>0</v>
      </c>
      <c r="U41" s="15">
        <f t="shared" si="20"/>
        <v>0</v>
      </c>
      <c r="V41" s="15">
        <f t="shared" si="21"/>
        <v>128</v>
      </c>
      <c r="W41" s="15">
        <f t="shared" si="22"/>
        <v>0</v>
      </c>
      <c r="X41" s="15">
        <f t="shared" si="23"/>
        <v>128</v>
      </c>
      <c r="Z41" t="str">
        <f t="shared" si="24"/>
        <v>,,</v>
      </c>
      <c r="AA41" t="str">
        <f t="shared" si="10"/>
        <v>,,GPIO,PCA_CH1,TIM5_CHA,TIM2_CHB,LPTIM1_ETR,,UART3_TXD,,</v>
      </c>
      <c r="AC41" s="34"/>
      <c r="AD41" s="35" t="s">
        <v>411</v>
      </c>
      <c r="AE41" s="35" t="s">
        <v>113</v>
      </c>
      <c r="AF41" s="35" t="s">
        <v>67</v>
      </c>
      <c r="AG41" s="35" t="s">
        <v>64</v>
      </c>
      <c r="AH41" s="35" t="s">
        <v>289</v>
      </c>
      <c r="AI41" s="35"/>
      <c r="AJ41" s="35" t="s">
        <v>290</v>
      </c>
      <c r="AK41" s="35"/>
      <c r="AL41" s="36" t="s">
        <v>291</v>
      </c>
      <c r="AM41" s="36" t="s">
        <v>292</v>
      </c>
      <c r="AN41" s="36" t="s">
        <v>293</v>
      </c>
      <c r="AO41" s="36"/>
      <c r="AP41" s="36"/>
      <c r="AQ41" s="36"/>
      <c r="AR41" s="36"/>
      <c r="AS41" s="36"/>
    </row>
    <row r="42" spans="1:45" ht="18.75" x14ac:dyDescent="0.15">
      <c r="A42" s="5" t="s">
        <v>294</v>
      </c>
      <c r="B42" s="6" t="s">
        <v>411</v>
      </c>
      <c r="C42" s="7"/>
      <c r="D42" s="6" t="s">
        <v>412</v>
      </c>
      <c r="E42" s="6"/>
      <c r="F42" s="6" t="s">
        <v>413</v>
      </c>
      <c r="G42" s="6"/>
      <c r="H42" s="6">
        <v>0</v>
      </c>
      <c r="I42" s="6"/>
      <c r="J42" s="6" t="s">
        <v>414</v>
      </c>
      <c r="L42" s="23" t="str">
        <f t="shared" si="13"/>
        <v>//PB11 = GPIO</v>
      </c>
      <c r="N42" s="24" t="str">
        <f t="shared" si="14"/>
        <v>//PE11 = GPIO</v>
      </c>
      <c r="P42" s="15" t="str">
        <f t="shared" si="15"/>
        <v>PC</v>
      </c>
      <c r="Q42" s="15">
        <f t="shared" si="16"/>
        <v>0</v>
      </c>
      <c r="R42" s="15">
        <f t="shared" si="17"/>
        <v>0</v>
      </c>
      <c r="S42" s="15">
        <f t="shared" si="18"/>
        <v>256</v>
      </c>
      <c r="T42" s="15">
        <f t="shared" si="19"/>
        <v>0</v>
      </c>
      <c r="U42" s="15">
        <f t="shared" si="20"/>
        <v>0</v>
      </c>
      <c r="V42" s="15">
        <f t="shared" si="21"/>
        <v>256</v>
      </c>
      <c r="W42" s="15">
        <f t="shared" si="22"/>
        <v>0</v>
      </c>
      <c r="X42" s="15">
        <f t="shared" si="23"/>
        <v>256</v>
      </c>
      <c r="Z42" t="str">
        <f t="shared" si="24"/>
        <v>,,</v>
      </c>
      <c r="AA42" t="str">
        <f t="shared" si="10"/>
        <v>,,GPIO,PCA_CH2,TIM6_CHA,TIM2_ETR,LPTIM1_TOG,,UART3_CTS,,</v>
      </c>
      <c r="AC42" s="34"/>
      <c r="AD42" s="35" t="s">
        <v>411</v>
      </c>
      <c r="AE42" s="35" t="s">
        <v>162</v>
      </c>
      <c r="AF42" s="35" t="s">
        <v>137</v>
      </c>
      <c r="AG42" s="35" t="s">
        <v>76</v>
      </c>
      <c r="AH42" s="35" t="s">
        <v>295</v>
      </c>
      <c r="AI42" s="35"/>
      <c r="AJ42" s="35" t="s">
        <v>296</v>
      </c>
      <c r="AK42" s="35"/>
      <c r="AL42" s="36" t="s">
        <v>297</v>
      </c>
      <c r="AM42" s="36"/>
      <c r="AN42" s="36"/>
      <c r="AO42" s="36"/>
      <c r="AP42" s="36"/>
      <c r="AQ42" s="36"/>
      <c r="AR42" s="36"/>
      <c r="AS42" s="36"/>
    </row>
    <row r="43" spans="1:45" ht="18.75" x14ac:dyDescent="0.15">
      <c r="A43" s="8" t="s">
        <v>298</v>
      </c>
      <c r="B43" s="9" t="s">
        <v>411</v>
      </c>
      <c r="C43" s="10"/>
      <c r="D43" s="9" t="s">
        <v>412</v>
      </c>
      <c r="E43" s="9"/>
      <c r="F43" s="9" t="s">
        <v>413</v>
      </c>
      <c r="G43" s="9"/>
      <c r="H43" s="9">
        <v>0</v>
      </c>
      <c r="I43" s="9"/>
      <c r="J43" s="9" t="s">
        <v>414</v>
      </c>
      <c r="L43" s="23" t="str">
        <f t="shared" si="13"/>
        <v>//PB12 = GPIO</v>
      </c>
      <c r="N43" s="24" t="str">
        <f t="shared" si="14"/>
        <v>//PE12 = GPIO</v>
      </c>
      <c r="P43" s="15" t="str">
        <f t="shared" si="15"/>
        <v>PC</v>
      </c>
      <c r="Q43" s="15">
        <f t="shared" si="16"/>
        <v>0</v>
      </c>
      <c r="R43" s="15">
        <f t="shared" si="17"/>
        <v>0</v>
      </c>
      <c r="S43" s="15">
        <f t="shared" si="18"/>
        <v>512</v>
      </c>
      <c r="T43" s="15">
        <f t="shared" si="19"/>
        <v>0</v>
      </c>
      <c r="U43" s="15">
        <f t="shared" si="20"/>
        <v>0</v>
      </c>
      <c r="V43" s="15">
        <f t="shared" si="21"/>
        <v>512</v>
      </c>
      <c r="W43" s="15">
        <f t="shared" si="22"/>
        <v>0</v>
      </c>
      <c r="X43" s="15">
        <f t="shared" si="23"/>
        <v>512</v>
      </c>
      <c r="Z43" t="str">
        <f t="shared" si="24"/>
        <v>,,</v>
      </c>
      <c r="AA43" t="str">
        <f t="shared" si="10"/>
        <v>,,GPIO,PCA_CH3,TIM4_CHB,TIM1_ETR,LPTIM1_TOGN,,UART3_RTS,,</v>
      </c>
      <c r="AC43" s="34"/>
      <c r="AD43" s="35" t="s">
        <v>411</v>
      </c>
      <c r="AE43" s="35" t="s">
        <v>171</v>
      </c>
      <c r="AF43" s="35" t="s">
        <v>115</v>
      </c>
      <c r="AG43" s="35" t="s">
        <v>41</v>
      </c>
      <c r="AH43" s="35" t="s">
        <v>299</v>
      </c>
      <c r="AI43" s="35"/>
      <c r="AJ43" s="35" t="s">
        <v>300</v>
      </c>
      <c r="AK43" s="35"/>
      <c r="AL43" s="36" t="s">
        <v>301</v>
      </c>
      <c r="AM43" s="36"/>
      <c r="AN43" s="36"/>
      <c r="AO43" s="36"/>
      <c r="AP43" s="36"/>
      <c r="AQ43" s="36"/>
      <c r="AR43" s="36"/>
      <c r="AS43" s="36"/>
    </row>
    <row r="44" spans="1:45" ht="18.75" x14ac:dyDescent="0.15">
      <c r="A44" s="5" t="s">
        <v>302</v>
      </c>
      <c r="B44" s="6" t="s">
        <v>411</v>
      </c>
      <c r="C44" s="7"/>
      <c r="D44" s="6" t="s">
        <v>412</v>
      </c>
      <c r="E44" s="6"/>
      <c r="F44" s="6" t="s">
        <v>413</v>
      </c>
      <c r="G44" s="6"/>
      <c r="H44" s="6">
        <v>0</v>
      </c>
      <c r="I44" s="6"/>
      <c r="J44" s="6" t="s">
        <v>414</v>
      </c>
      <c r="L44" s="23" t="str">
        <f t="shared" si="13"/>
        <v>//PB13 = GPIO</v>
      </c>
      <c r="M44" s="25"/>
      <c r="N44" s="24" t="str">
        <f t="shared" si="14"/>
        <v>//PE13 = GPIO</v>
      </c>
      <c r="O44" s="25"/>
      <c r="P44" s="15" t="str">
        <f t="shared" si="15"/>
        <v>PC</v>
      </c>
      <c r="Q44" s="15">
        <f t="shared" si="16"/>
        <v>0</v>
      </c>
      <c r="R44" s="15">
        <f t="shared" si="17"/>
        <v>0</v>
      </c>
      <c r="S44" s="15">
        <f t="shared" si="18"/>
        <v>1024</v>
      </c>
      <c r="T44" s="15">
        <f t="shared" si="19"/>
        <v>0</v>
      </c>
      <c r="U44" s="15">
        <f t="shared" si="20"/>
        <v>0</v>
      </c>
      <c r="V44" s="15">
        <f t="shared" si="21"/>
        <v>1024</v>
      </c>
      <c r="W44" s="15">
        <f t="shared" si="22"/>
        <v>0</v>
      </c>
      <c r="X44" s="15">
        <f t="shared" si="23"/>
        <v>1024</v>
      </c>
      <c r="Z44" t="str">
        <f t="shared" si="24"/>
        <v>,,</v>
      </c>
      <c r="AA44" t="str">
        <f t="shared" si="10"/>
        <v>,,GPIO,LPUART1_TXD,LPUART0_TXD,PCA_CH2,,,,,</v>
      </c>
      <c r="AC44" s="34"/>
      <c r="AD44" s="35" t="s">
        <v>411</v>
      </c>
      <c r="AE44" s="35" t="s">
        <v>25</v>
      </c>
      <c r="AF44" s="35" t="s">
        <v>164</v>
      </c>
      <c r="AG44" s="35" t="s">
        <v>162</v>
      </c>
      <c r="AH44" s="35"/>
      <c r="AI44" s="35"/>
      <c r="AJ44" s="35"/>
      <c r="AK44" s="35"/>
      <c r="AL44" s="36" t="s">
        <v>303</v>
      </c>
      <c r="AM44" s="36" t="s">
        <v>304</v>
      </c>
      <c r="AN44" s="36"/>
      <c r="AO44" s="36"/>
      <c r="AP44" s="36"/>
      <c r="AQ44" s="36"/>
      <c r="AR44" s="36"/>
      <c r="AS44" s="36"/>
    </row>
    <row r="45" spans="1:45" ht="18.75" x14ac:dyDescent="0.15">
      <c r="A45" s="8" t="s">
        <v>305</v>
      </c>
      <c r="B45" s="9" t="s">
        <v>411</v>
      </c>
      <c r="C45" s="10"/>
      <c r="D45" s="9" t="s">
        <v>412</v>
      </c>
      <c r="E45" s="9"/>
      <c r="F45" s="9" t="s">
        <v>413</v>
      </c>
      <c r="G45" s="9"/>
      <c r="H45" s="9">
        <v>0</v>
      </c>
      <c r="I45" s="9"/>
      <c r="J45" s="9" t="s">
        <v>414</v>
      </c>
      <c r="L45" s="23" t="str">
        <f t="shared" si="13"/>
        <v>//PB14 = GPIO</v>
      </c>
      <c r="M45" s="25"/>
      <c r="N45" s="24" t="str">
        <f t="shared" si="14"/>
        <v>//PE14 = GPIO</v>
      </c>
      <c r="P45" s="15" t="str">
        <f t="shared" si="15"/>
        <v>PC</v>
      </c>
      <c r="Q45" s="15">
        <f t="shared" si="16"/>
        <v>0</v>
      </c>
      <c r="R45" s="15">
        <f t="shared" si="17"/>
        <v>0</v>
      </c>
      <c r="S45" s="15">
        <f t="shared" si="18"/>
        <v>2048</v>
      </c>
      <c r="T45" s="15">
        <f t="shared" si="19"/>
        <v>0</v>
      </c>
      <c r="U45" s="15">
        <f t="shared" si="20"/>
        <v>0</v>
      </c>
      <c r="V45" s="15">
        <f t="shared" si="21"/>
        <v>2048</v>
      </c>
      <c r="W45" s="15">
        <f t="shared" si="22"/>
        <v>0</v>
      </c>
      <c r="X45" s="15">
        <f t="shared" si="23"/>
        <v>2048</v>
      </c>
      <c r="Z45" t="str">
        <f t="shared" si="24"/>
        <v>,,</v>
      </c>
      <c r="AA45" t="str">
        <f t="shared" si="10"/>
        <v>,,GPIO,LPUART1_RXD,LPUART0_RXD,PCA_CH3,PCNT_S0FO,,,,</v>
      </c>
      <c r="AC45" s="34"/>
      <c r="AD45" s="35" t="s">
        <v>411</v>
      </c>
      <c r="AE45" s="35" t="s">
        <v>39</v>
      </c>
      <c r="AF45" s="35" t="s">
        <v>226</v>
      </c>
      <c r="AG45" s="35" t="s">
        <v>171</v>
      </c>
      <c r="AH45" s="35" t="s">
        <v>255</v>
      </c>
      <c r="AI45" s="35"/>
      <c r="AJ45" s="35"/>
      <c r="AK45" s="35"/>
      <c r="AL45" s="36" t="s">
        <v>306</v>
      </c>
      <c r="AM45" s="36" t="s">
        <v>307</v>
      </c>
      <c r="AN45" s="36"/>
      <c r="AO45" s="36"/>
      <c r="AP45" s="36"/>
      <c r="AQ45" s="36"/>
      <c r="AR45" s="36"/>
      <c r="AS45" s="36"/>
    </row>
    <row r="46" spans="1:45" ht="18.75" x14ac:dyDescent="0.15">
      <c r="A46" s="5" t="s">
        <v>308</v>
      </c>
      <c r="B46" s="6" t="s">
        <v>411</v>
      </c>
      <c r="C46" s="7"/>
      <c r="D46" s="6" t="s">
        <v>412</v>
      </c>
      <c r="E46" s="6"/>
      <c r="F46" s="6" t="s">
        <v>413</v>
      </c>
      <c r="G46" s="6"/>
      <c r="H46" s="6">
        <v>0</v>
      </c>
      <c r="I46" s="6"/>
      <c r="J46" s="6" t="s">
        <v>414</v>
      </c>
      <c r="L46" s="26" t="str">
        <f t="shared" si="13"/>
        <v>//PB15 = GPIO</v>
      </c>
      <c r="M46" s="25"/>
      <c r="N46" s="24" t="str">
        <f t="shared" si="14"/>
        <v>//PE15 = GPIO</v>
      </c>
      <c r="P46" s="15" t="str">
        <f t="shared" si="15"/>
        <v>PC</v>
      </c>
      <c r="Q46" s="15">
        <f t="shared" si="16"/>
        <v>0</v>
      </c>
      <c r="R46" s="15">
        <f t="shared" si="17"/>
        <v>0</v>
      </c>
      <c r="S46" s="15">
        <f t="shared" si="18"/>
        <v>4096</v>
      </c>
      <c r="T46" s="15">
        <f t="shared" si="19"/>
        <v>0</v>
      </c>
      <c r="U46" s="15">
        <f t="shared" si="20"/>
        <v>0</v>
      </c>
      <c r="V46" s="15">
        <f t="shared" si="21"/>
        <v>4096</v>
      </c>
      <c r="W46" s="15">
        <f t="shared" si="22"/>
        <v>0</v>
      </c>
      <c r="X46" s="15">
        <f t="shared" si="23"/>
        <v>4096</v>
      </c>
      <c r="Z46" t="str">
        <f t="shared" si="24"/>
        <v>,,</v>
      </c>
      <c r="AA46" t="str">
        <f t="shared" si="10"/>
        <v>,,GPIO,LPUART0_TXD,LPUART1_TXD,PCA_CH4,PCNT_S1FO,,,,</v>
      </c>
      <c r="AC46" s="34"/>
      <c r="AD46" s="35" t="s">
        <v>411</v>
      </c>
      <c r="AE46" s="35" t="s">
        <v>164</v>
      </c>
      <c r="AF46" s="35" t="s">
        <v>25</v>
      </c>
      <c r="AG46" s="35" t="s">
        <v>75</v>
      </c>
      <c r="AH46" s="35" t="s">
        <v>268</v>
      </c>
      <c r="AI46" s="35"/>
      <c r="AJ46" s="35"/>
      <c r="AK46" s="35"/>
      <c r="AL46" s="36" t="s">
        <v>309</v>
      </c>
      <c r="AM46" s="36" t="s">
        <v>310</v>
      </c>
      <c r="AN46" s="36"/>
      <c r="AO46" s="36"/>
      <c r="AP46" s="36"/>
      <c r="AQ46" s="36"/>
      <c r="AR46" s="36"/>
      <c r="AS46" s="36"/>
    </row>
    <row r="47" spans="1:45" ht="18.75" x14ac:dyDescent="0.15">
      <c r="A47" s="8" t="s">
        <v>311</v>
      </c>
      <c r="B47" s="9" t="s">
        <v>411</v>
      </c>
      <c r="C47" s="10"/>
      <c r="D47" s="9" t="s">
        <v>412</v>
      </c>
      <c r="E47" s="9"/>
      <c r="F47" s="9" t="s">
        <v>413</v>
      </c>
      <c r="G47" s="9"/>
      <c r="H47" s="9">
        <v>0</v>
      </c>
      <c r="I47" s="9"/>
      <c r="J47" s="9" t="s">
        <v>414</v>
      </c>
      <c r="P47" s="15" t="str">
        <f t="shared" si="15"/>
        <v>PC</v>
      </c>
      <c r="Q47" s="15">
        <f t="shared" si="16"/>
        <v>0</v>
      </c>
      <c r="R47" s="15">
        <f t="shared" si="17"/>
        <v>0</v>
      </c>
      <c r="S47" s="15">
        <f t="shared" si="18"/>
        <v>8192</v>
      </c>
      <c r="T47" s="15">
        <f t="shared" si="19"/>
        <v>0</v>
      </c>
      <c r="U47" s="15">
        <f t="shared" si="20"/>
        <v>0</v>
      </c>
      <c r="V47" s="15">
        <f t="shared" si="21"/>
        <v>8192</v>
      </c>
      <c r="W47" s="15">
        <f t="shared" si="22"/>
        <v>0</v>
      </c>
      <c r="X47" s="15">
        <f t="shared" si="23"/>
        <v>8192</v>
      </c>
      <c r="Z47" t="str">
        <f t="shared" si="24"/>
        <v>,,</v>
      </c>
      <c r="AA47" t="str">
        <f t="shared" si="10"/>
        <v>,,GPIO,,RTC_1HZ,TIM3_CH1B,,,,,</v>
      </c>
      <c r="AC47" s="34"/>
      <c r="AD47" s="35" t="s">
        <v>411</v>
      </c>
      <c r="AE47" s="35"/>
      <c r="AF47" s="35" t="s">
        <v>150</v>
      </c>
      <c r="AG47" s="35" t="s">
        <v>163</v>
      </c>
      <c r="AH47" s="35"/>
      <c r="AI47" s="35"/>
      <c r="AJ47" s="35"/>
      <c r="AK47" s="35"/>
      <c r="AL47" s="36" t="s">
        <v>312</v>
      </c>
      <c r="AM47" s="36"/>
      <c r="AN47" s="36"/>
      <c r="AO47" s="36"/>
      <c r="AP47" s="36"/>
      <c r="AQ47" s="36"/>
      <c r="AR47" s="36"/>
      <c r="AS47" s="36"/>
    </row>
    <row r="48" spans="1:45" ht="18.75" x14ac:dyDescent="0.15">
      <c r="A48" s="5" t="s">
        <v>422</v>
      </c>
      <c r="B48" s="6" t="s">
        <v>411</v>
      </c>
      <c r="C48" s="7"/>
      <c r="D48" s="6" t="s">
        <v>412</v>
      </c>
      <c r="E48" s="6"/>
      <c r="F48" s="6" t="s">
        <v>413</v>
      </c>
      <c r="G48" s="6"/>
      <c r="H48" s="6">
        <v>0</v>
      </c>
      <c r="I48" s="6"/>
      <c r="J48" s="6" t="s">
        <v>414</v>
      </c>
      <c r="L48" s="27" t="str">
        <f>"M0P_GPIO-&gt;PCADS = "&amp;PCADS&amp;";"</f>
        <v>M0P_GPIO-&gt;PCADS = 0x0000;</v>
      </c>
      <c r="N48" s="28" t="str">
        <f>"M0P_GPIO-&gt;PFADS = "&amp;PFADS&amp;";"</f>
        <v>M0P_GPIO-&gt;PFADS = 0x0000;</v>
      </c>
      <c r="P48" s="15" t="str">
        <f t="shared" si="15"/>
        <v>PC</v>
      </c>
      <c r="Q48" s="15">
        <f t="shared" si="16"/>
        <v>0</v>
      </c>
      <c r="R48" s="15">
        <f t="shared" si="17"/>
        <v>0</v>
      </c>
      <c r="S48" s="15">
        <f t="shared" si="18"/>
        <v>16384</v>
      </c>
      <c r="T48" s="15">
        <f t="shared" si="19"/>
        <v>0</v>
      </c>
      <c r="U48" s="15">
        <f t="shared" si="20"/>
        <v>0</v>
      </c>
      <c r="V48" s="15">
        <f t="shared" si="21"/>
        <v>16384</v>
      </c>
      <c r="W48" s="15">
        <f t="shared" si="22"/>
        <v>0</v>
      </c>
      <c r="X48" s="15">
        <f t="shared" si="23"/>
        <v>16384</v>
      </c>
      <c r="Z48" t="str">
        <f t="shared" si="24"/>
        <v>,,</v>
      </c>
      <c r="AA48" t="str">
        <f t="shared" si="10"/>
        <v>,,GPIO,,,,,,,,</v>
      </c>
      <c r="AC48" s="34"/>
      <c r="AD48" s="35" t="s">
        <v>411</v>
      </c>
      <c r="AE48" s="35"/>
      <c r="AF48" s="35"/>
      <c r="AG48" s="35"/>
      <c r="AH48" s="35"/>
      <c r="AI48" s="35"/>
      <c r="AJ48" s="35"/>
      <c r="AK48" s="35"/>
      <c r="AL48" s="36" t="s">
        <v>314</v>
      </c>
      <c r="AM48" s="36"/>
      <c r="AN48" s="36"/>
      <c r="AO48" s="36"/>
      <c r="AP48" s="36"/>
      <c r="AQ48" s="36"/>
      <c r="AR48" s="36"/>
      <c r="AS48" s="36"/>
    </row>
    <row r="49" spans="1:45" ht="18.75" x14ac:dyDescent="0.15">
      <c r="A49" s="8" t="s">
        <v>423</v>
      </c>
      <c r="B49" s="9" t="s">
        <v>411</v>
      </c>
      <c r="C49" s="10"/>
      <c r="D49" s="9" t="s">
        <v>412</v>
      </c>
      <c r="E49" s="9"/>
      <c r="F49" s="9" t="s">
        <v>413</v>
      </c>
      <c r="G49" s="9"/>
      <c r="H49" s="9">
        <v>0</v>
      </c>
      <c r="I49" s="9"/>
      <c r="J49" s="9" t="s">
        <v>414</v>
      </c>
      <c r="L49" s="29" t="str">
        <f>"M0P_GPIO-&gt;PCPU = "&amp;PCPU&amp;";"</f>
        <v>M0P_GPIO-&gt;PCPU = 0xFFFF;</v>
      </c>
      <c r="N49" s="30" t="str">
        <f>"M0P_GPIO-&gt;PFPU = "&amp;PFPU&amp;";"</f>
        <v>M0P_GPIO-&gt;PFPU = 0x07FF;</v>
      </c>
      <c r="P49" s="15" t="str">
        <f t="shared" si="15"/>
        <v>PC</v>
      </c>
      <c r="Q49" s="15">
        <f t="shared" si="16"/>
        <v>0</v>
      </c>
      <c r="R49" s="15">
        <f t="shared" si="17"/>
        <v>0</v>
      </c>
      <c r="S49" s="15">
        <f t="shared" si="18"/>
        <v>32768</v>
      </c>
      <c r="T49" s="15">
        <f t="shared" si="19"/>
        <v>0</v>
      </c>
      <c r="U49" s="15">
        <f t="shared" si="20"/>
        <v>0</v>
      </c>
      <c r="V49" s="15">
        <f t="shared" si="21"/>
        <v>32768</v>
      </c>
      <c r="W49" s="15">
        <f t="shared" si="22"/>
        <v>0</v>
      </c>
      <c r="X49" s="15">
        <f t="shared" si="23"/>
        <v>32768</v>
      </c>
      <c r="Z49" t="str">
        <f t="shared" si="24"/>
        <v>,,</v>
      </c>
      <c r="AA49" t="str">
        <f t="shared" si="10"/>
        <v>,,GPIO,,,,,,,,</v>
      </c>
      <c r="AC49" s="34"/>
      <c r="AD49" s="35" t="s">
        <v>411</v>
      </c>
      <c r="AE49" s="35"/>
      <c r="AF49" s="35"/>
      <c r="AG49" s="35"/>
      <c r="AH49" s="35"/>
      <c r="AI49" s="35"/>
      <c r="AJ49" s="35"/>
      <c r="AK49" s="35"/>
      <c r="AL49" s="36" t="s">
        <v>316</v>
      </c>
      <c r="AM49" s="36"/>
      <c r="AN49" s="36"/>
      <c r="AO49" s="36"/>
      <c r="AP49" s="36"/>
      <c r="AQ49" s="36"/>
      <c r="AR49" s="36"/>
      <c r="AS49" s="36"/>
    </row>
    <row r="50" spans="1:45" ht="18.75" x14ac:dyDescent="0.15">
      <c r="A50" s="5" t="s">
        <v>317</v>
      </c>
      <c r="B50" s="6" t="s">
        <v>411</v>
      </c>
      <c r="C50" s="7"/>
      <c r="D50" s="6" t="s">
        <v>412</v>
      </c>
      <c r="E50" s="6"/>
      <c r="F50" s="6" t="s">
        <v>413</v>
      </c>
      <c r="G50" s="6"/>
      <c r="H50" s="6">
        <v>0</v>
      </c>
      <c r="I50" s="6"/>
      <c r="J50" s="6" t="s">
        <v>414</v>
      </c>
      <c r="L50" s="29" t="str">
        <f>"M0P_GPIO-&gt;PCPD = "&amp;PCPD&amp;";"</f>
        <v>M0P_GPIO-&gt;PCPD = 0x0000;</v>
      </c>
      <c r="N50" s="30" t="str">
        <f>"M0P_GPIO-&gt;PFPD = "&amp;PFPD&amp;";"</f>
        <v>M0P_GPIO-&gt;PFPD = 0x0000;</v>
      </c>
      <c r="P50" s="15" t="str">
        <f t="shared" si="15"/>
        <v>PD</v>
      </c>
      <c r="Q50" s="15">
        <f t="shared" si="16"/>
        <v>0</v>
      </c>
      <c r="R50" s="15">
        <f t="shared" si="17"/>
        <v>0</v>
      </c>
      <c r="S50" s="15">
        <f t="shared" si="18"/>
        <v>1</v>
      </c>
      <c r="T50" s="15">
        <f t="shared" si="19"/>
        <v>0</v>
      </c>
      <c r="U50" s="15">
        <f t="shared" si="20"/>
        <v>0</v>
      </c>
      <c r="V50" s="15">
        <f t="shared" si="21"/>
        <v>1</v>
      </c>
      <c r="W50" s="15">
        <f t="shared" si="22"/>
        <v>0</v>
      </c>
      <c r="X50" s="15">
        <f t="shared" si="23"/>
        <v>1</v>
      </c>
      <c r="Z50" t="str">
        <f t="shared" si="24"/>
        <v>,,</v>
      </c>
      <c r="AA50" t="str">
        <f t="shared" si="10"/>
        <v>,,GPIO,,SPI1_CS,,,,,,</v>
      </c>
      <c r="AC50" s="34"/>
      <c r="AD50" s="35" t="s">
        <v>411</v>
      </c>
      <c r="AE50" s="35"/>
      <c r="AF50" s="35" t="s">
        <v>65</v>
      </c>
      <c r="AG50" s="35"/>
      <c r="AH50" s="35"/>
      <c r="AI50" s="35"/>
      <c r="AJ50" s="35"/>
      <c r="AK50" s="35"/>
      <c r="AL50" s="36"/>
      <c r="AM50" s="36"/>
      <c r="AN50" s="36"/>
      <c r="AO50" s="36"/>
      <c r="AP50" s="36"/>
      <c r="AQ50" s="36"/>
      <c r="AR50" s="36"/>
      <c r="AS50" s="36"/>
    </row>
    <row r="51" spans="1:45" ht="18.75" x14ac:dyDescent="0.15">
      <c r="A51" s="8" t="s">
        <v>318</v>
      </c>
      <c r="B51" s="9" t="s">
        <v>411</v>
      </c>
      <c r="C51" s="10"/>
      <c r="D51" s="9" t="s">
        <v>412</v>
      </c>
      <c r="E51" s="9"/>
      <c r="F51" s="9" t="s">
        <v>413</v>
      </c>
      <c r="G51" s="9"/>
      <c r="H51" s="9">
        <v>0</v>
      </c>
      <c r="I51" s="9"/>
      <c r="J51" s="9" t="s">
        <v>414</v>
      </c>
      <c r="L51" s="29" t="str">
        <f>"M0P_GPIO-&gt;PCOD = "&amp;PCOD&amp;";"</f>
        <v>M0P_GPIO-&gt;PCOD = 0x0000;</v>
      </c>
      <c r="N51" s="30" t="str">
        <f>"M0P_GPIO-&gt;PFOD = "&amp;PFOD&amp;";"</f>
        <v>M0P_GPIO-&gt;PFOD = 0x0000;</v>
      </c>
      <c r="P51" s="15" t="str">
        <f t="shared" si="15"/>
        <v>PD</v>
      </c>
      <c r="Q51" s="15">
        <f t="shared" si="16"/>
        <v>0</v>
      </c>
      <c r="R51" s="15">
        <f t="shared" si="17"/>
        <v>0</v>
      </c>
      <c r="S51" s="15">
        <f t="shared" si="18"/>
        <v>2</v>
      </c>
      <c r="T51" s="15">
        <f t="shared" si="19"/>
        <v>0</v>
      </c>
      <c r="U51" s="15">
        <f t="shared" si="20"/>
        <v>0</v>
      </c>
      <c r="V51" s="15">
        <f t="shared" si="21"/>
        <v>2</v>
      </c>
      <c r="W51" s="15">
        <f t="shared" si="22"/>
        <v>0</v>
      </c>
      <c r="X51" s="15">
        <f t="shared" si="23"/>
        <v>2</v>
      </c>
      <c r="Z51" t="str">
        <f t="shared" si="24"/>
        <v>,,</v>
      </c>
      <c r="AA51" t="str">
        <f t="shared" si="10"/>
        <v>,,GPIO,,SPI1_SCK,,,,,,</v>
      </c>
      <c r="AC51" s="34"/>
      <c r="AD51" s="35" t="s">
        <v>411</v>
      </c>
      <c r="AE51" s="35"/>
      <c r="AF51" s="35" t="s">
        <v>221</v>
      </c>
      <c r="AG51" s="35"/>
      <c r="AH51" s="35"/>
      <c r="AI51" s="35"/>
      <c r="AJ51" s="35"/>
      <c r="AK51" s="35"/>
      <c r="AL51" s="36"/>
      <c r="AM51" s="36"/>
      <c r="AN51" s="36"/>
      <c r="AO51" s="36"/>
      <c r="AP51" s="36"/>
      <c r="AQ51" s="36"/>
      <c r="AR51" s="36"/>
      <c r="AS51" s="36"/>
    </row>
    <row r="52" spans="1:45" ht="18.75" x14ac:dyDescent="0.15">
      <c r="A52" s="5" t="s">
        <v>319</v>
      </c>
      <c r="B52" s="6" t="s">
        <v>411</v>
      </c>
      <c r="C52" s="7"/>
      <c r="D52" s="6" t="s">
        <v>412</v>
      </c>
      <c r="E52" s="6"/>
      <c r="F52" s="6" t="s">
        <v>413</v>
      </c>
      <c r="G52" s="6"/>
      <c r="H52" s="6">
        <v>0</v>
      </c>
      <c r="I52" s="6"/>
      <c r="J52" s="6" t="s">
        <v>414</v>
      </c>
      <c r="L52" s="29" t="str">
        <f>"M0P_GPIO-&gt;PCOUT = "&amp;PCOUT&amp;";"</f>
        <v>M0P_GPIO-&gt;PCOUT = 0x0000;</v>
      </c>
      <c r="N52" s="30" t="str">
        <f>"M0P_GPIO-&gt;PFOUT = "&amp;PFOUT&amp;";"</f>
        <v>M0P_GPIO-&gt;PFOUT = 0x0000;</v>
      </c>
      <c r="P52" s="15" t="str">
        <f t="shared" si="15"/>
        <v>PD</v>
      </c>
      <c r="Q52" s="15">
        <f t="shared" si="16"/>
        <v>0</v>
      </c>
      <c r="R52" s="15">
        <f t="shared" si="17"/>
        <v>0</v>
      </c>
      <c r="S52" s="15">
        <f t="shared" si="18"/>
        <v>4</v>
      </c>
      <c r="T52" s="15">
        <f t="shared" si="19"/>
        <v>0</v>
      </c>
      <c r="U52" s="15">
        <f t="shared" si="20"/>
        <v>0</v>
      </c>
      <c r="V52" s="15">
        <f t="shared" si="21"/>
        <v>4</v>
      </c>
      <c r="W52" s="15">
        <f t="shared" si="22"/>
        <v>0</v>
      </c>
      <c r="X52" s="15">
        <f t="shared" si="23"/>
        <v>4</v>
      </c>
      <c r="Z52" t="str">
        <f t="shared" si="24"/>
        <v>,,</v>
      </c>
      <c r="AA52" t="str">
        <f t="shared" si="10"/>
        <v>,,GPIO,PCA_ECI,LPUART0_RTS,TIM1_ETR,,,,,</v>
      </c>
      <c r="AC52" s="34"/>
      <c r="AD52" s="35" t="s">
        <v>411</v>
      </c>
      <c r="AE52" s="35" t="s">
        <v>88</v>
      </c>
      <c r="AF52" s="35" t="s">
        <v>173</v>
      </c>
      <c r="AG52" s="35" t="s">
        <v>41</v>
      </c>
      <c r="AH52" s="35"/>
      <c r="AI52" s="35"/>
      <c r="AJ52" s="35"/>
      <c r="AK52" s="35"/>
      <c r="AL52" s="36" t="s">
        <v>320</v>
      </c>
      <c r="AM52" s="36" t="s">
        <v>321</v>
      </c>
      <c r="AN52" s="36"/>
      <c r="AO52" s="36"/>
      <c r="AP52" s="36"/>
      <c r="AQ52" s="36"/>
      <c r="AR52" s="36"/>
      <c r="AS52" s="36"/>
    </row>
    <row r="53" spans="1:45" ht="18.75" x14ac:dyDescent="0.15">
      <c r="A53" s="8" t="s">
        <v>322</v>
      </c>
      <c r="B53" s="8" t="s">
        <v>411</v>
      </c>
      <c r="C53" s="11"/>
      <c r="D53" s="8" t="s">
        <v>412</v>
      </c>
      <c r="E53" s="8"/>
      <c r="F53" s="8" t="s">
        <v>417</v>
      </c>
      <c r="G53" s="8"/>
      <c r="H53" s="8" t="s">
        <v>417</v>
      </c>
      <c r="I53" s="8"/>
      <c r="J53" s="8" t="s">
        <v>417</v>
      </c>
      <c r="L53" s="29" t="str">
        <f>"M0P_GPIO-&gt;PCDIR = "&amp;PCDIR&amp;";"</f>
        <v>M0P_GPIO-&gt;PCDIR = 0xFFFF;</v>
      </c>
      <c r="N53" s="30" t="str">
        <f>"M0P_GPIO-&gt;PFDIR = "&amp;PFDIR&amp;";"</f>
        <v>M0P_GPIO-&gt;PFDIR = 0x07FF;</v>
      </c>
      <c r="P53" s="15" t="str">
        <f t="shared" si="15"/>
        <v>PD</v>
      </c>
      <c r="Q53" s="15">
        <f t="shared" si="16"/>
        <v>0</v>
      </c>
      <c r="R53" s="15">
        <f t="shared" si="17"/>
        <v>0</v>
      </c>
      <c r="S53" s="15">
        <f t="shared" si="18"/>
        <v>8</v>
      </c>
      <c r="T53" s="15">
        <f t="shared" si="19"/>
        <v>0</v>
      </c>
      <c r="U53" s="15">
        <f t="shared" si="20"/>
        <v>0</v>
      </c>
      <c r="V53" s="15">
        <f t="shared" si="21"/>
        <v>0</v>
      </c>
      <c r="W53" s="15">
        <f t="shared" si="22"/>
        <v>0</v>
      </c>
      <c r="X53" s="15">
        <f t="shared" si="23"/>
        <v>8</v>
      </c>
      <c r="Z53" t="str">
        <f t="shared" si="24"/>
        <v>,,</v>
      </c>
      <c r="AA53" t="str">
        <f t="shared" si="10"/>
        <v>,,GPIO,UART1_CTS,SPI1_MISO,LPTIM1_TOG,,,,,</v>
      </c>
      <c r="AC53" s="34"/>
      <c r="AD53" s="35" t="s">
        <v>411</v>
      </c>
      <c r="AE53" s="35" t="s">
        <v>24</v>
      </c>
      <c r="AF53" s="35" t="s">
        <v>55</v>
      </c>
      <c r="AG53" s="35" t="s">
        <v>295</v>
      </c>
      <c r="AH53" s="35"/>
      <c r="AI53" s="35"/>
      <c r="AJ53" s="35"/>
      <c r="AK53" s="35"/>
      <c r="AL53" s="36"/>
      <c r="AM53" s="36"/>
      <c r="AN53" s="36"/>
      <c r="AO53" s="36"/>
      <c r="AP53" s="36"/>
      <c r="AQ53" s="36"/>
      <c r="AR53" s="36"/>
      <c r="AS53" s="36"/>
    </row>
    <row r="54" spans="1:45" ht="18.75" x14ac:dyDescent="0.15">
      <c r="A54" s="5" t="s">
        <v>323</v>
      </c>
      <c r="B54" s="6" t="s">
        <v>411</v>
      </c>
      <c r="C54" s="7"/>
      <c r="D54" s="6" t="s">
        <v>412</v>
      </c>
      <c r="E54" s="6"/>
      <c r="F54" s="6" t="s">
        <v>413</v>
      </c>
      <c r="G54" s="6"/>
      <c r="H54" s="6">
        <v>0</v>
      </c>
      <c r="I54" s="6"/>
      <c r="J54" s="6" t="s">
        <v>417</v>
      </c>
      <c r="L54" s="31" t="str">
        <f>IF(R34&gt;0,"M0P_GPIO-&gt;"&amp;A34&amp;"_SEL = "&amp;R34&amp;";    //"&amp;A34&amp;" = "&amp;B34,IF(Q34=0,"//"&amp;A34&amp;" = GPIO","//"&amp;A34&amp;" = "&amp;B34))</f>
        <v>//PC00 = GPIO</v>
      </c>
      <c r="N54" s="32" t="str">
        <f>IF(R82&gt;0,"M0P_GPIO-&gt;"&amp;A82&amp;"_SEL = "&amp;R82&amp;";    //"&amp;A82&amp;" = "&amp;B82,IF(Q82=0,"//"&amp;A82&amp;" = GPIO","//"&amp;A82&amp;" = "&amp;B82))</f>
        <v>//PF00 = GPIO</v>
      </c>
      <c r="P54" s="15" t="str">
        <f t="shared" si="15"/>
        <v>PD</v>
      </c>
      <c r="Q54" s="15">
        <f t="shared" si="16"/>
        <v>0</v>
      </c>
      <c r="R54" s="15">
        <f t="shared" si="17"/>
        <v>0</v>
      </c>
      <c r="S54" s="15">
        <f t="shared" si="18"/>
        <v>16</v>
      </c>
      <c r="T54" s="15">
        <f t="shared" si="19"/>
        <v>0</v>
      </c>
      <c r="U54" s="15">
        <f t="shared" si="20"/>
        <v>0</v>
      </c>
      <c r="V54" s="15">
        <f t="shared" si="21"/>
        <v>0</v>
      </c>
      <c r="W54" s="15">
        <f t="shared" si="22"/>
        <v>0</v>
      </c>
      <c r="X54" s="15">
        <f t="shared" si="23"/>
        <v>16</v>
      </c>
      <c r="Z54" t="str">
        <f t="shared" si="24"/>
        <v>,,</v>
      </c>
      <c r="AA54" t="str">
        <f t="shared" si="10"/>
        <v>,,GPIO,UART1_RTS,SPI1_MOSI,LPTIM1_TOGN,,,,,</v>
      </c>
      <c r="AC54" s="34"/>
      <c r="AD54" s="35" t="s">
        <v>411</v>
      </c>
      <c r="AE54" s="35" t="s">
        <v>38</v>
      </c>
      <c r="AF54" s="35" t="s">
        <v>44</v>
      </c>
      <c r="AG54" s="35" t="s">
        <v>299</v>
      </c>
      <c r="AH54" s="35"/>
      <c r="AI54" s="35"/>
      <c r="AJ54" s="35"/>
      <c r="AK54" s="35"/>
      <c r="AL54" s="36"/>
      <c r="AM54" s="36"/>
      <c r="AN54" s="36"/>
      <c r="AO54" s="36"/>
      <c r="AP54" s="36"/>
      <c r="AQ54" s="36"/>
      <c r="AR54" s="36"/>
      <c r="AS54" s="36"/>
    </row>
    <row r="55" spans="1:45" ht="18.75" x14ac:dyDescent="0.15">
      <c r="A55" s="13" t="s">
        <v>324</v>
      </c>
      <c r="B55" s="9" t="s">
        <v>411</v>
      </c>
      <c r="C55" s="10"/>
      <c r="D55" s="9" t="s">
        <v>412</v>
      </c>
      <c r="E55" s="9"/>
      <c r="F55" s="9" t="s">
        <v>413</v>
      </c>
      <c r="G55" s="9"/>
      <c r="H55" s="9">
        <v>0</v>
      </c>
      <c r="I55" s="9"/>
      <c r="J55" s="9" t="s">
        <v>414</v>
      </c>
      <c r="L55" s="31" t="str">
        <f t="shared" ref="L55:L69" si="25">IF(R35&gt;0,"M0P_GPIO-&gt;"&amp;A35&amp;"_SEL = "&amp;R35&amp;";    //"&amp;A35&amp;" = "&amp;B35,IF(Q35=0,"//"&amp;A35&amp;" = GPIO","//"&amp;A35&amp;" = "&amp;B35))</f>
        <v>//PC01 = GPIO</v>
      </c>
      <c r="N55" s="32" t="str">
        <f t="shared" ref="N55:N65" si="26">IF(R83&gt;0,"M0P_GPIO-&gt;"&amp;A83&amp;"_SEL = "&amp;R83&amp;";    //"&amp;A83&amp;" = "&amp;B83,IF(Q83=0,"//"&amp;A83&amp;" = GPIO","//"&amp;A83&amp;" = "&amp;B83))</f>
        <v>//PF01 = GPIO</v>
      </c>
      <c r="P55" s="15" t="str">
        <f t="shared" si="15"/>
        <v>PD</v>
      </c>
      <c r="Q55" s="15">
        <f t="shared" si="16"/>
        <v>0</v>
      </c>
      <c r="R55" s="15">
        <f t="shared" si="17"/>
        <v>0</v>
      </c>
      <c r="S55" s="15">
        <f t="shared" si="18"/>
        <v>32</v>
      </c>
      <c r="T55" s="15">
        <f t="shared" si="19"/>
        <v>0</v>
      </c>
      <c r="U55" s="15">
        <f t="shared" si="20"/>
        <v>0</v>
      </c>
      <c r="V55" s="15">
        <f t="shared" si="21"/>
        <v>32</v>
      </c>
      <c r="W55" s="15">
        <f t="shared" si="22"/>
        <v>0</v>
      </c>
      <c r="X55" s="15">
        <f t="shared" si="23"/>
        <v>32</v>
      </c>
      <c r="Z55" t="str">
        <f t="shared" si="24"/>
        <v>,,</v>
      </c>
      <c r="AA55" t="str">
        <f t="shared" si="10"/>
        <v>,,GPIO,UART1_TXD,LPTIM1_GATE,,,,,,</v>
      </c>
      <c r="AC55" s="34"/>
      <c r="AD55" s="35" t="s">
        <v>411</v>
      </c>
      <c r="AE55" s="35" t="s">
        <v>51</v>
      </c>
      <c r="AF55" s="35" t="s">
        <v>285</v>
      </c>
      <c r="AG55" s="35"/>
      <c r="AH55" s="35"/>
      <c r="AI55" s="35"/>
      <c r="AJ55" s="35"/>
      <c r="AK55" s="35"/>
      <c r="AL55" s="36"/>
      <c r="AM55" s="36"/>
      <c r="AN55" s="36"/>
      <c r="AO55" s="36"/>
      <c r="AP55" s="36"/>
      <c r="AQ55" s="36"/>
      <c r="AR55" s="36"/>
      <c r="AS55" s="36"/>
    </row>
    <row r="56" spans="1:45" ht="18.75" x14ac:dyDescent="0.15">
      <c r="A56" s="5" t="s">
        <v>325</v>
      </c>
      <c r="B56" s="6" t="s">
        <v>411</v>
      </c>
      <c r="C56" s="7"/>
      <c r="D56" s="6" t="s">
        <v>412</v>
      </c>
      <c r="E56" s="6"/>
      <c r="F56" s="6" t="s">
        <v>413</v>
      </c>
      <c r="G56" s="6"/>
      <c r="H56" s="6">
        <v>0</v>
      </c>
      <c r="I56" s="6"/>
      <c r="J56" s="6" t="s">
        <v>414</v>
      </c>
      <c r="L56" s="31" t="str">
        <f t="shared" si="25"/>
        <v>//PC02 = GPIO</v>
      </c>
      <c r="N56" s="32" t="str">
        <f t="shared" si="26"/>
        <v>//PF02 = GPIO</v>
      </c>
      <c r="P56" s="15" t="str">
        <f t="shared" si="15"/>
        <v>PD</v>
      </c>
      <c r="Q56" s="15">
        <f t="shared" si="16"/>
        <v>0</v>
      </c>
      <c r="R56" s="15">
        <f t="shared" si="17"/>
        <v>0</v>
      </c>
      <c r="S56" s="15">
        <f t="shared" si="18"/>
        <v>64</v>
      </c>
      <c r="T56" s="15">
        <f t="shared" si="19"/>
        <v>0</v>
      </c>
      <c r="U56" s="15">
        <f t="shared" si="20"/>
        <v>0</v>
      </c>
      <c r="V56" s="15">
        <f t="shared" si="21"/>
        <v>64</v>
      </c>
      <c r="W56" s="15">
        <f t="shared" si="22"/>
        <v>0</v>
      </c>
      <c r="X56" s="15">
        <f t="shared" si="23"/>
        <v>64</v>
      </c>
      <c r="Z56" t="str">
        <f t="shared" si="24"/>
        <v>,,</v>
      </c>
      <c r="AA56" t="str">
        <f t="shared" si="10"/>
        <v>,,GPIO,UART1_RXD,LPTIM1_ETR,,,,,,</v>
      </c>
      <c r="AC56" s="34"/>
      <c r="AD56" s="35" t="s">
        <v>411</v>
      </c>
      <c r="AE56" s="35" t="s">
        <v>62</v>
      </c>
      <c r="AF56" s="35" t="s">
        <v>289</v>
      </c>
      <c r="AG56" s="35"/>
      <c r="AH56" s="35"/>
      <c r="AI56" s="35"/>
      <c r="AJ56" s="35"/>
      <c r="AK56" s="35"/>
      <c r="AL56" s="36"/>
      <c r="AM56" s="36"/>
      <c r="AN56" s="36"/>
      <c r="AO56" s="36"/>
      <c r="AP56" s="36"/>
      <c r="AQ56" s="36"/>
      <c r="AR56" s="36"/>
      <c r="AS56" s="36"/>
    </row>
    <row r="57" spans="1:45" ht="18.75" x14ac:dyDescent="0.15">
      <c r="A57" s="13" t="s">
        <v>326</v>
      </c>
      <c r="B57" s="9" t="s">
        <v>411</v>
      </c>
      <c r="C57" s="10"/>
      <c r="D57" s="9" t="s">
        <v>412</v>
      </c>
      <c r="E57" s="9"/>
      <c r="F57" s="9" t="s">
        <v>413</v>
      </c>
      <c r="G57" s="9"/>
      <c r="H57" s="9">
        <v>0</v>
      </c>
      <c r="I57" s="9"/>
      <c r="J57" s="9" t="s">
        <v>414</v>
      </c>
      <c r="L57" s="31" t="str">
        <f t="shared" si="25"/>
        <v>//PC03 = GPIO</v>
      </c>
      <c r="N57" s="32" t="str">
        <f t="shared" si="26"/>
        <v>//PF03 = GPIO</v>
      </c>
      <c r="P57" s="15" t="str">
        <f t="shared" si="15"/>
        <v>PD</v>
      </c>
      <c r="Q57" s="15">
        <f t="shared" si="16"/>
        <v>0</v>
      </c>
      <c r="R57" s="15">
        <f t="shared" si="17"/>
        <v>0</v>
      </c>
      <c r="S57" s="15">
        <f t="shared" si="18"/>
        <v>128</v>
      </c>
      <c r="T57" s="15">
        <f t="shared" si="19"/>
        <v>0</v>
      </c>
      <c r="U57" s="15">
        <f t="shared" si="20"/>
        <v>0</v>
      </c>
      <c r="V57" s="15">
        <f t="shared" si="21"/>
        <v>128</v>
      </c>
      <c r="W57" s="15">
        <f t="shared" si="22"/>
        <v>0</v>
      </c>
      <c r="X57" s="15">
        <f t="shared" si="23"/>
        <v>128</v>
      </c>
      <c r="Z57" t="str">
        <f t="shared" si="24"/>
        <v>,,</v>
      </c>
      <c r="AA57" t="str">
        <f t="shared" si="10"/>
        <v>,,GPIO,UART1_TXD,,,,,,,</v>
      </c>
      <c r="AC57" s="34"/>
      <c r="AD57" s="35" t="s">
        <v>411</v>
      </c>
      <c r="AE57" s="35" t="s">
        <v>51</v>
      </c>
      <c r="AF57" s="35"/>
      <c r="AG57" s="35"/>
      <c r="AH57" s="35"/>
      <c r="AI57" s="35"/>
      <c r="AJ57" s="35"/>
      <c r="AK57" s="35"/>
      <c r="AL57" s="36"/>
      <c r="AM57" s="36"/>
      <c r="AN57" s="36"/>
      <c r="AO57" s="36"/>
      <c r="AP57" s="36"/>
      <c r="AQ57" s="36"/>
      <c r="AR57" s="36"/>
      <c r="AS57" s="36"/>
    </row>
    <row r="58" spans="1:45" ht="18.75" x14ac:dyDescent="0.15">
      <c r="A58" s="5" t="s">
        <v>327</v>
      </c>
      <c r="B58" s="6" t="s">
        <v>411</v>
      </c>
      <c r="C58" s="7"/>
      <c r="D58" s="6" t="s">
        <v>412</v>
      </c>
      <c r="E58" s="6"/>
      <c r="F58" s="6" t="s">
        <v>413</v>
      </c>
      <c r="G58" s="6"/>
      <c r="H58" s="6">
        <v>0</v>
      </c>
      <c r="I58" s="6"/>
      <c r="J58" s="6" t="s">
        <v>414</v>
      </c>
      <c r="L58" s="31" t="str">
        <f t="shared" si="25"/>
        <v>//PC04 = GPIO</v>
      </c>
      <c r="N58" s="32" t="str">
        <f t="shared" si="26"/>
        <v>//PF04 = GPIO</v>
      </c>
      <c r="P58" s="15" t="str">
        <f t="shared" ref="P58:P92" si="27">LEFT(A58,2)</f>
        <v>PD</v>
      </c>
      <c r="Q58" s="15">
        <f t="shared" ref="Q58:Q92" si="28">IF(ISERROR(FIND(B58,AA58)),X58,0)</f>
        <v>0</v>
      </c>
      <c r="R58" s="15">
        <f t="shared" ref="R58:R92" si="29">IF(Q58=0,LEN(Z58)-LEN(SUBSTITUTE(Z58,",",""))-2,0)</f>
        <v>0</v>
      </c>
      <c r="S58" s="15">
        <f t="shared" ref="S58:S92" si="30">IF(D58="输出",0,X58)</f>
        <v>256</v>
      </c>
      <c r="T58" s="15">
        <f t="shared" ref="T58:T92" si="31">IF(F58="开漏",X58,0)</f>
        <v>0</v>
      </c>
      <c r="U58" s="15">
        <f t="shared" ref="U58:U92" si="32">IF(H58=1,X58,0)</f>
        <v>0</v>
      </c>
      <c r="V58" s="15">
        <f t="shared" ref="V58:V92" si="33">IF(J58="上拉",X58,0)</f>
        <v>256</v>
      </c>
      <c r="W58" s="15">
        <f t="shared" ref="W58:W92" si="34">IF(J58="下拉",X58,0)</f>
        <v>0</v>
      </c>
      <c r="X58" s="15">
        <f t="shared" ref="X58:X92" si="35">POWER(2,VALUE(RIGHT(A58,2)))</f>
        <v>256</v>
      </c>
      <c r="Z58" t="str">
        <f t="shared" si="24"/>
        <v>,,</v>
      </c>
      <c r="AA58" t="str">
        <f t="shared" si="10"/>
        <v>,,GPIO,LPUART0_TXD,,,,,,,</v>
      </c>
      <c r="AC58" s="34"/>
      <c r="AD58" s="35" t="s">
        <v>411</v>
      </c>
      <c r="AE58" s="35" t="s">
        <v>164</v>
      </c>
      <c r="AF58" s="35"/>
      <c r="AG58" s="35"/>
      <c r="AH58" s="35"/>
      <c r="AI58" s="35"/>
      <c r="AJ58" s="35"/>
      <c r="AK58" s="35"/>
      <c r="AL58" s="36" t="s">
        <v>328</v>
      </c>
      <c r="AM58" s="36"/>
      <c r="AN58" s="36"/>
      <c r="AO58" s="36"/>
      <c r="AP58" s="36"/>
      <c r="AQ58" s="36"/>
      <c r="AR58" s="36"/>
      <c r="AS58" s="36"/>
    </row>
    <row r="59" spans="1:45" ht="18.75" x14ac:dyDescent="0.15">
      <c r="A59" s="13" t="s">
        <v>329</v>
      </c>
      <c r="B59" s="9" t="s">
        <v>411</v>
      </c>
      <c r="C59" s="10"/>
      <c r="D59" s="9" t="s">
        <v>412</v>
      </c>
      <c r="E59" s="9"/>
      <c r="F59" s="9" t="s">
        <v>413</v>
      </c>
      <c r="G59" s="9"/>
      <c r="H59" s="9">
        <v>0</v>
      </c>
      <c r="I59" s="9"/>
      <c r="J59" s="9" t="s">
        <v>414</v>
      </c>
      <c r="L59" s="31" t="str">
        <f t="shared" si="25"/>
        <v>//PC05 = GPIO</v>
      </c>
      <c r="N59" s="32" t="str">
        <f t="shared" si="26"/>
        <v>//PF05 = GPIO</v>
      </c>
      <c r="P59" s="15" t="str">
        <f t="shared" si="27"/>
        <v>PD</v>
      </c>
      <c r="Q59" s="15">
        <f t="shared" si="28"/>
        <v>0</v>
      </c>
      <c r="R59" s="15">
        <f t="shared" si="29"/>
        <v>0</v>
      </c>
      <c r="S59" s="15">
        <f t="shared" si="30"/>
        <v>512</v>
      </c>
      <c r="T59" s="15">
        <f t="shared" si="31"/>
        <v>0</v>
      </c>
      <c r="U59" s="15">
        <f t="shared" si="32"/>
        <v>0</v>
      </c>
      <c r="V59" s="15">
        <f t="shared" si="33"/>
        <v>512</v>
      </c>
      <c r="W59" s="15">
        <f t="shared" si="34"/>
        <v>0</v>
      </c>
      <c r="X59" s="15">
        <f t="shared" si="35"/>
        <v>512</v>
      </c>
      <c r="Z59" t="str">
        <f t="shared" si="24"/>
        <v>,,</v>
      </c>
      <c r="AA59" t="str">
        <f t="shared" si="10"/>
        <v>,,GPIO,LPUART0_RXD,,,,,,,</v>
      </c>
      <c r="AC59" s="34"/>
      <c r="AD59" s="35" t="s">
        <v>411</v>
      </c>
      <c r="AE59" s="35" t="s">
        <v>226</v>
      </c>
      <c r="AF59" s="35"/>
      <c r="AG59" s="35"/>
      <c r="AH59" s="35"/>
      <c r="AI59" s="35"/>
      <c r="AJ59" s="35"/>
      <c r="AK59" s="35"/>
      <c r="AL59" s="36" t="s">
        <v>330</v>
      </c>
      <c r="AM59" s="36" t="s">
        <v>331</v>
      </c>
      <c r="AN59" s="36"/>
      <c r="AO59" s="36"/>
      <c r="AP59" s="36"/>
      <c r="AQ59" s="36"/>
      <c r="AR59" s="36"/>
      <c r="AS59" s="36"/>
    </row>
    <row r="60" spans="1:45" ht="18.75" x14ac:dyDescent="0.15">
      <c r="A60" s="5" t="s">
        <v>332</v>
      </c>
      <c r="B60" s="6" t="s">
        <v>411</v>
      </c>
      <c r="C60" s="7"/>
      <c r="D60" s="6" t="s">
        <v>412</v>
      </c>
      <c r="E60" s="6"/>
      <c r="F60" s="6" t="s">
        <v>413</v>
      </c>
      <c r="G60" s="6"/>
      <c r="H60" s="6">
        <v>0</v>
      </c>
      <c r="I60" s="6"/>
      <c r="J60" s="6" t="s">
        <v>414</v>
      </c>
      <c r="L60" s="31" t="str">
        <f t="shared" si="25"/>
        <v>//PC06 = GPIO</v>
      </c>
      <c r="N60" s="32" t="str">
        <f t="shared" si="26"/>
        <v>//PF06 = GPIO</v>
      </c>
      <c r="P60" s="15" t="str">
        <f t="shared" si="27"/>
        <v>PD</v>
      </c>
      <c r="Q60" s="15">
        <f t="shared" si="28"/>
        <v>0</v>
      </c>
      <c r="R60" s="15">
        <f t="shared" si="29"/>
        <v>0</v>
      </c>
      <c r="S60" s="15">
        <f t="shared" si="30"/>
        <v>1024</v>
      </c>
      <c r="T60" s="15">
        <f t="shared" si="31"/>
        <v>0</v>
      </c>
      <c r="U60" s="15">
        <f t="shared" si="32"/>
        <v>0</v>
      </c>
      <c r="V60" s="15">
        <f t="shared" si="33"/>
        <v>1024</v>
      </c>
      <c r="W60" s="15">
        <f t="shared" si="34"/>
        <v>0</v>
      </c>
      <c r="X60" s="15">
        <f t="shared" si="35"/>
        <v>1024</v>
      </c>
      <c r="Z60" t="str">
        <f t="shared" si="24"/>
        <v>,,</v>
      </c>
      <c r="AA60" t="str">
        <f t="shared" si="10"/>
        <v>,,GPIO,LPUART0_TXD,,,,,,,</v>
      </c>
      <c r="AC60" s="34"/>
      <c r="AD60" s="35" t="s">
        <v>411</v>
      </c>
      <c r="AE60" s="35" t="s">
        <v>164</v>
      </c>
      <c r="AF60" s="35"/>
      <c r="AG60" s="35"/>
      <c r="AH60" s="35"/>
      <c r="AI60" s="35"/>
      <c r="AJ60" s="35"/>
      <c r="AK60" s="35"/>
      <c r="AL60" s="36" t="s">
        <v>333</v>
      </c>
      <c r="AM60" s="36" t="s">
        <v>334</v>
      </c>
      <c r="AN60" s="36" t="s">
        <v>335</v>
      </c>
      <c r="AO60" s="36"/>
      <c r="AP60" s="36"/>
      <c r="AQ60" s="36"/>
      <c r="AR60" s="36"/>
      <c r="AS60" s="36"/>
    </row>
    <row r="61" spans="1:45" ht="18.75" x14ac:dyDescent="0.15">
      <c r="A61" s="13" t="s">
        <v>336</v>
      </c>
      <c r="B61" s="9" t="s">
        <v>411</v>
      </c>
      <c r="C61" s="10"/>
      <c r="D61" s="9" t="s">
        <v>412</v>
      </c>
      <c r="E61" s="9"/>
      <c r="F61" s="9" t="s">
        <v>413</v>
      </c>
      <c r="G61" s="9"/>
      <c r="H61" s="9">
        <v>0</v>
      </c>
      <c r="I61" s="9"/>
      <c r="J61" s="9" t="s">
        <v>414</v>
      </c>
      <c r="L61" s="31" t="str">
        <f t="shared" si="25"/>
        <v>//PC07 = GPIO</v>
      </c>
      <c r="N61" s="32" t="str">
        <f t="shared" si="26"/>
        <v>//PF07 = GPIO</v>
      </c>
      <c r="P61" s="15" t="str">
        <f t="shared" si="27"/>
        <v>PD</v>
      </c>
      <c r="Q61" s="15">
        <f t="shared" si="28"/>
        <v>0</v>
      </c>
      <c r="R61" s="15">
        <f t="shared" si="29"/>
        <v>0</v>
      </c>
      <c r="S61" s="15">
        <f t="shared" si="30"/>
        <v>2048</v>
      </c>
      <c r="T61" s="15">
        <f t="shared" si="31"/>
        <v>0</v>
      </c>
      <c r="U61" s="15">
        <f t="shared" si="32"/>
        <v>0</v>
      </c>
      <c r="V61" s="15">
        <f t="shared" si="33"/>
        <v>2048</v>
      </c>
      <c r="W61" s="15">
        <f t="shared" si="34"/>
        <v>0</v>
      </c>
      <c r="X61" s="15">
        <f t="shared" si="35"/>
        <v>2048</v>
      </c>
      <c r="Z61" t="str">
        <f t="shared" si="24"/>
        <v>,,</v>
      </c>
      <c r="AA61" t="str">
        <f t="shared" si="10"/>
        <v>,,GPIO,LPUART0_CTS,,,,,,,</v>
      </c>
      <c r="AC61" s="34"/>
      <c r="AD61" s="35" t="s">
        <v>411</v>
      </c>
      <c r="AE61" s="35" t="s">
        <v>105</v>
      </c>
      <c r="AF61" s="35"/>
      <c r="AG61" s="35"/>
      <c r="AH61" s="35"/>
      <c r="AI61" s="35"/>
      <c r="AJ61" s="35"/>
      <c r="AK61" s="35"/>
      <c r="AL61" s="36" t="s">
        <v>337</v>
      </c>
      <c r="AM61" s="36" t="s">
        <v>338</v>
      </c>
      <c r="AN61" s="36" t="s">
        <v>339</v>
      </c>
      <c r="AO61" s="36"/>
      <c r="AP61" s="36"/>
      <c r="AQ61" s="36"/>
      <c r="AR61" s="36"/>
      <c r="AS61" s="36"/>
    </row>
    <row r="62" spans="1:45" ht="18.75" x14ac:dyDescent="0.15">
      <c r="A62" s="5" t="s">
        <v>340</v>
      </c>
      <c r="B62" s="6" t="s">
        <v>411</v>
      </c>
      <c r="C62" s="7"/>
      <c r="D62" s="6" t="s">
        <v>412</v>
      </c>
      <c r="E62" s="6"/>
      <c r="F62" s="6" t="s">
        <v>413</v>
      </c>
      <c r="G62" s="6"/>
      <c r="H62" s="6">
        <v>0</v>
      </c>
      <c r="I62" s="6"/>
      <c r="J62" s="6" t="s">
        <v>414</v>
      </c>
      <c r="L62" s="31" t="str">
        <f t="shared" si="25"/>
        <v>//PC08 = GPIO</v>
      </c>
      <c r="N62" s="32" t="str">
        <f t="shared" si="26"/>
        <v>//PF08 = GPIO</v>
      </c>
      <c r="P62" s="15" t="str">
        <f t="shared" si="27"/>
        <v>PD</v>
      </c>
      <c r="Q62" s="15">
        <f t="shared" si="28"/>
        <v>0</v>
      </c>
      <c r="R62" s="15">
        <f t="shared" si="29"/>
        <v>0</v>
      </c>
      <c r="S62" s="15">
        <f t="shared" si="30"/>
        <v>4096</v>
      </c>
      <c r="T62" s="15">
        <f t="shared" si="31"/>
        <v>0</v>
      </c>
      <c r="U62" s="15">
        <f t="shared" si="32"/>
        <v>0</v>
      </c>
      <c r="V62" s="15">
        <f t="shared" si="33"/>
        <v>4096</v>
      </c>
      <c r="W62" s="15">
        <f t="shared" si="34"/>
        <v>0</v>
      </c>
      <c r="X62" s="15">
        <f t="shared" si="35"/>
        <v>4096</v>
      </c>
      <c r="Z62" t="str">
        <f t="shared" si="24"/>
        <v>,,</v>
      </c>
      <c r="AA62" t="str">
        <f t="shared" si="10"/>
        <v>,,GPIO,LPUART0_RTS,UART2_RTS,,,,,,</v>
      </c>
      <c r="AC62" s="34"/>
      <c r="AD62" s="35" t="s">
        <v>411</v>
      </c>
      <c r="AE62" s="35" t="s">
        <v>173</v>
      </c>
      <c r="AF62" s="35" t="s">
        <v>249</v>
      </c>
      <c r="AG62" s="35"/>
      <c r="AH62" s="35"/>
      <c r="AI62" s="35"/>
      <c r="AJ62" s="35"/>
      <c r="AK62" s="35"/>
      <c r="AL62" s="36" t="s">
        <v>341</v>
      </c>
      <c r="AM62" s="36"/>
      <c r="AN62" s="36"/>
      <c r="AO62" s="36"/>
      <c r="AP62" s="36"/>
      <c r="AQ62" s="36"/>
      <c r="AR62" s="36"/>
      <c r="AS62" s="36"/>
    </row>
    <row r="63" spans="1:45" ht="18.75" x14ac:dyDescent="0.15">
      <c r="A63" s="13" t="s">
        <v>342</v>
      </c>
      <c r="B63" s="9" t="s">
        <v>411</v>
      </c>
      <c r="C63" s="10"/>
      <c r="D63" s="9" t="s">
        <v>412</v>
      </c>
      <c r="E63" s="9"/>
      <c r="F63" s="9" t="s">
        <v>413</v>
      </c>
      <c r="G63" s="9"/>
      <c r="H63" s="9">
        <v>0</v>
      </c>
      <c r="I63" s="9"/>
      <c r="J63" s="9" t="s">
        <v>414</v>
      </c>
      <c r="L63" s="31" t="str">
        <f t="shared" si="25"/>
        <v>//PC09 = GPIO</v>
      </c>
      <c r="N63" s="32" t="str">
        <f t="shared" si="26"/>
        <v>//PF09 = GPIO</v>
      </c>
      <c r="P63" s="15" t="str">
        <f t="shared" si="27"/>
        <v>PD</v>
      </c>
      <c r="Q63" s="15">
        <f t="shared" si="28"/>
        <v>0</v>
      </c>
      <c r="R63" s="15">
        <f t="shared" si="29"/>
        <v>0</v>
      </c>
      <c r="S63" s="15">
        <f t="shared" si="30"/>
        <v>8192</v>
      </c>
      <c r="T63" s="15">
        <f t="shared" si="31"/>
        <v>0</v>
      </c>
      <c r="U63" s="15">
        <f t="shared" si="32"/>
        <v>0</v>
      </c>
      <c r="V63" s="15">
        <f t="shared" si="33"/>
        <v>8192</v>
      </c>
      <c r="W63" s="15">
        <f t="shared" si="34"/>
        <v>0</v>
      </c>
      <c r="X63" s="15">
        <f t="shared" si="35"/>
        <v>8192</v>
      </c>
      <c r="Z63" t="str">
        <f t="shared" si="24"/>
        <v>,,</v>
      </c>
      <c r="AA63" t="str">
        <f t="shared" si="10"/>
        <v>,,GPIO,UART2_RXD,,,,,,,</v>
      </c>
      <c r="AC63" s="34"/>
      <c r="AD63" s="35" t="s">
        <v>411</v>
      </c>
      <c r="AE63" s="35" t="s">
        <v>262</v>
      </c>
      <c r="AF63" s="35"/>
      <c r="AG63" s="35"/>
      <c r="AH63" s="35"/>
      <c r="AI63" s="35"/>
      <c r="AJ63" s="35"/>
      <c r="AK63" s="35"/>
      <c r="AL63" s="36" t="s">
        <v>343</v>
      </c>
      <c r="AM63" s="36"/>
      <c r="AN63" s="36"/>
      <c r="AO63" s="36"/>
      <c r="AP63" s="36"/>
      <c r="AQ63" s="36"/>
      <c r="AR63" s="36"/>
      <c r="AS63" s="36"/>
    </row>
    <row r="64" spans="1:45" ht="18.75" x14ac:dyDescent="0.15">
      <c r="A64" s="5" t="s">
        <v>344</v>
      </c>
      <c r="B64" s="6" t="s">
        <v>411</v>
      </c>
      <c r="C64" s="7"/>
      <c r="D64" s="6" t="s">
        <v>412</v>
      </c>
      <c r="E64" s="6"/>
      <c r="F64" s="6" t="s">
        <v>413</v>
      </c>
      <c r="G64" s="6"/>
      <c r="H64" s="6">
        <v>0</v>
      </c>
      <c r="I64" s="6"/>
      <c r="J64" s="6" t="s">
        <v>414</v>
      </c>
      <c r="L64" s="31" t="str">
        <f t="shared" si="25"/>
        <v>//PC10 = GPIO</v>
      </c>
      <c r="N64" s="32" t="str">
        <f t="shared" si="26"/>
        <v>//PF10 = GPIO</v>
      </c>
      <c r="P64" s="15" t="str">
        <f t="shared" si="27"/>
        <v>PD</v>
      </c>
      <c r="Q64" s="15">
        <f t="shared" si="28"/>
        <v>0</v>
      </c>
      <c r="R64" s="15">
        <f t="shared" si="29"/>
        <v>0</v>
      </c>
      <c r="S64" s="15">
        <f t="shared" si="30"/>
        <v>16384</v>
      </c>
      <c r="T64" s="15">
        <f t="shared" si="31"/>
        <v>0</v>
      </c>
      <c r="U64" s="15">
        <f t="shared" si="32"/>
        <v>0</v>
      </c>
      <c r="V64" s="15">
        <f t="shared" si="33"/>
        <v>16384</v>
      </c>
      <c r="W64" s="15">
        <f t="shared" si="34"/>
        <v>0</v>
      </c>
      <c r="X64" s="15">
        <f t="shared" si="35"/>
        <v>16384</v>
      </c>
      <c r="Z64" t="str">
        <f t="shared" si="24"/>
        <v>,,</v>
      </c>
      <c r="AA64" t="str">
        <f t="shared" si="10"/>
        <v>,,GPIO,UART2_TXD,,,,,,,</v>
      </c>
      <c r="AC64" s="34"/>
      <c r="AD64" s="35" t="s">
        <v>411</v>
      </c>
      <c r="AE64" s="35" t="s">
        <v>269</v>
      </c>
      <c r="AF64" s="35"/>
      <c r="AG64" s="35"/>
      <c r="AH64" s="35"/>
      <c r="AI64" s="35"/>
      <c r="AJ64" s="35"/>
      <c r="AK64" s="35"/>
      <c r="AL64" s="36" t="s">
        <v>345</v>
      </c>
      <c r="AM64" s="36"/>
      <c r="AN64" s="36"/>
      <c r="AO64" s="36"/>
      <c r="AP64" s="36"/>
      <c r="AQ64" s="36"/>
      <c r="AR64" s="36"/>
      <c r="AS64" s="36"/>
    </row>
    <row r="65" spans="1:45" ht="18.75" x14ac:dyDescent="0.15">
      <c r="A65" s="13" t="s">
        <v>346</v>
      </c>
      <c r="B65" s="9" t="s">
        <v>411</v>
      </c>
      <c r="C65" s="10"/>
      <c r="D65" s="9" t="s">
        <v>412</v>
      </c>
      <c r="E65" s="9"/>
      <c r="F65" s="9" t="s">
        <v>413</v>
      </c>
      <c r="G65" s="9"/>
      <c r="H65" s="9">
        <v>0</v>
      </c>
      <c r="I65" s="9"/>
      <c r="J65" s="9" t="s">
        <v>414</v>
      </c>
      <c r="L65" s="31" t="str">
        <f t="shared" si="25"/>
        <v>//PC11 = GPIO</v>
      </c>
      <c r="N65" s="41" t="str">
        <f t="shared" si="26"/>
        <v>//PF11 = GPIO</v>
      </c>
      <c r="P65" s="15" t="str">
        <f t="shared" si="27"/>
        <v>PD</v>
      </c>
      <c r="Q65" s="15">
        <f t="shared" si="28"/>
        <v>0</v>
      </c>
      <c r="R65" s="15">
        <f t="shared" si="29"/>
        <v>0</v>
      </c>
      <c r="S65" s="15">
        <f t="shared" si="30"/>
        <v>32768</v>
      </c>
      <c r="T65" s="15">
        <f t="shared" si="31"/>
        <v>0</v>
      </c>
      <c r="U65" s="15">
        <f t="shared" si="32"/>
        <v>0</v>
      </c>
      <c r="V65" s="15">
        <f t="shared" si="33"/>
        <v>32768</v>
      </c>
      <c r="W65" s="15">
        <f t="shared" si="34"/>
        <v>0</v>
      </c>
      <c r="X65" s="15">
        <f t="shared" si="35"/>
        <v>32768</v>
      </c>
      <c r="Z65" t="str">
        <f t="shared" si="24"/>
        <v>,,</v>
      </c>
      <c r="AA65" t="str">
        <f t="shared" si="10"/>
        <v>,,GPIO,,UART2_CTS,,,,,,</v>
      </c>
      <c r="AC65" s="34"/>
      <c r="AD65" s="35" t="s">
        <v>411</v>
      </c>
      <c r="AE65" s="35"/>
      <c r="AF65" s="35" t="s">
        <v>256</v>
      </c>
      <c r="AG65" s="35"/>
      <c r="AH65" s="35"/>
      <c r="AI65" s="35"/>
      <c r="AJ65" s="35"/>
      <c r="AK65" s="35"/>
      <c r="AL65" s="36" t="s">
        <v>347</v>
      </c>
      <c r="AM65" s="36"/>
      <c r="AN65" s="36"/>
      <c r="AO65" s="36"/>
      <c r="AP65" s="36"/>
      <c r="AQ65" s="36"/>
      <c r="AR65" s="36"/>
      <c r="AS65" s="36"/>
    </row>
    <row r="66" spans="1:45" ht="18.75" x14ac:dyDescent="0.15">
      <c r="A66" s="5" t="s">
        <v>348</v>
      </c>
      <c r="B66" s="6" t="s">
        <v>411</v>
      </c>
      <c r="C66" s="7"/>
      <c r="D66" s="6" t="s">
        <v>412</v>
      </c>
      <c r="E66" s="6"/>
      <c r="F66" s="6" t="s">
        <v>413</v>
      </c>
      <c r="G66" s="6"/>
      <c r="H66" s="6">
        <v>0</v>
      </c>
      <c r="I66" s="6"/>
      <c r="J66" s="6" t="s">
        <v>414</v>
      </c>
      <c r="L66" s="31" t="str">
        <f t="shared" si="25"/>
        <v>//PC12 = GPIO</v>
      </c>
      <c r="P66" s="15" t="str">
        <f t="shared" si="27"/>
        <v>PE</v>
      </c>
      <c r="Q66" s="15">
        <f t="shared" si="28"/>
        <v>0</v>
      </c>
      <c r="R66" s="15">
        <f t="shared" si="29"/>
        <v>0</v>
      </c>
      <c r="S66" s="15">
        <f t="shared" si="30"/>
        <v>1</v>
      </c>
      <c r="T66" s="15">
        <f t="shared" si="31"/>
        <v>0</v>
      </c>
      <c r="U66" s="15">
        <f t="shared" si="32"/>
        <v>0</v>
      </c>
      <c r="V66" s="15">
        <f t="shared" si="33"/>
        <v>1</v>
      </c>
      <c r="W66" s="15">
        <f t="shared" si="34"/>
        <v>0</v>
      </c>
      <c r="X66" s="15">
        <f t="shared" si="35"/>
        <v>1</v>
      </c>
      <c r="Z66" t="str">
        <f t="shared" si="24"/>
        <v>,,</v>
      </c>
      <c r="AA66" t="str">
        <f t="shared" si="10"/>
        <v>,,GPIO,TIM1_CHA,,,,,,,</v>
      </c>
      <c r="AC66" s="34"/>
      <c r="AD66" s="35" t="s">
        <v>411</v>
      </c>
      <c r="AE66" s="35" t="s">
        <v>28</v>
      </c>
      <c r="AF66" s="35"/>
      <c r="AG66" s="35"/>
      <c r="AH66" s="35"/>
      <c r="AI66" s="35"/>
      <c r="AJ66" s="35"/>
      <c r="AK66" s="35"/>
      <c r="AL66" s="36"/>
      <c r="AM66" s="36"/>
      <c r="AN66" s="36"/>
      <c r="AO66" s="36"/>
      <c r="AP66" s="36"/>
      <c r="AQ66" s="36"/>
      <c r="AR66" s="36"/>
      <c r="AS66" s="36"/>
    </row>
    <row r="67" spans="1:45" ht="18.75" x14ac:dyDescent="0.15">
      <c r="A67" s="13" t="s">
        <v>349</v>
      </c>
      <c r="B67" s="9" t="s">
        <v>411</v>
      </c>
      <c r="C67" s="10"/>
      <c r="D67" s="9" t="s">
        <v>412</v>
      </c>
      <c r="E67" s="9"/>
      <c r="F67" s="9" t="s">
        <v>413</v>
      </c>
      <c r="G67" s="9"/>
      <c r="H67" s="9">
        <v>0</v>
      </c>
      <c r="I67" s="9"/>
      <c r="J67" s="9" t="s">
        <v>414</v>
      </c>
      <c r="L67" s="31" t="str">
        <f t="shared" si="25"/>
        <v>//PC13 = GPIO</v>
      </c>
      <c r="P67" s="15" t="str">
        <f t="shared" si="27"/>
        <v>PE</v>
      </c>
      <c r="Q67" s="15">
        <f t="shared" si="28"/>
        <v>0</v>
      </c>
      <c r="R67" s="15">
        <f t="shared" si="29"/>
        <v>0</v>
      </c>
      <c r="S67" s="15">
        <f t="shared" si="30"/>
        <v>2</v>
      </c>
      <c r="T67" s="15">
        <f t="shared" si="31"/>
        <v>0</v>
      </c>
      <c r="U67" s="15">
        <f t="shared" si="32"/>
        <v>0</v>
      </c>
      <c r="V67" s="15">
        <f t="shared" si="33"/>
        <v>2</v>
      </c>
      <c r="W67" s="15">
        <f t="shared" si="34"/>
        <v>0</v>
      </c>
      <c r="X67" s="15">
        <f t="shared" si="35"/>
        <v>2</v>
      </c>
      <c r="Z67" t="str">
        <f t="shared" si="24"/>
        <v>,,</v>
      </c>
      <c r="AA67" t="str">
        <f t="shared" ref="AA67:AA93" si="36">","&amp;AC67&amp;","&amp;AD67&amp;","&amp;AE67&amp;","&amp;AF67&amp;","&amp;AG67&amp;","&amp;AH67&amp;","&amp;AI67&amp;","&amp;AJ67&amp;","&amp;AK67&amp;","</f>
        <v>,,GPIO,TIM2_CHA,,,,,,,</v>
      </c>
      <c r="AC67" s="34"/>
      <c r="AD67" s="35" t="s">
        <v>411</v>
      </c>
      <c r="AE67" s="35" t="s">
        <v>53</v>
      </c>
      <c r="AF67" s="35"/>
      <c r="AG67" s="35"/>
      <c r="AH67" s="35"/>
      <c r="AI67" s="35"/>
      <c r="AJ67" s="35"/>
      <c r="AK67" s="35"/>
      <c r="AL67" s="36"/>
      <c r="AM67" s="36"/>
      <c r="AN67" s="36"/>
      <c r="AO67" s="36"/>
      <c r="AP67" s="36"/>
      <c r="AQ67" s="36"/>
      <c r="AR67" s="36"/>
      <c r="AS67" s="36"/>
    </row>
    <row r="68" spans="1:45" ht="18.75" x14ac:dyDescent="0.15">
      <c r="A68" s="5" t="s">
        <v>350</v>
      </c>
      <c r="B68" s="6" t="s">
        <v>411</v>
      </c>
      <c r="C68" s="7"/>
      <c r="D68" s="6" t="s">
        <v>412</v>
      </c>
      <c r="E68" s="6"/>
      <c r="F68" s="6" t="s">
        <v>413</v>
      </c>
      <c r="G68" s="6"/>
      <c r="H68" s="6">
        <v>0</v>
      </c>
      <c r="I68" s="6"/>
      <c r="J68" s="6" t="s">
        <v>414</v>
      </c>
      <c r="L68" s="31" t="str">
        <f t="shared" si="25"/>
        <v>//PC14 = GPIO</v>
      </c>
      <c r="P68" s="15" t="str">
        <f t="shared" si="27"/>
        <v>PE</v>
      </c>
      <c r="Q68" s="15">
        <f t="shared" si="28"/>
        <v>0</v>
      </c>
      <c r="R68" s="15">
        <f t="shared" si="29"/>
        <v>0</v>
      </c>
      <c r="S68" s="15">
        <f t="shared" si="30"/>
        <v>4</v>
      </c>
      <c r="T68" s="15">
        <f t="shared" si="31"/>
        <v>0</v>
      </c>
      <c r="U68" s="15">
        <f t="shared" si="32"/>
        <v>0</v>
      </c>
      <c r="V68" s="15">
        <f t="shared" si="33"/>
        <v>4</v>
      </c>
      <c r="W68" s="15">
        <f t="shared" si="34"/>
        <v>0</v>
      </c>
      <c r="X68" s="15">
        <f t="shared" si="35"/>
        <v>4</v>
      </c>
      <c r="Z68" t="str">
        <f t="shared" si="24"/>
        <v>,,</v>
      </c>
      <c r="AA68" t="str">
        <f t="shared" si="36"/>
        <v>,,GPIO,PCA_ECI,,,,,,,</v>
      </c>
      <c r="AC68" s="34"/>
      <c r="AD68" s="35" t="s">
        <v>411</v>
      </c>
      <c r="AE68" s="35" t="s">
        <v>88</v>
      </c>
      <c r="AF68" s="35"/>
      <c r="AG68" s="35"/>
      <c r="AH68" s="35"/>
      <c r="AI68" s="35"/>
      <c r="AJ68" s="35"/>
      <c r="AK68" s="35"/>
      <c r="AL68" s="36"/>
      <c r="AM68" s="36"/>
      <c r="AN68" s="36"/>
      <c r="AO68" s="36"/>
      <c r="AP68" s="36"/>
      <c r="AQ68" s="36"/>
      <c r="AR68" s="36"/>
      <c r="AS68" s="36"/>
    </row>
    <row r="69" spans="1:45" ht="18.75" x14ac:dyDescent="0.15">
      <c r="A69" s="13" t="s">
        <v>351</v>
      </c>
      <c r="B69" s="9" t="s">
        <v>411</v>
      </c>
      <c r="C69" s="10"/>
      <c r="D69" s="9" t="s">
        <v>412</v>
      </c>
      <c r="E69" s="9"/>
      <c r="F69" s="9" t="s">
        <v>413</v>
      </c>
      <c r="G69" s="9"/>
      <c r="H69" s="9">
        <v>0</v>
      </c>
      <c r="I69" s="9"/>
      <c r="J69" s="9" t="s">
        <v>414</v>
      </c>
      <c r="L69" s="42" t="str">
        <f t="shared" si="25"/>
        <v>//PC15 = GPIO</v>
      </c>
      <c r="P69" s="15" t="str">
        <f t="shared" si="27"/>
        <v>PE</v>
      </c>
      <c r="Q69" s="15">
        <f t="shared" si="28"/>
        <v>0</v>
      </c>
      <c r="R69" s="15">
        <f t="shared" si="29"/>
        <v>0</v>
      </c>
      <c r="S69" s="15">
        <f t="shared" si="30"/>
        <v>8</v>
      </c>
      <c r="T69" s="15">
        <f t="shared" si="31"/>
        <v>0</v>
      </c>
      <c r="U69" s="15">
        <f t="shared" si="32"/>
        <v>0</v>
      </c>
      <c r="V69" s="15">
        <f t="shared" si="33"/>
        <v>8</v>
      </c>
      <c r="W69" s="15">
        <f t="shared" si="34"/>
        <v>0</v>
      </c>
      <c r="X69" s="15">
        <f t="shared" si="35"/>
        <v>8</v>
      </c>
      <c r="Z69" t="str">
        <f t="shared" si="24"/>
        <v>,,</v>
      </c>
      <c r="AA69" t="str">
        <f t="shared" si="36"/>
        <v>,,GPIO,PCA_CH0,,,,,,,</v>
      </c>
      <c r="AC69" s="34"/>
      <c r="AD69" s="35" t="s">
        <v>411</v>
      </c>
      <c r="AE69" s="35" t="s">
        <v>102</v>
      </c>
      <c r="AF69" s="35"/>
      <c r="AG69" s="35"/>
      <c r="AH69" s="35"/>
      <c r="AI69" s="35"/>
      <c r="AJ69" s="35"/>
      <c r="AK69" s="35"/>
      <c r="AL69" s="36"/>
      <c r="AM69" s="36"/>
      <c r="AN69" s="36"/>
      <c r="AO69" s="36"/>
      <c r="AP69" s="36"/>
      <c r="AQ69" s="36"/>
      <c r="AR69" s="36"/>
      <c r="AS69" s="36"/>
    </row>
    <row r="70" spans="1:45" ht="18.75" x14ac:dyDescent="0.15">
      <c r="A70" s="5" t="s">
        <v>352</v>
      </c>
      <c r="B70" s="6" t="s">
        <v>411</v>
      </c>
      <c r="C70" s="7"/>
      <c r="D70" s="6" t="s">
        <v>412</v>
      </c>
      <c r="E70" s="6"/>
      <c r="F70" s="6" t="s">
        <v>413</v>
      </c>
      <c r="G70" s="6"/>
      <c r="H70" s="6">
        <v>0</v>
      </c>
      <c r="I70" s="6"/>
      <c r="J70" s="6" t="s">
        <v>414</v>
      </c>
      <c r="P70" s="15" t="str">
        <f t="shared" si="27"/>
        <v>PE</v>
      </c>
      <c r="Q70" s="15">
        <f t="shared" si="28"/>
        <v>0</v>
      </c>
      <c r="R70" s="15">
        <f t="shared" si="29"/>
        <v>0</v>
      </c>
      <c r="S70" s="15">
        <f t="shared" si="30"/>
        <v>16</v>
      </c>
      <c r="T70" s="15">
        <f t="shared" si="31"/>
        <v>0</v>
      </c>
      <c r="U70" s="15">
        <f t="shared" si="32"/>
        <v>0</v>
      </c>
      <c r="V70" s="15">
        <f t="shared" si="33"/>
        <v>16</v>
      </c>
      <c r="W70" s="15">
        <f t="shared" si="34"/>
        <v>0</v>
      </c>
      <c r="X70" s="15">
        <f t="shared" si="35"/>
        <v>16</v>
      </c>
      <c r="Z70" t="str">
        <f t="shared" si="24"/>
        <v>,,</v>
      </c>
      <c r="AA70" t="str">
        <f t="shared" si="36"/>
        <v>,,GPIO,PCA_CH1,,,,,,,</v>
      </c>
      <c r="AC70" s="34"/>
      <c r="AD70" s="35" t="s">
        <v>411</v>
      </c>
      <c r="AE70" s="35" t="s">
        <v>113</v>
      </c>
      <c r="AF70" s="35"/>
      <c r="AG70" s="35"/>
      <c r="AH70" s="35"/>
      <c r="AI70" s="35"/>
      <c r="AJ70" s="35"/>
      <c r="AK70" s="35"/>
      <c r="AL70" s="36"/>
      <c r="AM70" s="36"/>
      <c r="AN70" s="36"/>
      <c r="AO70" s="36"/>
      <c r="AP70" s="36"/>
      <c r="AQ70" s="36"/>
      <c r="AR70" s="36"/>
      <c r="AS70" s="36"/>
    </row>
    <row r="71" spans="1:45" ht="18.75" x14ac:dyDescent="0.15">
      <c r="A71" s="13" t="s">
        <v>353</v>
      </c>
      <c r="B71" s="9" t="s">
        <v>411</v>
      </c>
      <c r="C71" s="10"/>
      <c r="D71" s="9" t="s">
        <v>412</v>
      </c>
      <c r="E71" s="9"/>
      <c r="F71" s="9" t="s">
        <v>413</v>
      </c>
      <c r="G71" s="9"/>
      <c r="H71" s="9">
        <v>0</v>
      </c>
      <c r="I71" s="9"/>
      <c r="J71" s="9" t="s">
        <v>414</v>
      </c>
      <c r="P71" s="15" t="str">
        <f t="shared" si="27"/>
        <v>PE</v>
      </c>
      <c r="Q71" s="15">
        <f t="shared" si="28"/>
        <v>0</v>
      </c>
      <c r="R71" s="15">
        <f t="shared" si="29"/>
        <v>0</v>
      </c>
      <c r="S71" s="15">
        <f t="shared" si="30"/>
        <v>32</v>
      </c>
      <c r="T71" s="15">
        <f t="shared" si="31"/>
        <v>0</v>
      </c>
      <c r="U71" s="15">
        <f t="shared" si="32"/>
        <v>0</v>
      </c>
      <c r="V71" s="15">
        <f t="shared" si="33"/>
        <v>32</v>
      </c>
      <c r="W71" s="15">
        <f t="shared" si="34"/>
        <v>0</v>
      </c>
      <c r="X71" s="15">
        <f t="shared" si="35"/>
        <v>32</v>
      </c>
      <c r="Z71" t="str">
        <f t="shared" si="24"/>
        <v>,,</v>
      </c>
      <c r="AA71" t="str">
        <f t="shared" si="36"/>
        <v>,,GPIO,PCA_CH2,,,,,,,</v>
      </c>
      <c r="AC71" s="34"/>
      <c r="AD71" s="35" t="s">
        <v>411</v>
      </c>
      <c r="AE71" s="35" t="s">
        <v>162</v>
      </c>
      <c r="AF71" s="35"/>
      <c r="AG71" s="35"/>
      <c r="AH71" s="35"/>
      <c r="AI71" s="35"/>
      <c r="AJ71" s="35"/>
      <c r="AK71" s="35"/>
      <c r="AL71" s="36"/>
      <c r="AM71" s="36"/>
      <c r="AN71" s="36"/>
      <c r="AO71" s="36"/>
      <c r="AP71" s="36"/>
      <c r="AQ71" s="36"/>
      <c r="AR71" s="36"/>
      <c r="AS71" s="36"/>
    </row>
    <row r="72" spans="1:45" ht="18.75" x14ac:dyDescent="0.15">
      <c r="A72" s="5" t="s">
        <v>354</v>
      </c>
      <c r="B72" s="6" t="s">
        <v>411</v>
      </c>
      <c r="C72" s="7"/>
      <c r="D72" s="6" t="s">
        <v>412</v>
      </c>
      <c r="E72" s="6"/>
      <c r="F72" s="6" t="s">
        <v>413</v>
      </c>
      <c r="G72" s="6"/>
      <c r="H72" s="6">
        <v>0</v>
      </c>
      <c r="I72" s="6"/>
      <c r="J72" s="6" t="s">
        <v>414</v>
      </c>
      <c r="P72" s="15" t="str">
        <f t="shared" si="27"/>
        <v>PE</v>
      </c>
      <c r="Q72" s="15">
        <f t="shared" si="28"/>
        <v>0</v>
      </c>
      <c r="R72" s="15">
        <f t="shared" si="29"/>
        <v>0</v>
      </c>
      <c r="S72" s="15">
        <f t="shared" si="30"/>
        <v>64</v>
      </c>
      <c r="T72" s="15">
        <f t="shared" si="31"/>
        <v>0</v>
      </c>
      <c r="U72" s="15">
        <f t="shared" si="32"/>
        <v>0</v>
      </c>
      <c r="V72" s="15">
        <f t="shared" si="33"/>
        <v>64</v>
      </c>
      <c r="W72" s="15">
        <f t="shared" si="34"/>
        <v>0</v>
      </c>
      <c r="X72" s="15">
        <f t="shared" si="35"/>
        <v>64</v>
      </c>
      <c r="Z72" t="str">
        <f t="shared" si="24"/>
        <v>,,</v>
      </c>
      <c r="AA72" t="str">
        <f t="shared" si="36"/>
        <v>,,GPIO,PCA_CH3,,,,,,,</v>
      </c>
      <c r="AC72" s="34"/>
      <c r="AD72" s="35" t="s">
        <v>411</v>
      </c>
      <c r="AE72" s="35" t="s">
        <v>171</v>
      </c>
      <c r="AF72" s="35"/>
      <c r="AG72" s="35"/>
      <c r="AH72" s="35"/>
      <c r="AI72" s="35"/>
      <c r="AJ72" s="35"/>
      <c r="AK72" s="35"/>
      <c r="AL72" s="36"/>
      <c r="AM72" s="36"/>
      <c r="AN72" s="36"/>
      <c r="AO72" s="36"/>
      <c r="AP72" s="36"/>
      <c r="AQ72" s="36"/>
      <c r="AR72" s="36"/>
      <c r="AS72" s="36"/>
    </row>
    <row r="73" spans="1:45" ht="18.75" x14ac:dyDescent="0.15">
      <c r="A73" s="13" t="s">
        <v>355</v>
      </c>
      <c r="B73" s="9" t="s">
        <v>411</v>
      </c>
      <c r="C73" s="10"/>
      <c r="D73" s="9" t="s">
        <v>412</v>
      </c>
      <c r="E73" s="9"/>
      <c r="F73" s="9" t="s">
        <v>413</v>
      </c>
      <c r="G73" s="9"/>
      <c r="H73" s="9">
        <v>0</v>
      </c>
      <c r="I73" s="9"/>
      <c r="J73" s="9" t="s">
        <v>414</v>
      </c>
      <c r="P73" s="15" t="str">
        <f t="shared" si="27"/>
        <v>PE</v>
      </c>
      <c r="Q73" s="15">
        <f t="shared" si="28"/>
        <v>0</v>
      </c>
      <c r="R73" s="15">
        <f t="shared" si="29"/>
        <v>0</v>
      </c>
      <c r="S73" s="15">
        <f t="shared" si="30"/>
        <v>128</v>
      </c>
      <c r="T73" s="15">
        <f t="shared" si="31"/>
        <v>0</v>
      </c>
      <c r="U73" s="15">
        <f t="shared" si="32"/>
        <v>0</v>
      </c>
      <c r="V73" s="15">
        <f t="shared" si="33"/>
        <v>128</v>
      </c>
      <c r="W73" s="15">
        <f t="shared" si="34"/>
        <v>0</v>
      </c>
      <c r="X73" s="15">
        <f t="shared" si="35"/>
        <v>128</v>
      </c>
      <c r="Z73" t="str">
        <f t="shared" si="24"/>
        <v>,,</v>
      </c>
      <c r="AA73" t="str">
        <f t="shared" si="36"/>
        <v>,,GPIO,TIM3_ETR,LPTIM1_GATE,,,,,,</v>
      </c>
      <c r="AC73" s="34"/>
      <c r="AD73" s="35" t="s">
        <v>411</v>
      </c>
      <c r="AE73" s="35" t="s">
        <v>29</v>
      </c>
      <c r="AF73" s="35" t="s">
        <v>285</v>
      </c>
      <c r="AG73" s="35"/>
      <c r="AH73" s="35"/>
      <c r="AI73" s="35"/>
      <c r="AJ73" s="35"/>
      <c r="AK73" s="35"/>
      <c r="AL73" s="36"/>
      <c r="AM73" s="36"/>
      <c r="AN73" s="36"/>
      <c r="AO73" s="36"/>
      <c r="AP73" s="36"/>
      <c r="AQ73" s="36"/>
      <c r="AR73" s="36"/>
      <c r="AS73" s="36"/>
    </row>
    <row r="74" spans="1:45" ht="18.75" x14ac:dyDescent="0.15">
      <c r="A74" s="5" t="s">
        <v>356</v>
      </c>
      <c r="B74" s="6" t="s">
        <v>411</v>
      </c>
      <c r="C74" s="7"/>
      <c r="D74" s="6" t="s">
        <v>412</v>
      </c>
      <c r="E74" s="6"/>
      <c r="F74" s="6" t="s">
        <v>413</v>
      </c>
      <c r="G74" s="6"/>
      <c r="H74" s="6">
        <v>0</v>
      </c>
      <c r="I74" s="6"/>
      <c r="J74" s="6" t="s">
        <v>414</v>
      </c>
      <c r="P74" s="15" t="str">
        <f t="shared" si="27"/>
        <v>PE</v>
      </c>
      <c r="Q74" s="15">
        <f t="shared" si="28"/>
        <v>0</v>
      </c>
      <c r="R74" s="15">
        <f t="shared" si="29"/>
        <v>0</v>
      </c>
      <c r="S74" s="15">
        <f t="shared" si="30"/>
        <v>256</v>
      </c>
      <c r="T74" s="15">
        <f t="shared" si="31"/>
        <v>0</v>
      </c>
      <c r="U74" s="15">
        <f t="shared" si="32"/>
        <v>0</v>
      </c>
      <c r="V74" s="15">
        <f t="shared" si="33"/>
        <v>256</v>
      </c>
      <c r="W74" s="15">
        <f t="shared" si="34"/>
        <v>0</v>
      </c>
      <c r="X74" s="15">
        <f t="shared" si="35"/>
        <v>256</v>
      </c>
      <c r="Z74" t="str">
        <f t="shared" si="24"/>
        <v>,,</v>
      </c>
      <c r="AA74" t="str">
        <f t="shared" si="36"/>
        <v>,,GPIO,TIM3_CH0B,LPTIM1_ETR,,,,,,</v>
      </c>
      <c r="AC74" s="34"/>
      <c r="AD74" s="35" t="s">
        <v>411</v>
      </c>
      <c r="AE74" s="35" t="s">
        <v>114</v>
      </c>
      <c r="AF74" s="35" t="s">
        <v>289</v>
      </c>
      <c r="AG74" s="35"/>
      <c r="AH74" s="35"/>
      <c r="AI74" s="35"/>
      <c r="AJ74" s="35"/>
      <c r="AK74" s="35"/>
      <c r="AL74" s="36"/>
      <c r="AM74" s="36"/>
      <c r="AN74" s="36"/>
      <c r="AO74" s="36"/>
      <c r="AP74" s="36"/>
      <c r="AQ74" s="36"/>
      <c r="AR74" s="36"/>
      <c r="AS74" s="36"/>
    </row>
    <row r="75" spans="1:45" ht="18.75" x14ac:dyDescent="0.15">
      <c r="A75" s="13" t="s">
        <v>357</v>
      </c>
      <c r="B75" s="9" t="s">
        <v>411</v>
      </c>
      <c r="C75" s="10"/>
      <c r="D75" s="9" t="s">
        <v>412</v>
      </c>
      <c r="E75" s="9"/>
      <c r="F75" s="9" t="s">
        <v>413</v>
      </c>
      <c r="G75" s="9"/>
      <c r="H75" s="9">
        <v>0</v>
      </c>
      <c r="I75" s="9"/>
      <c r="J75" s="9" t="s">
        <v>414</v>
      </c>
      <c r="P75" s="15" t="str">
        <f t="shared" si="27"/>
        <v>PE</v>
      </c>
      <c r="Q75" s="15">
        <f t="shared" si="28"/>
        <v>0</v>
      </c>
      <c r="R75" s="15">
        <f t="shared" si="29"/>
        <v>0</v>
      </c>
      <c r="S75" s="15">
        <f t="shared" si="30"/>
        <v>512</v>
      </c>
      <c r="T75" s="15">
        <f t="shared" si="31"/>
        <v>0</v>
      </c>
      <c r="U75" s="15">
        <f t="shared" si="32"/>
        <v>0</v>
      </c>
      <c r="V75" s="15">
        <f t="shared" si="33"/>
        <v>512</v>
      </c>
      <c r="W75" s="15">
        <f t="shared" si="34"/>
        <v>0</v>
      </c>
      <c r="X75" s="15">
        <f t="shared" si="35"/>
        <v>512</v>
      </c>
      <c r="Z75" t="str">
        <f t="shared" si="24"/>
        <v>,,</v>
      </c>
      <c r="AA75" t="str">
        <f t="shared" si="36"/>
        <v>,,GPIO,TIM3_CH0A,LPTIM1_TOG,,,,,,</v>
      </c>
      <c r="AC75" s="34"/>
      <c r="AD75" s="35" t="s">
        <v>411</v>
      </c>
      <c r="AE75" s="35" t="s">
        <v>123</v>
      </c>
      <c r="AF75" s="35" t="s">
        <v>295</v>
      </c>
      <c r="AG75" s="35"/>
      <c r="AH75" s="35"/>
      <c r="AI75" s="35"/>
      <c r="AJ75" s="35"/>
      <c r="AK75" s="35"/>
      <c r="AL75" s="36" t="s">
        <v>358</v>
      </c>
      <c r="AM75" s="36"/>
      <c r="AN75" s="36"/>
      <c r="AO75" s="36"/>
      <c r="AP75" s="36"/>
      <c r="AQ75" s="36"/>
      <c r="AR75" s="36"/>
      <c r="AS75" s="36"/>
    </row>
    <row r="76" spans="1:45" ht="18.75" x14ac:dyDescent="0.15">
      <c r="A76" s="5" t="s">
        <v>359</v>
      </c>
      <c r="B76" s="6" t="s">
        <v>411</v>
      </c>
      <c r="C76" s="7"/>
      <c r="D76" s="6" t="s">
        <v>412</v>
      </c>
      <c r="E76" s="6"/>
      <c r="F76" s="6" t="s">
        <v>413</v>
      </c>
      <c r="G76" s="6"/>
      <c r="H76" s="6">
        <v>0</v>
      </c>
      <c r="I76" s="6"/>
      <c r="J76" s="6" t="s">
        <v>414</v>
      </c>
      <c r="P76" s="15" t="str">
        <f t="shared" si="27"/>
        <v>PE</v>
      </c>
      <c r="Q76" s="15">
        <f t="shared" si="28"/>
        <v>0</v>
      </c>
      <c r="R76" s="15">
        <f t="shared" si="29"/>
        <v>0</v>
      </c>
      <c r="S76" s="15">
        <f t="shared" si="30"/>
        <v>1024</v>
      </c>
      <c r="T76" s="15">
        <f t="shared" si="31"/>
        <v>0</v>
      </c>
      <c r="U76" s="15">
        <f t="shared" si="32"/>
        <v>0</v>
      </c>
      <c r="V76" s="15">
        <f t="shared" si="33"/>
        <v>1024</v>
      </c>
      <c r="W76" s="15">
        <f t="shared" si="34"/>
        <v>0</v>
      </c>
      <c r="X76" s="15">
        <f t="shared" si="35"/>
        <v>1024</v>
      </c>
      <c r="Z76" t="str">
        <f t="shared" si="24"/>
        <v>,,</v>
      </c>
      <c r="AA76" t="str">
        <f t="shared" si="36"/>
        <v>,,GPIO,TIM3_CH1B,LPTIM1_TOGN,,,,,,</v>
      </c>
      <c r="AC76" s="34"/>
      <c r="AD76" s="35" t="s">
        <v>411</v>
      </c>
      <c r="AE76" s="35" t="s">
        <v>163</v>
      </c>
      <c r="AF76" s="35" t="s">
        <v>299</v>
      </c>
      <c r="AG76" s="35"/>
      <c r="AH76" s="35"/>
      <c r="AI76" s="35"/>
      <c r="AJ76" s="35"/>
      <c r="AK76" s="35"/>
      <c r="AL76" s="36" t="s">
        <v>360</v>
      </c>
      <c r="AM76" s="36"/>
      <c r="AN76" s="36"/>
      <c r="AO76" s="36"/>
      <c r="AP76" s="36"/>
      <c r="AQ76" s="36"/>
      <c r="AR76" s="36"/>
      <c r="AS76" s="36"/>
    </row>
    <row r="77" spans="1:45" ht="18.75" x14ac:dyDescent="0.15">
      <c r="A77" s="13" t="s">
        <v>361</v>
      </c>
      <c r="B77" s="9" t="s">
        <v>411</v>
      </c>
      <c r="C77" s="10"/>
      <c r="D77" s="9" t="s">
        <v>412</v>
      </c>
      <c r="E77" s="9"/>
      <c r="F77" s="9" t="s">
        <v>413</v>
      </c>
      <c r="G77" s="9"/>
      <c r="H77" s="9">
        <v>0</v>
      </c>
      <c r="I77" s="9"/>
      <c r="J77" s="9" t="s">
        <v>414</v>
      </c>
      <c r="P77" s="15" t="str">
        <f t="shared" si="27"/>
        <v>PE</v>
      </c>
      <c r="Q77" s="15">
        <f t="shared" si="28"/>
        <v>0</v>
      </c>
      <c r="R77" s="15">
        <f t="shared" si="29"/>
        <v>0</v>
      </c>
      <c r="S77" s="15">
        <f t="shared" si="30"/>
        <v>2048</v>
      </c>
      <c r="T77" s="15">
        <f t="shared" si="31"/>
        <v>0</v>
      </c>
      <c r="U77" s="15">
        <f t="shared" si="32"/>
        <v>0</v>
      </c>
      <c r="V77" s="15">
        <f t="shared" si="33"/>
        <v>2048</v>
      </c>
      <c r="W77" s="15">
        <f t="shared" si="34"/>
        <v>0</v>
      </c>
      <c r="X77" s="15">
        <f t="shared" si="35"/>
        <v>2048</v>
      </c>
      <c r="Z77" t="str">
        <f t="shared" si="24"/>
        <v>,,</v>
      </c>
      <c r="AA77" t="str">
        <f t="shared" si="36"/>
        <v>,,GPIO,TIM3_CH1A,,,,,,,</v>
      </c>
      <c r="AC77" s="34"/>
      <c r="AD77" s="35" t="s">
        <v>411</v>
      </c>
      <c r="AE77" s="35" t="s">
        <v>66</v>
      </c>
      <c r="AF77" s="35"/>
      <c r="AG77" s="35"/>
      <c r="AH77" s="35"/>
      <c r="AI77" s="35"/>
      <c r="AJ77" s="35"/>
      <c r="AK77" s="35"/>
      <c r="AL77" s="36" t="s">
        <v>362</v>
      </c>
      <c r="AM77" s="36" t="s">
        <v>363</v>
      </c>
      <c r="AN77" s="36"/>
      <c r="AO77" s="36"/>
      <c r="AP77" s="36"/>
      <c r="AQ77" s="36"/>
      <c r="AR77" s="36"/>
      <c r="AS77" s="36"/>
    </row>
    <row r="78" spans="1:45" ht="18.75" x14ac:dyDescent="0.15">
      <c r="A78" s="5" t="s">
        <v>364</v>
      </c>
      <c r="B78" s="6" t="s">
        <v>411</v>
      </c>
      <c r="C78" s="7"/>
      <c r="D78" s="6" t="s">
        <v>412</v>
      </c>
      <c r="E78" s="6"/>
      <c r="F78" s="6" t="s">
        <v>413</v>
      </c>
      <c r="G78" s="6"/>
      <c r="H78" s="6">
        <v>0</v>
      </c>
      <c r="I78" s="6"/>
      <c r="J78" s="6" t="s">
        <v>414</v>
      </c>
      <c r="P78" s="15" t="str">
        <f t="shared" si="27"/>
        <v>PE</v>
      </c>
      <c r="Q78" s="15">
        <f t="shared" si="28"/>
        <v>0</v>
      </c>
      <c r="R78" s="15">
        <f t="shared" si="29"/>
        <v>0</v>
      </c>
      <c r="S78" s="15">
        <f t="shared" si="30"/>
        <v>4096</v>
      </c>
      <c r="T78" s="15">
        <f t="shared" si="31"/>
        <v>0</v>
      </c>
      <c r="U78" s="15">
        <f t="shared" si="32"/>
        <v>0</v>
      </c>
      <c r="V78" s="15">
        <f t="shared" si="33"/>
        <v>4096</v>
      </c>
      <c r="W78" s="15">
        <f t="shared" si="34"/>
        <v>0</v>
      </c>
      <c r="X78" s="15">
        <f t="shared" si="35"/>
        <v>4096</v>
      </c>
      <c r="Z78" t="str">
        <f t="shared" si="24"/>
        <v>,,</v>
      </c>
      <c r="AA78" t="str">
        <f t="shared" si="36"/>
        <v>,,GPIO,TIM3_CH2B,SPI0_CS,UART3_CTS,,,,,</v>
      </c>
      <c r="AC78" s="34"/>
      <c r="AD78" s="35" t="s">
        <v>411</v>
      </c>
      <c r="AE78" s="35" t="s">
        <v>78</v>
      </c>
      <c r="AF78" s="35" t="s">
        <v>74</v>
      </c>
      <c r="AG78" s="35" t="s">
        <v>296</v>
      </c>
      <c r="AH78" s="35"/>
      <c r="AI78" s="35"/>
      <c r="AJ78" s="35"/>
      <c r="AK78" s="35"/>
      <c r="AL78" s="36" t="s">
        <v>365</v>
      </c>
      <c r="AM78" s="36"/>
      <c r="AN78" s="36"/>
      <c r="AO78" s="36"/>
      <c r="AP78" s="36"/>
      <c r="AQ78" s="36"/>
      <c r="AR78" s="36"/>
      <c r="AS78" s="36"/>
    </row>
    <row r="79" spans="1:45" ht="18.75" x14ac:dyDescent="0.15">
      <c r="A79" s="13" t="s">
        <v>366</v>
      </c>
      <c r="B79" s="9" t="s">
        <v>411</v>
      </c>
      <c r="C79" s="10"/>
      <c r="D79" s="9" t="s">
        <v>412</v>
      </c>
      <c r="E79" s="9"/>
      <c r="F79" s="9" t="s">
        <v>413</v>
      </c>
      <c r="G79" s="9"/>
      <c r="H79" s="9">
        <v>0</v>
      </c>
      <c r="I79" s="9"/>
      <c r="J79" s="9" t="s">
        <v>414</v>
      </c>
      <c r="P79" s="15" t="str">
        <f t="shared" si="27"/>
        <v>PE</v>
      </c>
      <c r="Q79" s="15">
        <f t="shared" si="28"/>
        <v>0</v>
      </c>
      <c r="R79" s="15">
        <f t="shared" si="29"/>
        <v>0</v>
      </c>
      <c r="S79" s="15">
        <f t="shared" si="30"/>
        <v>8192</v>
      </c>
      <c r="T79" s="15">
        <f t="shared" si="31"/>
        <v>0</v>
      </c>
      <c r="U79" s="15">
        <f t="shared" si="32"/>
        <v>0</v>
      </c>
      <c r="V79" s="15">
        <f t="shared" si="33"/>
        <v>8192</v>
      </c>
      <c r="W79" s="15">
        <f t="shared" si="34"/>
        <v>0</v>
      </c>
      <c r="X79" s="15">
        <f t="shared" si="35"/>
        <v>8192</v>
      </c>
      <c r="Z79" t="str">
        <f t="shared" si="24"/>
        <v>,,</v>
      </c>
      <c r="AA79" t="str">
        <f t="shared" si="36"/>
        <v>,,GPIO,TIM3_CH2A,SPI0_SCK,UART3_RTS,,,,,</v>
      </c>
      <c r="AC79" s="34"/>
      <c r="AD79" s="35" t="s">
        <v>411</v>
      </c>
      <c r="AE79" s="35" t="s">
        <v>133</v>
      </c>
      <c r="AF79" s="35" t="s">
        <v>87</v>
      </c>
      <c r="AG79" s="35" t="s">
        <v>300</v>
      </c>
      <c r="AH79" s="35"/>
      <c r="AI79" s="35"/>
      <c r="AJ79" s="35"/>
      <c r="AK79" s="35"/>
      <c r="AL79" s="36" t="s">
        <v>367</v>
      </c>
      <c r="AM79" s="36" t="s">
        <v>368</v>
      </c>
      <c r="AN79" s="36" t="s">
        <v>369</v>
      </c>
      <c r="AO79" s="36"/>
      <c r="AP79" s="36"/>
      <c r="AQ79" s="36"/>
      <c r="AR79" s="36"/>
      <c r="AS79" s="36"/>
    </row>
    <row r="80" spans="1:45" ht="18.75" x14ac:dyDescent="0.15">
      <c r="A80" s="5" t="s">
        <v>370</v>
      </c>
      <c r="B80" s="6" t="s">
        <v>411</v>
      </c>
      <c r="C80" s="7"/>
      <c r="D80" s="6" t="s">
        <v>412</v>
      </c>
      <c r="E80" s="6"/>
      <c r="F80" s="6" t="s">
        <v>413</v>
      </c>
      <c r="G80" s="6"/>
      <c r="H80" s="6">
        <v>0</v>
      </c>
      <c r="I80" s="6"/>
      <c r="J80" s="6" t="s">
        <v>414</v>
      </c>
      <c r="P80" s="15" t="str">
        <f t="shared" si="27"/>
        <v>PE</v>
      </c>
      <c r="Q80" s="15">
        <f t="shared" si="28"/>
        <v>0</v>
      </c>
      <c r="R80" s="15">
        <f t="shared" si="29"/>
        <v>0</v>
      </c>
      <c r="S80" s="15">
        <f t="shared" si="30"/>
        <v>16384</v>
      </c>
      <c r="T80" s="15">
        <f t="shared" si="31"/>
        <v>0</v>
      </c>
      <c r="U80" s="15">
        <f t="shared" si="32"/>
        <v>0</v>
      </c>
      <c r="V80" s="15">
        <f t="shared" si="33"/>
        <v>16384</v>
      </c>
      <c r="W80" s="15">
        <f t="shared" si="34"/>
        <v>0</v>
      </c>
      <c r="X80" s="15">
        <f t="shared" si="35"/>
        <v>16384</v>
      </c>
      <c r="Z80" t="str">
        <f t="shared" si="24"/>
        <v>,,</v>
      </c>
      <c r="AA80" t="str">
        <f t="shared" si="36"/>
        <v>,,GPIO,TIM3_CH0B,SPI0_MISO,UART3_RXD,,,,,</v>
      </c>
      <c r="AC80" s="34"/>
      <c r="AD80" s="35" t="s">
        <v>411</v>
      </c>
      <c r="AE80" s="35" t="s">
        <v>114</v>
      </c>
      <c r="AF80" s="35" t="s">
        <v>101</v>
      </c>
      <c r="AG80" s="35" t="s">
        <v>286</v>
      </c>
      <c r="AH80" s="35"/>
      <c r="AI80" s="35"/>
      <c r="AJ80" s="35"/>
      <c r="AK80" s="35"/>
      <c r="AL80" s="36" t="s">
        <v>371</v>
      </c>
      <c r="AM80" s="36" t="s">
        <v>372</v>
      </c>
      <c r="AN80" s="36" t="s">
        <v>373</v>
      </c>
      <c r="AO80" s="36"/>
      <c r="AP80" s="36"/>
      <c r="AQ80" s="36"/>
      <c r="AR80" s="36"/>
      <c r="AS80" s="36"/>
    </row>
    <row r="81" spans="1:45" ht="18.75" x14ac:dyDescent="0.15">
      <c r="A81" s="13" t="s">
        <v>374</v>
      </c>
      <c r="B81" s="9" t="s">
        <v>411</v>
      </c>
      <c r="C81" s="10"/>
      <c r="D81" s="9" t="s">
        <v>412</v>
      </c>
      <c r="E81" s="9"/>
      <c r="F81" s="9" t="s">
        <v>413</v>
      </c>
      <c r="G81" s="9"/>
      <c r="H81" s="9">
        <v>0</v>
      </c>
      <c r="I81" s="9"/>
      <c r="J81" s="9" t="s">
        <v>414</v>
      </c>
      <c r="P81" s="15" t="str">
        <f t="shared" si="27"/>
        <v>PE</v>
      </c>
      <c r="Q81" s="15">
        <f t="shared" si="28"/>
        <v>0</v>
      </c>
      <c r="R81" s="15">
        <f t="shared" si="29"/>
        <v>0</v>
      </c>
      <c r="S81" s="15">
        <f t="shared" si="30"/>
        <v>32768</v>
      </c>
      <c r="T81" s="15">
        <f t="shared" si="31"/>
        <v>0</v>
      </c>
      <c r="U81" s="15">
        <f t="shared" si="32"/>
        <v>0</v>
      </c>
      <c r="V81" s="15">
        <f t="shared" si="33"/>
        <v>32768</v>
      </c>
      <c r="W81" s="15">
        <f t="shared" si="34"/>
        <v>0</v>
      </c>
      <c r="X81" s="15">
        <f t="shared" si="35"/>
        <v>32768</v>
      </c>
      <c r="Z81" t="str">
        <f t="shared" si="24"/>
        <v>,,</v>
      </c>
      <c r="AA81" t="str">
        <f t="shared" si="36"/>
        <v>,,GPIO,TIM3_BK,SPI0_MOSI,UART3_TXD,,,,,</v>
      </c>
      <c r="AC81" s="34"/>
      <c r="AD81" s="35" t="s">
        <v>411</v>
      </c>
      <c r="AE81" s="35" t="s">
        <v>103</v>
      </c>
      <c r="AF81" s="35" t="s">
        <v>112</v>
      </c>
      <c r="AG81" s="35" t="s">
        <v>290</v>
      </c>
      <c r="AH81" s="35"/>
      <c r="AI81" s="35"/>
      <c r="AJ81" s="35"/>
      <c r="AK81" s="35"/>
      <c r="AL81" s="36" t="s">
        <v>375</v>
      </c>
      <c r="AM81" s="36" t="s">
        <v>376</v>
      </c>
      <c r="AN81" s="36" t="s">
        <v>377</v>
      </c>
      <c r="AO81" s="36" t="s">
        <v>378</v>
      </c>
      <c r="AP81" s="36"/>
      <c r="AQ81" s="36"/>
      <c r="AR81" s="36"/>
      <c r="AS81" s="36"/>
    </row>
    <row r="82" spans="1:45" ht="18.75" x14ac:dyDescent="0.15">
      <c r="A82" s="5" t="s">
        <v>424</v>
      </c>
      <c r="B82" s="6" t="s">
        <v>411</v>
      </c>
      <c r="C82" s="7"/>
      <c r="D82" s="6" t="s">
        <v>412</v>
      </c>
      <c r="E82" s="6"/>
      <c r="F82" s="6" t="s">
        <v>413</v>
      </c>
      <c r="G82" s="6"/>
      <c r="H82" s="6">
        <v>0</v>
      </c>
      <c r="I82" s="6"/>
      <c r="J82" s="6" t="s">
        <v>414</v>
      </c>
      <c r="P82" s="15" t="str">
        <f t="shared" si="27"/>
        <v>PF</v>
      </c>
      <c r="Q82" s="15">
        <f t="shared" si="28"/>
        <v>0</v>
      </c>
      <c r="R82" s="15">
        <f t="shared" si="29"/>
        <v>0</v>
      </c>
      <c r="S82" s="15">
        <f t="shared" si="30"/>
        <v>1</v>
      </c>
      <c r="T82" s="15">
        <f t="shared" si="31"/>
        <v>0</v>
      </c>
      <c r="U82" s="15">
        <f t="shared" si="32"/>
        <v>0</v>
      </c>
      <c r="V82" s="15">
        <f t="shared" si="33"/>
        <v>1</v>
      </c>
      <c r="W82" s="15">
        <f t="shared" si="34"/>
        <v>0</v>
      </c>
      <c r="X82" s="15">
        <f t="shared" si="35"/>
        <v>1</v>
      </c>
      <c r="Z82" t="str">
        <f t="shared" si="24"/>
        <v>,,</v>
      </c>
      <c r="AA82" t="str">
        <f t="shared" si="36"/>
        <v>,,GPIO,I2C0_SDA,,UART1_TXD,,,,,</v>
      </c>
      <c r="AC82" s="34"/>
      <c r="AD82" s="35" t="s">
        <v>411</v>
      </c>
      <c r="AE82" s="35" t="s">
        <v>135</v>
      </c>
      <c r="AF82" s="35"/>
      <c r="AG82" s="35" t="s">
        <v>51</v>
      </c>
      <c r="AH82" s="35"/>
      <c r="AI82" s="35"/>
      <c r="AJ82" s="35"/>
      <c r="AK82" s="35"/>
      <c r="AL82" s="36" t="s">
        <v>380</v>
      </c>
      <c r="AM82" s="36"/>
      <c r="AN82" s="36"/>
      <c r="AO82" s="36"/>
      <c r="AP82" s="36"/>
      <c r="AQ82" s="36"/>
      <c r="AR82" s="36"/>
      <c r="AS82" s="36"/>
    </row>
    <row r="83" spans="1:45" ht="18.75" x14ac:dyDescent="0.15">
      <c r="A83" s="13" t="s">
        <v>425</v>
      </c>
      <c r="B83" s="9" t="s">
        <v>411</v>
      </c>
      <c r="C83" s="10"/>
      <c r="D83" s="9" t="s">
        <v>412</v>
      </c>
      <c r="E83" s="9"/>
      <c r="F83" s="9" t="s">
        <v>413</v>
      </c>
      <c r="G83" s="9"/>
      <c r="H83" s="9">
        <v>0</v>
      </c>
      <c r="I83" s="9"/>
      <c r="J83" s="9" t="s">
        <v>414</v>
      </c>
      <c r="P83" s="15" t="str">
        <f t="shared" si="27"/>
        <v>PF</v>
      </c>
      <c r="Q83" s="15">
        <f t="shared" si="28"/>
        <v>0</v>
      </c>
      <c r="R83" s="15">
        <f t="shared" si="29"/>
        <v>0</v>
      </c>
      <c r="S83" s="15">
        <f t="shared" si="30"/>
        <v>2</v>
      </c>
      <c r="T83" s="15">
        <f t="shared" si="31"/>
        <v>0</v>
      </c>
      <c r="U83" s="15">
        <f t="shared" si="32"/>
        <v>0</v>
      </c>
      <c r="V83" s="15">
        <f t="shared" si="33"/>
        <v>2</v>
      </c>
      <c r="W83" s="15">
        <f t="shared" si="34"/>
        <v>0</v>
      </c>
      <c r="X83" s="15">
        <f t="shared" si="35"/>
        <v>2</v>
      </c>
      <c r="Z83" t="str">
        <f t="shared" si="24"/>
        <v>,,</v>
      </c>
      <c r="AA83" t="str">
        <f t="shared" si="36"/>
        <v>,,GPIO,I2C0_SCL,TIM4_CHB,UART1_RXD,,,,,</v>
      </c>
      <c r="AC83" s="34"/>
      <c r="AD83" s="35" t="s">
        <v>411</v>
      </c>
      <c r="AE83" s="35" t="s">
        <v>129</v>
      </c>
      <c r="AF83" s="35" t="s">
        <v>115</v>
      </c>
      <c r="AG83" s="35" t="s">
        <v>62</v>
      </c>
      <c r="AH83" s="35"/>
      <c r="AI83" s="35"/>
      <c r="AJ83" s="35"/>
      <c r="AK83" s="35"/>
      <c r="AL83" s="36" t="s">
        <v>382</v>
      </c>
      <c r="AM83" s="36"/>
      <c r="AN83" s="36"/>
      <c r="AO83" s="36"/>
      <c r="AP83" s="36"/>
      <c r="AQ83" s="36"/>
      <c r="AR83" s="36"/>
      <c r="AS83" s="36"/>
    </row>
    <row r="84" spans="1:45" ht="18.75" x14ac:dyDescent="0.15">
      <c r="A84" s="5" t="s">
        <v>383</v>
      </c>
      <c r="B84" s="6" t="s">
        <v>411</v>
      </c>
      <c r="C84" s="7"/>
      <c r="D84" s="6" t="s">
        <v>412</v>
      </c>
      <c r="E84" s="6"/>
      <c r="F84" s="6" t="s">
        <v>413</v>
      </c>
      <c r="G84" s="6"/>
      <c r="H84" s="6">
        <v>0</v>
      </c>
      <c r="I84" s="6"/>
      <c r="J84" s="6" t="s">
        <v>414</v>
      </c>
      <c r="P84" s="15" t="str">
        <f t="shared" si="27"/>
        <v>PF</v>
      </c>
      <c r="Q84" s="15">
        <f t="shared" si="28"/>
        <v>0</v>
      </c>
      <c r="R84" s="15">
        <f t="shared" si="29"/>
        <v>0</v>
      </c>
      <c r="S84" s="15">
        <f t="shared" si="30"/>
        <v>4</v>
      </c>
      <c r="T84" s="15">
        <f t="shared" si="31"/>
        <v>0</v>
      </c>
      <c r="U84" s="15">
        <f t="shared" si="32"/>
        <v>0</v>
      </c>
      <c r="V84" s="15">
        <f t="shared" si="33"/>
        <v>4</v>
      </c>
      <c r="W84" s="15">
        <f t="shared" si="34"/>
        <v>0</v>
      </c>
      <c r="X84" s="15">
        <f t="shared" si="35"/>
        <v>4</v>
      </c>
      <c r="Z84" t="str">
        <f t="shared" si="24"/>
        <v>,,</v>
      </c>
      <c r="AA84" t="str">
        <f t="shared" si="36"/>
        <v>,,GPIO,,,,,,,,</v>
      </c>
      <c r="AC84" s="34"/>
      <c r="AD84" s="35" t="s">
        <v>411</v>
      </c>
      <c r="AE84" s="35"/>
      <c r="AF84" s="35"/>
      <c r="AG84" s="35"/>
      <c r="AH84" s="35"/>
      <c r="AI84" s="35"/>
      <c r="AJ84" s="35"/>
      <c r="AK84" s="35"/>
      <c r="AL84" s="36"/>
      <c r="AM84" s="36"/>
      <c r="AN84" s="36"/>
      <c r="AO84" s="36"/>
      <c r="AP84" s="36"/>
      <c r="AQ84" s="36"/>
      <c r="AR84" s="36"/>
      <c r="AS84" s="36"/>
    </row>
    <row r="85" spans="1:45" ht="18.75" x14ac:dyDescent="0.15">
      <c r="A85" s="13" t="s">
        <v>384</v>
      </c>
      <c r="B85" s="9" t="s">
        <v>411</v>
      </c>
      <c r="C85" s="10"/>
      <c r="D85" s="9" t="s">
        <v>412</v>
      </c>
      <c r="E85" s="9"/>
      <c r="F85" s="9" t="s">
        <v>413</v>
      </c>
      <c r="G85" s="9"/>
      <c r="H85" s="9">
        <v>0</v>
      </c>
      <c r="I85" s="9"/>
      <c r="J85" s="9" t="s">
        <v>414</v>
      </c>
      <c r="P85" s="15" t="str">
        <f t="shared" si="27"/>
        <v>PF</v>
      </c>
      <c r="Q85" s="15">
        <f t="shared" si="28"/>
        <v>0</v>
      </c>
      <c r="R85" s="15">
        <f t="shared" si="29"/>
        <v>0</v>
      </c>
      <c r="S85" s="15">
        <f t="shared" si="30"/>
        <v>8</v>
      </c>
      <c r="T85" s="15">
        <f t="shared" si="31"/>
        <v>0</v>
      </c>
      <c r="U85" s="15">
        <f t="shared" si="32"/>
        <v>0</v>
      </c>
      <c r="V85" s="15">
        <f t="shared" si="33"/>
        <v>8</v>
      </c>
      <c r="W85" s="15">
        <f t="shared" si="34"/>
        <v>0</v>
      </c>
      <c r="X85" s="15">
        <f t="shared" si="35"/>
        <v>8</v>
      </c>
      <c r="Z85" t="str">
        <f t="shared" si="24"/>
        <v>,,</v>
      </c>
      <c r="AA85" t="str">
        <f t="shared" si="36"/>
        <v>,,GPIO,,,,,,,,</v>
      </c>
      <c r="AC85" s="34"/>
      <c r="AD85" s="35" t="s">
        <v>411</v>
      </c>
      <c r="AE85" s="35"/>
      <c r="AF85" s="35"/>
      <c r="AG85" s="35"/>
      <c r="AH85" s="35"/>
      <c r="AI85" s="35"/>
      <c r="AJ85" s="35"/>
      <c r="AK85" s="35"/>
      <c r="AL85" s="36"/>
      <c r="AM85" s="36"/>
      <c r="AN85" s="36"/>
      <c r="AO85" s="36"/>
      <c r="AP85" s="36"/>
      <c r="AQ85" s="36"/>
      <c r="AR85" s="36"/>
      <c r="AS85" s="36"/>
    </row>
    <row r="86" spans="1:45" ht="18.75" x14ac:dyDescent="0.15">
      <c r="A86" s="5" t="s">
        <v>385</v>
      </c>
      <c r="B86" s="6" t="s">
        <v>411</v>
      </c>
      <c r="C86" s="7"/>
      <c r="D86" s="6" t="s">
        <v>412</v>
      </c>
      <c r="E86" s="6"/>
      <c r="F86" s="6" t="s">
        <v>413</v>
      </c>
      <c r="G86" s="6"/>
      <c r="H86" s="6">
        <v>0</v>
      </c>
      <c r="I86" s="6"/>
      <c r="J86" s="6" t="s">
        <v>414</v>
      </c>
      <c r="P86" s="15" t="str">
        <f t="shared" si="27"/>
        <v>PF</v>
      </c>
      <c r="Q86" s="15">
        <f t="shared" si="28"/>
        <v>0</v>
      </c>
      <c r="R86" s="15">
        <f t="shared" si="29"/>
        <v>0</v>
      </c>
      <c r="S86" s="15">
        <f t="shared" si="30"/>
        <v>16</v>
      </c>
      <c r="T86" s="15">
        <f t="shared" si="31"/>
        <v>0</v>
      </c>
      <c r="U86" s="15">
        <f t="shared" si="32"/>
        <v>0</v>
      </c>
      <c r="V86" s="15">
        <f t="shared" si="33"/>
        <v>16</v>
      </c>
      <c r="W86" s="15">
        <f t="shared" si="34"/>
        <v>0</v>
      </c>
      <c r="X86" s="15">
        <f t="shared" si="35"/>
        <v>16</v>
      </c>
      <c r="Z86" t="str">
        <f t="shared" si="24"/>
        <v>,,</v>
      </c>
      <c r="AA86" t="str">
        <f t="shared" si="36"/>
        <v>,,GPIO,,,,,,,,</v>
      </c>
      <c r="AC86" s="34"/>
      <c r="AD86" s="35" t="s">
        <v>411</v>
      </c>
      <c r="AE86" s="35"/>
      <c r="AF86" s="35"/>
      <c r="AG86" s="35"/>
      <c r="AH86" s="35"/>
      <c r="AI86" s="35"/>
      <c r="AJ86" s="35"/>
      <c r="AK86" s="35"/>
      <c r="AL86" s="36"/>
      <c r="AM86" s="36"/>
      <c r="AN86" s="36"/>
      <c r="AO86" s="36"/>
      <c r="AP86" s="36"/>
      <c r="AQ86" s="36"/>
      <c r="AR86" s="36"/>
      <c r="AS86" s="36"/>
    </row>
    <row r="87" spans="1:45" ht="18.75" x14ac:dyDescent="0.15">
      <c r="A87" s="13" t="s">
        <v>386</v>
      </c>
      <c r="B87" s="9" t="s">
        <v>411</v>
      </c>
      <c r="C87" s="10"/>
      <c r="D87" s="9" t="s">
        <v>412</v>
      </c>
      <c r="E87" s="9"/>
      <c r="F87" s="9" t="s">
        <v>413</v>
      </c>
      <c r="G87" s="9"/>
      <c r="H87" s="9">
        <v>0</v>
      </c>
      <c r="I87" s="9"/>
      <c r="J87" s="9" t="s">
        <v>414</v>
      </c>
      <c r="P87" s="15" t="str">
        <f t="shared" si="27"/>
        <v>PF</v>
      </c>
      <c r="Q87" s="15">
        <f t="shared" si="28"/>
        <v>0</v>
      </c>
      <c r="R87" s="15">
        <f t="shared" si="29"/>
        <v>0</v>
      </c>
      <c r="S87" s="15">
        <f t="shared" si="30"/>
        <v>32</v>
      </c>
      <c r="T87" s="15">
        <f t="shared" si="31"/>
        <v>0</v>
      </c>
      <c r="U87" s="15">
        <f t="shared" si="32"/>
        <v>0</v>
      </c>
      <c r="V87" s="15">
        <f t="shared" si="33"/>
        <v>32</v>
      </c>
      <c r="W87" s="15">
        <f t="shared" si="34"/>
        <v>0</v>
      </c>
      <c r="X87" s="15">
        <f t="shared" si="35"/>
        <v>32</v>
      </c>
      <c r="Z87" t="str">
        <f t="shared" si="24"/>
        <v>,,</v>
      </c>
      <c r="AA87" t="str">
        <f t="shared" si="36"/>
        <v>,,GPIO,,,,,,,,</v>
      </c>
      <c r="AC87" s="34"/>
      <c r="AD87" s="35" t="s">
        <v>411</v>
      </c>
      <c r="AE87" s="35"/>
      <c r="AF87" s="35"/>
      <c r="AG87" s="35"/>
      <c r="AH87" s="35"/>
      <c r="AI87" s="35"/>
      <c r="AJ87" s="35"/>
      <c r="AK87" s="35"/>
      <c r="AL87" s="36"/>
      <c r="AM87" s="36"/>
      <c r="AN87" s="36"/>
      <c r="AO87" s="36"/>
      <c r="AP87" s="36"/>
      <c r="AQ87" s="36"/>
      <c r="AR87" s="36"/>
      <c r="AS87" s="36"/>
    </row>
    <row r="88" spans="1:45" ht="18.75" x14ac:dyDescent="0.15">
      <c r="A88" s="5" t="s">
        <v>387</v>
      </c>
      <c r="B88" s="6" t="s">
        <v>411</v>
      </c>
      <c r="C88" s="7"/>
      <c r="D88" s="6" t="s">
        <v>412</v>
      </c>
      <c r="E88" s="6"/>
      <c r="F88" s="6" t="s">
        <v>413</v>
      </c>
      <c r="G88" s="6"/>
      <c r="H88" s="6">
        <v>0</v>
      </c>
      <c r="I88" s="6"/>
      <c r="J88" s="6" t="s">
        <v>414</v>
      </c>
      <c r="P88" s="15" t="str">
        <f t="shared" si="27"/>
        <v>PF</v>
      </c>
      <c r="Q88" s="15">
        <f t="shared" si="28"/>
        <v>0</v>
      </c>
      <c r="R88" s="15">
        <f t="shared" si="29"/>
        <v>0</v>
      </c>
      <c r="S88" s="15">
        <f t="shared" si="30"/>
        <v>64</v>
      </c>
      <c r="T88" s="15">
        <f t="shared" si="31"/>
        <v>0</v>
      </c>
      <c r="U88" s="15">
        <f t="shared" si="32"/>
        <v>0</v>
      </c>
      <c r="V88" s="15">
        <f t="shared" si="33"/>
        <v>64</v>
      </c>
      <c r="W88" s="15">
        <f t="shared" si="34"/>
        <v>0</v>
      </c>
      <c r="X88" s="15">
        <f t="shared" si="35"/>
        <v>64</v>
      </c>
      <c r="Z88" t="str">
        <f t="shared" si="24"/>
        <v>,,</v>
      </c>
      <c r="AA88" t="str">
        <f t="shared" si="36"/>
        <v>,,GPIO,I2C1_SCL,LPUART1_CTS,UART0_CTS,,,,,</v>
      </c>
      <c r="AC88" s="34"/>
      <c r="AD88" s="35" t="s">
        <v>411</v>
      </c>
      <c r="AE88" s="35" t="s">
        <v>141</v>
      </c>
      <c r="AF88" s="35" t="s">
        <v>210</v>
      </c>
      <c r="AG88" s="35" t="s">
        <v>140</v>
      </c>
      <c r="AH88" s="35"/>
      <c r="AI88" s="35"/>
      <c r="AJ88" s="35"/>
      <c r="AK88" s="35"/>
      <c r="AL88" s="36"/>
      <c r="AM88" s="36"/>
      <c r="AN88" s="36"/>
      <c r="AO88" s="36"/>
      <c r="AP88" s="36"/>
      <c r="AQ88" s="36"/>
      <c r="AR88" s="36"/>
      <c r="AS88" s="36"/>
    </row>
    <row r="89" spans="1:45" ht="18.75" x14ac:dyDescent="0.15">
      <c r="A89" s="13" t="s">
        <v>388</v>
      </c>
      <c r="B89" s="9" t="s">
        <v>411</v>
      </c>
      <c r="C89" s="10"/>
      <c r="D89" s="9" t="s">
        <v>412</v>
      </c>
      <c r="E89" s="9"/>
      <c r="F89" s="9" t="s">
        <v>413</v>
      </c>
      <c r="G89" s="9"/>
      <c r="H89" s="9">
        <v>0</v>
      </c>
      <c r="I89" s="9"/>
      <c r="J89" s="9" t="s">
        <v>414</v>
      </c>
      <c r="P89" s="15" t="str">
        <f t="shared" si="27"/>
        <v>PF</v>
      </c>
      <c r="Q89" s="15">
        <f t="shared" si="28"/>
        <v>0</v>
      </c>
      <c r="R89" s="15">
        <f t="shared" si="29"/>
        <v>0</v>
      </c>
      <c r="S89" s="15">
        <f t="shared" si="30"/>
        <v>128</v>
      </c>
      <c r="T89" s="15">
        <f t="shared" si="31"/>
        <v>0</v>
      </c>
      <c r="U89" s="15">
        <f t="shared" si="32"/>
        <v>0</v>
      </c>
      <c r="V89" s="15">
        <f t="shared" si="33"/>
        <v>128</v>
      </c>
      <c r="W89" s="15">
        <f t="shared" si="34"/>
        <v>0</v>
      </c>
      <c r="X89" s="15">
        <f t="shared" si="35"/>
        <v>128</v>
      </c>
      <c r="Z89" t="str">
        <f t="shared" si="24"/>
        <v>,,</v>
      </c>
      <c r="AA89" t="str">
        <f t="shared" si="36"/>
        <v>,,GPIO,I2C1_SDA,LPUART1_RTS,UART0_RTS,,,,,</v>
      </c>
      <c r="AC89" s="34"/>
      <c r="AD89" s="35" t="s">
        <v>411</v>
      </c>
      <c r="AE89" s="35" t="s">
        <v>145</v>
      </c>
      <c r="AF89" s="35" t="s">
        <v>160</v>
      </c>
      <c r="AG89" s="35" t="s">
        <v>144</v>
      </c>
      <c r="AH89" s="35"/>
      <c r="AI89" s="35"/>
      <c r="AJ89" s="35"/>
      <c r="AK89" s="35"/>
      <c r="AL89" s="36"/>
      <c r="AM89" s="36"/>
      <c r="AN89" s="36"/>
      <c r="AO89" s="36"/>
      <c r="AP89" s="36"/>
      <c r="AQ89" s="36"/>
      <c r="AR89" s="36"/>
      <c r="AS89" s="36"/>
    </row>
    <row r="90" spans="1:45" ht="18.75" x14ac:dyDescent="0.15">
      <c r="A90" s="5" t="s">
        <v>389</v>
      </c>
      <c r="B90" s="6" t="s">
        <v>411</v>
      </c>
      <c r="C90" s="7"/>
      <c r="D90" s="6" t="s">
        <v>412</v>
      </c>
      <c r="E90" s="6"/>
      <c r="F90" s="6" t="s">
        <v>413</v>
      </c>
      <c r="G90" s="6"/>
      <c r="H90" s="6">
        <v>0</v>
      </c>
      <c r="I90" s="6"/>
      <c r="J90" s="6" t="s">
        <v>414</v>
      </c>
      <c r="P90" s="15" t="str">
        <f t="shared" si="27"/>
        <v>PF</v>
      </c>
      <c r="Q90" s="15">
        <f t="shared" si="28"/>
        <v>0</v>
      </c>
      <c r="R90" s="15">
        <f t="shared" si="29"/>
        <v>0</v>
      </c>
      <c r="S90" s="15">
        <f t="shared" si="30"/>
        <v>256</v>
      </c>
      <c r="T90" s="15">
        <f t="shared" si="31"/>
        <v>0</v>
      </c>
      <c r="U90" s="15">
        <f t="shared" si="32"/>
        <v>0</v>
      </c>
      <c r="V90" s="15">
        <f t="shared" si="33"/>
        <v>256</v>
      </c>
      <c r="W90" s="15">
        <f t="shared" si="34"/>
        <v>0</v>
      </c>
      <c r="X90" s="15">
        <f t="shared" si="35"/>
        <v>256</v>
      </c>
      <c r="Z90" t="str">
        <f t="shared" si="24"/>
        <v>,,</v>
      </c>
      <c r="AA90" t="str">
        <f t="shared" si="36"/>
        <v>,,GPIO,TIM0_CHA,,,,,,,</v>
      </c>
      <c r="AC90" s="34"/>
      <c r="AD90" s="35" t="s">
        <v>411</v>
      </c>
      <c r="AE90" s="35" t="s">
        <v>30</v>
      </c>
      <c r="AF90" s="35"/>
      <c r="AG90" s="35"/>
      <c r="AH90" s="35"/>
      <c r="AI90" s="35"/>
      <c r="AJ90" s="35"/>
      <c r="AK90" s="35"/>
      <c r="AL90" s="36"/>
      <c r="AM90" s="36"/>
      <c r="AN90" s="36"/>
      <c r="AO90" s="36"/>
      <c r="AP90" s="36"/>
      <c r="AQ90" s="36"/>
      <c r="AR90" s="36"/>
      <c r="AS90" s="36"/>
    </row>
    <row r="91" spans="1:45" ht="18.75" x14ac:dyDescent="0.15">
      <c r="A91" s="13" t="s">
        <v>390</v>
      </c>
      <c r="B91" s="9" t="s">
        <v>411</v>
      </c>
      <c r="C91" s="10"/>
      <c r="D91" s="9" t="s">
        <v>412</v>
      </c>
      <c r="E91" s="9"/>
      <c r="F91" s="9" t="s">
        <v>413</v>
      </c>
      <c r="G91" s="9"/>
      <c r="H91" s="9">
        <v>0</v>
      </c>
      <c r="I91" s="9"/>
      <c r="J91" s="9" t="s">
        <v>414</v>
      </c>
      <c r="P91" s="15" t="str">
        <f t="shared" si="27"/>
        <v>PF</v>
      </c>
      <c r="Q91" s="15">
        <f t="shared" si="28"/>
        <v>0</v>
      </c>
      <c r="R91" s="15">
        <f t="shared" si="29"/>
        <v>0</v>
      </c>
      <c r="S91" s="15">
        <f t="shared" si="30"/>
        <v>512</v>
      </c>
      <c r="T91" s="15">
        <f t="shared" si="31"/>
        <v>0</v>
      </c>
      <c r="U91" s="15">
        <f t="shared" si="32"/>
        <v>0</v>
      </c>
      <c r="V91" s="15">
        <f t="shared" si="33"/>
        <v>512</v>
      </c>
      <c r="W91" s="15">
        <f t="shared" si="34"/>
        <v>0</v>
      </c>
      <c r="X91" s="15">
        <f t="shared" si="35"/>
        <v>512</v>
      </c>
      <c r="Z91" t="str">
        <f t="shared" si="24"/>
        <v>,,</v>
      </c>
      <c r="AA91" t="str">
        <f t="shared" si="36"/>
        <v>,,GPIO,TIM0_CHB,,,,,,,</v>
      </c>
      <c r="AC91" s="34"/>
      <c r="AD91" s="35" t="s">
        <v>411</v>
      </c>
      <c r="AE91" s="35" t="s">
        <v>40</v>
      </c>
      <c r="AF91" s="35"/>
      <c r="AG91" s="35"/>
      <c r="AH91" s="35"/>
      <c r="AI91" s="35"/>
      <c r="AJ91" s="35"/>
      <c r="AK91" s="35"/>
      <c r="AL91" s="36"/>
      <c r="AM91" s="36"/>
      <c r="AN91" s="36"/>
      <c r="AO91" s="36"/>
      <c r="AP91" s="36"/>
      <c r="AQ91" s="36"/>
      <c r="AR91" s="36"/>
      <c r="AS91" s="36"/>
    </row>
    <row r="92" spans="1:45" ht="18.75" x14ac:dyDescent="0.15">
      <c r="A92" s="5" t="s">
        <v>391</v>
      </c>
      <c r="B92" s="6" t="s">
        <v>411</v>
      </c>
      <c r="C92" s="7"/>
      <c r="D92" s="6" t="s">
        <v>412</v>
      </c>
      <c r="E92" s="6"/>
      <c r="F92" s="6" t="s">
        <v>413</v>
      </c>
      <c r="G92" s="6"/>
      <c r="H92" s="6">
        <v>0</v>
      </c>
      <c r="I92" s="6"/>
      <c r="J92" s="6" t="s">
        <v>414</v>
      </c>
      <c r="P92" s="15" t="str">
        <f t="shared" si="27"/>
        <v>PF</v>
      </c>
      <c r="Q92" s="15">
        <f t="shared" si="28"/>
        <v>0</v>
      </c>
      <c r="R92" s="15">
        <f t="shared" si="29"/>
        <v>0</v>
      </c>
      <c r="S92" s="15">
        <f t="shared" si="30"/>
        <v>1024</v>
      </c>
      <c r="T92" s="15">
        <f t="shared" si="31"/>
        <v>0</v>
      </c>
      <c r="U92" s="15">
        <f t="shared" si="32"/>
        <v>0</v>
      </c>
      <c r="V92" s="15">
        <f t="shared" si="33"/>
        <v>1024</v>
      </c>
      <c r="W92" s="15">
        <f t="shared" si="34"/>
        <v>0</v>
      </c>
      <c r="X92" s="15">
        <f t="shared" si="35"/>
        <v>1024</v>
      </c>
      <c r="Z92" t="str">
        <f t="shared" si="24"/>
        <v>,,</v>
      </c>
      <c r="AA92" t="str">
        <f t="shared" si="36"/>
        <v>,,GPIO,,,,,,,,</v>
      </c>
      <c r="AC92" s="34"/>
      <c r="AD92" s="35" t="s">
        <v>411</v>
      </c>
      <c r="AE92" s="35"/>
      <c r="AF92" s="35"/>
      <c r="AG92" s="35"/>
      <c r="AH92" s="35"/>
      <c r="AI92" s="35"/>
      <c r="AJ92" s="35"/>
      <c r="AK92" s="35"/>
      <c r="AL92" s="36"/>
      <c r="AM92" s="36"/>
      <c r="AN92" s="36"/>
      <c r="AO92" s="36"/>
      <c r="AP92" s="36"/>
      <c r="AQ92" s="36"/>
      <c r="AR92" s="36"/>
      <c r="AS92" s="36"/>
    </row>
    <row r="93" spans="1:45" ht="18.75" x14ac:dyDescent="0.15">
      <c r="A93" s="13" t="s">
        <v>392</v>
      </c>
      <c r="B93" s="9" t="s">
        <v>411</v>
      </c>
      <c r="C93" s="10"/>
      <c r="D93" s="9" t="s">
        <v>412</v>
      </c>
      <c r="E93" s="9"/>
      <c r="F93" s="9" t="s">
        <v>413</v>
      </c>
      <c r="G93" s="9"/>
      <c r="H93" s="9">
        <v>0</v>
      </c>
      <c r="I93" s="9"/>
      <c r="J93" s="9" t="s">
        <v>414</v>
      </c>
      <c r="P93" s="15"/>
      <c r="Q93" s="15"/>
      <c r="R93" s="15"/>
      <c r="S93" s="15"/>
      <c r="T93" s="15"/>
      <c r="U93" s="15"/>
      <c r="V93" s="15"/>
      <c r="W93" s="15"/>
      <c r="X93" s="15"/>
      <c r="Z93" t="str">
        <f t="shared" si="24"/>
        <v>,,</v>
      </c>
      <c r="AA93" t="str">
        <f t="shared" si="36"/>
        <v>,,GPIO,,,,,,,,</v>
      </c>
      <c r="AC93" s="35"/>
      <c r="AD93" s="35" t="s">
        <v>411</v>
      </c>
      <c r="AE93" s="35"/>
      <c r="AF93" s="35"/>
      <c r="AG93" s="35"/>
      <c r="AH93" s="35"/>
      <c r="AI93" s="35"/>
      <c r="AJ93" s="35"/>
      <c r="AK93" s="35"/>
      <c r="AL93" s="36" t="s">
        <v>393</v>
      </c>
      <c r="AM93" s="36"/>
      <c r="AN93" s="36"/>
      <c r="AO93" s="36"/>
      <c r="AP93" s="36"/>
      <c r="AQ93" s="36"/>
      <c r="AR93" s="36"/>
      <c r="AS93" s="36"/>
    </row>
    <row r="94" spans="1:45" x14ac:dyDescent="0.15">
      <c r="A94" s="38"/>
    </row>
    <row r="95" spans="1:45" x14ac:dyDescent="0.15">
      <c r="A95" s="39"/>
    </row>
    <row r="96" spans="1:45" x14ac:dyDescent="0.15">
      <c r="A96" s="39"/>
    </row>
    <row r="97" spans="1:24" x14ac:dyDescent="0.15">
      <c r="A97" s="39"/>
    </row>
    <row r="98" spans="1:24" x14ac:dyDescent="0.15">
      <c r="A98" s="39"/>
      <c r="P98" s="15" t="s">
        <v>401</v>
      </c>
      <c r="Q98" s="15" t="s">
        <v>402</v>
      </c>
      <c r="R98" s="15"/>
      <c r="S98" s="15" t="s">
        <v>404</v>
      </c>
      <c r="T98" s="15" t="s">
        <v>405</v>
      </c>
      <c r="U98" s="15" t="s">
        <v>406</v>
      </c>
      <c r="V98" s="15" t="s">
        <v>407</v>
      </c>
      <c r="W98" s="15" t="s">
        <v>408</v>
      </c>
      <c r="X98" s="15" t="s">
        <v>409</v>
      </c>
    </row>
    <row r="99" spans="1:24" x14ac:dyDescent="0.15">
      <c r="A99" s="39"/>
      <c r="P99" s="15" t="s">
        <v>426</v>
      </c>
      <c r="Q99" s="15" t="str">
        <f>"0x"&amp;DEC2HEX(SUMIFS(Q$2:Q$93,$P$2:$P$93,$P99),4)</f>
        <v>0x0000</v>
      </c>
      <c r="R99" s="15"/>
      <c r="S99" s="15" t="str">
        <f t="shared" ref="S99:X99" si="37">"0x"&amp;DEC2HEX(SUMIFS(S$2:S$93,$P$2:$P$93,$P99),4)</f>
        <v>0xFFFF</v>
      </c>
      <c r="T99" s="15" t="str">
        <f t="shared" si="37"/>
        <v>0x0000</v>
      </c>
      <c r="U99" s="15" t="str">
        <f t="shared" si="37"/>
        <v>0x0000</v>
      </c>
      <c r="V99" s="15" t="str">
        <f t="shared" si="37"/>
        <v>0xFFFD</v>
      </c>
      <c r="W99" s="15" t="str">
        <f t="shared" si="37"/>
        <v>0x0002</v>
      </c>
      <c r="X99" s="15" t="str">
        <f t="shared" si="37"/>
        <v>0xFFFF</v>
      </c>
    </row>
    <row r="100" spans="1:24" x14ac:dyDescent="0.15">
      <c r="A100" s="39"/>
      <c r="P100" s="15" t="s">
        <v>427</v>
      </c>
      <c r="Q100" s="15" t="str">
        <f t="shared" ref="Q100:Q104" si="38">"0x"&amp;DEC2HEX(SUMIFS(Q$2:Q$93,$P$2:$P$93,$P100),4)</f>
        <v>0x0000</v>
      </c>
      <c r="R100" s="15"/>
      <c r="S100" s="15" t="str">
        <f t="shared" ref="S100:X104" si="39">"0x"&amp;DEC2HEX(SUMIFS(S$2:S$93,$P$2:$P$93,$P100),4)</f>
        <v>0xFFBF</v>
      </c>
      <c r="T100" s="15" t="str">
        <f t="shared" si="39"/>
        <v>0x0000</v>
      </c>
      <c r="U100" s="15" t="str">
        <f t="shared" si="39"/>
        <v>0x0000</v>
      </c>
      <c r="V100" s="15" t="str">
        <f t="shared" si="39"/>
        <v>0xFFFF</v>
      </c>
      <c r="W100" s="15" t="str">
        <f t="shared" si="39"/>
        <v>0x0000</v>
      </c>
      <c r="X100" s="15" t="str">
        <f t="shared" si="39"/>
        <v>0xFFFF</v>
      </c>
    </row>
    <row r="101" spans="1:24" x14ac:dyDescent="0.15">
      <c r="A101" s="39"/>
      <c r="P101" s="15" t="s">
        <v>428</v>
      </c>
      <c r="Q101" s="15" t="str">
        <f t="shared" si="38"/>
        <v>0x0000</v>
      </c>
      <c r="R101" s="15"/>
      <c r="S101" s="15" t="str">
        <f t="shared" si="39"/>
        <v>0xFFFF</v>
      </c>
      <c r="T101" s="15" t="str">
        <f t="shared" si="39"/>
        <v>0x0000</v>
      </c>
      <c r="U101" s="15" t="str">
        <f t="shared" si="39"/>
        <v>0x0000</v>
      </c>
      <c r="V101" s="15" t="str">
        <f t="shared" si="39"/>
        <v>0xFFFF</v>
      </c>
      <c r="W101" s="15" t="str">
        <f t="shared" si="39"/>
        <v>0x0000</v>
      </c>
      <c r="X101" s="15" t="str">
        <f t="shared" si="39"/>
        <v>0xFFFF</v>
      </c>
    </row>
    <row r="102" spans="1:24" x14ac:dyDescent="0.15">
      <c r="A102" s="40"/>
      <c r="P102" s="15" t="s">
        <v>429</v>
      </c>
      <c r="Q102" s="15" t="str">
        <f t="shared" si="38"/>
        <v>0x0000</v>
      </c>
      <c r="R102" s="15"/>
      <c r="S102" s="15" t="str">
        <f t="shared" si="39"/>
        <v>0xFFFF</v>
      </c>
      <c r="T102" s="15" t="str">
        <f t="shared" si="39"/>
        <v>0x0000</v>
      </c>
      <c r="U102" s="15" t="str">
        <f t="shared" si="39"/>
        <v>0x0000</v>
      </c>
      <c r="V102" s="15" t="str">
        <f t="shared" si="39"/>
        <v>0xFFE7</v>
      </c>
      <c r="W102" s="15" t="str">
        <f t="shared" si="39"/>
        <v>0x0000</v>
      </c>
      <c r="X102" s="15" t="str">
        <f t="shared" si="39"/>
        <v>0xFFFF</v>
      </c>
    </row>
    <row r="103" spans="1:24" x14ac:dyDescent="0.15">
      <c r="P103" s="43" t="s">
        <v>430</v>
      </c>
      <c r="Q103" s="15" t="str">
        <f t="shared" si="38"/>
        <v>0x0000</v>
      </c>
      <c r="R103" s="15"/>
      <c r="S103" s="15" t="str">
        <f t="shared" si="39"/>
        <v>0xFFFF</v>
      </c>
      <c r="T103" s="15" t="str">
        <f t="shared" si="39"/>
        <v>0x0000</v>
      </c>
      <c r="U103" s="15" t="str">
        <f t="shared" si="39"/>
        <v>0x0000</v>
      </c>
      <c r="V103" s="15" t="str">
        <f t="shared" si="39"/>
        <v>0xFFFF</v>
      </c>
      <c r="W103" s="15" t="str">
        <f t="shared" si="39"/>
        <v>0x0000</v>
      </c>
      <c r="X103" s="15" t="str">
        <f t="shared" si="39"/>
        <v>0xFFFF</v>
      </c>
    </row>
    <row r="104" spans="1:24" x14ac:dyDescent="0.15">
      <c r="P104" s="43" t="s">
        <v>431</v>
      </c>
      <c r="Q104" s="15" t="str">
        <f t="shared" si="38"/>
        <v>0x0000</v>
      </c>
      <c r="R104" s="15"/>
      <c r="S104" s="15" t="str">
        <f t="shared" si="39"/>
        <v>0x07FF</v>
      </c>
      <c r="T104" s="15" t="str">
        <f t="shared" si="39"/>
        <v>0x0000</v>
      </c>
      <c r="U104" s="15" t="str">
        <f t="shared" si="39"/>
        <v>0x0000</v>
      </c>
      <c r="V104" s="15" t="str">
        <f t="shared" si="39"/>
        <v>0x07FF</v>
      </c>
      <c r="W104" s="15" t="str">
        <f t="shared" si="39"/>
        <v>0x0000</v>
      </c>
      <c r="X104" s="15" t="str">
        <f t="shared" si="39"/>
        <v>0x07FF</v>
      </c>
    </row>
  </sheetData>
  <sheetProtection algorithmName="SHA-512" hashValue="9p5G84eTiRORY6vx8OJ9H606yGGEWUsur0ibCGxbDSGiRCxvq5euQy/IkiPTUYUFIqPqjBZ8gLgJB9n3PvTG0g==" saltValue="B+BYAfxoI8JeZm1aw644mg==" spinCount="100000" sheet="1" objects="1" scenarios="1"/>
  <mergeCells count="1">
    <mergeCell ref="L1:N1"/>
  </mergeCells>
  <phoneticPr fontId="8" type="noConversion"/>
  <dataValidations count="6">
    <dataValidation type="list" allowBlank="1" showInputMessage="1" showErrorMessage="1" sqref="F2:F93" xr:uid="{00000000-0002-0000-0100-000000000000}">
      <formula1>"推挽,开漏,NA"</formula1>
    </dataValidation>
    <dataValidation type="list" allowBlank="1" showInputMessage="1" showErrorMessage="1" sqref="D2:D93" xr:uid="{00000000-0002-0000-0100-000001000000}">
      <formula1>"输入,输出,NA"</formula1>
    </dataValidation>
    <dataValidation type="list" allowBlank="1" showInputMessage="1" showErrorMessage="1" sqref="B7" xr:uid="{00000000-0002-0000-0100-000002000000}">
      <formula1>$AC7:$AR7</formula1>
    </dataValidation>
    <dataValidation type="list" allowBlank="1" showInputMessage="1" showErrorMessage="1" sqref="B2:B6 B8:B93" xr:uid="{00000000-0002-0000-0100-000003000000}">
      <formula1>$AC2:$AQ2</formula1>
    </dataValidation>
    <dataValidation type="list" allowBlank="1" showInputMessage="1" showErrorMessage="1" sqref="H2:H93" xr:uid="{00000000-0002-0000-0100-000004000000}">
      <formula1>"0,1,NA"</formula1>
    </dataValidation>
    <dataValidation type="list" allowBlank="1" showInputMessage="1" showErrorMessage="1" sqref="J2:J93" xr:uid="{00000000-0002-0000-0100-000005000000}">
      <formula1>"上拉,下拉,NA"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zoomScale="70" zoomScaleNormal="70" workbookViewId="0">
      <pane ySplit="6" topLeftCell="A73" activePane="bottomLeft" state="frozen"/>
      <selection pane="bottomLeft" activeCell="A26" activeCellId="19" sqref="A73:A76 A52:A54 A87:A88 A39:A42 A7:A10 A91:A92 A11:A14 A43:A44 A23:A25 A82:A85 A33:A34 A35:A38 A63:A66 A45:A48 A15:A20 A93:A94 A21:A22 A49:A51 A55:A59 A26:A32"/>
    </sheetView>
  </sheetViews>
  <sheetFormatPr defaultColWidth="9" defaultRowHeight="21.95" customHeight="1" x14ac:dyDescent="0.15"/>
  <cols>
    <col min="1" max="1" width="14.625" style="44" customWidth="1"/>
    <col min="2" max="8" width="16" style="45" customWidth="1"/>
    <col min="9" max="9" width="8.25" style="46" customWidth="1"/>
    <col min="10" max="15" width="16" style="46" customWidth="1"/>
    <col min="16" max="17" width="16" style="45" customWidth="1"/>
    <col min="18" max="16384" width="9" style="45"/>
  </cols>
  <sheetData>
    <row r="1" spans="1:17" ht="21.95" customHeight="1" x14ac:dyDescent="0.15">
      <c r="B1" s="47" t="s">
        <v>0</v>
      </c>
      <c r="C1" s="48" t="s">
        <v>1</v>
      </c>
      <c r="D1" s="72" t="s">
        <v>2</v>
      </c>
      <c r="E1" s="47" t="s">
        <v>3</v>
      </c>
      <c r="F1" s="48" t="s">
        <v>4</v>
      </c>
      <c r="G1" s="75" t="s">
        <v>2</v>
      </c>
      <c r="J1" s="45"/>
      <c r="K1" s="45"/>
      <c r="M1" s="45"/>
      <c r="N1" s="45"/>
      <c r="O1" s="45"/>
    </row>
    <row r="2" spans="1:17" ht="21.95" customHeight="1" x14ac:dyDescent="0.15">
      <c r="B2" s="47" t="s">
        <v>5</v>
      </c>
      <c r="C2" s="48" t="s">
        <v>6</v>
      </c>
      <c r="D2" s="73"/>
      <c r="E2" s="47" t="s">
        <v>7</v>
      </c>
      <c r="F2" s="48" t="s">
        <v>8</v>
      </c>
      <c r="G2" s="76"/>
      <c r="J2" s="45"/>
      <c r="K2" s="45"/>
      <c r="M2" s="45"/>
      <c r="N2" s="45"/>
      <c r="O2" s="45"/>
    </row>
    <row r="3" spans="1:17" ht="21.95" customHeight="1" x14ac:dyDescent="0.15">
      <c r="B3" s="47" t="s">
        <v>9</v>
      </c>
      <c r="C3" s="48" t="s">
        <v>10</v>
      </c>
      <c r="D3" s="74"/>
      <c r="E3" s="47" t="s">
        <v>11</v>
      </c>
      <c r="F3" s="48" t="s">
        <v>12</v>
      </c>
      <c r="G3" s="77"/>
      <c r="J3" s="45"/>
      <c r="K3" s="45"/>
      <c r="M3" s="45"/>
      <c r="N3" s="45"/>
      <c r="O3" s="45"/>
    </row>
    <row r="5" spans="1:17" ht="21.95" customHeight="1" x14ac:dyDescent="0.15">
      <c r="A5" s="69" t="s">
        <v>13</v>
      </c>
      <c r="B5" s="70"/>
      <c r="C5" s="70"/>
      <c r="D5" s="70"/>
      <c r="E5" s="70"/>
      <c r="F5" s="70"/>
      <c r="G5" s="70"/>
      <c r="H5" s="71"/>
      <c r="J5" s="69" t="s">
        <v>14</v>
      </c>
      <c r="K5" s="70"/>
      <c r="L5" s="70"/>
      <c r="M5" s="70"/>
      <c r="N5" s="70"/>
      <c r="O5" s="70"/>
      <c r="P5" s="70"/>
      <c r="Q5" s="71"/>
    </row>
    <row r="6" spans="1:17" ht="21.95" customHeight="1" x14ac:dyDescent="0.15">
      <c r="A6" s="49" t="s">
        <v>15</v>
      </c>
      <c r="B6" s="50" t="s">
        <v>16</v>
      </c>
      <c r="C6" s="50" t="s">
        <v>17</v>
      </c>
      <c r="D6" s="50" t="s">
        <v>18</v>
      </c>
      <c r="E6" s="50" t="s">
        <v>19</v>
      </c>
      <c r="F6" s="50" t="s">
        <v>20</v>
      </c>
      <c r="G6" s="50" t="s">
        <v>21</v>
      </c>
      <c r="H6" s="51" t="s">
        <v>22</v>
      </c>
      <c r="J6" s="78"/>
      <c r="K6" s="79"/>
      <c r="L6" s="79"/>
      <c r="M6" s="79"/>
      <c r="N6" s="79"/>
      <c r="O6" s="79"/>
      <c r="P6" s="79"/>
      <c r="Q6" s="80"/>
    </row>
    <row r="7" spans="1:17" ht="21.95" customHeight="1" x14ac:dyDescent="0.15">
      <c r="A7" s="49" t="s">
        <v>23</v>
      </c>
      <c r="B7" s="50" t="s">
        <v>24</v>
      </c>
      <c r="C7" s="50" t="s">
        <v>25</v>
      </c>
      <c r="D7" s="50" t="s">
        <v>26</v>
      </c>
      <c r="E7" s="50" t="s">
        <v>27</v>
      </c>
      <c r="F7" s="50" t="s">
        <v>28</v>
      </c>
      <c r="G7" s="50" t="s">
        <v>29</v>
      </c>
      <c r="H7" s="51" t="s">
        <v>30</v>
      </c>
      <c r="J7" s="52" t="s">
        <v>31</v>
      </c>
      <c r="K7" s="53" t="s">
        <v>32</v>
      </c>
      <c r="L7" s="53" t="s">
        <v>33</v>
      </c>
      <c r="M7" s="53" t="s">
        <v>34</v>
      </c>
      <c r="N7" s="53" t="s">
        <v>35</v>
      </c>
      <c r="O7" s="53" t="s">
        <v>36</v>
      </c>
      <c r="P7" s="54"/>
      <c r="Q7" s="56"/>
    </row>
    <row r="8" spans="1:17" ht="21.95" customHeight="1" x14ac:dyDescent="0.15">
      <c r="A8" s="49" t="s">
        <v>37</v>
      </c>
      <c r="B8" s="50" t="s">
        <v>38</v>
      </c>
      <c r="C8" s="50" t="s">
        <v>39</v>
      </c>
      <c r="D8" s="50" t="s">
        <v>40</v>
      </c>
      <c r="E8" s="50" t="s">
        <v>41</v>
      </c>
      <c r="F8" s="50" t="s">
        <v>42</v>
      </c>
      <c r="G8" s="50" t="s">
        <v>43</v>
      </c>
      <c r="H8" s="51" t="s">
        <v>44</v>
      </c>
      <c r="J8" s="52" t="s">
        <v>8</v>
      </c>
      <c r="K8" s="53" t="s">
        <v>45</v>
      </c>
      <c r="L8" s="53" t="s">
        <v>46</v>
      </c>
      <c r="M8" s="53" t="s">
        <v>47</v>
      </c>
      <c r="N8" s="53" t="s">
        <v>48</v>
      </c>
      <c r="O8" s="53" t="s">
        <v>49</v>
      </c>
      <c r="P8" s="54"/>
      <c r="Q8" s="56"/>
    </row>
    <row r="9" spans="1:17" ht="21.95" customHeight="1" x14ac:dyDescent="0.15">
      <c r="A9" s="49" t="s">
        <v>50</v>
      </c>
      <c r="B9" s="50" t="s">
        <v>51</v>
      </c>
      <c r="C9" s="50" t="s">
        <v>30</v>
      </c>
      <c r="D9" s="50" t="s">
        <v>52</v>
      </c>
      <c r="E9" s="50" t="s">
        <v>28</v>
      </c>
      <c r="F9" s="50" t="s">
        <v>53</v>
      </c>
      <c r="G9" s="50" t="s">
        <v>54</v>
      </c>
      <c r="H9" s="51" t="s">
        <v>55</v>
      </c>
      <c r="J9" s="52" t="s">
        <v>56</v>
      </c>
      <c r="K9" s="53" t="s">
        <v>57</v>
      </c>
      <c r="L9" s="53" t="s">
        <v>58</v>
      </c>
      <c r="M9" s="53" t="s">
        <v>59</v>
      </c>
      <c r="N9" s="53" t="s">
        <v>60</v>
      </c>
      <c r="O9" s="50"/>
      <c r="P9" s="54"/>
      <c r="Q9" s="56"/>
    </row>
    <row r="10" spans="1:17" ht="21.95" customHeight="1" x14ac:dyDescent="0.15">
      <c r="A10" s="49" t="s">
        <v>61</v>
      </c>
      <c r="B10" s="50" t="s">
        <v>62</v>
      </c>
      <c r="C10" s="50" t="s">
        <v>63</v>
      </c>
      <c r="D10" s="50" t="s">
        <v>42</v>
      </c>
      <c r="E10" s="50" t="s">
        <v>64</v>
      </c>
      <c r="F10" s="50" t="s">
        <v>65</v>
      </c>
      <c r="G10" s="50" t="s">
        <v>66</v>
      </c>
      <c r="H10" s="51" t="s">
        <v>67</v>
      </c>
      <c r="J10" s="52" t="s">
        <v>68</v>
      </c>
      <c r="K10" s="53" t="s">
        <v>69</v>
      </c>
      <c r="L10" s="53" t="s">
        <v>70</v>
      </c>
      <c r="M10" s="53" t="s">
        <v>71</v>
      </c>
      <c r="N10" s="53" t="s">
        <v>72</v>
      </c>
      <c r="O10" s="50"/>
      <c r="P10" s="54"/>
      <c r="Q10" s="56"/>
    </row>
    <row r="11" spans="1:17" ht="21.95" customHeight="1" x14ac:dyDescent="0.15">
      <c r="A11" s="49" t="s">
        <v>73</v>
      </c>
      <c r="B11" s="50" t="s">
        <v>74</v>
      </c>
      <c r="C11" s="50" t="s">
        <v>51</v>
      </c>
      <c r="D11" s="50" t="s">
        <v>75</v>
      </c>
      <c r="E11" s="50" t="s">
        <v>76</v>
      </c>
      <c r="F11" s="50" t="s">
        <v>67</v>
      </c>
      <c r="G11" s="50" t="s">
        <v>77</v>
      </c>
      <c r="H11" s="51" t="s">
        <v>78</v>
      </c>
      <c r="J11" s="52" t="s">
        <v>79</v>
      </c>
      <c r="K11" s="53" t="s">
        <v>80</v>
      </c>
      <c r="L11" s="53" t="s">
        <v>81</v>
      </c>
      <c r="M11" s="53" t="s">
        <v>82</v>
      </c>
      <c r="N11" s="53" t="s">
        <v>83</v>
      </c>
      <c r="O11" s="53" t="s">
        <v>84</v>
      </c>
      <c r="P11" s="55" t="s">
        <v>85</v>
      </c>
      <c r="Q11" s="56"/>
    </row>
    <row r="12" spans="1:17" ht="21.95" customHeight="1" x14ac:dyDescent="0.15">
      <c r="A12" s="49" t="s">
        <v>86</v>
      </c>
      <c r="B12" s="50" t="s">
        <v>87</v>
      </c>
      <c r="C12" s="50" t="s">
        <v>26</v>
      </c>
      <c r="D12" s="50" t="s">
        <v>88</v>
      </c>
      <c r="E12" s="50" t="s">
        <v>30</v>
      </c>
      <c r="F12" s="50" t="s">
        <v>89</v>
      </c>
      <c r="G12" s="50" t="s">
        <v>90</v>
      </c>
      <c r="H12" s="51" t="s">
        <v>91</v>
      </c>
      <c r="J12" s="52" t="s">
        <v>92</v>
      </c>
      <c r="K12" s="53" t="s">
        <v>93</v>
      </c>
      <c r="L12" s="53" t="s">
        <v>94</v>
      </c>
      <c r="M12" s="53" t="s">
        <v>95</v>
      </c>
      <c r="N12" s="53" t="s">
        <v>96</v>
      </c>
      <c r="O12" s="55" t="s">
        <v>97</v>
      </c>
      <c r="P12" s="53" t="s">
        <v>98</v>
      </c>
      <c r="Q12" s="57" t="s">
        <v>99</v>
      </c>
    </row>
    <row r="13" spans="1:17" ht="21.95" customHeight="1" x14ac:dyDescent="0.15">
      <c r="A13" s="49" t="s">
        <v>100</v>
      </c>
      <c r="B13" s="50" t="s">
        <v>101</v>
      </c>
      <c r="C13" s="50" t="s">
        <v>102</v>
      </c>
      <c r="D13" s="50" t="s">
        <v>103</v>
      </c>
      <c r="E13" s="50" t="s">
        <v>28</v>
      </c>
      <c r="F13" s="50" t="s">
        <v>27</v>
      </c>
      <c r="G13" s="50" t="s">
        <v>104</v>
      </c>
      <c r="H13" s="51" t="s">
        <v>105</v>
      </c>
      <c r="J13" s="52" t="s">
        <v>106</v>
      </c>
      <c r="K13" s="53" t="s">
        <v>107</v>
      </c>
      <c r="L13" s="53" t="s">
        <v>108</v>
      </c>
      <c r="M13" s="53" t="s">
        <v>109</v>
      </c>
      <c r="N13" s="53" t="s">
        <v>110</v>
      </c>
      <c r="O13" s="50"/>
      <c r="P13" s="54"/>
      <c r="Q13" s="56"/>
    </row>
    <row r="14" spans="1:17" ht="21.95" customHeight="1" x14ac:dyDescent="0.15">
      <c r="A14" s="49" t="s">
        <v>111</v>
      </c>
      <c r="B14" s="50" t="s">
        <v>112</v>
      </c>
      <c r="C14" s="50" t="s">
        <v>113</v>
      </c>
      <c r="D14" s="50" t="s">
        <v>43</v>
      </c>
      <c r="E14" s="50" t="s">
        <v>114</v>
      </c>
      <c r="F14" s="50" t="s">
        <v>53</v>
      </c>
      <c r="G14" s="50" t="s">
        <v>52</v>
      </c>
      <c r="H14" s="51" t="s">
        <v>115</v>
      </c>
      <c r="J14" s="52" t="s">
        <v>116</v>
      </c>
      <c r="K14" s="53" t="s">
        <v>117</v>
      </c>
      <c r="L14" s="53" t="s">
        <v>118</v>
      </c>
      <c r="M14" s="53" t="s">
        <v>119</v>
      </c>
      <c r="N14" s="53" t="s">
        <v>120</v>
      </c>
      <c r="O14" s="50"/>
      <c r="P14" s="54"/>
      <c r="Q14" s="56"/>
    </row>
    <row r="15" spans="1:17" ht="21.95" customHeight="1" x14ac:dyDescent="0.15">
      <c r="A15" s="49" t="s">
        <v>121</v>
      </c>
      <c r="B15" s="50" t="s">
        <v>122</v>
      </c>
      <c r="C15" s="50" t="s">
        <v>123</v>
      </c>
      <c r="D15" s="50"/>
      <c r="E15" s="50"/>
      <c r="F15" s="50" t="s">
        <v>124</v>
      </c>
      <c r="G15" s="50" t="s">
        <v>125</v>
      </c>
      <c r="H15" s="51" t="s">
        <v>103</v>
      </c>
      <c r="J15" s="52" t="s">
        <v>126</v>
      </c>
      <c r="K15" s="50"/>
      <c r="L15" s="50"/>
      <c r="M15" s="50"/>
      <c r="N15" s="50"/>
      <c r="O15" s="50"/>
      <c r="P15" s="54"/>
      <c r="Q15" s="56"/>
    </row>
    <row r="16" spans="1:17" ht="21.95" customHeight="1" x14ac:dyDescent="0.15">
      <c r="A16" s="49" t="s">
        <v>127</v>
      </c>
      <c r="B16" s="50" t="s">
        <v>122</v>
      </c>
      <c r="C16" s="50" t="s">
        <v>66</v>
      </c>
      <c r="D16" s="50" t="s">
        <v>128</v>
      </c>
      <c r="E16" s="50" t="s">
        <v>129</v>
      </c>
      <c r="F16" s="50"/>
      <c r="G16" s="50" t="s">
        <v>43</v>
      </c>
      <c r="H16" s="51" t="s">
        <v>67</v>
      </c>
      <c r="J16" s="52" t="s">
        <v>130</v>
      </c>
      <c r="K16" s="50"/>
      <c r="L16" s="50"/>
      <c r="M16" s="50"/>
      <c r="N16" s="50"/>
      <c r="O16" s="50"/>
      <c r="P16" s="54"/>
      <c r="Q16" s="56"/>
    </row>
    <row r="17" spans="1:17" ht="21.95" customHeight="1" x14ac:dyDescent="0.15">
      <c r="A17" s="49" t="s">
        <v>131</v>
      </c>
      <c r="B17" s="50" t="s">
        <v>132</v>
      </c>
      <c r="C17" s="50" t="s">
        <v>133</v>
      </c>
      <c r="D17" s="50" t="s">
        <v>134</v>
      </c>
      <c r="E17" s="50" t="s">
        <v>135</v>
      </c>
      <c r="F17" s="50" t="s">
        <v>136</v>
      </c>
      <c r="G17" s="50" t="s">
        <v>54</v>
      </c>
      <c r="H17" s="51" t="s">
        <v>137</v>
      </c>
      <c r="J17" s="52" t="s">
        <v>138</v>
      </c>
      <c r="K17" s="50"/>
      <c r="L17" s="50"/>
      <c r="M17" s="50"/>
      <c r="N17" s="50"/>
      <c r="O17" s="50"/>
      <c r="P17" s="54"/>
      <c r="Q17" s="56"/>
    </row>
    <row r="18" spans="1:17" ht="21.95" customHeight="1" x14ac:dyDescent="0.15">
      <c r="A18" s="49" t="s">
        <v>139</v>
      </c>
      <c r="B18" s="50" t="s">
        <v>140</v>
      </c>
      <c r="C18" s="50" t="s">
        <v>104</v>
      </c>
      <c r="D18" s="50" t="s">
        <v>141</v>
      </c>
      <c r="E18" s="50"/>
      <c r="F18" s="50" t="s">
        <v>27</v>
      </c>
      <c r="G18" s="50" t="s">
        <v>101</v>
      </c>
      <c r="H18" s="51" t="s">
        <v>115</v>
      </c>
      <c r="J18" s="52" t="s">
        <v>142</v>
      </c>
      <c r="K18" s="50"/>
      <c r="L18" s="50"/>
      <c r="M18" s="50"/>
      <c r="N18" s="50"/>
      <c r="O18" s="50"/>
      <c r="P18" s="54"/>
      <c r="Q18" s="56"/>
    </row>
    <row r="19" spans="1:17" ht="21.95" customHeight="1" x14ac:dyDescent="0.15">
      <c r="A19" s="52" t="s">
        <v>143</v>
      </c>
      <c r="B19" s="50" t="s">
        <v>144</v>
      </c>
      <c r="C19" s="50" t="s">
        <v>29</v>
      </c>
      <c r="D19" s="50" t="s">
        <v>145</v>
      </c>
      <c r="E19" s="50"/>
      <c r="F19" s="50" t="s">
        <v>52</v>
      </c>
      <c r="G19" s="50" t="s">
        <v>112</v>
      </c>
      <c r="H19" s="51" t="s">
        <v>146</v>
      </c>
      <c r="J19" s="52" t="s">
        <v>147</v>
      </c>
      <c r="K19" s="50"/>
      <c r="L19" s="50"/>
      <c r="M19" s="50"/>
      <c r="N19" s="50"/>
      <c r="O19" s="50"/>
      <c r="P19" s="54"/>
      <c r="Q19" s="56"/>
    </row>
    <row r="20" spans="1:17" ht="21.95" customHeight="1" x14ac:dyDescent="0.15">
      <c r="A20" s="52" t="s">
        <v>148</v>
      </c>
      <c r="B20" s="50" t="s">
        <v>149</v>
      </c>
      <c r="C20" s="50" t="s">
        <v>132</v>
      </c>
      <c r="D20" s="50" t="s">
        <v>77</v>
      </c>
      <c r="E20" s="50" t="s">
        <v>29</v>
      </c>
      <c r="F20" s="50" t="s">
        <v>150</v>
      </c>
      <c r="G20" s="50" t="s">
        <v>151</v>
      </c>
      <c r="H20" s="51" t="s">
        <v>152</v>
      </c>
      <c r="J20" s="52" t="s">
        <v>153</v>
      </c>
      <c r="K20" s="50"/>
      <c r="L20" s="50"/>
      <c r="M20" s="50"/>
      <c r="N20" s="50"/>
      <c r="O20" s="50"/>
      <c r="P20" s="54"/>
      <c r="Q20" s="56"/>
    </row>
    <row r="21" spans="1:17" ht="21.95" customHeight="1" x14ac:dyDescent="0.15">
      <c r="A21" s="52" t="s">
        <v>154</v>
      </c>
      <c r="B21" s="50" t="s">
        <v>51</v>
      </c>
      <c r="C21" s="50" t="s">
        <v>122</v>
      </c>
      <c r="D21" s="50" t="s">
        <v>133</v>
      </c>
      <c r="E21" s="50" t="s">
        <v>77</v>
      </c>
      <c r="F21" s="50" t="s">
        <v>155</v>
      </c>
      <c r="G21" s="50" t="s">
        <v>156</v>
      </c>
      <c r="H21" s="51" t="s">
        <v>157</v>
      </c>
      <c r="J21" s="52" t="s">
        <v>158</v>
      </c>
      <c r="K21" s="50"/>
      <c r="L21" s="50"/>
      <c r="M21" s="50"/>
      <c r="N21" s="50"/>
      <c r="O21" s="50"/>
      <c r="P21" s="54"/>
      <c r="Q21" s="56"/>
    </row>
    <row r="22" spans="1:17" ht="21.95" customHeight="1" x14ac:dyDescent="0.15">
      <c r="A22" s="49" t="s">
        <v>159</v>
      </c>
      <c r="B22" s="50" t="s">
        <v>74</v>
      </c>
      <c r="C22" s="50" t="s">
        <v>62</v>
      </c>
      <c r="D22" s="50" t="s">
        <v>160</v>
      </c>
      <c r="E22" s="50" t="s">
        <v>26</v>
      </c>
      <c r="F22" s="50" t="s">
        <v>30</v>
      </c>
      <c r="G22" s="50" t="s">
        <v>66</v>
      </c>
      <c r="H22" s="51"/>
      <c r="J22" s="49"/>
      <c r="K22" s="50"/>
      <c r="L22" s="50"/>
      <c r="M22" s="50"/>
      <c r="N22" s="50"/>
      <c r="O22" s="50"/>
      <c r="P22" s="54"/>
      <c r="Q22" s="56"/>
    </row>
    <row r="23" spans="1:17" ht="21.95" customHeight="1" x14ac:dyDescent="0.15">
      <c r="A23" s="49" t="s">
        <v>161</v>
      </c>
      <c r="B23" s="50" t="s">
        <v>162</v>
      </c>
      <c r="C23" s="50" t="s">
        <v>163</v>
      </c>
      <c r="D23" s="50" t="s">
        <v>164</v>
      </c>
      <c r="E23" s="50" t="s">
        <v>89</v>
      </c>
      <c r="F23" s="50" t="s">
        <v>155</v>
      </c>
      <c r="G23" s="50" t="s">
        <v>156</v>
      </c>
      <c r="H23" s="51" t="s">
        <v>157</v>
      </c>
      <c r="J23" s="52" t="s">
        <v>165</v>
      </c>
      <c r="K23" s="53" t="s">
        <v>166</v>
      </c>
      <c r="L23" s="53" t="s">
        <v>167</v>
      </c>
      <c r="M23" s="53" t="s">
        <v>168</v>
      </c>
      <c r="N23" s="53" t="s">
        <v>169</v>
      </c>
      <c r="O23" s="50"/>
      <c r="P23" s="54"/>
      <c r="Q23" s="56"/>
    </row>
    <row r="24" spans="1:17" ht="21.95" customHeight="1" x14ac:dyDescent="0.15">
      <c r="A24" s="49" t="s">
        <v>170</v>
      </c>
      <c r="B24" s="50" t="s">
        <v>171</v>
      </c>
      <c r="C24" s="50" t="s">
        <v>54</v>
      </c>
      <c r="D24" s="50" t="s">
        <v>78</v>
      </c>
      <c r="E24" s="50" t="s">
        <v>172</v>
      </c>
      <c r="F24" s="50" t="s">
        <v>173</v>
      </c>
      <c r="G24" s="50" t="s">
        <v>152</v>
      </c>
      <c r="H24" s="51" t="s">
        <v>174</v>
      </c>
      <c r="J24" s="52" t="s">
        <v>175</v>
      </c>
      <c r="K24" s="53" t="s">
        <v>176</v>
      </c>
      <c r="L24" s="53" t="s">
        <v>177</v>
      </c>
      <c r="M24" s="53" t="s">
        <v>178</v>
      </c>
      <c r="N24" s="53" t="s">
        <v>179</v>
      </c>
      <c r="O24" s="53" t="s">
        <v>180</v>
      </c>
      <c r="P24" s="55" t="s">
        <v>181</v>
      </c>
      <c r="Q24" s="56"/>
    </row>
    <row r="25" spans="1:17" ht="21.95" customHeight="1" x14ac:dyDescent="0.15">
      <c r="A25" s="49" t="s">
        <v>182</v>
      </c>
      <c r="B25" s="50" t="s">
        <v>183</v>
      </c>
      <c r="C25" s="50" t="s">
        <v>88</v>
      </c>
      <c r="D25" s="50" t="s">
        <v>25</v>
      </c>
      <c r="E25" s="50" t="s">
        <v>125</v>
      </c>
      <c r="F25" s="50" t="s">
        <v>184</v>
      </c>
      <c r="G25" s="50" t="s">
        <v>128</v>
      </c>
      <c r="H25" s="51" t="s">
        <v>134</v>
      </c>
      <c r="J25" s="52" t="s">
        <v>185</v>
      </c>
      <c r="K25" s="53" t="s">
        <v>186</v>
      </c>
      <c r="L25" s="53" t="s">
        <v>187</v>
      </c>
      <c r="M25" s="53" t="s">
        <v>188</v>
      </c>
      <c r="N25" s="50"/>
      <c r="O25" s="50"/>
      <c r="P25" s="54"/>
      <c r="Q25" s="56"/>
    </row>
    <row r="26" spans="1:17" ht="21.95" customHeight="1" x14ac:dyDescent="0.15">
      <c r="A26" s="49" t="s">
        <v>189</v>
      </c>
      <c r="B26" s="50" t="s">
        <v>87</v>
      </c>
      <c r="C26" s="50" t="s">
        <v>40</v>
      </c>
      <c r="D26" s="50" t="s">
        <v>124</v>
      </c>
      <c r="E26" s="50" t="s">
        <v>123</v>
      </c>
      <c r="F26" s="50" t="s">
        <v>190</v>
      </c>
      <c r="G26" s="50" t="s">
        <v>90</v>
      </c>
      <c r="H26" s="51" t="s">
        <v>91</v>
      </c>
      <c r="J26" s="52" t="s">
        <v>191</v>
      </c>
      <c r="K26" s="53" t="s">
        <v>192</v>
      </c>
      <c r="L26" s="53" t="s">
        <v>193</v>
      </c>
      <c r="M26" s="50"/>
      <c r="N26" s="50"/>
      <c r="O26" s="50"/>
      <c r="P26" s="54"/>
      <c r="Q26" s="56"/>
    </row>
    <row r="27" spans="1:17" ht="21.95" customHeight="1" x14ac:dyDescent="0.15">
      <c r="A27" s="49" t="s">
        <v>194</v>
      </c>
      <c r="B27" s="50" t="s">
        <v>101</v>
      </c>
      <c r="C27" s="50" t="s">
        <v>102</v>
      </c>
      <c r="D27" s="50" t="s">
        <v>134</v>
      </c>
      <c r="E27" s="50" t="s">
        <v>140</v>
      </c>
      <c r="F27" s="50" t="s">
        <v>136</v>
      </c>
      <c r="G27" s="50" t="s">
        <v>114</v>
      </c>
      <c r="H27" s="51" t="s">
        <v>195</v>
      </c>
      <c r="J27" s="52" t="s">
        <v>196</v>
      </c>
      <c r="K27" s="53" t="s">
        <v>197</v>
      </c>
      <c r="L27" s="53" t="s">
        <v>198</v>
      </c>
      <c r="M27" s="53" t="s">
        <v>199</v>
      </c>
      <c r="N27" s="50"/>
      <c r="O27" s="50"/>
      <c r="P27" s="54"/>
      <c r="Q27" s="56"/>
    </row>
    <row r="28" spans="1:17" ht="21.95" customHeight="1" x14ac:dyDescent="0.15">
      <c r="A28" s="49" t="s">
        <v>200</v>
      </c>
      <c r="B28" s="50" t="s">
        <v>112</v>
      </c>
      <c r="C28" s="50"/>
      <c r="D28" s="50" t="s">
        <v>184</v>
      </c>
      <c r="E28" s="50" t="s">
        <v>113</v>
      </c>
      <c r="F28" s="50" t="s">
        <v>190</v>
      </c>
      <c r="G28" s="50" t="s">
        <v>146</v>
      </c>
      <c r="H28" s="51" t="s">
        <v>144</v>
      </c>
      <c r="J28" s="52" t="s">
        <v>201</v>
      </c>
      <c r="K28" s="53" t="s">
        <v>202</v>
      </c>
      <c r="L28" s="53" t="s">
        <v>203</v>
      </c>
      <c r="M28" s="50"/>
      <c r="N28" s="50"/>
      <c r="O28" s="50"/>
      <c r="P28" s="54"/>
      <c r="Q28" s="56"/>
    </row>
    <row r="29" spans="1:17" ht="21.95" customHeight="1" x14ac:dyDescent="0.15">
      <c r="A29" s="49" t="s">
        <v>204</v>
      </c>
      <c r="B29" s="50" t="s">
        <v>129</v>
      </c>
      <c r="C29" s="50" t="s">
        <v>122</v>
      </c>
      <c r="D29" s="50" t="s">
        <v>42</v>
      </c>
      <c r="E29" s="50" t="s">
        <v>30</v>
      </c>
      <c r="F29" s="50" t="s">
        <v>195</v>
      </c>
      <c r="G29" s="50" t="s">
        <v>123</v>
      </c>
      <c r="H29" s="51" t="s">
        <v>183</v>
      </c>
      <c r="J29" s="52" t="s">
        <v>205</v>
      </c>
      <c r="K29" s="53" t="s">
        <v>206</v>
      </c>
      <c r="L29" s="53" t="s">
        <v>207</v>
      </c>
      <c r="M29" s="53" t="s">
        <v>208</v>
      </c>
      <c r="N29" s="50"/>
      <c r="O29" s="50"/>
      <c r="P29" s="54"/>
      <c r="Q29" s="56"/>
    </row>
    <row r="30" spans="1:17" ht="21.95" customHeight="1" x14ac:dyDescent="0.15">
      <c r="A30" s="49" t="s">
        <v>209</v>
      </c>
      <c r="B30" s="50" t="s">
        <v>135</v>
      </c>
      <c r="C30" s="50" t="s">
        <v>132</v>
      </c>
      <c r="D30" s="50" t="s">
        <v>64</v>
      </c>
      <c r="E30" s="50" t="s">
        <v>210</v>
      </c>
      <c r="F30" s="50" t="s">
        <v>40</v>
      </c>
      <c r="G30" s="50" t="s">
        <v>211</v>
      </c>
      <c r="H30" s="51" t="s">
        <v>151</v>
      </c>
      <c r="J30" s="52" t="s">
        <v>212</v>
      </c>
      <c r="K30" s="53" t="s">
        <v>213</v>
      </c>
      <c r="L30" s="53" t="s">
        <v>214</v>
      </c>
      <c r="M30" s="50"/>
      <c r="N30" s="50"/>
      <c r="O30" s="50"/>
      <c r="P30" s="54"/>
      <c r="Q30" s="56"/>
    </row>
    <row r="31" spans="1:17" ht="21.95" customHeight="1" x14ac:dyDescent="0.15">
      <c r="A31" s="49" t="s">
        <v>215</v>
      </c>
      <c r="B31" s="50" t="s">
        <v>129</v>
      </c>
      <c r="C31" s="50" t="s">
        <v>28</v>
      </c>
      <c r="D31" s="50"/>
      <c r="E31" s="50" t="s">
        <v>53</v>
      </c>
      <c r="F31" s="50" t="s">
        <v>63</v>
      </c>
      <c r="G31" s="50" t="s">
        <v>133</v>
      </c>
      <c r="H31" s="51" t="s">
        <v>122</v>
      </c>
      <c r="J31" s="52" t="s">
        <v>216</v>
      </c>
      <c r="K31" s="53" t="s">
        <v>217</v>
      </c>
      <c r="L31" s="50"/>
      <c r="M31" s="50"/>
      <c r="N31" s="50"/>
      <c r="O31" s="50"/>
      <c r="P31" s="54"/>
      <c r="Q31" s="56"/>
    </row>
    <row r="32" spans="1:17" ht="21.95" customHeight="1" x14ac:dyDescent="0.15">
      <c r="A32" s="49" t="s">
        <v>218</v>
      </c>
      <c r="B32" s="50" t="s">
        <v>135</v>
      </c>
      <c r="C32" s="50" t="s">
        <v>149</v>
      </c>
      <c r="D32" s="50" t="s">
        <v>65</v>
      </c>
      <c r="E32" s="50" t="s">
        <v>53</v>
      </c>
      <c r="F32" s="50"/>
      <c r="G32" s="50" t="s">
        <v>64</v>
      </c>
      <c r="H32" s="51" t="s">
        <v>132</v>
      </c>
      <c r="J32" s="52" t="s">
        <v>219</v>
      </c>
      <c r="K32" s="50"/>
      <c r="L32" s="50"/>
      <c r="M32" s="50"/>
      <c r="N32" s="50"/>
      <c r="O32" s="50"/>
      <c r="P32" s="54"/>
      <c r="Q32" s="56"/>
    </row>
    <row r="33" spans="1:17" ht="21.95" customHeight="1" x14ac:dyDescent="0.15">
      <c r="A33" s="49" t="s">
        <v>220</v>
      </c>
      <c r="B33" s="50" t="s">
        <v>141</v>
      </c>
      <c r="C33" s="50" t="s">
        <v>221</v>
      </c>
      <c r="D33" s="50" t="s">
        <v>28</v>
      </c>
      <c r="E33" s="50" t="s">
        <v>164</v>
      </c>
      <c r="F33" s="50" t="s">
        <v>66</v>
      </c>
      <c r="G33" s="50" t="s">
        <v>160</v>
      </c>
      <c r="H33" s="51" t="s">
        <v>38</v>
      </c>
      <c r="J33" s="52" t="s">
        <v>222</v>
      </c>
      <c r="K33" s="53" t="s">
        <v>223</v>
      </c>
      <c r="L33" s="53" t="s">
        <v>224</v>
      </c>
      <c r="M33" s="50"/>
      <c r="N33" s="50"/>
      <c r="O33" s="50"/>
      <c r="P33" s="54"/>
      <c r="Q33" s="56"/>
    </row>
    <row r="34" spans="1:17" ht="21.95" customHeight="1" x14ac:dyDescent="0.15">
      <c r="A34" s="49" t="s">
        <v>225</v>
      </c>
      <c r="B34" s="50" t="s">
        <v>145</v>
      </c>
      <c r="C34" s="50" t="s">
        <v>42</v>
      </c>
      <c r="D34" s="50" t="s">
        <v>226</v>
      </c>
      <c r="E34" s="50" t="s">
        <v>136</v>
      </c>
      <c r="F34" s="50" t="s">
        <v>137</v>
      </c>
      <c r="G34" s="50" t="s">
        <v>210</v>
      </c>
      <c r="H34" s="51" t="s">
        <v>24</v>
      </c>
      <c r="J34" s="52" t="s">
        <v>227</v>
      </c>
      <c r="K34" s="53" t="s">
        <v>228</v>
      </c>
      <c r="L34" s="53" t="s">
        <v>229</v>
      </c>
      <c r="M34" s="53" t="s">
        <v>230</v>
      </c>
      <c r="N34" s="50"/>
      <c r="O34" s="50"/>
      <c r="P34" s="54"/>
      <c r="Q34" s="56"/>
    </row>
    <row r="35" spans="1:17" ht="21.95" customHeight="1" x14ac:dyDescent="0.15">
      <c r="A35" s="49" t="s">
        <v>231</v>
      </c>
      <c r="B35" s="50" t="s">
        <v>65</v>
      </c>
      <c r="C35" s="50" t="s">
        <v>103</v>
      </c>
      <c r="D35" s="50" t="s">
        <v>164</v>
      </c>
      <c r="E35" s="50" t="s">
        <v>128</v>
      </c>
      <c r="F35" s="50"/>
      <c r="G35" s="50" t="s">
        <v>173</v>
      </c>
      <c r="H35" s="51" t="s">
        <v>137</v>
      </c>
      <c r="J35" s="52" t="s">
        <v>232</v>
      </c>
      <c r="K35" s="53" t="s">
        <v>233</v>
      </c>
      <c r="L35" s="53" t="s">
        <v>234</v>
      </c>
      <c r="M35" s="50"/>
      <c r="N35" s="50"/>
      <c r="O35" s="50"/>
      <c r="P35" s="54"/>
      <c r="Q35" s="56"/>
    </row>
    <row r="36" spans="1:17" ht="21.95" customHeight="1" x14ac:dyDescent="0.15">
      <c r="A36" s="49" t="s">
        <v>235</v>
      </c>
      <c r="B36" s="50" t="s">
        <v>221</v>
      </c>
      <c r="C36" s="50" t="s">
        <v>141</v>
      </c>
      <c r="D36" s="50" t="s">
        <v>114</v>
      </c>
      <c r="E36" s="50" t="s">
        <v>105</v>
      </c>
      <c r="F36" s="50" t="s">
        <v>28</v>
      </c>
      <c r="G36" s="50" t="s">
        <v>124</v>
      </c>
      <c r="H36" s="51" t="s">
        <v>172</v>
      </c>
      <c r="J36" s="52" t="s">
        <v>236</v>
      </c>
      <c r="K36" s="53" t="s">
        <v>237</v>
      </c>
      <c r="L36" s="53" t="s">
        <v>238</v>
      </c>
      <c r="M36" s="50"/>
      <c r="N36" s="50"/>
      <c r="O36" s="50"/>
      <c r="P36" s="54"/>
      <c r="Q36" s="56"/>
    </row>
    <row r="37" spans="1:17" ht="21.95" customHeight="1" x14ac:dyDescent="0.15">
      <c r="A37" s="49" t="s">
        <v>239</v>
      </c>
      <c r="B37" s="50" t="s">
        <v>55</v>
      </c>
      <c r="C37" s="50" t="s">
        <v>145</v>
      </c>
      <c r="D37" s="50" t="s">
        <v>163</v>
      </c>
      <c r="E37" s="50" t="s">
        <v>30</v>
      </c>
      <c r="F37" s="50" t="s">
        <v>150</v>
      </c>
      <c r="G37" s="50" t="s">
        <v>173</v>
      </c>
      <c r="H37" s="51" t="s">
        <v>184</v>
      </c>
      <c r="J37" s="52" t="s">
        <v>240</v>
      </c>
      <c r="K37" s="53" t="s">
        <v>241</v>
      </c>
      <c r="L37" s="53" t="s">
        <v>242</v>
      </c>
      <c r="M37" s="53" t="s">
        <v>243</v>
      </c>
      <c r="N37" s="53" t="s">
        <v>244</v>
      </c>
      <c r="O37" s="50"/>
      <c r="P37" s="54"/>
      <c r="Q37" s="56"/>
    </row>
    <row r="38" spans="1:17" ht="21.95" customHeight="1" x14ac:dyDescent="0.15">
      <c r="A38" s="49" t="s">
        <v>245</v>
      </c>
      <c r="B38" s="50" t="s">
        <v>44</v>
      </c>
      <c r="C38" s="50" t="s">
        <v>78</v>
      </c>
      <c r="D38" s="50" t="s">
        <v>40</v>
      </c>
      <c r="E38" s="50" t="s">
        <v>63</v>
      </c>
      <c r="F38" s="50"/>
      <c r="G38" s="50"/>
      <c r="H38" s="51" t="s">
        <v>39</v>
      </c>
      <c r="J38" s="52" t="s">
        <v>246</v>
      </c>
      <c r="K38" s="53" t="s">
        <v>247</v>
      </c>
      <c r="L38" s="50"/>
      <c r="M38" s="50"/>
      <c r="N38" s="50"/>
      <c r="O38" s="50"/>
      <c r="P38" s="54"/>
      <c r="Q38" s="56"/>
    </row>
    <row r="39" spans="1:17" ht="21.95" customHeight="1" x14ac:dyDescent="0.15">
      <c r="A39" s="49" t="s">
        <v>248</v>
      </c>
      <c r="B39" s="50" t="s">
        <v>190</v>
      </c>
      <c r="C39" s="50" t="s">
        <v>146</v>
      </c>
      <c r="D39" s="50" t="s">
        <v>24</v>
      </c>
      <c r="E39" s="50" t="s">
        <v>249</v>
      </c>
      <c r="F39" s="50"/>
      <c r="G39" s="50"/>
      <c r="H39" s="51"/>
      <c r="J39" s="52" t="s">
        <v>250</v>
      </c>
      <c r="K39" s="53" t="s">
        <v>251</v>
      </c>
      <c r="L39" s="53" t="s">
        <v>252</v>
      </c>
      <c r="M39" s="53" t="s">
        <v>253</v>
      </c>
      <c r="N39" s="50"/>
      <c r="O39" s="50"/>
      <c r="P39" s="54"/>
      <c r="Q39" s="56"/>
    </row>
    <row r="40" spans="1:17" ht="21.95" customHeight="1" x14ac:dyDescent="0.15">
      <c r="A40" s="49" t="s">
        <v>254</v>
      </c>
      <c r="B40" s="50" t="s">
        <v>183</v>
      </c>
      <c r="C40" s="50" t="s">
        <v>89</v>
      </c>
      <c r="D40" s="50" t="s">
        <v>38</v>
      </c>
      <c r="E40" s="50" t="s">
        <v>255</v>
      </c>
      <c r="F40" s="50"/>
      <c r="G40" s="50" t="s">
        <v>256</v>
      </c>
      <c r="H40" s="51"/>
      <c r="J40" s="52" t="s">
        <v>257</v>
      </c>
      <c r="K40" s="53" t="s">
        <v>258</v>
      </c>
      <c r="L40" s="53" t="s">
        <v>259</v>
      </c>
      <c r="M40" s="53" t="s">
        <v>260</v>
      </c>
      <c r="N40" s="50"/>
      <c r="O40" s="50"/>
      <c r="P40" s="54"/>
      <c r="Q40" s="56"/>
    </row>
    <row r="41" spans="1:17" ht="21.95" customHeight="1" x14ac:dyDescent="0.15">
      <c r="A41" s="49" t="s">
        <v>261</v>
      </c>
      <c r="B41" s="50" t="s">
        <v>55</v>
      </c>
      <c r="C41" s="50" t="s">
        <v>211</v>
      </c>
      <c r="D41" s="50" t="s">
        <v>151</v>
      </c>
      <c r="E41" s="50" t="s">
        <v>262</v>
      </c>
      <c r="F41" s="50"/>
      <c r="G41" s="50"/>
      <c r="H41" s="51"/>
      <c r="J41" s="52" t="s">
        <v>263</v>
      </c>
      <c r="K41" s="53" t="s">
        <v>264</v>
      </c>
      <c r="L41" s="53" t="s">
        <v>265</v>
      </c>
      <c r="M41" s="53" t="s">
        <v>266</v>
      </c>
      <c r="N41" s="50"/>
      <c r="O41" s="50"/>
      <c r="P41" s="54"/>
      <c r="Q41" s="56"/>
    </row>
    <row r="42" spans="1:17" ht="21.95" customHeight="1" x14ac:dyDescent="0.15">
      <c r="A42" s="49" t="s">
        <v>267</v>
      </c>
      <c r="B42" s="50" t="s">
        <v>44</v>
      </c>
      <c r="C42" s="50" t="s">
        <v>195</v>
      </c>
      <c r="D42" s="50" t="s">
        <v>211</v>
      </c>
      <c r="E42" s="50" t="s">
        <v>268</v>
      </c>
      <c r="F42" s="50" t="s">
        <v>269</v>
      </c>
      <c r="G42" s="50"/>
      <c r="H42" s="51"/>
      <c r="J42" s="52" t="s">
        <v>270</v>
      </c>
      <c r="K42" s="53" t="s">
        <v>271</v>
      </c>
      <c r="L42" s="53" t="s">
        <v>272</v>
      </c>
      <c r="M42" s="53" t="s">
        <v>273</v>
      </c>
      <c r="N42" s="50"/>
      <c r="O42" s="50"/>
      <c r="P42" s="54"/>
      <c r="Q42" s="56"/>
    </row>
    <row r="43" spans="1:17" ht="21.95" customHeight="1" x14ac:dyDescent="0.15">
      <c r="A43" s="49" t="s">
        <v>274</v>
      </c>
      <c r="B43" s="50" t="s">
        <v>164</v>
      </c>
      <c r="C43" s="50" t="s">
        <v>76</v>
      </c>
      <c r="D43" s="50" t="s">
        <v>149</v>
      </c>
      <c r="E43" s="50" t="s">
        <v>152</v>
      </c>
      <c r="F43" s="50"/>
      <c r="G43" s="50"/>
      <c r="H43" s="51"/>
      <c r="J43" s="52" t="s">
        <v>275</v>
      </c>
      <c r="K43" s="53" t="s">
        <v>276</v>
      </c>
      <c r="L43" s="53" t="s">
        <v>277</v>
      </c>
      <c r="M43" s="53" t="s">
        <v>278</v>
      </c>
      <c r="N43" s="50"/>
      <c r="O43" s="50"/>
      <c r="P43" s="54"/>
      <c r="Q43" s="56"/>
    </row>
    <row r="44" spans="1:17" ht="21.95" customHeight="1" x14ac:dyDescent="0.15">
      <c r="A44" s="49" t="s">
        <v>279</v>
      </c>
      <c r="B44" s="50" t="s">
        <v>226</v>
      </c>
      <c r="C44" s="50" t="s">
        <v>172</v>
      </c>
      <c r="D44" s="50" t="s">
        <v>75</v>
      </c>
      <c r="E44" s="50"/>
      <c r="F44" s="50"/>
      <c r="G44" s="50"/>
      <c r="H44" s="51"/>
      <c r="J44" s="52" t="s">
        <v>280</v>
      </c>
      <c r="K44" s="53" t="s">
        <v>281</v>
      </c>
      <c r="L44" s="53" t="s">
        <v>282</v>
      </c>
      <c r="M44" s="53" t="s">
        <v>283</v>
      </c>
      <c r="N44" s="50"/>
      <c r="O44" s="50"/>
      <c r="P44" s="54"/>
      <c r="Q44" s="56"/>
    </row>
    <row r="45" spans="1:17" ht="21.95" customHeight="1" x14ac:dyDescent="0.15">
      <c r="A45" s="49" t="s">
        <v>284</v>
      </c>
      <c r="B45" s="50" t="s">
        <v>102</v>
      </c>
      <c r="C45" s="50" t="s">
        <v>125</v>
      </c>
      <c r="D45" s="50" t="s">
        <v>53</v>
      </c>
      <c r="E45" s="50" t="s">
        <v>285</v>
      </c>
      <c r="F45" s="50"/>
      <c r="G45" s="50" t="s">
        <v>286</v>
      </c>
      <c r="H45" s="51"/>
      <c r="J45" s="52" t="s">
        <v>287</v>
      </c>
      <c r="K45" s="50"/>
      <c r="L45" s="50"/>
      <c r="M45" s="50"/>
      <c r="N45" s="50"/>
      <c r="O45" s="50"/>
      <c r="P45" s="54"/>
      <c r="Q45" s="56"/>
    </row>
    <row r="46" spans="1:17" ht="21.95" customHeight="1" x14ac:dyDescent="0.15">
      <c r="A46" s="49" t="s">
        <v>288</v>
      </c>
      <c r="B46" s="50" t="s">
        <v>113</v>
      </c>
      <c r="C46" s="50" t="s">
        <v>67</v>
      </c>
      <c r="D46" s="50" t="s">
        <v>64</v>
      </c>
      <c r="E46" s="50" t="s">
        <v>289</v>
      </c>
      <c r="F46" s="50"/>
      <c r="G46" s="50" t="s">
        <v>290</v>
      </c>
      <c r="H46" s="51"/>
      <c r="J46" s="52" t="s">
        <v>291</v>
      </c>
      <c r="K46" s="53" t="s">
        <v>292</v>
      </c>
      <c r="L46" s="53" t="s">
        <v>293</v>
      </c>
      <c r="M46" s="50"/>
      <c r="N46" s="50"/>
      <c r="O46" s="50"/>
      <c r="P46" s="54"/>
      <c r="Q46" s="56"/>
    </row>
    <row r="47" spans="1:17" ht="21.95" customHeight="1" x14ac:dyDescent="0.15">
      <c r="A47" s="49" t="s">
        <v>294</v>
      </c>
      <c r="B47" s="50" t="s">
        <v>162</v>
      </c>
      <c r="C47" s="50" t="s">
        <v>137</v>
      </c>
      <c r="D47" s="50" t="s">
        <v>76</v>
      </c>
      <c r="E47" s="50" t="s">
        <v>295</v>
      </c>
      <c r="F47" s="50"/>
      <c r="G47" s="50" t="s">
        <v>296</v>
      </c>
      <c r="H47" s="51"/>
      <c r="J47" s="52" t="s">
        <v>297</v>
      </c>
      <c r="K47" s="50"/>
      <c r="L47" s="50"/>
      <c r="M47" s="50"/>
      <c r="N47" s="50"/>
      <c r="O47" s="50"/>
      <c r="P47" s="54"/>
      <c r="Q47" s="56"/>
    </row>
    <row r="48" spans="1:17" ht="21.95" customHeight="1" x14ac:dyDescent="0.15">
      <c r="A48" s="49" t="s">
        <v>298</v>
      </c>
      <c r="B48" s="50" t="s">
        <v>171</v>
      </c>
      <c r="C48" s="50" t="s">
        <v>115</v>
      </c>
      <c r="D48" s="50" t="s">
        <v>41</v>
      </c>
      <c r="E48" s="50" t="s">
        <v>299</v>
      </c>
      <c r="F48" s="50"/>
      <c r="G48" s="50" t="s">
        <v>300</v>
      </c>
      <c r="H48" s="51"/>
      <c r="J48" s="52" t="s">
        <v>301</v>
      </c>
      <c r="K48" s="50"/>
      <c r="L48" s="50"/>
      <c r="M48" s="50"/>
      <c r="N48" s="50"/>
      <c r="O48" s="50"/>
      <c r="P48" s="54"/>
      <c r="Q48" s="56"/>
    </row>
    <row r="49" spans="1:17" ht="21.95" customHeight="1" x14ac:dyDescent="0.15">
      <c r="A49" s="49" t="s">
        <v>302</v>
      </c>
      <c r="B49" s="50" t="s">
        <v>25</v>
      </c>
      <c r="C49" s="50" t="s">
        <v>164</v>
      </c>
      <c r="D49" s="50" t="s">
        <v>162</v>
      </c>
      <c r="E49" s="50"/>
      <c r="F49" s="50"/>
      <c r="G49" s="50"/>
      <c r="H49" s="51"/>
      <c r="J49" s="52" t="s">
        <v>303</v>
      </c>
      <c r="K49" s="53" t="s">
        <v>304</v>
      </c>
      <c r="L49" s="50"/>
      <c r="M49" s="50"/>
      <c r="N49" s="50"/>
      <c r="O49" s="50"/>
      <c r="P49" s="54"/>
      <c r="Q49" s="56"/>
    </row>
    <row r="50" spans="1:17" ht="21.95" customHeight="1" x14ac:dyDescent="0.15">
      <c r="A50" s="49" t="s">
        <v>305</v>
      </c>
      <c r="B50" s="50" t="s">
        <v>39</v>
      </c>
      <c r="C50" s="50" t="s">
        <v>226</v>
      </c>
      <c r="D50" s="50" t="s">
        <v>171</v>
      </c>
      <c r="E50" s="50" t="s">
        <v>255</v>
      </c>
      <c r="F50" s="50"/>
      <c r="G50" s="50"/>
      <c r="H50" s="51"/>
      <c r="J50" s="52" t="s">
        <v>306</v>
      </c>
      <c r="K50" s="53" t="s">
        <v>307</v>
      </c>
      <c r="L50" s="50"/>
      <c r="M50" s="50"/>
      <c r="N50" s="50"/>
      <c r="O50" s="50"/>
      <c r="P50" s="54"/>
      <c r="Q50" s="56"/>
    </row>
    <row r="51" spans="1:17" ht="21.95" customHeight="1" x14ac:dyDescent="0.15">
      <c r="A51" s="49" t="s">
        <v>308</v>
      </c>
      <c r="B51" s="50" t="s">
        <v>164</v>
      </c>
      <c r="C51" s="50" t="s">
        <v>25</v>
      </c>
      <c r="D51" s="50" t="s">
        <v>75</v>
      </c>
      <c r="E51" s="50" t="s">
        <v>268</v>
      </c>
      <c r="F51" s="50"/>
      <c r="G51" s="50"/>
      <c r="H51" s="51"/>
      <c r="J51" s="52" t="s">
        <v>309</v>
      </c>
      <c r="K51" s="53" t="s">
        <v>310</v>
      </c>
      <c r="L51" s="50"/>
      <c r="M51" s="50"/>
      <c r="N51" s="50"/>
      <c r="O51" s="50"/>
      <c r="P51" s="54"/>
      <c r="Q51" s="56"/>
    </row>
    <row r="52" spans="1:17" ht="21.95" customHeight="1" x14ac:dyDescent="0.15">
      <c r="A52" s="49" t="s">
        <v>311</v>
      </c>
      <c r="B52" s="50"/>
      <c r="C52" s="50" t="s">
        <v>150</v>
      </c>
      <c r="D52" s="50" t="s">
        <v>163</v>
      </c>
      <c r="E52" s="50"/>
      <c r="F52" s="50"/>
      <c r="G52" s="50"/>
      <c r="H52" s="51"/>
      <c r="J52" s="52" t="s">
        <v>312</v>
      </c>
      <c r="K52" s="50"/>
      <c r="L52" s="50"/>
      <c r="M52" s="50"/>
      <c r="N52" s="50"/>
      <c r="O52" s="50"/>
      <c r="P52" s="54"/>
      <c r="Q52" s="56"/>
    </row>
    <row r="53" spans="1:17" ht="21.95" customHeight="1" x14ac:dyDescent="0.15">
      <c r="A53" s="49" t="s">
        <v>313</v>
      </c>
      <c r="B53" s="50"/>
      <c r="C53" s="50"/>
      <c r="D53" s="50"/>
      <c r="E53" s="50"/>
      <c r="F53" s="50"/>
      <c r="G53" s="50"/>
      <c r="H53" s="51"/>
      <c r="J53" s="52" t="s">
        <v>314</v>
      </c>
      <c r="K53" s="50"/>
      <c r="L53" s="50"/>
      <c r="M53" s="50"/>
      <c r="N53" s="50"/>
      <c r="O53" s="50"/>
      <c r="P53" s="54"/>
      <c r="Q53" s="56"/>
    </row>
    <row r="54" spans="1:17" ht="21.95" customHeight="1" x14ac:dyDescent="0.15">
      <c r="A54" s="49" t="s">
        <v>315</v>
      </c>
      <c r="B54" s="50"/>
      <c r="C54" s="50"/>
      <c r="D54" s="50"/>
      <c r="E54" s="50"/>
      <c r="F54" s="50"/>
      <c r="G54" s="50"/>
      <c r="H54" s="51"/>
      <c r="J54" s="52" t="s">
        <v>316</v>
      </c>
      <c r="K54" s="50"/>
      <c r="L54" s="50"/>
      <c r="M54" s="50"/>
      <c r="N54" s="50"/>
      <c r="O54" s="50"/>
      <c r="P54" s="54"/>
      <c r="Q54" s="56"/>
    </row>
    <row r="55" spans="1:17" ht="21.95" customHeight="1" x14ac:dyDescent="0.15">
      <c r="A55" s="52" t="s">
        <v>317</v>
      </c>
      <c r="B55" s="50"/>
      <c r="C55" s="50" t="s">
        <v>65</v>
      </c>
      <c r="D55" s="50"/>
      <c r="E55" s="50"/>
      <c r="F55" s="50"/>
      <c r="G55" s="50"/>
      <c r="H55" s="51"/>
      <c r="J55" s="49"/>
      <c r="K55" s="50"/>
      <c r="L55" s="50"/>
      <c r="M55" s="50"/>
      <c r="N55" s="50"/>
      <c r="O55" s="50"/>
      <c r="P55" s="54"/>
      <c r="Q55" s="56"/>
    </row>
    <row r="56" spans="1:17" ht="21.95" customHeight="1" x14ac:dyDescent="0.15">
      <c r="A56" s="52" t="s">
        <v>318</v>
      </c>
      <c r="B56" s="50"/>
      <c r="C56" s="50" t="s">
        <v>221</v>
      </c>
      <c r="D56" s="50"/>
      <c r="E56" s="50"/>
      <c r="F56" s="50"/>
      <c r="G56" s="50"/>
      <c r="H56" s="51"/>
      <c r="J56" s="49"/>
      <c r="K56" s="50"/>
      <c r="L56" s="50"/>
      <c r="M56" s="50"/>
      <c r="N56" s="50"/>
      <c r="O56" s="50"/>
      <c r="P56" s="54"/>
      <c r="Q56" s="56"/>
    </row>
    <row r="57" spans="1:17" ht="21.95" customHeight="1" x14ac:dyDescent="0.15">
      <c r="A57" s="49" t="s">
        <v>319</v>
      </c>
      <c r="B57" s="50" t="s">
        <v>88</v>
      </c>
      <c r="C57" s="50" t="s">
        <v>173</v>
      </c>
      <c r="D57" s="50" t="s">
        <v>41</v>
      </c>
      <c r="E57" s="50"/>
      <c r="F57" s="50"/>
      <c r="G57" s="50"/>
      <c r="H57" s="51"/>
      <c r="J57" s="52" t="s">
        <v>320</v>
      </c>
      <c r="K57" s="53" t="s">
        <v>321</v>
      </c>
      <c r="L57" s="50"/>
      <c r="M57" s="50"/>
      <c r="N57" s="50"/>
      <c r="O57" s="50"/>
      <c r="P57" s="54"/>
      <c r="Q57" s="56"/>
    </row>
    <row r="58" spans="1:17" ht="21.95" customHeight="1" x14ac:dyDescent="0.15">
      <c r="A58" s="52" t="s">
        <v>322</v>
      </c>
      <c r="B58" s="50" t="s">
        <v>24</v>
      </c>
      <c r="C58" s="50" t="s">
        <v>55</v>
      </c>
      <c r="D58" s="50" t="s">
        <v>295</v>
      </c>
      <c r="E58" s="50"/>
      <c r="F58" s="50"/>
      <c r="G58" s="50"/>
      <c r="H58" s="51"/>
      <c r="J58" s="49"/>
      <c r="K58" s="50"/>
      <c r="L58" s="50"/>
      <c r="M58" s="50"/>
      <c r="N58" s="50"/>
      <c r="O58" s="50"/>
      <c r="P58" s="54"/>
      <c r="Q58" s="56"/>
    </row>
    <row r="59" spans="1:17" ht="21.95" customHeight="1" x14ac:dyDescent="0.15">
      <c r="A59" s="49" t="s">
        <v>323</v>
      </c>
      <c r="B59" s="50" t="s">
        <v>38</v>
      </c>
      <c r="C59" s="50" t="s">
        <v>44</v>
      </c>
      <c r="D59" s="50" t="s">
        <v>299</v>
      </c>
      <c r="E59" s="50"/>
      <c r="F59" s="50"/>
      <c r="G59" s="50"/>
      <c r="H59" s="51"/>
      <c r="J59" s="49"/>
      <c r="K59" s="50"/>
      <c r="L59" s="50"/>
      <c r="M59" s="50"/>
      <c r="N59" s="50"/>
      <c r="O59" s="50"/>
      <c r="P59" s="54"/>
      <c r="Q59" s="56"/>
    </row>
    <row r="60" spans="1:17" ht="21.95" customHeight="1" x14ac:dyDescent="0.15">
      <c r="A60" s="49" t="s">
        <v>324</v>
      </c>
      <c r="B60" s="50" t="s">
        <v>51</v>
      </c>
      <c r="C60" s="50" t="s">
        <v>285</v>
      </c>
      <c r="D60" s="50"/>
      <c r="E60" s="50"/>
      <c r="F60" s="50"/>
      <c r="G60" s="50"/>
      <c r="H60" s="51"/>
      <c r="J60" s="49"/>
      <c r="K60" s="50"/>
      <c r="L60" s="50"/>
      <c r="M60" s="50"/>
      <c r="N60" s="50"/>
      <c r="O60" s="50"/>
      <c r="P60" s="54"/>
      <c r="Q60" s="56"/>
    </row>
    <row r="61" spans="1:17" ht="21.95" customHeight="1" x14ac:dyDescent="0.15">
      <c r="A61" s="49" t="s">
        <v>325</v>
      </c>
      <c r="B61" s="50" t="s">
        <v>62</v>
      </c>
      <c r="C61" s="50" t="s">
        <v>289</v>
      </c>
      <c r="D61" s="50"/>
      <c r="E61" s="50"/>
      <c r="F61" s="50"/>
      <c r="G61" s="50"/>
      <c r="H61" s="51"/>
      <c r="J61" s="49"/>
      <c r="K61" s="50"/>
      <c r="L61" s="50"/>
      <c r="M61" s="50"/>
      <c r="N61" s="50"/>
      <c r="O61" s="50"/>
      <c r="P61" s="54"/>
      <c r="Q61" s="56"/>
    </row>
    <row r="62" spans="1:17" ht="21.95" customHeight="1" x14ac:dyDescent="0.15">
      <c r="A62" s="49" t="s">
        <v>326</v>
      </c>
      <c r="B62" s="50" t="s">
        <v>51</v>
      </c>
      <c r="C62" s="50"/>
      <c r="D62" s="50"/>
      <c r="E62" s="50"/>
      <c r="F62" s="50"/>
      <c r="G62" s="50"/>
      <c r="H62" s="51"/>
      <c r="J62" s="49"/>
      <c r="K62" s="50"/>
      <c r="L62" s="50"/>
      <c r="M62" s="50"/>
      <c r="N62" s="50"/>
      <c r="O62" s="50"/>
      <c r="P62" s="54"/>
      <c r="Q62" s="56"/>
    </row>
    <row r="63" spans="1:17" ht="21.95" customHeight="1" x14ac:dyDescent="0.15">
      <c r="A63" s="49" t="s">
        <v>327</v>
      </c>
      <c r="B63" s="50" t="s">
        <v>164</v>
      </c>
      <c r="C63" s="50"/>
      <c r="D63" s="50"/>
      <c r="E63" s="50"/>
      <c r="F63" s="50"/>
      <c r="G63" s="50"/>
      <c r="H63" s="51"/>
      <c r="J63" s="52" t="s">
        <v>328</v>
      </c>
      <c r="K63" s="50"/>
      <c r="L63" s="50"/>
      <c r="M63" s="50"/>
      <c r="N63" s="50"/>
      <c r="O63" s="50"/>
      <c r="P63" s="54"/>
      <c r="Q63" s="56"/>
    </row>
    <row r="64" spans="1:17" ht="21.95" customHeight="1" x14ac:dyDescent="0.15">
      <c r="A64" s="49" t="s">
        <v>329</v>
      </c>
      <c r="B64" s="50" t="s">
        <v>226</v>
      </c>
      <c r="C64" s="50"/>
      <c r="D64" s="50"/>
      <c r="E64" s="50"/>
      <c r="F64" s="50"/>
      <c r="G64" s="50"/>
      <c r="H64" s="51"/>
      <c r="J64" s="52" t="s">
        <v>330</v>
      </c>
      <c r="K64" s="53" t="s">
        <v>331</v>
      </c>
      <c r="L64" s="50"/>
      <c r="M64" s="50"/>
      <c r="N64" s="50"/>
      <c r="O64" s="50"/>
      <c r="P64" s="54"/>
      <c r="Q64" s="56"/>
    </row>
    <row r="65" spans="1:17" ht="21.95" customHeight="1" x14ac:dyDescent="0.15">
      <c r="A65" s="49" t="s">
        <v>332</v>
      </c>
      <c r="B65" s="50" t="s">
        <v>164</v>
      </c>
      <c r="C65" s="50"/>
      <c r="D65" s="50"/>
      <c r="E65" s="50"/>
      <c r="F65" s="50"/>
      <c r="G65" s="50"/>
      <c r="H65" s="51"/>
      <c r="J65" s="52" t="s">
        <v>333</v>
      </c>
      <c r="K65" s="53" t="s">
        <v>334</v>
      </c>
      <c r="L65" s="53" t="s">
        <v>335</v>
      </c>
      <c r="M65" s="50"/>
      <c r="N65" s="50"/>
      <c r="O65" s="50"/>
      <c r="P65" s="54"/>
      <c r="Q65" s="56"/>
    </row>
    <row r="66" spans="1:17" ht="21.95" customHeight="1" x14ac:dyDescent="0.15">
      <c r="A66" s="49" t="s">
        <v>336</v>
      </c>
      <c r="B66" s="50" t="s">
        <v>105</v>
      </c>
      <c r="C66" s="50"/>
      <c r="D66" s="50"/>
      <c r="E66" s="50"/>
      <c r="F66" s="50"/>
      <c r="G66" s="50"/>
      <c r="H66" s="51"/>
      <c r="J66" s="52" t="s">
        <v>337</v>
      </c>
      <c r="K66" s="53" t="s">
        <v>338</v>
      </c>
      <c r="L66" s="53" t="s">
        <v>339</v>
      </c>
      <c r="M66" s="50"/>
      <c r="N66" s="50"/>
      <c r="O66" s="50"/>
      <c r="P66" s="54"/>
      <c r="Q66" s="56"/>
    </row>
    <row r="67" spans="1:17" ht="21.95" customHeight="1" x14ac:dyDescent="0.15">
      <c r="A67" s="49" t="s">
        <v>340</v>
      </c>
      <c r="B67" s="50" t="s">
        <v>173</v>
      </c>
      <c r="C67" s="50" t="s">
        <v>249</v>
      </c>
      <c r="D67" s="50"/>
      <c r="E67" s="50"/>
      <c r="F67" s="50"/>
      <c r="G67" s="50"/>
      <c r="H67" s="51"/>
      <c r="J67" s="52" t="s">
        <v>341</v>
      </c>
      <c r="K67" s="50"/>
      <c r="L67" s="50"/>
      <c r="M67" s="50"/>
      <c r="N67" s="50"/>
      <c r="O67" s="50"/>
      <c r="P67" s="54"/>
      <c r="Q67" s="56"/>
    </row>
    <row r="68" spans="1:17" ht="21.95" customHeight="1" x14ac:dyDescent="0.15">
      <c r="A68" s="49" t="s">
        <v>342</v>
      </c>
      <c r="B68" s="50" t="s">
        <v>262</v>
      </c>
      <c r="C68" s="50"/>
      <c r="D68" s="50"/>
      <c r="E68" s="50"/>
      <c r="F68" s="50"/>
      <c r="G68" s="50"/>
      <c r="H68" s="51"/>
      <c r="J68" s="52" t="s">
        <v>343</v>
      </c>
      <c r="K68" s="50"/>
      <c r="L68" s="50"/>
      <c r="M68" s="50"/>
      <c r="N68" s="50"/>
      <c r="O68" s="50"/>
      <c r="P68" s="54"/>
      <c r="Q68" s="56"/>
    </row>
    <row r="69" spans="1:17" ht="21.95" customHeight="1" x14ac:dyDescent="0.15">
      <c r="A69" s="49" t="s">
        <v>344</v>
      </c>
      <c r="B69" s="50" t="s">
        <v>269</v>
      </c>
      <c r="C69" s="50"/>
      <c r="D69" s="50"/>
      <c r="E69" s="50"/>
      <c r="F69" s="50"/>
      <c r="G69" s="50"/>
      <c r="H69" s="51"/>
      <c r="J69" s="52" t="s">
        <v>345</v>
      </c>
      <c r="K69" s="50"/>
      <c r="L69" s="50"/>
      <c r="M69" s="50"/>
      <c r="N69" s="50"/>
      <c r="O69" s="50"/>
      <c r="P69" s="54"/>
      <c r="Q69" s="56"/>
    </row>
    <row r="70" spans="1:17" ht="21.95" customHeight="1" x14ac:dyDescent="0.15">
      <c r="A70" s="49" t="s">
        <v>346</v>
      </c>
      <c r="B70" s="50"/>
      <c r="C70" s="50" t="s">
        <v>256</v>
      </c>
      <c r="D70" s="50"/>
      <c r="E70" s="50"/>
      <c r="F70" s="50"/>
      <c r="G70" s="50"/>
      <c r="H70" s="51"/>
      <c r="J70" s="52" t="s">
        <v>347</v>
      </c>
      <c r="K70" s="50"/>
      <c r="L70" s="50"/>
      <c r="M70" s="50"/>
      <c r="N70" s="50"/>
      <c r="O70" s="50"/>
      <c r="P70" s="54"/>
      <c r="Q70" s="56"/>
    </row>
    <row r="71" spans="1:17" ht="21.95" customHeight="1" x14ac:dyDescent="0.15">
      <c r="A71" s="49" t="s">
        <v>348</v>
      </c>
      <c r="B71" s="50" t="s">
        <v>28</v>
      </c>
      <c r="C71" s="50"/>
      <c r="D71" s="50"/>
      <c r="E71" s="50"/>
      <c r="F71" s="50"/>
      <c r="G71" s="50"/>
      <c r="H71" s="51"/>
      <c r="J71" s="49"/>
      <c r="K71" s="50"/>
      <c r="L71" s="50"/>
      <c r="M71" s="50"/>
      <c r="N71" s="50"/>
      <c r="O71" s="50"/>
      <c r="P71" s="54"/>
      <c r="Q71" s="56"/>
    </row>
    <row r="72" spans="1:17" ht="21.95" customHeight="1" x14ac:dyDescent="0.15">
      <c r="A72" s="49" t="s">
        <v>349</v>
      </c>
      <c r="B72" s="50" t="s">
        <v>53</v>
      </c>
      <c r="C72" s="50"/>
      <c r="D72" s="50"/>
      <c r="E72" s="50"/>
      <c r="F72" s="50"/>
      <c r="G72" s="50"/>
      <c r="H72" s="51"/>
      <c r="J72" s="49"/>
      <c r="K72" s="50"/>
      <c r="L72" s="50"/>
      <c r="M72" s="50"/>
      <c r="N72" s="50"/>
      <c r="O72" s="50"/>
      <c r="P72" s="54"/>
      <c r="Q72" s="56"/>
    </row>
    <row r="73" spans="1:17" ht="21.95" customHeight="1" x14ac:dyDescent="0.15">
      <c r="A73" s="49" t="s">
        <v>350</v>
      </c>
      <c r="B73" s="50" t="s">
        <v>88</v>
      </c>
      <c r="C73" s="50"/>
      <c r="D73" s="50"/>
      <c r="E73" s="50"/>
      <c r="F73" s="50"/>
      <c r="G73" s="50"/>
      <c r="H73" s="51"/>
      <c r="J73" s="49"/>
      <c r="K73" s="50"/>
      <c r="L73" s="50"/>
      <c r="M73" s="50"/>
      <c r="N73" s="50"/>
      <c r="O73" s="50"/>
      <c r="P73" s="54"/>
      <c r="Q73" s="56"/>
    </row>
    <row r="74" spans="1:17" ht="21.95" customHeight="1" x14ac:dyDescent="0.15">
      <c r="A74" s="49" t="s">
        <v>351</v>
      </c>
      <c r="B74" s="50" t="s">
        <v>102</v>
      </c>
      <c r="C74" s="50"/>
      <c r="D74" s="50"/>
      <c r="E74" s="50"/>
      <c r="F74" s="50"/>
      <c r="G74" s="50"/>
      <c r="H74" s="51"/>
      <c r="J74" s="49"/>
      <c r="K74" s="50"/>
      <c r="L74" s="50"/>
      <c r="M74" s="50"/>
      <c r="N74" s="50"/>
      <c r="O74" s="50"/>
      <c r="P74" s="54"/>
      <c r="Q74" s="56"/>
    </row>
    <row r="75" spans="1:17" ht="21.95" customHeight="1" x14ac:dyDescent="0.15">
      <c r="A75" s="49" t="s">
        <v>352</v>
      </c>
      <c r="B75" s="50" t="s">
        <v>113</v>
      </c>
      <c r="C75" s="50"/>
      <c r="D75" s="50"/>
      <c r="E75" s="50"/>
      <c r="F75" s="50"/>
      <c r="G75" s="50"/>
      <c r="H75" s="51"/>
      <c r="J75" s="49"/>
      <c r="K75" s="50"/>
      <c r="L75" s="50"/>
      <c r="M75" s="50"/>
      <c r="N75" s="50"/>
      <c r="O75" s="50"/>
      <c r="P75" s="54"/>
      <c r="Q75" s="56"/>
    </row>
    <row r="76" spans="1:17" ht="21.95" customHeight="1" x14ac:dyDescent="0.15">
      <c r="A76" s="49" t="s">
        <v>353</v>
      </c>
      <c r="B76" s="50" t="s">
        <v>162</v>
      </c>
      <c r="C76" s="50"/>
      <c r="D76" s="50"/>
      <c r="E76" s="50"/>
      <c r="F76" s="50"/>
      <c r="G76" s="50"/>
      <c r="H76" s="51"/>
      <c r="J76" s="49"/>
      <c r="K76" s="50"/>
      <c r="L76" s="50"/>
      <c r="M76" s="50"/>
      <c r="N76" s="50"/>
      <c r="O76" s="50"/>
      <c r="P76" s="54"/>
      <c r="Q76" s="56"/>
    </row>
    <row r="77" spans="1:17" ht="21.95" customHeight="1" x14ac:dyDescent="0.15">
      <c r="A77" s="49" t="s">
        <v>354</v>
      </c>
      <c r="B77" s="50" t="s">
        <v>171</v>
      </c>
      <c r="C77" s="50"/>
      <c r="D77" s="50"/>
      <c r="E77" s="50"/>
      <c r="F77" s="50"/>
      <c r="G77" s="50"/>
      <c r="H77" s="51"/>
      <c r="J77" s="49"/>
      <c r="K77" s="50"/>
      <c r="L77" s="50"/>
      <c r="M77" s="50"/>
      <c r="N77" s="50"/>
      <c r="O77" s="50"/>
      <c r="P77" s="54"/>
      <c r="Q77" s="56"/>
    </row>
    <row r="78" spans="1:17" ht="21.95" customHeight="1" x14ac:dyDescent="0.15">
      <c r="A78" s="49" t="s">
        <v>355</v>
      </c>
      <c r="B78" s="50" t="s">
        <v>29</v>
      </c>
      <c r="C78" s="50" t="s">
        <v>285</v>
      </c>
      <c r="D78" s="50"/>
      <c r="E78" s="50"/>
      <c r="F78" s="50"/>
      <c r="G78" s="50"/>
      <c r="H78" s="51"/>
      <c r="J78" s="49"/>
      <c r="K78" s="50"/>
      <c r="L78" s="50"/>
      <c r="M78" s="50"/>
      <c r="N78" s="50"/>
      <c r="O78" s="50"/>
      <c r="P78" s="54"/>
      <c r="Q78" s="56"/>
    </row>
    <row r="79" spans="1:17" ht="21.95" customHeight="1" x14ac:dyDescent="0.15">
      <c r="A79" s="49" t="s">
        <v>356</v>
      </c>
      <c r="B79" s="50" t="s">
        <v>114</v>
      </c>
      <c r="C79" s="50" t="s">
        <v>289</v>
      </c>
      <c r="D79" s="50"/>
      <c r="E79" s="50"/>
      <c r="F79" s="50"/>
      <c r="G79" s="50"/>
      <c r="H79" s="51"/>
      <c r="J79" s="49"/>
      <c r="K79" s="50"/>
      <c r="L79" s="50"/>
      <c r="M79" s="50"/>
      <c r="N79" s="50"/>
      <c r="O79" s="50"/>
      <c r="P79" s="54"/>
      <c r="Q79" s="56"/>
    </row>
    <row r="80" spans="1:17" ht="21.95" customHeight="1" x14ac:dyDescent="0.15">
      <c r="A80" s="49" t="s">
        <v>357</v>
      </c>
      <c r="B80" s="50" t="s">
        <v>123</v>
      </c>
      <c r="C80" s="50" t="s">
        <v>295</v>
      </c>
      <c r="D80" s="50"/>
      <c r="E80" s="50"/>
      <c r="F80" s="50"/>
      <c r="G80" s="50"/>
      <c r="H80" s="51"/>
      <c r="J80" s="52" t="s">
        <v>358</v>
      </c>
      <c r="K80" s="50"/>
      <c r="L80" s="50"/>
      <c r="M80" s="50"/>
      <c r="N80" s="50"/>
      <c r="O80" s="50"/>
      <c r="P80" s="54"/>
      <c r="Q80" s="56"/>
    </row>
    <row r="81" spans="1:17" ht="21.95" customHeight="1" x14ac:dyDescent="0.15">
      <c r="A81" s="49" t="s">
        <v>359</v>
      </c>
      <c r="B81" s="50" t="s">
        <v>163</v>
      </c>
      <c r="C81" s="50" t="s">
        <v>299</v>
      </c>
      <c r="D81" s="50"/>
      <c r="E81" s="50"/>
      <c r="F81" s="50"/>
      <c r="G81" s="50"/>
      <c r="H81" s="51"/>
      <c r="J81" s="52" t="s">
        <v>360</v>
      </c>
      <c r="K81" s="50"/>
      <c r="L81" s="50"/>
      <c r="M81" s="50"/>
      <c r="N81" s="50"/>
      <c r="O81" s="50"/>
      <c r="P81" s="54"/>
      <c r="Q81" s="56"/>
    </row>
    <row r="82" spans="1:17" ht="21.95" customHeight="1" x14ac:dyDescent="0.15">
      <c r="A82" s="49" t="s">
        <v>361</v>
      </c>
      <c r="B82" s="50" t="s">
        <v>66</v>
      </c>
      <c r="C82" s="50"/>
      <c r="D82" s="50"/>
      <c r="E82" s="50"/>
      <c r="F82" s="50"/>
      <c r="G82" s="50"/>
      <c r="H82" s="51"/>
      <c r="J82" s="52" t="s">
        <v>362</v>
      </c>
      <c r="K82" s="53" t="s">
        <v>363</v>
      </c>
      <c r="L82" s="50"/>
      <c r="M82" s="50"/>
      <c r="N82" s="50"/>
      <c r="O82" s="50"/>
      <c r="P82" s="54"/>
      <c r="Q82" s="56"/>
    </row>
    <row r="83" spans="1:17" ht="21.95" customHeight="1" x14ac:dyDescent="0.15">
      <c r="A83" s="49" t="s">
        <v>364</v>
      </c>
      <c r="B83" s="50" t="s">
        <v>78</v>
      </c>
      <c r="C83" s="50" t="s">
        <v>74</v>
      </c>
      <c r="D83" s="50" t="s">
        <v>296</v>
      </c>
      <c r="E83" s="50"/>
      <c r="F83" s="50"/>
      <c r="G83" s="50"/>
      <c r="H83" s="51"/>
      <c r="J83" s="52" t="s">
        <v>365</v>
      </c>
      <c r="K83" s="50"/>
      <c r="L83" s="50"/>
      <c r="M83" s="50"/>
      <c r="N83" s="50"/>
      <c r="O83" s="50"/>
      <c r="P83" s="54"/>
      <c r="Q83" s="56"/>
    </row>
    <row r="84" spans="1:17" ht="21.95" customHeight="1" x14ac:dyDescent="0.15">
      <c r="A84" s="49" t="s">
        <v>366</v>
      </c>
      <c r="B84" s="50" t="s">
        <v>133</v>
      </c>
      <c r="C84" s="50" t="s">
        <v>87</v>
      </c>
      <c r="D84" s="50" t="s">
        <v>300</v>
      </c>
      <c r="E84" s="50"/>
      <c r="F84" s="50"/>
      <c r="G84" s="50"/>
      <c r="H84" s="51"/>
      <c r="J84" s="52" t="s">
        <v>367</v>
      </c>
      <c r="K84" s="53" t="s">
        <v>368</v>
      </c>
      <c r="L84" s="53" t="s">
        <v>369</v>
      </c>
      <c r="M84" s="50"/>
      <c r="N84" s="50"/>
      <c r="O84" s="50"/>
      <c r="P84" s="54"/>
      <c r="Q84" s="56"/>
    </row>
    <row r="85" spans="1:17" ht="21.95" customHeight="1" x14ac:dyDescent="0.15">
      <c r="A85" s="49" t="s">
        <v>370</v>
      </c>
      <c r="B85" s="50" t="s">
        <v>114</v>
      </c>
      <c r="C85" s="50" t="s">
        <v>101</v>
      </c>
      <c r="D85" s="50" t="s">
        <v>286</v>
      </c>
      <c r="E85" s="50"/>
      <c r="F85" s="50"/>
      <c r="G85" s="50"/>
      <c r="H85" s="51"/>
      <c r="J85" s="52" t="s">
        <v>371</v>
      </c>
      <c r="K85" s="53" t="s">
        <v>372</v>
      </c>
      <c r="L85" s="53" t="s">
        <v>373</v>
      </c>
      <c r="M85" s="50"/>
      <c r="N85" s="50"/>
      <c r="O85" s="50"/>
      <c r="P85" s="54"/>
      <c r="Q85" s="56"/>
    </row>
    <row r="86" spans="1:17" ht="21.95" customHeight="1" x14ac:dyDescent="0.15">
      <c r="A86" s="49" t="s">
        <v>374</v>
      </c>
      <c r="B86" s="50" t="s">
        <v>103</v>
      </c>
      <c r="C86" s="50" t="s">
        <v>112</v>
      </c>
      <c r="D86" s="50" t="s">
        <v>290</v>
      </c>
      <c r="E86" s="50"/>
      <c r="F86" s="50"/>
      <c r="G86" s="50"/>
      <c r="H86" s="51"/>
      <c r="J86" s="52" t="s">
        <v>375</v>
      </c>
      <c r="K86" s="53" t="s">
        <v>376</v>
      </c>
      <c r="L86" s="53" t="s">
        <v>377</v>
      </c>
      <c r="M86" s="53" t="s">
        <v>378</v>
      </c>
      <c r="N86" s="50"/>
      <c r="O86" s="50"/>
      <c r="P86" s="54"/>
      <c r="Q86" s="56"/>
    </row>
    <row r="87" spans="1:17" ht="21.95" customHeight="1" x14ac:dyDescent="0.15">
      <c r="A87" s="52" t="s">
        <v>379</v>
      </c>
      <c r="B87" s="50" t="s">
        <v>135</v>
      </c>
      <c r="C87" s="50"/>
      <c r="D87" s="50" t="s">
        <v>51</v>
      </c>
      <c r="E87" s="50"/>
      <c r="F87" s="50"/>
      <c r="G87" s="50"/>
      <c r="H87" s="51"/>
      <c r="J87" s="52" t="s">
        <v>380</v>
      </c>
      <c r="K87" s="50"/>
      <c r="L87" s="50"/>
      <c r="M87" s="50"/>
      <c r="N87" s="50"/>
      <c r="O87" s="50"/>
      <c r="P87" s="54"/>
      <c r="Q87" s="56"/>
    </row>
    <row r="88" spans="1:17" ht="21.95" customHeight="1" x14ac:dyDescent="0.15">
      <c r="A88" s="52" t="s">
        <v>381</v>
      </c>
      <c r="B88" s="50" t="s">
        <v>129</v>
      </c>
      <c r="C88" s="50" t="s">
        <v>115</v>
      </c>
      <c r="D88" s="50" t="s">
        <v>62</v>
      </c>
      <c r="E88" s="50"/>
      <c r="F88" s="50"/>
      <c r="G88" s="50"/>
      <c r="H88" s="51"/>
      <c r="J88" s="52" t="s">
        <v>382</v>
      </c>
      <c r="K88" s="50"/>
      <c r="L88" s="50"/>
      <c r="M88" s="50"/>
      <c r="N88" s="50"/>
      <c r="O88" s="50"/>
      <c r="P88" s="54"/>
      <c r="Q88" s="56"/>
    </row>
    <row r="89" spans="1:17" ht="21.95" customHeight="1" x14ac:dyDescent="0.15">
      <c r="A89" s="49" t="s">
        <v>383</v>
      </c>
      <c r="B89" s="50"/>
      <c r="C89" s="50"/>
      <c r="D89" s="50"/>
      <c r="E89" s="50"/>
      <c r="F89" s="50"/>
      <c r="G89" s="50"/>
      <c r="H89" s="51"/>
      <c r="J89" s="49"/>
      <c r="K89" s="50"/>
      <c r="L89" s="50"/>
      <c r="M89" s="50"/>
      <c r="N89" s="50"/>
      <c r="O89" s="50"/>
      <c r="P89" s="54"/>
      <c r="Q89" s="56"/>
    </row>
    <row r="90" spans="1:17" ht="21.95" customHeight="1" x14ac:dyDescent="0.15">
      <c r="A90" s="49" t="s">
        <v>384</v>
      </c>
      <c r="B90" s="50"/>
      <c r="C90" s="50"/>
      <c r="D90" s="50"/>
      <c r="E90" s="50"/>
      <c r="F90" s="50"/>
      <c r="G90" s="50"/>
      <c r="H90" s="51"/>
      <c r="J90" s="49"/>
      <c r="K90" s="50"/>
      <c r="L90" s="50"/>
      <c r="M90" s="50"/>
      <c r="N90" s="50"/>
      <c r="O90" s="50"/>
      <c r="P90" s="54"/>
      <c r="Q90" s="56"/>
    </row>
    <row r="91" spans="1:17" ht="21.95" customHeight="1" x14ac:dyDescent="0.15">
      <c r="A91" s="49" t="s">
        <v>385</v>
      </c>
      <c r="B91" s="50"/>
      <c r="C91" s="50"/>
      <c r="D91" s="50"/>
      <c r="E91" s="50"/>
      <c r="F91" s="50"/>
      <c r="G91" s="50"/>
      <c r="H91" s="51"/>
      <c r="J91" s="49"/>
      <c r="K91" s="50"/>
      <c r="L91" s="50"/>
      <c r="M91" s="50"/>
      <c r="N91" s="50"/>
      <c r="O91" s="50"/>
      <c r="P91" s="54"/>
      <c r="Q91" s="56"/>
    </row>
    <row r="92" spans="1:17" ht="21.95" customHeight="1" x14ac:dyDescent="0.15">
      <c r="A92" s="49" t="s">
        <v>386</v>
      </c>
      <c r="B92" s="50"/>
      <c r="C92" s="50"/>
      <c r="D92" s="50"/>
      <c r="E92" s="50"/>
      <c r="F92" s="50"/>
      <c r="G92" s="50"/>
      <c r="H92" s="51"/>
      <c r="J92" s="49"/>
      <c r="K92" s="50"/>
      <c r="L92" s="50"/>
      <c r="M92" s="50"/>
      <c r="N92" s="50"/>
      <c r="O92" s="50"/>
      <c r="P92" s="54"/>
      <c r="Q92" s="56"/>
    </row>
    <row r="93" spans="1:17" ht="21.95" customHeight="1" x14ac:dyDescent="0.15">
      <c r="A93" s="49" t="s">
        <v>387</v>
      </c>
      <c r="B93" s="50" t="s">
        <v>141</v>
      </c>
      <c r="C93" s="50" t="s">
        <v>210</v>
      </c>
      <c r="D93" s="50" t="s">
        <v>140</v>
      </c>
      <c r="E93" s="50"/>
      <c r="F93" s="50"/>
      <c r="G93" s="50"/>
      <c r="H93" s="51"/>
      <c r="J93" s="49"/>
      <c r="K93" s="50"/>
      <c r="L93" s="50"/>
      <c r="M93" s="50"/>
      <c r="N93" s="50"/>
      <c r="O93" s="50"/>
      <c r="P93" s="54"/>
      <c r="Q93" s="56"/>
    </row>
    <row r="94" spans="1:17" ht="21.95" customHeight="1" x14ac:dyDescent="0.15">
      <c r="A94" s="49" t="s">
        <v>388</v>
      </c>
      <c r="B94" s="50" t="s">
        <v>145</v>
      </c>
      <c r="C94" s="50" t="s">
        <v>160</v>
      </c>
      <c r="D94" s="50" t="s">
        <v>144</v>
      </c>
      <c r="E94" s="50"/>
      <c r="F94" s="50"/>
      <c r="G94" s="50"/>
      <c r="H94" s="51"/>
      <c r="J94" s="49"/>
      <c r="K94" s="50"/>
      <c r="L94" s="50"/>
      <c r="M94" s="50"/>
      <c r="N94" s="50"/>
      <c r="O94" s="50"/>
      <c r="P94" s="54"/>
      <c r="Q94" s="56"/>
    </row>
    <row r="95" spans="1:17" ht="21.95" customHeight="1" x14ac:dyDescent="0.15">
      <c r="A95" s="49" t="s">
        <v>389</v>
      </c>
      <c r="B95" s="50" t="s">
        <v>30</v>
      </c>
      <c r="C95" s="50"/>
      <c r="D95" s="50"/>
      <c r="E95" s="50"/>
      <c r="F95" s="50"/>
      <c r="G95" s="50"/>
      <c r="H95" s="51"/>
      <c r="J95" s="49"/>
      <c r="K95" s="50"/>
      <c r="L95" s="50"/>
      <c r="M95" s="50"/>
      <c r="N95" s="50"/>
      <c r="O95" s="50"/>
      <c r="P95" s="54"/>
      <c r="Q95" s="56"/>
    </row>
    <row r="96" spans="1:17" ht="21.95" customHeight="1" x14ac:dyDescent="0.15">
      <c r="A96" s="49" t="s">
        <v>390</v>
      </c>
      <c r="B96" s="50" t="s">
        <v>40</v>
      </c>
      <c r="C96" s="50"/>
      <c r="D96" s="50"/>
      <c r="E96" s="50"/>
      <c r="F96" s="50"/>
      <c r="G96" s="50"/>
      <c r="H96" s="51"/>
      <c r="J96" s="49"/>
      <c r="K96" s="50"/>
      <c r="L96" s="50"/>
      <c r="M96" s="50"/>
      <c r="N96" s="50"/>
      <c r="O96" s="50"/>
      <c r="P96" s="54"/>
      <c r="Q96" s="56"/>
    </row>
    <row r="97" spans="1:17" ht="21.95" customHeight="1" x14ac:dyDescent="0.15">
      <c r="A97" s="49" t="s">
        <v>391</v>
      </c>
      <c r="B97" s="50"/>
      <c r="C97" s="50"/>
      <c r="D97" s="50"/>
      <c r="E97" s="50"/>
      <c r="F97" s="50"/>
      <c r="G97" s="50"/>
      <c r="H97" s="51"/>
      <c r="J97" s="49"/>
      <c r="K97" s="50"/>
      <c r="L97" s="50"/>
      <c r="M97" s="50"/>
      <c r="N97" s="50"/>
      <c r="O97" s="50"/>
      <c r="P97" s="54"/>
      <c r="Q97" s="56"/>
    </row>
    <row r="98" spans="1:17" ht="21.95" customHeight="1" x14ac:dyDescent="0.15">
      <c r="A98" s="58" t="s">
        <v>392</v>
      </c>
      <c r="B98" s="59"/>
      <c r="C98" s="59"/>
      <c r="D98" s="59"/>
      <c r="E98" s="59"/>
      <c r="F98" s="59"/>
      <c r="G98" s="59"/>
      <c r="H98" s="60"/>
      <c r="J98" s="61" t="s">
        <v>393</v>
      </c>
      <c r="K98" s="62"/>
      <c r="L98" s="62"/>
      <c r="M98" s="62"/>
      <c r="N98" s="62"/>
      <c r="O98" s="62"/>
      <c r="P98" s="59"/>
      <c r="Q98" s="60"/>
    </row>
  </sheetData>
  <sheetProtection algorithmName="SHA-512" hashValue="Me/mMnTHEk+hIEvcHrKYZF47O2noAbciAGBDdi46LUkz+Z6Wr4ajBnlGOFnRggxLMznAxz0yNEvLACoVbiIpkw==" saltValue="/jXdOwupk1Of/W3UwgtxBw==" spinCount="100000" sheet="1" objects="1" scenarios="1"/>
  <mergeCells count="4">
    <mergeCell ref="A5:H5"/>
    <mergeCell ref="D1:D3"/>
    <mergeCell ref="G1:G3"/>
    <mergeCell ref="J5:Q6"/>
  </mergeCells>
  <phoneticPr fontId="8" type="noConversion"/>
  <pageMargins left="0.75" right="0.75" top="1" bottom="1" header="0.5" footer="0.5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7CEFB725-A39C-4B18-A8B8-1F1445E015F7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B6265022-1886-4D4D-9217-DBC2E28AB1EA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D720AD3D-D102-4C3D-8556-55EB1DF3778F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24897EE8-E6C6-4014-8A3D-4C321FD246C9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14B13CA5-48BC-4DE1-ABEE-347C99F973DE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6AB2AC37-EEC7-4535-ABF8-D7D4A410BDD9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A98:XFD1048576 A7:A98 A1:XFD1 A4:XFD4 A2:C3 E2:F3 H2:XFD3 I87:XFD97 I86:J86 L86:XFD86 A6:I6 A5:J5 I7:XFD85 R5:XFD6</xm:sqref>
        </x14:conditionalFormatting>
        <x14:conditionalFormatting xmlns:xm="http://schemas.microsoft.com/office/excel/2006/main">
          <x14:cfRule type="containsText" priority="1" operator="containsText" id="{B1CCCE1A-6856-4065-A2C6-92D356E9B5F5}">
            <xm:f>NOT(ISERROR(SEARCH($F$3,B7)))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ECB86C35-17CF-421F-AFCF-823A9E89649D}">
            <xm:f>NOT(ISERROR(SEARCH($F$2,B7)))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CB3B1FED-A3D1-485C-AB3A-1D5F62B182BF}">
            <xm:f>NOT(ISERROR(SEARCH($F$1,B7)))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6EC474F3-2BA5-4BE8-80E1-2321FFD71069}">
            <xm:f>NOT(ISERROR(SEARCH($C$3,B7)))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6159AB64-CE3C-4D03-B17C-DAE5FCF2A7B9}">
            <xm:f>NOT(ISERROR(SEARCH($C$2,B7)))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B19AA9E4-3D32-4941-8EAB-412EBCCC1984}">
            <xm:f>NOT(ISERROR(SEARCH($C$1,B7)))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B7:H97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1DD0-1820-4FAF-B2C2-E25FC8D12E4D}">
  <dimension ref="A1:Q98"/>
  <sheetViews>
    <sheetView topLeftCell="A46" zoomScale="70" zoomScaleNormal="70" workbookViewId="0">
      <selection activeCell="D17" sqref="D17"/>
    </sheetView>
  </sheetViews>
  <sheetFormatPr defaultColWidth="9" defaultRowHeight="18.75" x14ac:dyDescent="0.15"/>
  <cols>
    <col min="1" max="1" width="14.625" style="44" customWidth="1"/>
    <col min="2" max="8" width="16" style="45" customWidth="1"/>
    <col min="9" max="9" width="8.25" style="46" customWidth="1"/>
    <col min="10" max="15" width="16" style="46" customWidth="1"/>
    <col min="16" max="17" width="16" style="45" customWidth="1"/>
    <col min="18" max="16384" width="9" style="45"/>
  </cols>
  <sheetData>
    <row r="1" spans="1:17" ht="21.95" customHeight="1" x14ac:dyDescent="0.15">
      <c r="B1" s="47" t="s">
        <v>0</v>
      </c>
      <c r="C1" s="48" t="s">
        <v>1</v>
      </c>
      <c r="D1" s="72" t="s">
        <v>2</v>
      </c>
      <c r="E1" s="47" t="s">
        <v>3</v>
      </c>
      <c r="F1" s="48" t="s">
        <v>4</v>
      </c>
      <c r="G1" s="75" t="s">
        <v>2</v>
      </c>
      <c r="J1" s="45"/>
      <c r="K1" s="45"/>
      <c r="M1" s="45"/>
      <c r="N1" s="45"/>
      <c r="O1" s="45"/>
    </row>
    <row r="2" spans="1:17" ht="21.95" customHeight="1" x14ac:dyDescent="0.15">
      <c r="B2" s="47" t="s">
        <v>5</v>
      </c>
      <c r="C2" s="48" t="s">
        <v>6</v>
      </c>
      <c r="D2" s="73"/>
      <c r="E2" s="47" t="s">
        <v>7</v>
      </c>
      <c r="F2" s="48" t="s">
        <v>8</v>
      </c>
      <c r="G2" s="76"/>
      <c r="J2" s="45"/>
      <c r="K2" s="45"/>
      <c r="M2" s="45"/>
      <c r="N2" s="45"/>
      <c r="O2" s="45"/>
    </row>
    <row r="3" spans="1:17" ht="21.95" customHeight="1" x14ac:dyDescent="0.15">
      <c r="B3" s="47" t="s">
        <v>9</v>
      </c>
      <c r="C3" s="48" t="s">
        <v>10</v>
      </c>
      <c r="D3" s="74"/>
      <c r="E3" s="47" t="s">
        <v>11</v>
      </c>
      <c r="F3" s="48" t="s">
        <v>12</v>
      </c>
      <c r="G3" s="77"/>
      <c r="J3" s="45"/>
      <c r="K3" s="45"/>
      <c r="M3" s="45"/>
      <c r="N3" s="45"/>
      <c r="O3" s="45"/>
    </row>
    <row r="5" spans="1:17" ht="21.95" customHeight="1" x14ac:dyDescent="0.15">
      <c r="A5" s="69" t="s">
        <v>13</v>
      </c>
      <c r="B5" s="70"/>
      <c r="C5" s="70"/>
      <c r="D5" s="70"/>
      <c r="E5" s="70"/>
      <c r="F5" s="70"/>
      <c r="G5" s="70"/>
      <c r="H5" s="71"/>
      <c r="J5" s="69" t="s">
        <v>14</v>
      </c>
      <c r="K5" s="70"/>
      <c r="L5" s="70"/>
      <c r="M5" s="70"/>
      <c r="N5" s="70"/>
      <c r="O5" s="70"/>
      <c r="P5" s="70"/>
      <c r="Q5" s="71"/>
    </row>
    <row r="6" spans="1:17" ht="21.95" customHeight="1" x14ac:dyDescent="0.15">
      <c r="A6" s="49" t="s">
        <v>15</v>
      </c>
      <c r="B6" s="50" t="s">
        <v>16</v>
      </c>
      <c r="C6" s="50" t="s">
        <v>17</v>
      </c>
      <c r="D6" s="50" t="s">
        <v>18</v>
      </c>
      <c r="E6" s="50" t="s">
        <v>19</v>
      </c>
      <c r="F6" s="50" t="s">
        <v>20</v>
      </c>
      <c r="G6" s="50" t="s">
        <v>21</v>
      </c>
      <c r="H6" s="51" t="s">
        <v>22</v>
      </c>
      <c r="J6" s="78"/>
      <c r="K6" s="79"/>
      <c r="L6" s="79"/>
      <c r="M6" s="79"/>
      <c r="N6" s="79"/>
      <c r="O6" s="79"/>
      <c r="P6" s="79"/>
      <c r="Q6" s="80"/>
    </row>
    <row r="7" spans="1:17" ht="21.95" customHeight="1" x14ac:dyDescent="0.15">
      <c r="A7" s="49" t="s">
        <v>23</v>
      </c>
      <c r="B7" s="50" t="s">
        <v>24</v>
      </c>
      <c r="C7" s="50" t="s">
        <v>25</v>
      </c>
      <c r="D7" s="50" t="s">
        <v>26</v>
      </c>
      <c r="E7" s="50" t="s">
        <v>27</v>
      </c>
      <c r="F7" s="50" t="s">
        <v>28</v>
      </c>
      <c r="G7" s="50" t="s">
        <v>29</v>
      </c>
      <c r="H7" s="51" t="s">
        <v>30</v>
      </c>
      <c r="J7" s="52" t="s">
        <v>31</v>
      </c>
      <c r="K7" s="53" t="s">
        <v>32</v>
      </c>
      <c r="L7" s="53" t="s">
        <v>33</v>
      </c>
      <c r="M7" s="53" t="s">
        <v>34</v>
      </c>
      <c r="N7" s="53" t="s">
        <v>35</v>
      </c>
      <c r="O7" s="53" t="s">
        <v>36</v>
      </c>
      <c r="P7" s="54"/>
      <c r="Q7" s="56"/>
    </row>
    <row r="8" spans="1:17" ht="21.95" customHeight="1" x14ac:dyDescent="0.15">
      <c r="A8" s="49" t="s">
        <v>37</v>
      </c>
      <c r="B8" s="50" t="s">
        <v>38</v>
      </c>
      <c r="C8" s="50" t="s">
        <v>39</v>
      </c>
      <c r="D8" s="50" t="s">
        <v>40</v>
      </c>
      <c r="E8" s="50" t="s">
        <v>41</v>
      </c>
      <c r="F8" s="50" t="s">
        <v>42</v>
      </c>
      <c r="G8" s="50" t="s">
        <v>43</v>
      </c>
      <c r="H8" s="51" t="s">
        <v>44</v>
      </c>
      <c r="J8" s="52" t="s">
        <v>8</v>
      </c>
      <c r="K8" s="53" t="s">
        <v>45</v>
      </c>
      <c r="L8" s="53" t="s">
        <v>46</v>
      </c>
      <c r="M8" s="53" t="s">
        <v>47</v>
      </c>
      <c r="N8" s="53" t="s">
        <v>48</v>
      </c>
      <c r="O8" s="53" t="s">
        <v>49</v>
      </c>
      <c r="P8" s="54"/>
      <c r="Q8" s="56"/>
    </row>
    <row r="9" spans="1:17" ht="21.95" customHeight="1" x14ac:dyDescent="0.15">
      <c r="A9" s="49" t="s">
        <v>50</v>
      </c>
      <c r="B9" s="50" t="s">
        <v>51</v>
      </c>
      <c r="C9" s="50" t="s">
        <v>30</v>
      </c>
      <c r="D9" s="50" t="s">
        <v>52</v>
      </c>
      <c r="E9" s="50" t="s">
        <v>28</v>
      </c>
      <c r="F9" s="50" t="s">
        <v>53</v>
      </c>
      <c r="G9" s="50" t="s">
        <v>54</v>
      </c>
      <c r="H9" s="51" t="s">
        <v>55</v>
      </c>
      <c r="J9" s="52" t="s">
        <v>56</v>
      </c>
      <c r="K9" s="53" t="s">
        <v>57</v>
      </c>
      <c r="L9" s="53" t="s">
        <v>58</v>
      </c>
      <c r="M9" s="53" t="s">
        <v>59</v>
      </c>
      <c r="N9" s="53" t="s">
        <v>60</v>
      </c>
      <c r="O9" s="50"/>
      <c r="P9" s="54"/>
      <c r="Q9" s="56"/>
    </row>
    <row r="10" spans="1:17" ht="21.95" customHeight="1" x14ac:dyDescent="0.15">
      <c r="A10" s="49" t="s">
        <v>61</v>
      </c>
      <c r="B10" s="50" t="s">
        <v>62</v>
      </c>
      <c r="C10" s="50" t="s">
        <v>63</v>
      </c>
      <c r="D10" s="50" t="s">
        <v>42</v>
      </c>
      <c r="E10" s="50" t="s">
        <v>64</v>
      </c>
      <c r="F10" s="50" t="s">
        <v>65</v>
      </c>
      <c r="G10" s="50" t="s">
        <v>66</v>
      </c>
      <c r="H10" s="51" t="s">
        <v>67</v>
      </c>
      <c r="J10" s="52" t="s">
        <v>68</v>
      </c>
      <c r="K10" s="53" t="s">
        <v>69</v>
      </c>
      <c r="L10" s="53" t="s">
        <v>70</v>
      </c>
      <c r="M10" s="53" t="s">
        <v>71</v>
      </c>
      <c r="N10" s="53" t="s">
        <v>72</v>
      </c>
      <c r="O10" s="50"/>
      <c r="P10" s="54"/>
      <c r="Q10" s="56"/>
    </row>
    <row r="11" spans="1:17" ht="21.95" customHeight="1" x14ac:dyDescent="0.15">
      <c r="A11" s="49" t="s">
        <v>73</v>
      </c>
      <c r="B11" s="50" t="s">
        <v>74</v>
      </c>
      <c r="C11" s="50" t="s">
        <v>51</v>
      </c>
      <c r="D11" s="50" t="s">
        <v>75</v>
      </c>
      <c r="E11" s="50" t="s">
        <v>76</v>
      </c>
      <c r="F11" s="50" t="s">
        <v>67</v>
      </c>
      <c r="G11" s="50" t="s">
        <v>77</v>
      </c>
      <c r="H11" s="51" t="s">
        <v>78</v>
      </c>
      <c r="J11" s="52" t="s">
        <v>79</v>
      </c>
      <c r="K11" s="53" t="s">
        <v>80</v>
      </c>
      <c r="L11" s="53" t="s">
        <v>81</v>
      </c>
      <c r="M11" s="53" t="s">
        <v>82</v>
      </c>
      <c r="N11" s="53" t="s">
        <v>83</v>
      </c>
      <c r="O11" s="53" t="s">
        <v>84</v>
      </c>
      <c r="P11" s="55" t="s">
        <v>85</v>
      </c>
      <c r="Q11" s="56"/>
    </row>
    <row r="12" spans="1:17" ht="21.95" customHeight="1" x14ac:dyDescent="0.15">
      <c r="A12" s="49" t="s">
        <v>86</v>
      </c>
      <c r="B12" s="50" t="s">
        <v>87</v>
      </c>
      <c r="C12" s="50" t="s">
        <v>26</v>
      </c>
      <c r="D12" s="50" t="s">
        <v>88</v>
      </c>
      <c r="E12" s="50" t="s">
        <v>30</v>
      </c>
      <c r="F12" s="50" t="s">
        <v>89</v>
      </c>
      <c r="G12" s="50" t="s">
        <v>90</v>
      </c>
      <c r="H12" s="51" t="s">
        <v>91</v>
      </c>
      <c r="J12" s="52" t="s">
        <v>92</v>
      </c>
      <c r="K12" s="53" t="s">
        <v>93</v>
      </c>
      <c r="L12" s="53" t="s">
        <v>94</v>
      </c>
      <c r="M12" s="53" t="s">
        <v>95</v>
      </c>
      <c r="N12" s="53" t="s">
        <v>96</v>
      </c>
      <c r="O12" s="55" t="s">
        <v>97</v>
      </c>
      <c r="P12" s="53" t="s">
        <v>98</v>
      </c>
      <c r="Q12" s="57" t="s">
        <v>99</v>
      </c>
    </row>
    <row r="13" spans="1:17" ht="21.95" customHeight="1" x14ac:dyDescent="0.15">
      <c r="A13" s="49" t="s">
        <v>100</v>
      </c>
      <c r="B13" s="50" t="s">
        <v>101</v>
      </c>
      <c r="C13" s="50" t="s">
        <v>102</v>
      </c>
      <c r="D13" s="50" t="s">
        <v>103</v>
      </c>
      <c r="E13" s="50" t="s">
        <v>28</v>
      </c>
      <c r="F13" s="50" t="s">
        <v>27</v>
      </c>
      <c r="G13" s="50" t="s">
        <v>104</v>
      </c>
      <c r="H13" s="51" t="s">
        <v>105</v>
      </c>
      <c r="J13" s="52" t="s">
        <v>106</v>
      </c>
      <c r="K13" s="53" t="s">
        <v>107</v>
      </c>
      <c r="L13" s="53" t="s">
        <v>108</v>
      </c>
      <c r="M13" s="53" t="s">
        <v>109</v>
      </c>
      <c r="N13" s="53" t="s">
        <v>110</v>
      </c>
      <c r="O13" s="50"/>
      <c r="P13" s="54"/>
      <c r="Q13" s="56"/>
    </row>
    <row r="14" spans="1:17" ht="21.95" customHeight="1" x14ac:dyDescent="0.15">
      <c r="A14" s="49" t="s">
        <v>111</v>
      </c>
      <c r="B14" s="50" t="s">
        <v>112</v>
      </c>
      <c r="C14" s="50" t="s">
        <v>113</v>
      </c>
      <c r="D14" s="50" t="s">
        <v>43</v>
      </c>
      <c r="E14" s="50" t="s">
        <v>114</v>
      </c>
      <c r="F14" s="50" t="s">
        <v>53</v>
      </c>
      <c r="G14" s="50" t="s">
        <v>52</v>
      </c>
      <c r="H14" s="51" t="s">
        <v>115</v>
      </c>
      <c r="J14" s="52" t="s">
        <v>116</v>
      </c>
      <c r="K14" s="53" t="s">
        <v>117</v>
      </c>
      <c r="L14" s="53" t="s">
        <v>118</v>
      </c>
      <c r="M14" s="53" t="s">
        <v>119</v>
      </c>
      <c r="N14" s="53" t="s">
        <v>120</v>
      </c>
      <c r="O14" s="50"/>
      <c r="P14" s="54"/>
      <c r="Q14" s="56"/>
    </row>
    <row r="15" spans="1:17" ht="21.95" customHeight="1" x14ac:dyDescent="0.15">
      <c r="A15" s="49" t="s">
        <v>121</v>
      </c>
      <c r="B15" s="50" t="s">
        <v>122</v>
      </c>
      <c r="C15" s="50" t="s">
        <v>123</v>
      </c>
      <c r="D15" s="50"/>
      <c r="E15" s="50"/>
      <c r="F15" s="50" t="s">
        <v>124</v>
      </c>
      <c r="G15" s="50" t="s">
        <v>125</v>
      </c>
      <c r="H15" s="51" t="s">
        <v>103</v>
      </c>
      <c r="J15" s="52" t="s">
        <v>126</v>
      </c>
      <c r="K15" s="50"/>
      <c r="L15" s="50"/>
      <c r="M15" s="50"/>
      <c r="N15" s="50"/>
      <c r="O15" s="50"/>
      <c r="P15" s="54"/>
      <c r="Q15" s="56"/>
    </row>
    <row r="16" spans="1:17" ht="21.95" customHeight="1" x14ac:dyDescent="0.15">
      <c r="A16" s="49" t="s">
        <v>127</v>
      </c>
      <c r="B16" s="50" t="s">
        <v>122</v>
      </c>
      <c r="C16" s="50" t="s">
        <v>66</v>
      </c>
      <c r="D16" s="50" t="s">
        <v>128</v>
      </c>
      <c r="E16" s="50" t="s">
        <v>129</v>
      </c>
      <c r="F16" s="50"/>
      <c r="G16" s="50" t="s">
        <v>43</v>
      </c>
      <c r="H16" s="51" t="s">
        <v>67</v>
      </c>
      <c r="J16" s="52" t="s">
        <v>130</v>
      </c>
      <c r="K16" s="50"/>
      <c r="L16" s="50"/>
      <c r="M16" s="50"/>
      <c r="N16" s="50"/>
      <c r="O16" s="50"/>
      <c r="P16" s="54"/>
      <c r="Q16" s="56"/>
    </row>
    <row r="17" spans="1:17" ht="21.95" customHeight="1" x14ac:dyDescent="0.15">
      <c r="A17" s="49" t="s">
        <v>131</v>
      </c>
      <c r="B17" s="50" t="s">
        <v>132</v>
      </c>
      <c r="C17" s="50" t="s">
        <v>133</v>
      </c>
      <c r="D17" s="50" t="s">
        <v>134</v>
      </c>
      <c r="E17" s="50" t="s">
        <v>135</v>
      </c>
      <c r="F17" s="50" t="s">
        <v>136</v>
      </c>
      <c r="G17" s="50" t="s">
        <v>54</v>
      </c>
      <c r="H17" s="51" t="s">
        <v>137</v>
      </c>
      <c r="J17" s="52" t="s">
        <v>138</v>
      </c>
      <c r="K17" s="50"/>
      <c r="L17" s="50"/>
      <c r="M17" s="50"/>
      <c r="N17" s="50"/>
      <c r="O17" s="50"/>
      <c r="P17" s="54"/>
      <c r="Q17" s="56"/>
    </row>
    <row r="18" spans="1:17" ht="21.95" customHeight="1" x14ac:dyDescent="0.15">
      <c r="A18" s="49" t="s">
        <v>139</v>
      </c>
      <c r="B18" s="50" t="s">
        <v>140</v>
      </c>
      <c r="C18" s="50" t="s">
        <v>104</v>
      </c>
      <c r="D18" s="50" t="s">
        <v>141</v>
      </c>
      <c r="E18" s="50"/>
      <c r="F18" s="50" t="s">
        <v>27</v>
      </c>
      <c r="G18" s="50" t="s">
        <v>101</v>
      </c>
      <c r="H18" s="51" t="s">
        <v>115</v>
      </c>
      <c r="J18" s="52" t="s">
        <v>142</v>
      </c>
      <c r="K18" s="50"/>
      <c r="L18" s="50"/>
      <c r="M18" s="50"/>
      <c r="N18" s="50"/>
      <c r="O18" s="50"/>
      <c r="P18" s="54"/>
      <c r="Q18" s="56"/>
    </row>
    <row r="19" spans="1:17" ht="21.95" customHeight="1" x14ac:dyDescent="0.15">
      <c r="A19" s="52" t="s">
        <v>143</v>
      </c>
      <c r="B19" s="50" t="s">
        <v>144</v>
      </c>
      <c r="C19" s="50" t="s">
        <v>29</v>
      </c>
      <c r="D19" s="50" t="s">
        <v>145</v>
      </c>
      <c r="E19" s="50"/>
      <c r="F19" s="50" t="s">
        <v>52</v>
      </c>
      <c r="G19" s="50" t="s">
        <v>112</v>
      </c>
      <c r="H19" s="51" t="s">
        <v>146</v>
      </c>
      <c r="J19" s="52" t="s">
        <v>147</v>
      </c>
      <c r="K19" s="50"/>
      <c r="L19" s="50"/>
      <c r="M19" s="50"/>
      <c r="N19" s="50"/>
      <c r="O19" s="50"/>
      <c r="P19" s="54"/>
      <c r="Q19" s="56"/>
    </row>
    <row r="20" spans="1:17" ht="21.95" customHeight="1" x14ac:dyDescent="0.15">
      <c r="A20" s="52" t="s">
        <v>148</v>
      </c>
      <c r="B20" s="50" t="s">
        <v>149</v>
      </c>
      <c r="C20" s="50" t="s">
        <v>132</v>
      </c>
      <c r="D20" s="50" t="s">
        <v>77</v>
      </c>
      <c r="E20" s="50" t="s">
        <v>29</v>
      </c>
      <c r="F20" s="50" t="s">
        <v>150</v>
      </c>
      <c r="G20" s="50" t="s">
        <v>151</v>
      </c>
      <c r="H20" s="51" t="s">
        <v>152</v>
      </c>
      <c r="J20" s="52" t="s">
        <v>153</v>
      </c>
      <c r="K20" s="50"/>
      <c r="L20" s="50"/>
      <c r="M20" s="50"/>
      <c r="N20" s="50"/>
      <c r="O20" s="50"/>
      <c r="P20" s="54"/>
      <c r="Q20" s="56"/>
    </row>
    <row r="21" spans="1:17" ht="21.95" customHeight="1" x14ac:dyDescent="0.15">
      <c r="A21" s="52" t="s">
        <v>154</v>
      </c>
      <c r="B21" s="50" t="s">
        <v>51</v>
      </c>
      <c r="C21" s="50" t="s">
        <v>122</v>
      </c>
      <c r="D21" s="50" t="s">
        <v>133</v>
      </c>
      <c r="E21" s="50" t="s">
        <v>77</v>
      </c>
      <c r="F21" s="50" t="s">
        <v>155</v>
      </c>
      <c r="G21" s="50" t="s">
        <v>156</v>
      </c>
      <c r="H21" s="51" t="s">
        <v>157</v>
      </c>
      <c r="J21" s="52" t="s">
        <v>158</v>
      </c>
      <c r="K21" s="50"/>
      <c r="L21" s="50"/>
      <c r="M21" s="50"/>
      <c r="N21" s="50"/>
      <c r="O21" s="50"/>
      <c r="P21" s="54"/>
      <c r="Q21" s="56"/>
    </row>
    <row r="22" spans="1:17" ht="21.95" customHeight="1" x14ac:dyDescent="0.15">
      <c r="A22" s="49" t="s">
        <v>159</v>
      </c>
      <c r="B22" s="50" t="s">
        <v>74</v>
      </c>
      <c r="C22" s="50" t="s">
        <v>62</v>
      </c>
      <c r="D22" s="50" t="s">
        <v>160</v>
      </c>
      <c r="E22" s="50" t="s">
        <v>26</v>
      </c>
      <c r="F22" s="50" t="s">
        <v>30</v>
      </c>
      <c r="G22" s="50" t="s">
        <v>66</v>
      </c>
      <c r="H22" s="51"/>
      <c r="J22" s="49"/>
      <c r="K22" s="50"/>
      <c r="L22" s="50"/>
      <c r="M22" s="50"/>
      <c r="N22" s="50"/>
      <c r="O22" s="50"/>
      <c r="P22" s="54"/>
      <c r="Q22" s="56"/>
    </row>
    <row r="23" spans="1:17" ht="21.95" customHeight="1" x14ac:dyDescent="0.15">
      <c r="A23" s="49" t="s">
        <v>161</v>
      </c>
      <c r="B23" s="50" t="s">
        <v>162</v>
      </c>
      <c r="C23" s="50" t="s">
        <v>163</v>
      </c>
      <c r="D23" s="50" t="s">
        <v>164</v>
      </c>
      <c r="E23" s="50" t="s">
        <v>89</v>
      </c>
      <c r="F23" s="50" t="s">
        <v>155</v>
      </c>
      <c r="G23" s="50" t="s">
        <v>156</v>
      </c>
      <c r="H23" s="51" t="s">
        <v>157</v>
      </c>
      <c r="J23" s="52" t="s">
        <v>165</v>
      </c>
      <c r="K23" s="53" t="s">
        <v>166</v>
      </c>
      <c r="L23" s="53" t="s">
        <v>167</v>
      </c>
      <c r="M23" s="53" t="s">
        <v>168</v>
      </c>
      <c r="N23" s="53" t="s">
        <v>169</v>
      </c>
      <c r="O23" s="50"/>
      <c r="P23" s="54"/>
      <c r="Q23" s="56"/>
    </row>
    <row r="24" spans="1:17" ht="21.95" customHeight="1" x14ac:dyDescent="0.15">
      <c r="A24" s="49" t="s">
        <v>170</v>
      </c>
      <c r="B24" s="50" t="s">
        <v>171</v>
      </c>
      <c r="C24" s="50" t="s">
        <v>54</v>
      </c>
      <c r="D24" s="50" t="s">
        <v>78</v>
      </c>
      <c r="E24" s="50" t="s">
        <v>172</v>
      </c>
      <c r="F24" s="50" t="s">
        <v>173</v>
      </c>
      <c r="G24" s="50" t="s">
        <v>152</v>
      </c>
      <c r="H24" s="51" t="s">
        <v>174</v>
      </c>
      <c r="J24" s="52" t="s">
        <v>175</v>
      </c>
      <c r="K24" s="53" t="s">
        <v>176</v>
      </c>
      <c r="L24" s="53" t="s">
        <v>177</v>
      </c>
      <c r="M24" s="53" t="s">
        <v>178</v>
      </c>
      <c r="N24" s="53" t="s">
        <v>179</v>
      </c>
      <c r="O24" s="53" t="s">
        <v>180</v>
      </c>
      <c r="P24" s="55" t="s">
        <v>181</v>
      </c>
      <c r="Q24" s="56"/>
    </row>
    <row r="25" spans="1:17" ht="21.95" customHeight="1" x14ac:dyDescent="0.15">
      <c r="A25" s="49" t="s">
        <v>182</v>
      </c>
      <c r="B25" s="50" t="s">
        <v>183</v>
      </c>
      <c r="C25" s="50" t="s">
        <v>88</v>
      </c>
      <c r="D25" s="50" t="s">
        <v>25</v>
      </c>
      <c r="E25" s="50" t="s">
        <v>125</v>
      </c>
      <c r="F25" s="50" t="s">
        <v>184</v>
      </c>
      <c r="G25" s="50" t="s">
        <v>128</v>
      </c>
      <c r="H25" s="51" t="s">
        <v>134</v>
      </c>
      <c r="J25" s="52" t="s">
        <v>185</v>
      </c>
      <c r="K25" s="53" t="s">
        <v>186</v>
      </c>
      <c r="L25" s="53" t="s">
        <v>187</v>
      </c>
      <c r="M25" s="53" t="s">
        <v>188</v>
      </c>
      <c r="N25" s="50"/>
      <c r="O25" s="50"/>
      <c r="P25" s="54"/>
      <c r="Q25" s="56"/>
    </row>
    <row r="26" spans="1:17" ht="21.95" customHeight="1" x14ac:dyDescent="0.15">
      <c r="A26" s="49" t="s">
        <v>189</v>
      </c>
      <c r="B26" s="50" t="s">
        <v>87</v>
      </c>
      <c r="C26" s="50" t="s">
        <v>40</v>
      </c>
      <c r="D26" s="50" t="s">
        <v>124</v>
      </c>
      <c r="E26" s="50" t="s">
        <v>123</v>
      </c>
      <c r="F26" s="50" t="s">
        <v>190</v>
      </c>
      <c r="G26" s="50" t="s">
        <v>90</v>
      </c>
      <c r="H26" s="51" t="s">
        <v>91</v>
      </c>
      <c r="J26" s="52" t="s">
        <v>191</v>
      </c>
      <c r="K26" s="53" t="s">
        <v>192</v>
      </c>
      <c r="L26" s="53" t="s">
        <v>193</v>
      </c>
      <c r="M26" s="50"/>
      <c r="N26" s="50"/>
      <c r="O26" s="50"/>
      <c r="P26" s="54"/>
      <c r="Q26" s="56"/>
    </row>
    <row r="27" spans="1:17" ht="21.95" customHeight="1" x14ac:dyDescent="0.15">
      <c r="A27" s="49" t="s">
        <v>194</v>
      </c>
      <c r="B27" s="50" t="s">
        <v>101</v>
      </c>
      <c r="C27" s="50" t="s">
        <v>102</v>
      </c>
      <c r="D27" s="50" t="s">
        <v>134</v>
      </c>
      <c r="E27" s="50" t="s">
        <v>140</v>
      </c>
      <c r="F27" s="50" t="s">
        <v>136</v>
      </c>
      <c r="G27" s="50" t="s">
        <v>114</v>
      </c>
      <c r="H27" s="51" t="s">
        <v>195</v>
      </c>
      <c r="J27" s="52" t="s">
        <v>196</v>
      </c>
      <c r="K27" s="53" t="s">
        <v>197</v>
      </c>
      <c r="L27" s="53" t="s">
        <v>198</v>
      </c>
      <c r="M27" s="53" t="s">
        <v>199</v>
      </c>
      <c r="N27" s="50"/>
      <c r="O27" s="50"/>
      <c r="P27" s="54"/>
      <c r="Q27" s="56"/>
    </row>
    <row r="28" spans="1:17" ht="21.95" customHeight="1" x14ac:dyDescent="0.15">
      <c r="A28" s="49" t="s">
        <v>200</v>
      </c>
      <c r="B28" s="50" t="s">
        <v>112</v>
      </c>
      <c r="C28" s="50"/>
      <c r="D28" s="50" t="s">
        <v>184</v>
      </c>
      <c r="E28" s="50" t="s">
        <v>113</v>
      </c>
      <c r="F28" s="50" t="s">
        <v>190</v>
      </c>
      <c r="G28" s="50" t="s">
        <v>146</v>
      </c>
      <c r="H28" s="51" t="s">
        <v>144</v>
      </c>
      <c r="J28" s="52" t="s">
        <v>201</v>
      </c>
      <c r="K28" s="53" t="s">
        <v>202</v>
      </c>
      <c r="L28" s="53" t="s">
        <v>203</v>
      </c>
      <c r="M28" s="50"/>
      <c r="N28" s="50"/>
      <c r="O28" s="50"/>
      <c r="P28" s="54"/>
      <c r="Q28" s="56"/>
    </row>
    <row r="29" spans="1:17" ht="21.95" customHeight="1" x14ac:dyDescent="0.15">
      <c r="A29" s="49" t="s">
        <v>204</v>
      </c>
      <c r="B29" s="50" t="s">
        <v>129</v>
      </c>
      <c r="C29" s="50" t="s">
        <v>122</v>
      </c>
      <c r="D29" s="50" t="s">
        <v>42</v>
      </c>
      <c r="E29" s="50" t="s">
        <v>30</v>
      </c>
      <c r="F29" s="50" t="s">
        <v>195</v>
      </c>
      <c r="G29" s="50" t="s">
        <v>123</v>
      </c>
      <c r="H29" s="51" t="s">
        <v>183</v>
      </c>
      <c r="J29" s="52" t="s">
        <v>205</v>
      </c>
      <c r="K29" s="53" t="s">
        <v>206</v>
      </c>
      <c r="L29" s="53" t="s">
        <v>207</v>
      </c>
      <c r="M29" s="53" t="s">
        <v>208</v>
      </c>
      <c r="N29" s="50"/>
      <c r="O29" s="50"/>
      <c r="P29" s="54"/>
      <c r="Q29" s="56"/>
    </row>
    <row r="30" spans="1:17" ht="21.95" customHeight="1" x14ac:dyDescent="0.15">
      <c r="A30" s="49" t="s">
        <v>209</v>
      </c>
      <c r="B30" s="50" t="s">
        <v>135</v>
      </c>
      <c r="C30" s="50" t="s">
        <v>132</v>
      </c>
      <c r="D30" s="50" t="s">
        <v>64</v>
      </c>
      <c r="E30" s="50" t="s">
        <v>210</v>
      </c>
      <c r="F30" s="50" t="s">
        <v>40</v>
      </c>
      <c r="G30" s="50" t="s">
        <v>211</v>
      </c>
      <c r="H30" s="51" t="s">
        <v>151</v>
      </c>
      <c r="J30" s="52" t="s">
        <v>212</v>
      </c>
      <c r="K30" s="53" t="s">
        <v>213</v>
      </c>
      <c r="L30" s="53" t="s">
        <v>214</v>
      </c>
      <c r="M30" s="50"/>
      <c r="N30" s="50"/>
      <c r="O30" s="50"/>
      <c r="P30" s="54"/>
      <c r="Q30" s="56"/>
    </row>
    <row r="31" spans="1:17" ht="21.95" customHeight="1" x14ac:dyDescent="0.15">
      <c r="A31" s="49" t="s">
        <v>215</v>
      </c>
      <c r="B31" s="50" t="s">
        <v>129</v>
      </c>
      <c r="C31" s="50" t="s">
        <v>28</v>
      </c>
      <c r="D31" s="50"/>
      <c r="E31" s="50" t="s">
        <v>53</v>
      </c>
      <c r="F31" s="50" t="s">
        <v>63</v>
      </c>
      <c r="G31" s="50" t="s">
        <v>133</v>
      </c>
      <c r="H31" s="51" t="s">
        <v>122</v>
      </c>
      <c r="J31" s="52" t="s">
        <v>216</v>
      </c>
      <c r="K31" s="53" t="s">
        <v>217</v>
      </c>
      <c r="L31" s="50"/>
      <c r="M31" s="50"/>
      <c r="N31" s="50"/>
      <c r="O31" s="50"/>
      <c r="P31" s="54"/>
      <c r="Q31" s="56"/>
    </row>
    <row r="32" spans="1:17" ht="21.95" customHeight="1" x14ac:dyDescent="0.15">
      <c r="A32" s="49" t="s">
        <v>218</v>
      </c>
      <c r="B32" s="50" t="s">
        <v>135</v>
      </c>
      <c r="C32" s="50" t="s">
        <v>149</v>
      </c>
      <c r="D32" s="50" t="s">
        <v>65</v>
      </c>
      <c r="E32" s="50" t="s">
        <v>53</v>
      </c>
      <c r="F32" s="50"/>
      <c r="G32" s="50" t="s">
        <v>64</v>
      </c>
      <c r="H32" s="51" t="s">
        <v>132</v>
      </c>
      <c r="J32" s="52" t="s">
        <v>219</v>
      </c>
      <c r="K32" s="50"/>
      <c r="L32" s="50"/>
      <c r="M32" s="50"/>
      <c r="N32" s="50"/>
      <c r="O32" s="50"/>
      <c r="P32" s="54"/>
      <c r="Q32" s="56"/>
    </row>
    <row r="33" spans="1:17" ht="21.95" customHeight="1" x14ac:dyDescent="0.15">
      <c r="A33" s="49" t="s">
        <v>220</v>
      </c>
      <c r="B33" s="50" t="s">
        <v>141</v>
      </c>
      <c r="C33" s="50" t="s">
        <v>221</v>
      </c>
      <c r="D33" s="50" t="s">
        <v>28</v>
      </c>
      <c r="E33" s="50" t="s">
        <v>164</v>
      </c>
      <c r="F33" s="50" t="s">
        <v>66</v>
      </c>
      <c r="G33" s="50" t="s">
        <v>160</v>
      </c>
      <c r="H33" s="51" t="s">
        <v>38</v>
      </c>
      <c r="J33" s="52" t="s">
        <v>222</v>
      </c>
      <c r="K33" s="53" t="s">
        <v>223</v>
      </c>
      <c r="L33" s="53" t="s">
        <v>224</v>
      </c>
      <c r="M33" s="50"/>
      <c r="N33" s="50"/>
      <c r="O33" s="50"/>
      <c r="P33" s="54"/>
      <c r="Q33" s="56"/>
    </row>
    <row r="34" spans="1:17" ht="21.95" customHeight="1" x14ac:dyDescent="0.15">
      <c r="A34" s="49" t="s">
        <v>225</v>
      </c>
      <c r="B34" s="50" t="s">
        <v>145</v>
      </c>
      <c r="C34" s="50" t="s">
        <v>42</v>
      </c>
      <c r="D34" s="50" t="s">
        <v>226</v>
      </c>
      <c r="E34" s="50" t="s">
        <v>136</v>
      </c>
      <c r="F34" s="50" t="s">
        <v>137</v>
      </c>
      <c r="G34" s="50" t="s">
        <v>210</v>
      </c>
      <c r="H34" s="51" t="s">
        <v>24</v>
      </c>
      <c r="J34" s="52" t="s">
        <v>227</v>
      </c>
      <c r="K34" s="53" t="s">
        <v>228</v>
      </c>
      <c r="L34" s="53" t="s">
        <v>229</v>
      </c>
      <c r="M34" s="53" t="s">
        <v>230</v>
      </c>
      <c r="N34" s="50"/>
      <c r="O34" s="50"/>
      <c r="P34" s="54"/>
      <c r="Q34" s="56"/>
    </row>
    <row r="35" spans="1:17" ht="21.95" customHeight="1" x14ac:dyDescent="0.15">
      <c r="A35" s="49" t="s">
        <v>231</v>
      </c>
      <c r="B35" s="50" t="s">
        <v>65</v>
      </c>
      <c r="C35" s="50" t="s">
        <v>103</v>
      </c>
      <c r="D35" s="50" t="s">
        <v>164</v>
      </c>
      <c r="E35" s="50" t="s">
        <v>128</v>
      </c>
      <c r="F35" s="50"/>
      <c r="G35" s="50" t="s">
        <v>173</v>
      </c>
      <c r="H35" s="51" t="s">
        <v>137</v>
      </c>
      <c r="J35" s="52" t="s">
        <v>232</v>
      </c>
      <c r="K35" s="53" t="s">
        <v>233</v>
      </c>
      <c r="L35" s="53" t="s">
        <v>234</v>
      </c>
      <c r="M35" s="50"/>
      <c r="N35" s="50"/>
      <c r="O35" s="50"/>
      <c r="P35" s="54"/>
      <c r="Q35" s="56"/>
    </row>
    <row r="36" spans="1:17" ht="21.95" customHeight="1" x14ac:dyDescent="0.15">
      <c r="A36" s="49" t="s">
        <v>235</v>
      </c>
      <c r="B36" s="50" t="s">
        <v>221</v>
      </c>
      <c r="C36" s="50" t="s">
        <v>141</v>
      </c>
      <c r="D36" s="50" t="s">
        <v>114</v>
      </c>
      <c r="E36" s="50" t="s">
        <v>105</v>
      </c>
      <c r="F36" s="50" t="s">
        <v>28</v>
      </c>
      <c r="G36" s="50" t="s">
        <v>124</v>
      </c>
      <c r="H36" s="51" t="s">
        <v>172</v>
      </c>
      <c r="J36" s="52" t="s">
        <v>236</v>
      </c>
      <c r="K36" s="53" t="s">
        <v>237</v>
      </c>
      <c r="L36" s="53" t="s">
        <v>238</v>
      </c>
      <c r="M36" s="50"/>
      <c r="N36" s="50"/>
      <c r="O36" s="50"/>
      <c r="P36" s="54"/>
      <c r="Q36" s="56"/>
    </row>
    <row r="37" spans="1:17" ht="21.95" customHeight="1" x14ac:dyDescent="0.15">
      <c r="A37" s="49" t="s">
        <v>239</v>
      </c>
      <c r="B37" s="50" t="s">
        <v>55</v>
      </c>
      <c r="C37" s="50" t="s">
        <v>145</v>
      </c>
      <c r="D37" s="50" t="s">
        <v>163</v>
      </c>
      <c r="E37" s="50" t="s">
        <v>30</v>
      </c>
      <c r="F37" s="50" t="s">
        <v>150</v>
      </c>
      <c r="G37" s="50" t="s">
        <v>173</v>
      </c>
      <c r="H37" s="51" t="s">
        <v>184</v>
      </c>
      <c r="J37" s="52" t="s">
        <v>240</v>
      </c>
      <c r="K37" s="53" t="s">
        <v>241</v>
      </c>
      <c r="L37" s="53" t="s">
        <v>242</v>
      </c>
      <c r="M37" s="53" t="s">
        <v>243</v>
      </c>
      <c r="N37" s="53" t="s">
        <v>244</v>
      </c>
      <c r="O37" s="50"/>
      <c r="P37" s="54"/>
      <c r="Q37" s="56"/>
    </row>
    <row r="38" spans="1:17" ht="21.95" customHeight="1" x14ac:dyDescent="0.15">
      <c r="A38" s="49" t="s">
        <v>245</v>
      </c>
      <c r="B38" s="50" t="s">
        <v>44</v>
      </c>
      <c r="C38" s="50" t="s">
        <v>78</v>
      </c>
      <c r="D38" s="50" t="s">
        <v>40</v>
      </c>
      <c r="E38" s="50" t="s">
        <v>63</v>
      </c>
      <c r="F38" s="50"/>
      <c r="G38" s="50"/>
      <c r="H38" s="51" t="s">
        <v>39</v>
      </c>
      <c r="J38" s="52" t="s">
        <v>246</v>
      </c>
      <c r="K38" s="53" t="s">
        <v>247</v>
      </c>
      <c r="L38" s="50"/>
      <c r="M38" s="50"/>
      <c r="N38" s="50"/>
      <c r="O38" s="50"/>
      <c r="P38" s="54"/>
      <c r="Q38" s="56"/>
    </row>
    <row r="39" spans="1:17" ht="21.95" customHeight="1" x14ac:dyDescent="0.15">
      <c r="A39" s="49" t="s">
        <v>248</v>
      </c>
      <c r="B39" s="50" t="s">
        <v>190</v>
      </c>
      <c r="C39" s="50" t="s">
        <v>146</v>
      </c>
      <c r="D39" s="50" t="s">
        <v>24</v>
      </c>
      <c r="E39" s="50" t="s">
        <v>249</v>
      </c>
      <c r="F39" s="50"/>
      <c r="G39" s="50"/>
      <c r="H39" s="51"/>
      <c r="J39" s="52" t="s">
        <v>250</v>
      </c>
      <c r="K39" s="53" t="s">
        <v>251</v>
      </c>
      <c r="L39" s="53" t="s">
        <v>252</v>
      </c>
      <c r="M39" s="53" t="s">
        <v>253</v>
      </c>
      <c r="N39" s="50"/>
      <c r="O39" s="50"/>
      <c r="P39" s="54"/>
      <c r="Q39" s="56"/>
    </row>
    <row r="40" spans="1:17" ht="21.95" customHeight="1" x14ac:dyDescent="0.15">
      <c r="A40" s="49" t="s">
        <v>254</v>
      </c>
      <c r="B40" s="50" t="s">
        <v>183</v>
      </c>
      <c r="C40" s="50" t="s">
        <v>89</v>
      </c>
      <c r="D40" s="50" t="s">
        <v>38</v>
      </c>
      <c r="E40" s="50" t="s">
        <v>255</v>
      </c>
      <c r="F40" s="50"/>
      <c r="G40" s="50" t="s">
        <v>256</v>
      </c>
      <c r="H40" s="51"/>
      <c r="J40" s="52" t="s">
        <v>257</v>
      </c>
      <c r="K40" s="53" t="s">
        <v>258</v>
      </c>
      <c r="L40" s="53" t="s">
        <v>259</v>
      </c>
      <c r="M40" s="53" t="s">
        <v>260</v>
      </c>
      <c r="N40" s="50"/>
      <c r="O40" s="50"/>
      <c r="P40" s="54"/>
      <c r="Q40" s="56"/>
    </row>
    <row r="41" spans="1:17" ht="21.95" customHeight="1" x14ac:dyDescent="0.15">
      <c r="A41" s="49" t="s">
        <v>261</v>
      </c>
      <c r="B41" s="50" t="s">
        <v>55</v>
      </c>
      <c r="C41" s="50" t="s">
        <v>211</v>
      </c>
      <c r="D41" s="50" t="s">
        <v>151</v>
      </c>
      <c r="E41" s="50" t="s">
        <v>262</v>
      </c>
      <c r="F41" s="50"/>
      <c r="G41" s="50"/>
      <c r="H41" s="51"/>
      <c r="J41" s="52" t="s">
        <v>263</v>
      </c>
      <c r="K41" s="53" t="s">
        <v>264</v>
      </c>
      <c r="L41" s="53" t="s">
        <v>265</v>
      </c>
      <c r="M41" s="53" t="s">
        <v>266</v>
      </c>
      <c r="N41" s="50"/>
      <c r="O41" s="50"/>
      <c r="P41" s="54"/>
      <c r="Q41" s="56"/>
    </row>
    <row r="42" spans="1:17" ht="21.95" customHeight="1" x14ac:dyDescent="0.15">
      <c r="A42" s="49" t="s">
        <v>267</v>
      </c>
      <c r="B42" s="50" t="s">
        <v>44</v>
      </c>
      <c r="C42" s="50" t="s">
        <v>195</v>
      </c>
      <c r="D42" s="50" t="s">
        <v>211</v>
      </c>
      <c r="E42" s="50" t="s">
        <v>268</v>
      </c>
      <c r="F42" s="50" t="s">
        <v>269</v>
      </c>
      <c r="G42" s="50"/>
      <c r="H42" s="51"/>
      <c r="J42" s="52" t="s">
        <v>270</v>
      </c>
      <c r="K42" s="53" t="s">
        <v>271</v>
      </c>
      <c r="L42" s="53" t="s">
        <v>272</v>
      </c>
      <c r="M42" s="53" t="s">
        <v>273</v>
      </c>
      <c r="N42" s="50"/>
      <c r="O42" s="50"/>
      <c r="P42" s="54"/>
      <c r="Q42" s="56"/>
    </row>
    <row r="43" spans="1:17" ht="21.95" customHeight="1" x14ac:dyDescent="0.15">
      <c r="A43" s="49" t="s">
        <v>274</v>
      </c>
      <c r="B43" s="50" t="s">
        <v>164</v>
      </c>
      <c r="C43" s="50" t="s">
        <v>76</v>
      </c>
      <c r="D43" s="50" t="s">
        <v>149</v>
      </c>
      <c r="E43" s="50" t="s">
        <v>152</v>
      </c>
      <c r="F43" s="50"/>
      <c r="G43" s="50"/>
      <c r="H43" s="51"/>
      <c r="J43" s="52" t="s">
        <v>275</v>
      </c>
      <c r="K43" s="53" t="s">
        <v>276</v>
      </c>
      <c r="L43" s="53" t="s">
        <v>277</v>
      </c>
      <c r="M43" s="53" t="s">
        <v>278</v>
      </c>
      <c r="N43" s="50"/>
      <c r="O43" s="50"/>
      <c r="P43" s="54"/>
      <c r="Q43" s="56"/>
    </row>
    <row r="44" spans="1:17" ht="21.95" customHeight="1" x14ac:dyDescent="0.15">
      <c r="A44" s="49" t="s">
        <v>279</v>
      </c>
      <c r="B44" s="50" t="s">
        <v>226</v>
      </c>
      <c r="C44" s="50" t="s">
        <v>172</v>
      </c>
      <c r="D44" s="50" t="s">
        <v>75</v>
      </c>
      <c r="E44" s="50"/>
      <c r="F44" s="50"/>
      <c r="G44" s="50"/>
      <c r="H44" s="51"/>
      <c r="J44" s="52" t="s">
        <v>280</v>
      </c>
      <c r="K44" s="53" t="s">
        <v>281</v>
      </c>
      <c r="L44" s="53" t="s">
        <v>282</v>
      </c>
      <c r="M44" s="53" t="s">
        <v>283</v>
      </c>
      <c r="N44" s="50"/>
      <c r="O44" s="50"/>
      <c r="P44" s="54"/>
      <c r="Q44" s="56"/>
    </row>
    <row r="45" spans="1:17" ht="21.95" customHeight="1" x14ac:dyDescent="0.15">
      <c r="A45" s="49" t="s">
        <v>284</v>
      </c>
      <c r="B45" s="50" t="s">
        <v>102</v>
      </c>
      <c r="C45" s="50" t="s">
        <v>125</v>
      </c>
      <c r="D45" s="50" t="s">
        <v>53</v>
      </c>
      <c r="E45" s="50" t="s">
        <v>285</v>
      </c>
      <c r="F45" s="50"/>
      <c r="G45" s="50" t="s">
        <v>286</v>
      </c>
      <c r="H45" s="51"/>
      <c r="J45" s="52" t="s">
        <v>287</v>
      </c>
      <c r="K45" s="50"/>
      <c r="L45" s="50"/>
      <c r="M45" s="50"/>
      <c r="N45" s="50"/>
      <c r="O45" s="50"/>
      <c r="P45" s="54"/>
      <c r="Q45" s="56"/>
    </row>
    <row r="46" spans="1:17" ht="21.95" customHeight="1" x14ac:dyDescent="0.15">
      <c r="A46" s="49" t="s">
        <v>288</v>
      </c>
      <c r="B46" s="50" t="s">
        <v>113</v>
      </c>
      <c r="C46" s="50" t="s">
        <v>67</v>
      </c>
      <c r="D46" s="50" t="s">
        <v>64</v>
      </c>
      <c r="E46" s="50" t="s">
        <v>289</v>
      </c>
      <c r="F46" s="50"/>
      <c r="G46" s="50" t="s">
        <v>290</v>
      </c>
      <c r="H46" s="51"/>
      <c r="J46" s="52" t="s">
        <v>291</v>
      </c>
      <c r="K46" s="53" t="s">
        <v>292</v>
      </c>
      <c r="L46" s="53" t="s">
        <v>293</v>
      </c>
      <c r="M46" s="50"/>
      <c r="N46" s="50"/>
      <c r="O46" s="50"/>
      <c r="P46" s="54"/>
      <c r="Q46" s="56"/>
    </row>
    <row r="47" spans="1:17" ht="21.95" customHeight="1" x14ac:dyDescent="0.15">
      <c r="A47" s="49" t="s">
        <v>294</v>
      </c>
      <c r="B47" s="50" t="s">
        <v>162</v>
      </c>
      <c r="C47" s="50" t="s">
        <v>137</v>
      </c>
      <c r="D47" s="50" t="s">
        <v>76</v>
      </c>
      <c r="E47" s="50" t="s">
        <v>295</v>
      </c>
      <c r="F47" s="50"/>
      <c r="G47" s="50" t="s">
        <v>296</v>
      </c>
      <c r="H47" s="51"/>
      <c r="J47" s="52" t="s">
        <v>297</v>
      </c>
      <c r="K47" s="50"/>
      <c r="L47" s="50"/>
      <c r="M47" s="50"/>
      <c r="N47" s="50"/>
      <c r="O47" s="50"/>
      <c r="P47" s="54"/>
      <c r="Q47" s="56"/>
    </row>
    <row r="48" spans="1:17" ht="21.95" customHeight="1" x14ac:dyDescent="0.15">
      <c r="A48" s="49" t="s">
        <v>298</v>
      </c>
      <c r="B48" s="50" t="s">
        <v>171</v>
      </c>
      <c r="C48" s="50" t="s">
        <v>115</v>
      </c>
      <c r="D48" s="50" t="s">
        <v>41</v>
      </c>
      <c r="E48" s="50" t="s">
        <v>299</v>
      </c>
      <c r="F48" s="50"/>
      <c r="G48" s="50" t="s">
        <v>300</v>
      </c>
      <c r="H48" s="51"/>
      <c r="J48" s="52" t="s">
        <v>301</v>
      </c>
      <c r="K48" s="50"/>
      <c r="L48" s="50"/>
      <c r="M48" s="50"/>
      <c r="N48" s="50"/>
      <c r="O48" s="50"/>
      <c r="P48" s="54"/>
      <c r="Q48" s="56"/>
    </row>
    <row r="49" spans="1:17" ht="21.95" customHeight="1" x14ac:dyDescent="0.15">
      <c r="A49" s="49" t="s">
        <v>302</v>
      </c>
      <c r="B49" s="50" t="s">
        <v>25</v>
      </c>
      <c r="C49" s="50" t="s">
        <v>164</v>
      </c>
      <c r="D49" s="50" t="s">
        <v>162</v>
      </c>
      <c r="E49" s="50"/>
      <c r="F49" s="50"/>
      <c r="G49" s="50"/>
      <c r="H49" s="51"/>
      <c r="J49" s="52" t="s">
        <v>303</v>
      </c>
      <c r="K49" s="53" t="s">
        <v>304</v>
      </c>
      <c r="L49" s="50"/>
      <c r="M49" s="50"/>
      <c r="N49" s="50"/>
      <c r="O49" s="50"/>
      <c r="P49" s="54"/>
      <c r="Q49" s="56"/>
    </row>
    <row r="50" spans="1:17" ht="21.95" customHeight="1" x14ac:dyDescent="0.15">
      <c r="A50" s="49" t="s">
        <v>305</v>
      </c>
      <c r="B50" s="50" t="s">
        <v>39</v>
      </c>
      <c r="C50" s="50" t="s">
        <v>226</v>
      </c>
      <c r="D50" s="50" t="s">
        <v>171</v>
      </c>
      <c r="E50" s="50" t="s">
        <v>255</v>
      </c>
      <c r="F50" s="50"/>
      <c r="G50" s="50"/>
      <c r="H50" s="51"/>
      <c r="J50" s="52" t="s">
        <v>306</v>
      </c>
      <c r="K50" s="53" t="s">
        <v>307</v>
      </c>
      <c r="L50" s="50"/>
      <c r="M50" s="50"/>
      <c r="N50" s="50"/>
      <c r="O50" s="50"/>
      <c r="P50" s="54"/>
      <c r="Q50" s="56"/>
    </row>
    <row r="51" spans="1:17" ht="21.95" customHeight="1" x14ac:dyDescent="0.15">
      <c r="A51" s="49" t="s">
        <v>308</v>
      </c>
      <c r="B51" s="50" t="s">
        <v>164</v>
      </c>
      <c r="C51" s="50" t="s">
        <v>25</v>
      </c>
      <c r="D51" s="50" t="s">
        <v>75</v>
      </c>
      <c r="E51" s="50" t="s">
        <v>268</v>
      </c>
      <c r="F51" s="50"/>
      <c r="G51" s="50"/>
      <c r="H51" s="51"/>
      <c r="J51" s="52" t="s">
        <v>309</v>
      </c>
      <c r="K51" s="53" t="s">
        <v>310</v>
      </c>
      <c r="L51" s="50"/>
      <c r="M51" s="50"/>
      <c r="N51" s="50"/>
      <c r="O51" s="50"/>
      <c r="P51" s="54"/>
      <c r="Q51" s="56"/>
    </row>
    <row r="52" spans="1:17" ht="21.95" customHeight="1" x14ac:dyDescent="0.15">
      <c r="A52" s="49" t="s">
        <v>311</v>
      </c>
      <c r="B52" s="50"/>
      <c r="C52" s="50" t="s">
        <v>150</v>
      </c>
      <c r="D52" s="50" t="s">
        <v>163</v>
      </c>
      <c r="E52" s="50"/>
      <c r="F52" s="50"/>
      <c r="G52" s="50"/>
      <c r="H52" s="51"/>
      <c r="J52" s="52" t="s">
        <v>312</v>
      </c>
      <c r="K52" s="50"/>
      <c r="L52" s="50"/>
      <c r="M52" s="50"/>
      <c r="N52" s="50"/>
      <c r="O52" s="50"/>
      <c r="P52" s="54"/>
      <c r="Q52" s="56"/>
    </row>
    <row r="53" spans="1:17" ht="21.95" customHeight="1" x14ac:dyDescent="0.15">
      <c r="A53" s="49" t="s">
        <v>313</v>
      </c>
      <c r="B53" s="50"/>
      <c r="C53" s="50"/>
      <c r="D53" s="50"/>
      <c r="E53" s="50"/>
      <c r="F53" s="50"/>
      <c r="G53" s="50"/>
      <c r="H53" s="51"/>
      <c r="J53" s="52" t="s">
        <v>314</v>
      </c>
      <c r="K53" s="50"/>
      <c r="L53" s="50"/>
      <c r="M53" s="50"/>
      <c r="N53" s="50"/>
      <c r="O53" s="50"/>
      <c r="P53" s="54"/>
      <c r="Q53" s="56"/>
    </row>
    <row r="54" spans="1:17" ht="21.95" customHeight="1" x14ac:dyDescent="0.15">
      <c r="A54" s="49" t="s">
        <v>315</v>
      </c>
      <c r="B54" s="50"/>
      <c r="C54" s="50"/>
      <c r="D54" s="50"/>
      <c r="E54" s="50"/>
      <c r="F54" s="50"/>
      <c r="G54" s="50"/>
      <c r="H54" s="51"/>
      <c r="J54" s="52" t="s">
        <v>316</v>
      </c>
      <c r="K54" s="50"/>
      <c r="L54" s="50"/>
      <c r="M54" s="50"/>
      <c r="N54" s="50"/>
      <c r="O54" s="50"/>
      <c r="P54" s="54"/>
      <c r="Q54" s="56"/>
    </row>
    <row r="55" spans="1:17" ht="21.95" customHeight="1" x14ac:dyDescent="0.15">
      <c r="A55" s="52" t="s">
        <v>317</v>
      </c>
      <c r="B55" s="50"/>
      <c r="C55" s="50" t="s">
        <v>65</v>
      </c>
      <c r="D55" s="50"/>
      <c r="E55" s="50"/>
      <c r="F55" s="50"/>
      <c r="G55" s="50"/>
      <c r="H55" s="51"/>
      <c r="J55" s="49"/>
      <c r="K55" s="50"/>
      <c r="L55" s="50"/>
      <c r="M55" s="50"/>
      <c r="N55" s="50"/>
      <c r="O55" s="50"/>
      <c r="P55" s="54"/>
      <c r="Q55" s="56"/>
    </row>
    <row r="56" spans="1:17" ht="21.95" customHeight="1" x14ac:dyDescent="0.15">
      <c r="A56" s="52" t="s">
        <v>318</v>
      </c>
      <c r="B56" s="50"/>
      <c r="C56" s="50" t="s">
        <v>221</v>
      </c>
      <c r="D56" s="50"/>
      <c r="E56" s="50"/>
      <c r="F56" s="50"/>
      <c r="G56" s="50"/>
      <c r="H56" s="51"/>
      <c r="J56" s="49"/>
      <c r="K56" s="50"/>
      <c r="L56" s="50"/>
      <c r="M56" s="50"/>
      <c r="N56" s="50"/>
      <c r="O56" s="50"/>
      <c r="P56" s="54"/>
      <c r="Q56" s="56"/>
    </row>
    <row r="57" spans="1:17" ht="21.95" customHeight="1" x14ac:dyDescent="0.15">
      <c r="A57" s="49" t="s">
        <v>319</v>
      </c>
      <c r="B57" s="50" t="s">
        <v>88</v>
      </c>
      <c r="C57" s="50" t="s">
        <v>173</v>
      </c>
      <c r="D57" s="50" t="s">
        <v>41</v>
      </c>
      <c r="E57" s="50"/>
      <c r="F57" s="50"/>
      <c r="G57" s="50"/>
      <c r="H57" s="51"/>
      <c r="J57" s="52" t="s">
        <v>320</v>
      </c>
      <c r="K57" s="53" t="s">
        <v>321</v>
      </c>
      <c r="L57" s="50"/>
      <c r="M57" s="50"/>
      <c r="N57" s="50"/>
      <c r="O57" s="50"/>
      <c r="P57" s="54"/>
      <c r="Q57" s="56"/>
    </row>
    <row r="58" spans="1:17" ht="21.95" customHeight="1" x14ac:dyDescent="0.15">
      <c r="A58" s="52" t="s">
        <v>322</v>
      </c>
      <c r="B58" s="50" t="s">
        <v>24</v>
      </c>
      <c r="C58" s="50" t="s">
        <v>55</v>
      </c>
      <c r="D58" s="50" t="s">
        <v>295</v>
      </c>
      <c r="E58" s="50"/>
      <c r="F58" s="50"/>
      <c r="G58" s="50"/>
      <c r="H58" s="51"/>
      <c r="J58" s="49"/>
      <c r="K58" s="50"/>
      <c r="L58" s="50"/>
      <c r="M58" s="50"/>
      <c r="N58" s="50"/>
      <c r="O58" s="50"/>
      <c r="P58" s="54"/>
      <c r="Q58" s="56"/>
    </row>
    <row r="59" spans="1:17" ht="21.95" customHeight="1" x14ac:dyDescent="0.15">
      <c r="A59" s="49" t="s">
        <v>323</v>
      </c>
      <c r="B59" s="50" t="s">
        <v>38</v>
      </c>
      <c r="C59" s="50" t="s">
        <v>44</v>
      </c>
      <c r="D59" s="50" t="s">
        <v>299</v>
      </c>
      <c r="E59" s="50"/>
      <c r="F59" s="50"/>
      <c r="G59" s="50"/>
      <c r="H59" s="51"/>
      <c r="J59" s="49"/>
      <c r="K59" s="50"/>
      <c r="L59" s="50"/>
      <c r="M59" s="50"/>
      <c r="N59" s="50"/>
      <c r="O59" s="50"/>
      <c r="P59" s="54"/>
      <c r="Q59" s="56"/>
    </row>
    <row r="60" spans="1:17" ht="21.95" hidden="1" customHeight="1" x14ac:dyDescent="0.15">
      <c r="A60" s="49" t="s">
        <v>324</v>
      </c>
      <c r="B60" s="50" t="s">
        <v>51</v>
      </c>
      <c r="C60" s="50" t="s">
        <v>285</v>
      </c>
      <c r="D60" s="50"/>
      <c r="E60" s="50"/>
      <c r="F60" s="50"/>
      <c r="G60" s="50"/>
      <c r="H60" s="51"/>
      <c r="J60" s="49"/>
      <c r="K60" s="50"/>
      <c r="L60" s="50"/>
      <c r="M60" s="50"/>
      <c r="N60" s="50"/>
      <c r="O60" s="50"/>
      <c r="P60" s="54"/>
      <c r="Q60" s="56"/>
    </row>
    <row r="61" spans="1:17" ht="21.95" hidden="1" customHeight="1" x14ac:dyDescent="0.15">
      <c r="A61" s="49" t="s">
        <v>325</v>
      </c>
      <c r="B61" s="50" t="s">
        <v>62</v>
      </c>
      <c r="C61" s="50" t="s">
        <v>289</v>
      </c>
      <c r="D61" s="50"/>
      <c r="E61" s="50"/>
      <c r="F61" s="50"/>
      <c r="G61" s="50"/>
      <c r="H61" s="51"/>
      <c r="J61" s="49"/>
      <c r="K61" s="50"/>
      <c r="L61" s="50"/>
      <c r="M61" s="50"/>
      <c r="N61" s="50"/>
      <c r="O61" s="50"/>
      <c r="P61" s="54"/>
      <c r="Q61" s="56"/>
    </row>
    <row r="62" spans="1:17" ht="21.95" hidden="1" customHeight="1" x14ac:dyDescent="0.15">
      <c r="A62" s="49" t="s">
        <v>326</v>
      </c>
      <c r="B62" s="50" t="s">
        <v>51</v>
      </c>
      <c r="C62" s="50"/>
      <c r="D62" s="50"/>
      <c r="E62" s="50"/>
      <c r="F62" s="50"/>
      <c r="G62" s="50"/>
      <c r="H62" s="51"/>
      <c r="J62" s="49"/>
      <c r="K62" s="50"/>
      <c r="L62" s="50"/>
      <c r="M62" s="50"/>
      <c r="N62" s="50"/>
      <c r="O62" s="50"/>
      <c r="P62" s="54"/>
      <c r="Q62" s="56"/>
    </row>
    <row r="63" spans="1:17" ht="21.95" customHeight="1" x14ac:dyDescent="0.15">
      <c r="A63" s="49" t="s">
        <v>327</v>
      </c>
      <c r="B63" s="50" t="s">
        <v>164</v>
      </c>
      <c r="C63" s="50"/>
      <c r="D63" s="50"/>
      <c r="E63" s="50"/>
      <c r="F63" s="50"/>
      <c r="G63" s="50"/>
      <c r="H63" s="51"/>
      <c r="J63" s="52" t="s">
        <v>328</v>
      </c>
      <c r="K63" s="50"/>
      <c r="L63" s="50"/>
      <c r="M63" s="50"/>
      <c r="N63" s="50"/>
      <c r="O63" s="50"/>
      <c r="P63" s="54"/>
      <c r="Q63" s="56"/>
    </row>
    <row r="64" spans="1:17" ht="21.95" customHeight="1" x14ac:dyDescent="0.15">
      <c r="A64" s="49" t="s">
        <v>329</v>
      </c>
      <c r="B64" s="50" t="s">
        <v>226</v>
      </c>
      <c r="C64" s="50"/>
      <c r="D64" s="50"/>
      <c r="E64" s="50"/>
      <c r="F64" s="50"/>
      <c r="G64" s="50"/>
      <c r="H64" s="51"/>
      <c r="J64" s="52" t="s">
        <v>330</v>
      </c>
      <c r="K64" s="53" t="s">
        <v>331</v>
      </c>
      <c r="L64" s="50"/>
      <c r="M64" s="50"/>
      <c r="N64" s="50"/>
      <c r="O64" s="50"/>
      <c r="P64" s="54"/>
      <c r="Q64" s="56"/>
    </row>
    <row r="65" spans="1:17" ht="21.95" customHeight="1" x14ac:dyDescent="0.15">
      <c r="A65" s="49" t="s">
        <v>332</v>
      </c>
      <c r="B65" s="50" t="s">
        <v>164</v>
      </c>
      <c r="C65" s="50"/>
      <c r="D65" s="50"/>
      <c r="E65" s="50"/>
      <c r="F65" s="50"/>
      <c r="G65" s="50"/>
      <c r="H65" s="51"/>
      <c r="J65" s="52" t="s">
        <v>333</v>
      </c>
      <c r="K65" s="53" t="s">
        <v>334</v>
      </c>
      <c r="L65" s="53" t="s">
        <v>335</v>
      </c>
      <c r="M65" s="50"/>
      <c r="N65" s="50"/>
      <c r="O65" s="50"/>
      <c r="P65" s="54"/>
      <c r="Q65" s="56"/>
    </row>
    <row r="66" spans="1:17" ht="21.95" customHeight="1" x14ac:dyDescent="0.15">
      <c r="A66" s="49" t="s">
        <v>336</v>
      </c>
      <c r="B66" s="50" t="s">
        <v>105</v>
      </c>
      <c r="C66" s="50"/>
      <c r="D66" s="50"/>
      <c r="E66" s="50"/>
      <c r="F66" s="50"/>
      <c r="G66" s="50"/>
      <c r="H66" s="51"/>
      <c r="J66" s="52" t="s">
        <v>337</v>
      </c>
      <c r="K66" s="53" t="s">
        <v>338</v>
      </c>
      <c r="L66" s="53" t="s">
        <v>339</v>
      </c>
      <c r="M66" s="50"/>
      <c r="N66" s="50"/>
      <c r="O66" s="50"/>
      <c r="P66" s="54"/>
      <c r="Q66" s="56"/>
    </row>
    <row r="67" spans="1:17" ht="21.95" hidden="1" customHeight="1" x14ac:dyDescent="0.15">
      <c r="A67" s="49" t="s">
        <v>340</v>
      </c>
      <c r="B67" s="50" t="s">
        <v>173</v>
      </c>
      <c r="C67" s="50" t="s">
        <v>249</v>
      </c>
      <c r="D67" s="50"/>
      <c r="E67" s="50"/>
      <c r="F67" s="50"/>
      <c r="G67" s="50"/>
      <c r="H67" s="51"/>
      <c r="J67" s="52" t="s">
        <v>341</v>
      </c>
      <c r="K67" s="50"/>
      <c r="L67" s="50"/>
      <c r="M67" s="50"/>
      <c r="N67" s="50"/>
      <c r="O67" s="50"/>
      <c r="P67" s="54"/>
      <c r="Q67" s="56"/>
    </row>
    <row r="68" spans="1:17" ht="21.95" hidden="1" customHeight="1" x14ac:dyDescent="0.15">
      <c r="A68" s="49" t="s">
        <v>342</v>
      </c>
      <c r="B68" s="50" t="s">
        <v>262</v>
      </c>
      <c r="C68" s="50"/>
      <c r="D68" s="50"/>
      <c r="E68" s="50"/>
      <c r="F68" s="50"/>
      <c r="G68" s="50"/>
      <c r="H68" s="51"/>
      <c r="J68" s="52" t="s">
        <v>343</v>
      </c>
      <c r="K68" s="50"/>
      <c r="L68" s="50"/>
      <c r="M68" s="50"/>
      <c r="N68" s="50"/>
      <c r="O68" s="50"/>
      <c r="P68" s="54"/>
      <c r="Q68" s="56"/>
    </row>
    <row r="69" spans="1:17" ht="21.95" hidden="1" customHeight="1" x14ac:dyDescent="0.15">
      <c r="A69" s="49" t="s">
        <v>344</v>
      </c>
      <c r="B69" s="50" t="s">
        <v>269</v>
      </c>
      <c r="C69" s="50"/>
      <c r="D69" s="50"/>
      <c r="E69" s="50"/>
      <c r="F69" s="50"/>
      <c r="G69" s="50"/>
      <c r="H69" s="51"/>
      <c r="J69" s="52" t="s">
        <v>345</v>
      </c>
      <c r="K69" s="50"/>
      <c r="L69" s="50"/>
      <c r="M69" s="50"/>
      <c r="N69" s="50"/>
      <c r="O69" s="50"/>
      <c r="P69" s="54"/>
      <c r="Q69" s="56"/>
    </row>
    <row r="70" spans="1:17" ht="21.95" hidden="1" customHeight="1" x14ac:dyDescent="0.15">
      <c r="A70" s="49" t="s">
        <v>346</v>
      </c>
      <c r="B70" s="50"/>
      <c r="C70" s="50" t="s">
        <v>256</v>
      </c>
      <c r="D70" s="50"/>
      <c r="E70" s="50"/>
      <c r="F70" s="50"/>
      <c r="G70" s="50"/>
      <c r="H70" s="51"/>
      <c r="J70" s="52" t="s">
        <v>347</v>
      </c>
      <c r="K70" s="50"/>
      <c r="L70" s="50"/>
      <c r="M70" s="50"/>
      <c r="N70" s="50"/>
      <c r="O70" s="50"/>
      <c r="P70" s="54"/>
      <c r="Q70" s="56"/>
    </row>
    <row r="71" spans="1:17" ht="21.95" hidden="1" customHeight="1" x14ac:dyDescent="0.15">
      <c r="A71" s="49" t="s">
        <v>348</v>
      </c>
      <c r="B71" s="50" t="s">
        <v>28</v>
      </c>
      <c r="C71" s="50"/>
      <c r="D71" s="50"/>
      <c r="E71" s="50"/>
      <c r="F71" s="50"/>
      <c r="G71" s="50"/>
      <c r="H71" s="51"/>
      <c r="J71" s="49"/>
      <c r="K71" s="50"/>
      <c r="L71" s="50"/>
      <c r="M71" s="50"/>
      <c r="N71" s="50"/>
      <c r="O71" s="50"/>
      <c r="P71" s="54"/>
      <c r="Q71" s="56"/>
    </row>
    <row r="72" spans="1:17" ht="21.95" hidden="1" customHeight="1" x14ac:dyDescent="0.15">
      <c r="A72" s="49" t="s">
        <v>349</v>
      </c>
      <c r="B72" s="50" t="s">
        <v>53</v>
      </c>
      <c r="C72" s="50"/>
      <c r="D72" s="50"/>
      <c r="E72" s="50"/>
      <c r="F72" s="50"/>
      <c r="G72" s="50"/>
      <c r="H72" s="51"/>
      <c r="J72" s="49"/>
      <c r="K72" s="50"/>
      <c r="L72" s="50"/>
      <c r="M72" s="50"/>
      <c r="N72" s="50"/>
      <c r="O72" s="50"/>
      <c r="P72" s="54"/>
      <c r="Q72" s="56"/>
    </row>
    <row r="73" spans="1:17" ht="21.95" customHeight="1" x14ac:dyDescent="0.15">
      <c r="A73" s="49" t="s">
        <v>350</v>
      </c>
      <c r="B73" s="50" t="s">
        <v>88</v>
      </c>
      <c r="C73" s="50"/>
      <c r="D73" s="50"/>
      <c r="E73" s="50"/>
      <c r="F73" s="50"/>
      <c r="G73" s="50"/>
      <c r="H73" s="51"/>
      <c r="J73" s="49"/>
      <c r="K73" s="50"/>
      <c r="L73" s="50"/>
      <c r="M73" s="50"/>
      <c r="N73" s="50"/>
      <c r="O73" s="50"/>
      <c r="P73" s="54"/>
      <c r="Q73" s="56"/>
    </row>
    <row r="74" spans="1:17" ht="21.95" customHeight="1" x14ac:dyDescent="0.15">
      <c r="A74" s="49" t="s">
        <v>351</v>
      </c>
      <c r="B74" s="50" t="s">
        <v>102</v>
      </c>
      <c r="C74" s="50"/>
      <c r="D74" s="50"/>
      <c r="E74" s="50"/>
      <c r="F74" s="50"/>
      <c r="G74" s="50"/>
      <c r="H74" s="51"/>
      <c r="J74" s="49"/>
      <c r="K74" s="50"/>
      <c r="L74" s="50"/>
      <c r="M74" s="50"/>
      <c r="N74" s="50"/>
      <c r="O74" s="50"/>
      <c r="P74" s="54"/>
      <c r="Q74" s="56"/>
    </row>
    <row r="75" spans="1:17" ht="21.95" customHeight="1" x14ac:dyDescent="0.15">
      <c r="A75" s="49" t="s">
        <v>352</v>
      </c>
      <c r="B75" s="50" t="s">
        <v>113</v>
      </c>
      <c r="C75" s="50"/>
      <c r="D75" s="50"/>
      <c r="E75" s="50"/>
      <c r="F75" s="50"/>
      <c r="G75" s="50"/>
      <c r="H75" s="51"/>
      <c r="J75" s="49"/>
      <c r="K75" s="50"/>
      <c r="L75" s="50"/>
      <c r="M75" s="50"/>
      <c r="N75" s="50"/>
      <c r="O75" s="50"/>
      <c r="P75" s="54"/>
      <c r="Q75" s="56"/>
    </row>
    <row r="76" spans="1:17" ht="21.95" customHeight="1" x14ac:dyDescent="0.15">
      <c r="A76" s="49" t="s">
        <v>353</v>
      </c>
      <c r="B76" s="50" t="s">
        <v>162</v>
      </c>
      <c r="C76" s="50"/>
      <c r="D76" s="50"/>
      <c r="E76" s="50"/>
      <c r="F76" s="50"/>
      <c r="G76" s="50"/>
      <c r="H76" s="51"/>
      <c r="J76" s="49"/>
      <c r="K76" s="50"/>
      <c r="L76" s="50"/>
      <c r="M76" s="50"/>
      <c r="N76" s="50"/>
      <c r="O76" s="50"/>
      <c r="P76" s="54"/>
      <c r="Q76" s="56"/>
    </row>
    <row r="77" spans="1:17" ht="21.95" hidden="1" customHeight="1" x14ac:dyDescent="0.15">
      <c r="A77" s="49" t="s">
        <v>354</v>
      </c>
      <c r="B77" s="50" t="s">
        <v>171</v>
      </c>
      <c r="C77" s="50"/>
      <c r="D77" s="50"/>
      <c r="E77" s="50"/>
      <c r="F77" s="50"/>
      <c r="G77" s="50"/>
      <c r="H77" s="51"/>
      <c r="J77" s="49"/>
      <c r="K77" s="50"/>
      <c r="L77" s="50"/>
      <c r="M77" s="50"/>
      <c r="N77" s="50"/>
      <c r="O77" s="50"/>
      <c r="P77" s="54"/>
      <c r="Q77" s="56"/>
    </row>
    <row r="78" spans="1:17" ht="21.95" hidden="1" customHeight="1" x14ac:dyDescent="0.15">
      <c r="A78" s="49" t="s">
        <v>355</v>
      </c>
      <c r="B78" s="50" t="s">
        <v>29</v>
      </c>
      <c r="C78" s="50" t="s">
        <v>285</v>
      </c>
      <c r="D78" s="50"/>
      <c r="E78" s="50"/>
      <c r="F78" s="50"/>
      <c r="G78" s="50"/>
      <c r="H78" s="51"/>
      <c r="J78" s="49"/>
      <c r="K78" s="50"/>
      <c r="L78" s="50"/>
      <c r="M78" s="50"/>
      <c r="N78" s="50"/>
      <c r="O78" s="50"/>
      <c r="P78" s="54"/>
      <c r="Q78" s="56"/>
    </row>
    <row r="79" spans="1:17" ht="21.95" hidden="1" customHeight="1" x14ac:dyDescent="0.15">
      <c r="A79" s="49" t="s">
        <v>356</v>
      </c>
      <c r="B79" s="50" t="s">
        <v>114</v>
      </c>
      <c r="C79" s="50" t="s">
        <v>289</v>
      </c>
      <c r="D79" s="50"/>
      <c r="E79" s="50"/>
      <c r="F79" s="50"/>
      <c r="G79" s="50"/>
      <c r="H79" s="51"/>
      <c r="J79" s="49"/>
      <c r="K79" s="50"/>
      <c r="L79" s="50"/>
      <c r="M79" s="50"/>
      <c r="N79" s="50"/>
      <c r="O79" s="50"/>
      <c r="P79" s="54"/>
      <c r="Q79" s="56"/>
    </row>
    <row r="80" spans="1:17" ht="21.95" hidden="1" customHeight="1" x14ac:dyDescent="0.15">
      <c r="A80" s="49" t="s">
        <v>357</v>
      </c>
      <c r="B80" s="50" t="s">
        <v>123</v>
      </c>
      <c r="C80" s="50" t="s">
        <v>295</v>
      </c>
      <c r="D80" s="50"/>
      <c r="E80" s="50"/>
      <c r="F80" s="50"/>
      <c r="G80" s="50"/>
      <c r="H80" s="51"/>
      <c r="J80" s="52" t="s">
        <v>358</v>
      </c>
      <c r="K80" s="50"/>
      <c r="L80" s="50"/>
      <c r="M80" s="50"/>
      <c r="N80" s="50"/>
      <c r="O80" s="50"/>
      <c r="P80" s="54"/>
      <c r="Q80" s="56"/>
    </row>
    <row r="81" spans="1:17" ht="21.95" hidden="1" customHeight="1" x14ac:dyDescent="0.15">
      <c r="A81" s="49" t="s">
        <v>359</v>
      </c>
      <c r="B81" s="50" t="s">
        <v>163</v>
      </c>
      <c r="C81" s="50" t="s">
        <v>299</v>
      </c>
      <c r="D81" s="50"/>
      <c r="E81" s="50"/>
      <c r="F81" s="50"/>
      <c r="G81" s="50"/>
      <c r="H81" s="51"/>
      <c r="J81" s="52" t="s">
        <v>360</v>
      </c>
      <c r="K81" s="50"/>
      <c r="L81" s="50"/>
      <c r="M81" s="50"/>
      <c r="N81" s="50"/>
      <c r="O81" s="50"/>
      <c r="P81" s="54"/>
      <c r="Q81" s="56"/>
    </row>
    <row r="82" spans="1:17" ht="21.95" customHeight="1" x14ac:dyDescent="0.15">
      <c r="A82" s="49" t="s">
        <v>361</v>
      </c>
      <c r="B82" s="50" t="s">
        <v>66</v>
      </c>
      <c r="C82" s="50"/>
      <c r="D82" s="50"/>
      <c r="E82" s="50"/>
      <c r="F82" s="50"/>
      <c r="G82" s="50"/>
      <c r="H82" s="51"/>
      <c r="J82" s="52" t="s">
        <v>362</v>
      </c>
      <c r="K82" s="53" t="s">
        <v>363</v>
      </c>
      <c r="L82" s="50"/>
      <c r="M82" s="50"/>
      <c r="N82" s="50"/>
      <c r="O82" s="50"/>
      <c r="P82" s="54"/>
      <c r="Q82" s="56"/>
    </row>
    <row r="83" spans="1:17" ht="21.95" customHeight="1" x14ac:dyDescent="0.15">
      <c r="A83" s="49" t="s">
        <v>364</v>
      </c>
      <c r="B83" s="50" t="s">
        <v>78</v>
      </c>
      <c r="C83" s="50" t="s">
        <v>74</v>
      </c>
      <c r="D83" s="50" t="s">
        <v>296</v>
      </c>
      <c r="E83" s="50"/>
      <c r="F83" s="50"/>
      <c r="G83" s="50"/>
      <c r="H83" s="51"/>
      <c r="J83" s="52" t="s">
        <v>365</v>
      </c>
      <c r="K83" s="50"/>
      <c r="L83" s="50"/>
      <c r="M83" s="50"/>
      <c r="N83" s="50"/>
      <c r="O83" s="50"/>
      <c r="P83" s="54"/>
      <c r="Q83" s="56"/>
    </row>
    <row r="84" spans="1:17" ht="21.95" customHeight="1" x14ac:dyDescent="0.15">
      <c r="A84" s="49" t="s">
        <v>366</v>
      </c>
      <c r="B84" s="50" t="s">
        <v>133</v>
      </c>
      <c r="C84" s="50" t="s">
        <v>87</v>
      </c>
      <c r="D84" s="50" t="s">
        <v>300</v>
      </c>
      <c r="E84" s="50"/>
      <c r="F84" s="50"/>
      <c r="G84" s="50"/>
      <c r="H84" s="51"/>
      <c r="J84" s="52" t="s">
        <v>367</v>
      </c>
      <c r="K84" s="53" t="s">
        <v>368</v>
      </c>
      <c r="L84" s="53" t="s">
        <v>369</v>
      </c>
      <c r="M84" s="50"/>
      <c r="N84" s="50"/>
      <c r="O84" s="50"/>
      <c r="P84" s="54"/>
      <c r="Q84" s="56"/>
    </row>
    <row r="85" spans="1:17" ht="21.95" customHeight="1" x14ac:dyDescent="0.15">
      <c r="A85" s="49" t="s">
        <v>370</v>
      </c>
      <c r="B85" s="50" t="s">
        <v>114</v>
      </c>
      <c r="C85" s="50" t="s">
        <v>101</v>
      </c>
      <c r="D85" s="50" t="s">
        <v>286</v>
      </c>
      <c r="E85" s="50"/>
      <c r="F85" s="50"/>
      <c r="G85" s="50"/>
      <c r="H85" s="51"/>
      <c r="J85" s="52" t="s">
        <v>371</v>
      </c>
      <c r="K85" s="53" t="s">
        <v>372</v>
      </c>
      <c r="L85" s="53" t="s">
        <v>373</v>
      </c>
      <c r="M85" s="50"/>
      <c r="N85" s="50"/>
      <c r="O85" s="50"/>
      <c r="P85" s="54"/>
      <c r="Q85" s="56"/>
    </row>
    <row r="86" spans="1:17" ht="21.95" hidden="1" customHeight="1" x14ac:dyDescent="0.15">
      <c r="A86" s="49" t="s">
        <v>374</v>
      </c>
      <c r="B86" s="50" t="s">
        <v>103</v>
      </c>
      <c r="C86" s="50" t="s">
        <v>112</v>
      </c>
      <c r="D86" s="50" t="s">
        <v>290</v>
      </c>
      <c r="E86" s="50"/>
      <c r="F86" s="50"/>
      <c r="G86" s="50"/>
      <c r="H86" s="51"/>
      <c r="J86" s="52" t="s">
        <v>375</v>
      </c>
      <c r="K86" s="53" t="s">
        <v>376</v>
      </c>
      <c r="L86" s="53" t="s">
        <v>377</v>
      </c>
      <c r="M86" s="53" t="s">
        <v>378</v>
      </c>
      <c r="N86" s="50"/>
      <c r="O86" s="50"/>
      <c r="P86" s="54"/>
      <c r="Q86" s="56"/>
    </row>
    <row r="87" spans="1:17" ht="21.95" customHeight="1" x14ac:dyDescent="0.15">
      <c r="A87" s="52" t="s">
        <v>379</v>
      </c>
      <c r="B87" s="50" t="s">
        <v>135</v>
      </c>
      <c r="C87" s="50"/>
      <c r="D87" s="50" t="s">
        <v>51</v>
      </c>
      <c r="E87" s="50"/>
      <c r="F87" s="50"/>
      <c r="G87" s="50"/>
      <c r="H87" s="51"/>
      <c r="J87" s="52" t="s">
        <v>380</v>
      </c>
      <c r="K87" s="50"/>
      <c r="L87" s="50"/>
      <c r="M87" s="50"/>
      <c r="N87" s="50"/>
      <c r="O87" s="50"/>
      <c r="P87" s="54"/>
      <c r="Q87" s="56"/>
    </row>
    <row r="88" spans="1:17" ht="21.95" customHeight="1" x14ac:dyDescent="0.15">
      <c r="A88" s="52" t="s">
        <v>381</v>
      </c>
      <c r="B88" s="50" t="s">
        <v>129</v>
      </c>
      <c r="C88" s="50" t="s">
        <v>115</v>
      </c>
      <c r="D88" s="50" t="s">
        <v>62</v>
      </c>
      <c r="E88" s="50"/>
      <c r="F88" s="50"/>
      <c r="G88" s="50"/>
      <c r="H88" s="51"/>
      <c r="J88" s="52" t="s">
        <v>382</v>
      </c>
      <c r="K88" s="50"/>
      <c r="L88" s="50"/>
      <c r="M88" s="50"/>
      <c r="N88" s="50"/>
      <c r="O88" s="50"/>
      <c r="P88" s="54"/>
      <c r="Q88" s="56"/>
    </row>
    <row r="89" spans="1:17" ht="21.95" hidden="1" customHeight="1" x14ac:dyDescent="0.15">
      <c r="A89" s="49" t="s">
        <v>383</v>
      </c>
      <c r="B89" s="50"/>
      <c r="C89" s="50"/>
      <c r="D89" s="50"/>
      <c r="E89" s="50"/>
      <c r="F89" s="50"/>
      <c r="G89" s="50"/>
      <c r="H89" s="51"/>
      <c r="J89" s="49"/>
      <c r="K89" s="50"/>
      <c r="L89" s="50"/>
      <c r="M89" s="50"/>
      <c r="N89" s="50"/>
      <c r="O89" s="50"/>
      <c r="P89" s="54"/>
      <c r="Q89" s="56"/>
    </row>
    <row r="90" spans="1:17" ht="21.95" hidden="1" customHeight="1" x14ac:dyDescent="0.15">
      <c r="A90" s="49" t="s">
        <v>384</v>
      </c>
      <c r="B90" s="50"/>
      <c r="C90" s="50"/>
      <c r="D90" s="50"/>
      <c r="E90" s="50"/>
      <c r="F90" s="50"/>
      <c r="G90" s="50"/>
      <c r="H90" s="51"/>
      <c r="J90" s="49"/>
      <c r="K90" s="50"/>
      <c r="L90" s="50"/>
      <c r="M90" s="50"/>
      <c r="N90" s="50"/>
      <c r="O90" s="50"/>
      <c r="P90" s="54"/>
      <c r="Q90" s="56"/>
    </row>
    <row r="91" spans="1:17" ht="21.95" customHeight="1" x14ac:dyDescent="0.15">
      <c r="A91" s="49" t="s">
        <v>385</v>
      </c>
      <c r="B91" s="50"/>
      <c r="C91" s="50"/>
      <c r="D91" s="50"/>
      <c r="E91" s="50"/>
      <c r="F91" s="50"/>
      <c r="G91" s="50"/>
      <c r="H91" s="51"/>
      <c r="J91" s="49"/>
      <c r="K91" s="50"/>
      <c r="L91" s="50"/>
      <c r="M91" s="50"/>
      <c r="N91" s="50"/>
      <c r="O91" s="50"/>
      <c r="P91" s="54"/>
      <c r="Q91" s="56"/>
    </row>
    <row r="92" spans="1:17" ht="21.95" customHeight="1" x14ac:dyDescent="0.15">
      <c r="A92" s="49" t="s">
        <v>386</v>
      </c>
      <c r="B92" s="50"/>
      <c r="C92" s="50"/>
      <c r="D92" s="50"/>
      <c r="E92" s="50"/>
      <c r="F92" s="50"/>
      <c r="G92" s="50"/>
      <c r="H92" s="51"/>
      <c r="J92" s="49"/>
      <c r="K92" s="50"/>
      <c r="L92" s="50"/>
      <c r="M92" s="50"/>
      <c r="N92" s="50"/>
      <c r="O92" s="50"/>
      <c r="P92" s="54"/>
      <c r="Q92" s="56"/>
    </row>
    <row r="93" spans="1:17" ht="21.95" customHeight="1" x14ac:dyDescent="0.15">
      <c r="A93" s="49" t="s">
        <v>387</v>
      </c>
      <c r="B93" s="50" t="s">
        <v>141</v>
      </c>
      <c r="C93" s="50" t="s">
        <v>210</v>
      </c>
      <c r="D93" s="50" t="s">
        <v>140</v>
      </c>
      <c r="E93" s="50"/>
      <c r="F93" s="50"/>
      <c r="G93" s="50"/>
      <c r="H93" s="51"/>
      <c r="J93" s="49"/>
      <c r="K93" s="50"/>
      <c r="L93" s="50"/>
      <c r="M93" s="50"/>
      <c r="N93" s="50"/>
      <c r="O93" s="50"/>
      <c r="P93" s="54"/>
      <c r="Q93" s="56"/>
    </row>
    <row r="94" spans="1:17" ht="21.95" customHeight="1" x14ac:dyDescent="0.15">
      <c r="A94" s="49" t="s">
        <v>388</v>
      </c>
      <c r="B94" s="50" t="s">
        <v>145</v>
      </c>
      <c r="C94" s="50" t="s">
        <v>160</v>
      </c>
      <c r="D94" s="50" t="s">
        <v>144</v>
      </c>
      <c r="E94" s="50"/>
      <c r="F94" s="50"/>
      <c r="G94" s="50"/>
      <c r="H94" s="51"/>
      <c r="J94" s="49"/>
      <c r="K94" s="50"/>
      <c r="L94" s="50"/>
      <c r="M94" s="50"/>
      <c r="N94" s="50"/>
      <c r="O94" s="50"/>
      <c r="P94" s="54"/>
      <c r="Q94" s="56"/>
    </row>
    <row r="95" spans="1:17" ht="21.95" hidden="1" customHeight="1" x14ac:dyDescent="0.15">
      <c r="A95" s="49" t="s">
        <v>389</v>
      </c>
      <c r="B95" s="50" t="s">
        <v>30</v>
      </c>
      <c r="C95" s="50"/>
      <c r="D95" s="50"/>
      <c r="E95" s="50"/>
      <c r="F95" s="50"/>
      <c r="G95" s="50"/>
      <c r="H95" s="51"/>
      <c r="J95" s="49"/>
      <c r="K95" s="50"/>
      <c r="L95" s="50"/>
      <c r="M95" s="50"/>
      <c r="N95" s="50"/>
      <c r="O95" s="50"/>
      <c r="P95" s="54"/>
      <c r="Q95" s="56"/>
    </row>
    <row r="96" spans="1:17" ht="21.95" hidden="1" customHeight="1" x14ac:dyDescent="0.15">
      <c r="A96" s="49" t="s">
        <v>390</v>
      </c>
      <c r="B96" s="50" t="s">
        <v>40</v>
      </c>
      <c r="C96" s="50"/>
      <c r="D96" s="50"/>
      <c r="E96" s="50"/>
      <c r="F96" s="50"/>
      <c r="G96" s="50"/>
      <c r="H96" s="51"/>
      <c r="J96" s="49"/>
      <c r="K96" s="50"/>
      <c r="L96" s="50"/>
      <c r="M96" s="50"/>
      <c r="N96" s="50"/>
      <c r="O96" s="50"/>
      <c r="P96" s="54"/>
      <c r="Q96" s="56"/>
    </row>
    <row r="97" spans="1:17" ht="21.95" hidden="1" customHeight="1" x14ac:dyDescent="0.15">
      <c r="A97" s="49" t="s">
        <v>391</v>
      </c>
      <c r="B97" s="50"/>
      <c r="C97" s="50"/>
      <c r="D97" s="50"/>
      <c r="E97" s="50"/>
      <c r="F97" s="50"/>
      <c r="G97" s="50"/>
      <c r="H97" s="51"/>
      <c r="J97" s="49"/>
      <c r="K97" s="50"/>
      <c r="L97" s="50"/>
      <c r="M97" s="50"/>
      <c r="N97" s="50"/>
      <c r="O97" s="50"/>
      <c r="P97" s="54"/>
      <c r="Q97" s="56"/>
    </row>
    <row r="98" spans="1:17" ht="21.95" customHeight="1" thickBot="1" x14ac:dyDescent="0.2">
      <c r="A98" s="58" t="s">
        <v>392</v>
      </c>
      <c r="B98" s="59"/>
      <c r="C98" s="59"/>
      <c r="D98" s="59"/>
      <c r="E98" s="59"/>
      <c r="F98" s="59"/>
      <c r="G98" s="59"/>
      <c r="H98" s="60"/>
      <c r="J98" s="61" t="s">
        <v>393</v>
      </c>
      <c r="K98" s="62"/>
      <c r="L98" s="62"/>
      <c r="M98" s="62"/>
      <c r="N98" s="62"/>
      <c r="O98" s="62"/>
      <c r="P98" s="59"/>
      <c r="Q98" s="60"/>
    </row>
  </sheetData>
  <sheetProtection algorithmName="SHA-512" hashValue="nsyaoNnzi10umQVU9CMtNO53cAgvWcE1/0f8QG8UhIDCMu6zxNhnkDALqypXieb8rwEDnwcCsmvZv0M9sPDnLg==" saltValue="fD33khaqUyZxGYCRvS+oxg==" spinCount="100000" sheet="1" objects="1" scenarios="1"/>
  <mergeCells count="4">
    <mergeCell ref="D1:D3"/>
    <mergeCell ref="G1:G3"/>
    <mergeCell ref="A5:H5"/>
    <mergeCell ref="J5:Q6"/>
  </mergeCells>
  <phoneticPr fontId="8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B88E8B2-C023-4D89-ACAB-BC85F7ADED13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DF917E47-0296-4EC2-9501-561DDCEBEFBF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9BCA1571-5D0F-4D33-874B-C98FE72224B0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853DDA91-DF1F-43E7-A952-7ACF2F4C4DA9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B76F8923-B271-4ADF-AEF1-AFAA129EBDB0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6A438D9D-D520-48BE-8C4E-990599967DD5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A98:XFD1048576 A7:A97 A1:XFD1 A4:XFD4 A2:C3 E2:F3 H2:XFD3 I87:XFD97 I86:J86 L86:XFD86 A6:I6 A5:J5 I7:XFD85 R5:XFD6</xm:sqref>
        </x14:conditionalFormatting>
        <x14:conditionalFormatting xmlns:xm="http://schemas.microsoft.com/office/excel/2006/main">
          <x14:cfRule type="containsText" priority="1" operator="containsText" id="{78CF2C3B-3E3F-454E-9113-BAF766E2B2D1}">
            <xm:f>NOT(ISERROR(SEARCH($F$3,B7)))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1A4CF93B-0605-42F0-AEFA-A23AAFC90BF7}">
            <xm:f>NOT(ISERROR(SEARCH($F$2,B7)))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19ABD502-1D11-4428-B4E1-0DBBBFF99D68}">
            <xm:f>NOT(ISERROR(SEARCH($F$1,B7)))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D57E154C-4B65-4187-B35F-BA9194DDF5B2}">
            <xm:f>NOT(ISERROR(SEARCH($C$3,B7)))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E8E34F42-DEA6-4256-939E-3D57CB1D93B8}">
            <xm:f>NOT(ISERROR(SEARCH($C$2,B7)))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4B2D6651-2406-48BD-A21C-5C817F19BC01}">
            <xm:f>NOT(ISERROR(SEARCH($C$1,B7)))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B7:H97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DDB1-8DB8-4223-A74E-9C75D88D2E50}">
  <dimension ref="A1:Q98"/>
  <sheetViews>
    <sheetView topLeftCell="A37" zoomScale="70" zoomScaleNormal="70" workbookViewId="0">
      <selection activeCell="A26" activeCellId="16" sqref="A52:A54 A87:A88 A39:A42 A7:A10 A91:A92 A11:A14 A43:A44 A23:A25 A33:A34 A35:A38 A45:A48 A15:A20 A93:A94 A21:A22 A49:A51 A57 A26:A32"/>
    </sheetView>
  </sheetViews>
  <sheetFormatPr defaultColWidth="9" defaultRowHeight="18.75" x14ac:dyDescent="0.15"/>
  <cols>
    <col min="1" max="1" width="14.625" style="44" customWidth="1"/>
    <col min="2" max="8" width="16" style="45" customWidth="1"/>
    <col min="9" max="9" width="8.25" style="46" customWidth="1"/>
    <col min="10" max="15" width="16" style="46" customWidth="1"/>
    <col min="16" max="17" width="16" style="45" customWidth="1"/>
    <col min="18" max="16384" width="9" style="45"/>
  </cols>
  <sheetData>
    <row r="1" spans="1:17" ht="21.95" customHeight="1" x14ac:dyDescent="0.15">
      <c r="B1" s="47" t="s">
        <v>0</v>
      </c>
      <c r="C1" s="48" t="s">
        <v>1</v>
      </c>
      <c r="D1" s="72" t="s">
        <v>2</v>
      </c>
      <c r="E1" s="47" t="s">
        <v>3</v>
      </c>
      <c r="F1" s="48" t="s">
        <v>4</v>
      </c>
      <c r="G1" s="75" t="s">
        <v>2</v>
      </c>
      <c r="J1" s="45"/>
      <c r="K1" s="45"/>
      <c r="M1" s="45"/>
      <c r="N1" s="45"/>
      <c r="O1" s="45"/>
    </row>
    <row r="2" spans="1:17" ht="21.95" customHeight="1" x14ac:dyDescent="0.15">
      <c r="B2" s="47" t="s">
        <v>5</v>
      </c>
      <c r="C2" s="48" t="s">
        <v>6</v>
      </c>
      <c r="D2" s="73"/>
      <c r="E2" s="47" t="s">
        <v>7</v>
      </c>
      <c r="F2" s="48" t="s">
        <v>8</v>
      </c>
      <c r="G2" s="76"/>
      <c r="J2" s="45"/>
      <c r="K2" s="45"/>
      <c r="M2" s="45"/>
      <c r="N2" s="45"/>
      <c r="O2" s="45"/>
    </row>
    <row r="3" spans="1:17" ht="21.95" customHeight="1" x14ac:dyDescent="0.15">
      <c r="B3" s="47" t="s">
        <v>9</v>
      </c>
      <c r="C3" s="48" t="s">
        <v>10</v>
      </c>
      <c r="D3" s="74"/>
      <c r="E3" s="47" t="s">
        <v>11</v>
      </c>
      <c r="F3" s="48" t="s">
        <v>12</v>
      </c>
      <c r="G3" s="77"/>
      <c r="J3" s="45"/>
      <c r="K3" s="45"/>
      <c r="M3" s="45"/>
      <c r="N3" s="45"/>
      <c r="O3" s="45"/>
    </row>
    <row r="5" spans="1:17" ht="21.95" customHeight="1" x14ac:dyDescent="0.15">
      <c r="A5" s="69" t="s">
        <v>13</v>
      </c>
      <c r="B5" s="70"/>
      <c r="C5" s="70"/>
      <c r="D5" s="70"/>
      <c r="E5" s="70"/>
      <c r="F5" s="70"/>
      <c r="G5" s="70"/>
      <c r="H5" s="71"/>
      <c r="J5" s="69" t="s">
        <v>14</v>
      </c>
      <c r="K5" s="70"/>
      <c r="L5" s="70"/>
      <c r="M5" s="70"/>
      <c r="N5" s="70"/>
      <c r="O5" s="70"/>
      <c r="P5" s="70"/>
      <c r="Q5" s="71"/>
    </row>
    <row r="6" spans="1:17" ht="21.95" customHeight="1" x14ac:dyDescent="0.15">
      <c r="A6" s="63" t="s">
        <v>15</v>
      </c>
      <c r="B6" s="64" t="s">
        <v>16</v>
      </c>
      <c r="C6" s="64" t="s">
        <v>17</v>
      </c>
      <c r="D6" s="64" t="s">
        <v>18</v>
      </c>
      <c r="E6" s="64" t="s">
        <v>19</v>
      </c>
      <c r="F6" s="64" t="s">
        <v>20</v>
      </c>
      <c r="G6" s="64" t="s">
        <v>21</v>
      </c>
      <c r="H6" s="65" t="s">
        <v>22</v>
      </c>
      <c r="J6" s="78"/>
      <c r="K6" s="79"/>
      <c r="L6" s="79"/>
      <c r="M6" s="79"/>
      <c r="N6" s="79"/>
      <c r="O6" s="79"/>
      <c r="P6" s="79"/>
      <c r="Q6" s="80"/>
    </row>
    <row r="7" spans="1:17" ht="21.95" customHeight="1" x14ac:dyDescent="0.15">
      <c r="A7" s="63" t="s">
        <v>23</v>
      </c>
      <c r="B7" s="64" t="s">
        <v>24</v>
      </c>
      <c r="C7" s="64" t="s">
        <v>25</v>
      </c>
      <c r="D7" s="64" t="s">
        <v>26</v>
      </c>
      <c r="E7" s="64" t="s">
        <v>27</v>
      </c>
      <c r="F7" s="64" t="s">
        <v>28</v>
      </c>
      <c r="G7" s="64" t="s">
        <v>29</v>
      </c>
      <c r="H7" s="65" t="s">
        <v>30</v>
      </c>
      <c r="J7" s="52" t="s">
        <v>31</v>
      </c>
      <c r="K7" s="53" t="s">
        <v>32</v>
      </c>
      <c r="L7" s="53" t="s">
        <v>33</v>
      </c>
      <c r="M7" s="53" t="s">
        <v>34</v>
      </c>
      <c r="N7" s="53" t="s">
        <v>35</v>
      </c>
      <c r="O7" s="53" t="s">
        <v>36</v>
      </c>
      <c r="P7" s="54"/>
      <c r="Q7" s="56"/>
    </row>
    <row r="8" spans="1:17" ht="21.95" customHeight="1" x14ac:dyDescent="0.15">
      <c r="A8" s="63" t="s">
        <v>37</v>
      </c>
      <c r="B8" s="64" t="s">
        <v>38</v>
      </c>
      <c r="C8" s="64" t="s">
        <v>39</v>
      </c>
      <c r="D8" s="64" t="s">
        <v>40</v>
      </c>
      <c r="E8" s="64" t="s">
        <v>41</v>
      </c>
      <c r="F8" s="64" t="s">
        <v>42</v>
      </c>
      <c r="G8" s="64" t="s">
        <v>43</v>
      </c>
      <c r="H8" s="65" t="s">
        <v>44</v>
      </c>
      <c r="J8" s="52" t="s">
        <v>8</v>
      </c>
      <c r="K8" s="53" t="s">
        <v>45</v>
      </c>
      <c r="L8" s="53" t="s">
        <v>46</v>
      </c>
      <c r="M8" s="53" t="s">
        <v>47</v>
      </c>
      <c r="N8" s="53" t="s">
        <v>48</v>
      </c>
      <c r="O8" s="53" t="s">
        <v>49</v>
      </c>
      <c r="P8" s="54"/>
      <c r="Q8" s="56"/>
    </row>
    <row r="9" spans="1:17" ht="21.95" customHeight="1" x14ac:dyDescent="0.15">
      <c r="A9" s="63" t="s">
        <v>50</v>
      </c>
      <c r="B9" s="64" t="s">
        <v>51</v>
      </c>
      <c r="C9" s="64" t="s">
        <v>30</v>
      </c>
      <c r="D9" s="64" t="s">
        <v>52</v>
      </c>
      <c r="E9" s="64" t="s">
        <v>28</v>
      </c>
      <c r="F9" s="64" t="s">
        <v>53</v>
      </c>
      <c r="G9" s="64" t="s">
        <v>54</v>
      </c>
      <c r="H9" s="65" t="s">
        <v>55</v>
      </c>
      <c r="J9" s="52" t="s">
        <v>56</v>
      </c>
      <c r="K9" s="53" t="s">
        <v>57</v>
      </c>
      <c r="L9" s="53" t="s">
        <v>58</v>
      </c>
      <c r="M9" s="53" t="s">
        <v>59</v>
      </c>
      <c r="N9" s="53" t="s">
        <v>60</v>
      </c>
      <c r="O9" s="64"/>
      <c r="P9" s="54"/>
      <c r="Q9" s="56"/>
    </row>
    <row r="10" spans="1:17" ht="21.95" customHeight="1" x14ac:dyDescent="0.15">
      <c r="A10" s="63" t="s">
        <v>61</v>
      </c>
      <c r="B10" s="64" t="s">
        <v>62</v>
      </c>
      <c r="C10" s="64" t="s">
        <v>63</v>
      </c>
      <c r="D10" s="64" t="s">
        <v>42</v>
      </c>
      <c r="E10" s="64" t="s">
        <v>64</v>
      </c>
      <c r="F10" s="64" t="s">
        <v>65</v>
      </c>
      <c r="G10" s="64" t="s">
        <v>66</v>
      </c>
      <c r="H10" s="65" t="s">
        <v>67</v>
      </c>
      <c r="J10" s="52" t="s">
        <v>68</v>
      </c>
      <c r="K10" s="53" t="s">
        <v>69</v>
      </c>
      <c r="L10" s="53" t="s">
        <v>70</v>
      </c>
      <c r="M10" s="53" t="s">
        <v>71</v>
      </c>
      <c r="N10" s="53" t="s">
        <v>72</v>
      </c>
      <c r="O10" s="64"/>
      <c r="P10" s="54"/>
      <c r="Q10" s="56"/>
    </row>
    <row r="11" spans="1:17" ht="21.95" customHeight="1" x14ac:dyDescent="0.15">
      <c r="A11" s="63" t="s">
        <v>73</v>
      </c>
      <c r="B11" s="64" t="s">
        <v>74</v>
      </c>
      <c r="C11" s="64" t="s">
        <v>51</v>
      </c>
      <c r="D11" s="64" t="s">
        <v>75</v>
      </c>
      <c r="E11" s="64" t="s">
        <v>76</v>
      </c>
      <c r="F11" s="64" t="s">
        <v>67</v>
      </c>
      <c r="G11" s="64" t="s">
        <v>77</v>
      </c>
      <c r="H11" s="65" t="s">
        <v>78</v>
      </c>
      <c r="J11" s="52" t="s">
        <v>79</v>
      </c>
      <c r="K11" s="53" t="s">
        <v>80</v>
      </c>
      <c r="L11" s="53" t="s">
        <v>81</v>
      </c>
      <c r="M11" s="53" t="s">
        <v>82</v>
      </c>
      <c r="N11" s="53" t="s">
        <v>83</v>
      </c>
      <c r="O11" s="53" t="s">
        <v>84</v>
      </c>
      <c r="P11" s="55" t="s">
        <v>85</v>
      </c>
      <c r="Q11" s="56"/>
    </row>
    <row r="12" spans="1:17" ht="21.95" customHeight="1" x14ac:dyDescent="0.15">
      <c r="A12" s="63" t="s">
        <v>86</v>
      </c>
      <c r="B12" s="64" t="s">
        <v>87</v>
      </c>
      <c r="C12" s="64" t="s">
        <v>26</v>
      </c>
      <c r="D12" s="64" t="s">
        <v>88</v>
      </c>
      <c r="E12" s="64" t="s">
        <v>30</v>
      </c>
      <c r="F12" s="64" t="s">
        <v>89</v>
      </c>
      <c r="G12" s="64" t="s">
        <v>90</v>
      </c>
      <c r="H12" s="65" t="s">
        <v>91</v>
      </c>
      <c r="J12" s="52" t="s">
        <v>92</v>
      </c>
      <c r="K12" s="53" t="s">
        <v>93</v>
      </c>
      <c r="L12" s="53" t="s">
        <v>94</v>
      </c>
      <c r="M12" s="53" t="s">
        <v>95</v>
      </c>
      <c r="N12" s="53" t="s">
        <v>96</v>
      </c>
      <c r="O12" s="55" t="s">
        <v>97</v>
      </c>
      <c r="P12" s="53" t="s">
        <v>98</v>
      </c>
      <c r="Q12" s="57" t="s">
        <v>99</v>
      </c>
    </row>
    <row r="13" spans="1:17" ht="21.95" customHeight="1" x14ac:dyDescent="0.15">
      <c r="A13" s="63" t="s">
        <v>100</v>
      </c>
      <c r="B13" s="64" t="s">
        <v>101</v>
      </c>
      <c r="C13" s="64" t="s">
        <v>102</v>
      </c>
      <c r="D13" s="64" t="s">
        <v>103</v>
      </c>
      <c r="E13" s="64" t="s">
        <v>28</v>
      </c>
      <c r="F13" s="64" t="s">
        <v>27</v>
      </c>
      <c r="G13" s="64" t="s">
        <v>104</v>
      </c>
      <c r="H13" s="65" t="s">
        <v>105</v>
      </c>
      <c r="J13" s="52" t="s">
        <v>106</v>
      </c>
      <c r="K13" s="53" t="s">
        <v>107</v>
      </c>
      <c r="L13" s="53" t="s">
        <v>108</v>
      </c>
      <c r="M13" s="53" t="s">
        <v>109</v>
      </c>
      <c r="N13" s="53" t="s">
        <v>110</v>
      </c>
      <c r="O13" s="64"/>
      <c r="P13" s="54"/>
      <c r="Q13" s="56"/>
    </row>
    <row r="14" spans="1:17" ht="21.95" customHeight="1" x14ac:dyDescent="0.15">
      <c r="A14" s="63" t="s">
        <v>111</v>
      </c>
      <c r="B14" s="64" t="s">
        <v>112</v>
      </c>
      <c r="C14" s="64" t="s">
        <v>113</v>
      </c>
      <c r="D14" s="64" t="s">
        <v>43</v>
      </c>
      <c r="E14" s="64" t="s">
        <v>114</v>
      </c>
      <c r="F14" s="64" t="s">
        <v>53</v>
      </c>
      <c r="G14" s="64" t="s">
        <v>52</v>
      </c>
      <c r="H14" s="65" t="s">
        <v>115</v>
      </c>
      <c r="J14" s="52" t="s">
        <v>116</v>
      </c>
      <c r="K14" s="53" t="s">
        <v>117</v>
      </c>
      <c r="L14" s="53" t="s">
        <v>118</v>
      </c>
      <c r="M14" s="53" t="s">
        <v>119</v>
      </c>
      <c r="N14" s="53" t="s">
        <v>120</v>
      </c>
      <c r="O14" s="64"/>
      <c r="P14" s="54"/>
      <c r="Q14" s="56"/>
    </row>
    <row r="15" spans="1:17" ht="21.95" customHeight="1" x14ac:dyDescent="0.15">
      <c r="A15" s="63" t="s">
        <v>121</v>
      </c>
      <c r="B15" s="64" t="s">
        <v>122</v>
      </c>
      <c r="C15" s="64" t="s">
        <v>123</v>
      </c>
      <c r="D15" s="64"/>
      <c r="E15" s="64"/>
      <c r="F15" s="64" t="s">
        <v>124</v>
      </c>
      <c r="G15" s="64" t="s">
        <v>125</v>
      </c>
      <c r="H15" s="65" t="s">
        <v>103</v>
      </c>
      <c r="J15" s="52" t="s">
        <v>126</v>
      </c>
      <c r="K15" s="64"/>
      <c r="L15" s="64"/>
      <c r="M15" s="64"/>
      <c r="N15" s="64"/>
      <c r="O15" s="64"/>
      <c r="P15" s="54"/>
      <c r="Q15" s="56"/>
    </row>
    <row r="16" spans="1:17" ht="21.95" customHeight="1" x14ac:dyDescent="0.15">
      <c r="A16" s="63" t="s">
        <v>127</v>
      </c>
      <c r="B16" s="64" t="s">
        <v>122</v>
      </c>
      <c r="C16" s="64" t="s">
        <v>66</v>
      </c>
      <c r="D16" s="64" t="s">
        <v>128</v>
      </c>
      <c r="E16" s="64" t="s">
        <v>129</v>
      </c>
      <c r="F16" s="64"/>
      <c r="G16" s="64" t="s">
        <v>43</v>
      </c>
      <c r="H16" s="65" t="s">
        <v>67</v>
      </c>
      <c r="J16" s="52" t="s">
        <v>130</v>
      </c>
      <c r="K16" s="64"/>
      <c r="L16" s="64"/>
      <c r="M16" s="64"/>
      <c r="N16" s="64"/>
      <c r="O16" s="64"/>
      <c r="P16" s="54"/>
      <c r="Q16" s="56"/>
    </row>
    <row r="17" spans="1:17" ht="21.95" customHeight="1" x14ac:dyDescent="0.15">
      <c r="A17" s="63" t="s">
        <v>131</v>
      </c>
      <c r="B17" s="64" t="s">
        <v>132</v>
      </c>
      <c r="C17" s="64" t="s">
        <v>133</v>
      </c>
      <c r="D17" s="64" t="s">
        <v>134</v>
      </c>
      <c r="E17" s="64" t="s">
        <v>135</v>
      </c>
      <c r="F17" s="64" t="s">
        <v>136</v>
      </c>
      <c r="G17" s="64" t="s">
        <v>54</v>
      </c>
      <c r="H17" s="65" t="s">
        <v>137</v>
      </c>
      <c r="J17" s="52" t="s">
        <v>138</v>
      </c>
      <c r="K17" s="64"/>
      <c r="L17" s="64"/>
      <c r="M17" s="64"/>
      <c r="N17" s="64"/>
      <c r="O17" s="64"/>
      <c r="P17" s="54"/>
      <c r="Q17" s="56"/>
    </row>
    <row r="18" spans="1:17" ht="21.95" customHeight="1" x14ac:dyDescent="0.15">
      <c r="A18" s="63" t="s">
        <v>139</v>
      </c>
      <c r="B18" s="64" t="s">
        <v>140</v>
      </c>
      <c r="C18" s="64" t="s">
        <v>104</v>
      </c>
      <c r="D18" s="64" t="s">
        <v>141</v>
      </c>
      <c r="E18" s="64"/>
      <c r="F18" s="64" t="s">
        <v>27</v>
      </c>
      <c r="G18" s="64" t="s">
        <v>101</v>
      </c>
      <c r="H18" s="65" t="s">
        <v>115</v>
      </c>
      <c r="J18" s="52" t="s">
        <v>142</v>
      </c>
      <c r="K18" s="64"/>
      <c r="L18" s="64"/>
      <c r="M18" s="64"/>
      <c r="N18" s="64"/>
      <c r="O18" s="64"/>
      <c r="P18" s="54"/>
      <c r="Q18" s="56"/>
    </row>
    <row r="19" spans="1:17" ht="21.95" customHeight="1" x14ac:dyDescent="0.15">
      <c r="A19" s="52" t="s">
        <v>143</v>
      </c>
      <c r="B19" s="64" t="s">
        <v>144</v>
      </c>
      <c r="C19" s="64" t="s">
        <v>29</v>
      </c>
      <c r="D19" s="64" t="s">
        <v>145</v>
      </c>
      <c r="E19" s="64"/>
      <c r="F19" s="64" t="s">
        <v>52</v>
      </c>
      <c r="G19" s="64" t="s">
        <v>112</v>
      </c>
      <c r="H19" s="65" t="s">
        <v>146</v>
      </c>
      <c r="J19" s="52" t="s">
        <v>147</v>
      </c>
      <c r="K19" s="64"/>
      <c r="L19" s="64"/>
      <c r="M19" s="64"/>
      <c r="N19" s="64"/>
      <c r="O19" s="64"/>
      <c r="P19" s="54"/>
      <c r="Q19" s="56"/>
    </row>
    <row r="20" spans="1:17" ht="21.95" customHeight="1" x14ac:dyDescent="0.15">
      <c r="A20" s="52" t="s">
        <v>148</v>
      </c>
      <c r="B20" s="64" t="s">
        <v>149</v>
      </c>
      <c r="C20" s="64" t="s">
        <v>132</v>
      </c>
      <c r="D20" s="64" t="s">
        <v>77</v>
      </c>
      <c r="E20" s="64" t="s">
        <v>29</v>
      </c>
      <c r="F20" s="64" t="s">
        <v>150</v>
      </c>
      <c r="G20" s="64" t="s">
        <v>151</v>
      </c>
      <c r="H20" s="65" t="s">
        <v>152</v>
      </c>
      <c r="J20" s="52" t="s">
        <v>153</v>
      </c>
      <c r="K20" s="64"/>
      <c r="L20" s="64"/>
      <c r="M20" s="64"/>
      <c r="N20" s="64"/>
      <c r="O20" s="64"/>
      <c r="P20" s="54"/>
      <c r="Q20" s="56"/>
    </row>
    <row r="21" spans="1:17" ht="21.95" customHeight="1" x14ac:dyDescent="0.15">
      <c r="A21" s="52" t="s">
        <v>154</v>
      </c>
      <c r="B21" s="64" t="s">
        <v>51</v>
      </c>
      <c r="C21" s="64" t="s">
        <v>122</v>
      </c>
      <c r="D21" s="64" t="s">
        <v>133</v>
      </c>
      <c r="E21" s="64" t="s">
        <v>77</v>
      </c>
      <c r="F21" s="64" t="s">
        <v>155</v>
      </c>
      <c r="G21" s="64" t="s">
        <v>156</v>
      </c>
      <c r="H21" s="65" t="s">
        <v>157</v>
      </c>
      <c r="J21" s="52" t="s">
        <v>158</v>
      </c>
      <c r="K21" s="64"/>
      <c r="L21" s="64"/>
      <c r="M21" s="64"/>
      <c r="N21" s="64"/>
      <c r="O21" s="64"/>
      <c r="P21" s="54"/>
      <c r="Q21" s="56"/>
    </row>
    <row r="22" spans="1:17" ht="21.95" customHeight="1" x14ac:dyDescent="0.15">
      <c r="A22" s="63" t="s">
        <v>159</v>
      </c>
      <c r="B22" s="64" t="s">
        <v>74</v>
      </c>
      <c r="C22" s="64" t="s">
        <v>62</v>
      </c>
      <c r="D22" s="64" t="s">
        <v>160</v>
      </c>
      <c r="E22" s="64" t="s">
        <v>26</v>
      </c>
      <c r="F22" s="64" t="s">
        <v>30</v>
      </c>
      <c r="G22" s="64" t="s">
        <v>66</v>
      </c>
      <c r="H22" s="65"/>
      <c r="J22" s="63"/>
      <c r="K22" s="64"/>
      <c r="L22" s="64"/>
      <c r="M22" s="64"/>
      <c r="N22" s="64"/>
      <c r="O22" s="64"/>
      <c r="P22" s="54"/>
      <c r="Q22" s="56"/>
    </row>
    <row r="23" spans="1:17" ht="21.95" customHeight="1" x14ac:dyDescent="0.15">
      <c r="A23" s="63" t="s">
        <v>161</v>
      </c>
      <c r="B23" s="64" t="s">
        <v>162</v>
      </c>
      <c r="C23" s="64" t="s">
        <v>163</v>
      </c>
      <c r="D23" s="64" t="s">
        <v>164</v>
      </c>
      <c r="E23" s="64" t="s">
        <v>89</v>
      </c>
      <c r="F23" s="64" t="s">
        <v>155</v>
      </c>
      <c r="G23" s="64" t="s">
        <v>156</v>
      </c>
      <c r="H23" s="65" t="s">
        <v>157</v>
      </c>
      <c r="J23" s="52" t="s">
        <v>165</v>
      </c>
      <c r="K23" s="53" t="s">
        <v>166</v>
      </c>
      <c r="L23" s="53" t="s">
        <v>167</v>
      </c>
      <c r="M23" s="53" t="s">
        <v>168</v>
      </c>
      <c r="N23" s="53" t="s">
        <v>169</v>
      </c>
      <c r="O23" s="64"/>
      <c r="P23" s="54"/>
      <c r="Q23" s="56"/>
    </row>
    <row r="24" spans="1:17" ht="21.95" customHeight="1" x14ac:dyDescent="0.15">
      <c r="A24" s="63" t="s">
        <v>170</v>
      </c>
      <c r="B24" s="64" t="s">
        <v>171</v>
      </c>
      <c r="C24" s="64" t="s">
        <v>54</v>
      </c>
      <c r="D24" s="64" t="s">
        <v>78</v>
      </c>
      <c r="E24" s="64" t="s">
        <v>172</v>
      </c>
      <c r="F24" s="64" t="s">
        <v>173</v>
      </c>
      <c r="G24" s="64" t="s">
        <v>152</v>
      </c>
      <c r="H24" s="65" t="s">
        <v>174</v>
      </c>
      <c r="J24" s="52" t="s">
        <v>175</v>
      </c>
      <c r="K24" s="53" t="s">
        <v>176</v>
      </c>
      <c r="L24" s="53" t="s">
        <v>177</v>
      </c>
      <c r="M24" s="53" t="s">
        <v>178</v>
      </c>
      <c r="N24" s="53" t="s">
        <v>179</v>
      </c>
      <c r="O24" s="53" t="s">
        <v>180</v>
      </c>
      <c r="P24" s="55" t="s">
        <v>181</v>
      </c>
      <c r="Q24" s="56"/>
    </row>
    <row r="25" spans="1:17" ht="21.95" customHeight="1" x14ac:dyDescent="0.15">
      <c r="A25" s="63" t="s">
        <v>182</v>
      </c>
      <c r="B25" s="64" t="s">
        <v>183</v>
      </c>
      <c r="C25" s="64" t="s">
        <v>88</v>
      </c>
      <c r="D25" s="64" t="s">
        <v>25</v>
      </c>
      <c r="E25" s="64" t="s">
        <v>125</v>
      </c>
      <c r="F25" s="64" t="s">
        <v>184</v>
      </c>
      <c r="G25" s="64" t="s">
        <v>128</v>
      </c>
      <c r="H25" s="65" t="s">
        <v>134</v>
      </c>
      <c r="J25" s="52" t="s">
        <v>185</v>
      </c>
      <c r="K25" s="53" t="s">
        <v>186</v>
      </c>
      <c r="L25" s="53" t="s">
        <v>187</v>
      </c>
      <c r="M25" s="53" t="s">
        <v>188</v>
      </c>
      <c r="N25" s="64"/>
      <c r="O25" s="64"/>
      <c r="P25" s="54"/>
      <c r="Q25" s="56"/>
    </row>
    <row r="26" spans="1:17" ht="21.95" customHeight="1" x14ac:dyDescent="0.15">
      <c r="A26" s="63" t="s">
        <v>189</v>
      </c>
      <c r="B26" s="64" t="s">
        <v>87</v>
      </c>
      <c r="C26" s="64" t="s">
        <v>40</v>
      </c>
      <c r="D26" s="64" t="s">
        <v>124</v>
      </c>
      <c r="E26" s="64" t="s">
        <v>123</v>
      </c>
      <c r="F26" s="64" t="s">
        <v>190</v>
      </c>
      <c r="G26" s="64" t="s">
        <v>90</v>
      </c>
      <c r="H26" s="65" t="s">
        <v>91</v>
      </c>
      <c r="J26" s="52" t="s">
        <v>191</v>
      </c>
      <c r="K26" s="53" t="s">
        <v>192</v>
      </c>
      <c r="L26" s="53" t="s">
        <v>193</v>
      </c>
      <c r="M26" s="64"/>
      <c r="N26" s="64"/>
      <c r="O26" s="64"/>
      <c r="P26" s="54"/>
      <c r="Q26" s="56"/>
    </row>
    <row r="27" spans="1:17" ht="21.95" customHeight="1" x14ac:dyDescent="0.15">
      <c r="A27" s="63" t="s">
        <v>194</v>
      </c>
      <c r="B27" s="64" t="s">
        <v>101</v>
      </c>
      <c r="C27" s="64" t="s">
        <v>102</v>
      </c>
      <c r="D27" s="64" t="s">
        <v>134</v>
      </c>
      <c r="E27" s="64" t="s">
        <v>140</v>
      </c>
      <c r="F27" s="64" t="s">
        <v>136</v>
      </c>
      <c r="G27" s="64" t="s">
        <v>114</v>
      </c>
      <c r="H27" s="65" t="s">
        <v>195</v>
      </c>
      <c r="J27" s="52" t="s">
        <v>196</v>
      </c>
      <c r="K27" s="53" t="s">
        <v>197</v>
      </c>
      <c r="L27" s="53" t="s">
        <v>198</v>
      </c>
      <c r="M27" s="53" t="s">
        <v>199</v>
      </c>
      <c r="N27" s="64"/>
      <c r="O27" s="64"/>
      <c r="P27" s="54"/>
      <c r="Q27" s="56"/>
    </row>
    <row r="28" spans="1:17" ht="21.95" customHeight="1" x14ac:dyDescent="0.15">
      <c r="A28" s="63" t="s">
        <v>200</v>
      </c>
      <c r="B28" s="64" t="s">
        <v>112</v>
      </c>
      <c r="C28" s="64"/>
      <c r="D28" s="64" t="s">
        <v>184</v>
      </c>
      <c r="E28" s="64" t="s">
        <v>113</v>
      </c>
      <c r="F28" s="64" t="s">
        <v>190</v>
      </c>
      <c r="G28" s="64" t="s">
        <v>146</v>
      </c>
      <c r="H28" s="65" t="s">
        <v>144</v>
      </c>
      <c r="J28" s="52" t="s">
        <v>201</v>
      </c>
      <c r="K28" s="53" t="s">
        <v>202</v>
      </c>
      <c r="L28" s="53" t="s">
        <v>203</v>
      </c>
      <c r="M28" s="64"/>
      <c r="N28" s="64"/>
      <c r="O28" s="64"/>
      <c r="P28" s="54"/>
      <c r="Q28" s="56"/>
    </row>
    <row r="29" spans="1:17" ht="21.95" customHeight="1" x14ac:dyDescent="0.15">
      <c r="A29" s="63" t="s">
        <v>204</v>
      </c>
      <c r="B29" s="64" t="s">
        <v>129</v>
      </c>
      <c r="C29" s="64" t="s">
        <v>122</v>
      </c>
      <c r="D29" s="64" t="s">
        <v>42</v>
      </c>
      <c r="E29" s="64" t="s">
        <v>30</v>
      </c>
      <c r="F29" s="64" t="s">
        <v>195</v>
      </c>
      <c r="G29" s="64" t="s">
        <v>123</v>
      </c>
      <c r="H29" s="65" t="s">
        <v>183</v>
      </c>
      <c r="J29" s="52" t="s">
        <v>205</v>
      </c>
      <c r="K29" s="53" t="s">
        <v>206</v>
      </c>
      <c r="L29" s="53" t="s">
        <v>207</v>
      </c>
      <c r="M29" s="53" t="s">
        <v>208</v>
      </c>
      <c r="N29" s="64"/>
      <c r="O29" s="64"/>
      <c r="P29" s="54"/>
      <c r="Q29" s="56"/>
    </row>
    <row r="30" spans="1:17" ht="21.95" customHeight="1" x14ac:dyDescent="0.15">
      <c r="A30" s="63" t="s">
        <v>209</v>
      </c>
      <c r="B30" s="64" t="s">
        <v>135</v>
      </c>
      <c r="C30" s="64" t="s">
        <v>132</v>
      </c>
      <c r="D30" s="64" t="s">
        <v>64</v>
      </c>
      <c r="E30" s="64" t="s">
        <v>210</v>
      </c>
      <c r="F30" s="64" t="s">
        <v>40</v>
      </c>
      <c r="G30" s="64" t="s">
        <v>211</v>
      </c>
      <c r="H30" s="65" t="s">
        <v>151</v>
      </c>
      <c r="J30" s="52" t="s">
        <v>212</v>
      </c>
      <c r="K30" s="53" t="s">
        <v>213</v>
      </c>
      <c r="L30" s="53" t="s">
        <v>214</v>
      </c>
      <c r="M30" s="64"/>
      <c r="N30" s="64"/>
      <c r="O30" s="64"/>
      <c r="P30" s="54"/>
      <c r="Q30" s="56"/>
    </row>
    <row r="31" spans="1:17" ht="21.95" customHeight="1" x14ac:dyDescent="0.15">
      <c r="A31" s="63" t="s">
        <v>215</v>
      </c>
      <c r="B31" s="64" t="s">
        <v>129</v>
      </c>
      <c r="C31" s="64" t="s">
        <v>28</v>
      </c>
      <c r="D31" s="64"/>
      <c r="E31" s="64" t="s">
        <v>53</v>
      </c>
      <c r="F31" s="64" t="s">
        <v>63</v>
      </c>
      <c r="G31" s="64" t="s">
        <v>133</v>
      </c>
      <c r="H31" s="65" t="s">
        <v>122</v>
      </c>
      <c r="J31" s="52" t="s">
        <v>216</v>
      </c>
      <c r="K31" s="53" t="s">
        <v>217</v>
      </c>
      <c r="L31" s="64"/>
      <c r="M31" s="64"/>
      <c r="N31" s="64"/>
      <c r="O31" s="64"/>
      <c r="P31" s="54"/>
      <c r="Q31" s="56"/>
    </row>
    <row r="32" spans="1:17" ht="21.95" customHeight="1" x14ac:dyDescent="0.15">
      <c r="A32" s="63" t="s">
        <v>218</v>
      </c>
      <c r="B32" s="64" t="s">
        <v>135</v>
      </c>
      <c r="C32" s="64" t="s">
        <v>149</v>
      </c>
      <c r="D32" s="64" t="s">
        <v>65</v>
      </c>
      <c r="E32" s="64" t="s">
        <v>53</v>
      </c>
      <c r="F32" s="64"/>
      <c r="G32" s="64" t="s">
        <v>64</v>
      </c>
      <c r="H32" s="65" t="s">
        <v>132</v>
      </c>
      <c r="J32" s="52" t="s">
        <v>219</v>
      </c>
      <c r="K32" s="64"/>
      <c r="L32" s="64"/>
      <c r="M32" s="64"/>
      <c r="N32" s="64"/>
      <c r="O32" s="64"/>
      <c r="P32" s="54"/>
      <c r="Q32" s="56"/>
    </row>
    <row r="33" spans="1:17" ht="21.95" customHeight="1" x14ac:dyDescent="0.15">
      <c r="A33" s="63" t="s">
        <v>220</v>
      </c>
      <c r="B33" s="64" t="s">
        <v>141</v>
      </c>
      <c r="C33" s="64" t="s">
        <v>221</v>
      </c>
      <c r="D33" s="64" t="s">
        <v>28</v>
      </c>
      <c r="E33" s="64" t="s">
        <v>164</v>
      </c>
      <c r="F33" s="64" t="s">
        <v>66</v>
      </c>
      <c r="G33" s="64" t="s">
        <v>160</v>
      </c>
      <c r="H33" s="65" t="s">
        <v>38</v>
      </c>
      <c r="J33" s="52" t="s">
        <v>222</v>
      </c>
      <c r="K33" s="53" t="s">
        <v>223</v>
      </c>
      <c r="L33" s="53" t="s">
        <v>224</v>
      </c>
      <c r="M33" s="64"/>
      <c r="N33" s="64"/>
      <c r="O33" s="64"/>
      <c r="P33" s="54"/>
      <c r="Q33" s="56"/>
    </row>
    <row r="34" spans="1:17" ht="21.95" customHeight="1" x14ac:dyDescent="0.15">
      <c r="A34" s="63" t="s">
        <v>225</v>
      </c>
      <c r="B34" s="64" t="s">
        <v>145</v>
      </c>
      <c r="C34" s="64" t="s">
        <v>42</v>
      </c>
      <c r="D34" s="64" t="s">
        <v>226</v>
      </c>
      <c r="E34" s="64" t="s">
        <v>136</v>
      </c>
      <c r="F34" s="64" t="s">
        <v>137</v>
      </c>
      <c r="G34" s="64" t="s">
        <v>210</v>
      </c>
      <c r="H34" s="65" t="s">
        <v>24</v>
      </c>
      <c r="J34" s="52" t="s">
        <v>227</v>
      </c>
      <c r="K34" s="53" t="s">
        <v>228</v>
      </c>
      <c r="L34" s="53" t="s">
        <v>229</v>
      </c>
      <c r="M34" s="53" t="s">
        <v>230</v>
      </c>
      <c r="N34" s="64"/>
      <c r="O34" s="64"/>
      <c r="P34" s="54"/>
      <c r="Q34" s="56"/>
    </row>
    <row r="35" spans="1:17" ht="21.95" customHeight="1" x14ac:dyDescent="0.15">
      <c r="A35" s="63" t="s">
        <v>231</v>
      </c>
      <c r="B35" s="64" t="s">
        <v>65</v>
      </c>
      <c r="C35" s="64" t="s">
        <v>103</v>
      </c>
      <c r="D35" s="64" t="s">
        <v>164</v>
      </c>
      <c r="E35" s="64" t="s">
        <v>128</v>
      </c>
      <c r="F35" s="64"/>
      <c r="G35" s="64" t="s">
        <v>173</v>
      </c>
      <c r="H35" s="65" t="s">
        <v>137</v>
      </c>
      <c r="J35" s="52" t="s">
        <v>232</v>
      </c>
      <c r="K35" s="53" t="s">
        <v>233</v>
      </c>
      <c r="L35" s="53" t="s">
        <v>234</v>
      </c>
      <c r="M35" s="64"/>
      <c r="N35" s="64"/>
      <c r="O35" s="64"/>
      <c r="P35" s="54"/>
      <c r="Q35" s="56"/>
    </row>
    <row r="36" spans="1:17" ht="21.95" customHeight="1" x14ac:dyDescent="0.15">
      <c r="A36" s="63" t="s">
        <v>235</v>
      </c>
      <c r="B36" s="64" t="s">
        <v>221</v>
      </c>
      <c r="C36" s="64" t="s">
        <v>141</v>
      </c>
      <c r="D36" s="64" t="s">
        <v>114</v>
      </c>
      <c r="E36" s="64" t="s">
        <v>105</v>
      </c>
      <c r="F36" s="64" t="s">
        <v>28</v>
      </c>
      <c r="G36" s="64" t="s">
        <v>124</v>
      </c>
      <c r="H36" s="65" t="s">
        <v>172</v>
      </c>
      <c r="J36" s="52" t="s">
        <v>236</v>
      </c>
      <c r="K36" s="53" t="s">
        <v>237</v>
      </c>
      <c r="L36" s="53" t="s">
        <v>238</v>
      </c>
      <c r="M36" s="64"/>
      <c r="N36" s="64"/>
      <c r="O36" s="64"/>
      <c r="P36" s="54"/>
      <c r="Q36" s="56"/>
    </row>
    <row r="37" spans="1:17" ht="21.95" customHeight="1" x14ac:dyDescent="0.15">
      <c r="A37" s="63" t="s">
        <v>239</v>
      </c>
      <c r="B37" s="64" t="s">
        <v>55</v>
      </c>
      <c r="C37" s="64" t="s">
        <v>145</v>
      </c>
      <c r="D37" s="64" t="s">
        <v>163</v>
      </c>
      <c r="E37" s="64" t="s">
        <v>30</v>
      </c>
      <c r="F37" s="64" t="s">
        <v>150</v>
      </c>
      <c r="G37" s="64" t="s">
        <v>173</v>
      </c>
      <c r="H37" s="65" t="s">
        <v>184</v>
      </c>
      <c r="J37" s="52" t="s">
        <v>240</v>
      </c>
      <c r="K37" s="53" t="s">
        <v>241</v>
      </c>
      <c r="L37" s="53" t="s">
        <v>242</v>
      </c>
      <c r="M37" s="53" t="s">
        <v>243</v>
      </c>
      <c r="N37" s="53" t="s">
        <v>244</v>
      </c>
      <c r="O37" s="64"/>
      <c r="P37" s="54"/>
      <c r="Q37" s="56"/>
    </row>
    <row r="38" spans="1:17" ht="21.95" customHeight="1" x14ac:dyDescent="0.15">
      <c r="A38" s="63" t="s">
        <v>245</v>
      </c>
      <c r="B38" s="64" t="s">
        <v>44</v>
      </c>
      <c r="C38" s="64" t="s">
        <v>78</v>
      </c>
      <c r="D38" s="64" t="s">
        <v>40</v>
      </c>
      <c r="E38" s="64" t="s">
        <v>63</v>
      </c>
      <c r="F38" s="64"/>
      <c r="G38" s="64"/>
      <c r="H38" s="65" t="s">
        <v>39</v>
      </c>
      <c r="J38" s="52" t="s">
        <v>246</v>
      </c>
      <c r="K38" s="53" t="s">
        <v>247</v>
      </c>
      <c r="L38" s="64"/>
      <c r="M38" s="64"/>
      <c r="N38" s="64"/>
      <c r="O38" s="64"/>
      <c r="P38" s="54"/>
      <c r="Q38" s="56"/>
    </row>
    <row r="39" spans="1:17" ht="21.95" customHeight="1" x14ac:dyDescent="0.15">
      <c r="A39" s="63" t="s">
        <v>248</v>
      </c>
      <c r="B39" s="64" t="s">
        <v>190</v>
      </c>
      <c r="C39" s="64" t="s">
        <v>146</v>
      </c>
      <c r="D39" s="64" t="s">
        <v>24</v>
      </c>
      <c r="E39" s="64" t="s">
        <v>249</v>
      </c>
      <c r="F39" s="64"/>
      <c r="G39" s="64"/>
      <c r="H39" s="65"/>
      <c r="J39" s="52" t="s">
        <v>250</v>
      </c>
      <c r="K39" s="53" t="s">
        <v>251</v>
      </c>
      <c r="L39" s="53" t="s">
        <v>252</v>
      </c>
      <c r="M39" s="53" t="s">
        <v>253</v>
      </c>
      <c r="N39" s="64"/>
      <c r="O39" s="64"/>
      <c r="P39" s="54"/>
      <c r="Q39" s="56"/>
    </row>
    <row r="40" spans="1:17" ht="21.95" customHeight="1" x14ac:dyDescent="0.15">
      <c r="A40" s="63" t="s">
        <v>254</v>
      </c>
      <c r="B40" s="64" t="s">
        <v>183</v>
      </c>
      <c r="C40" s="64" t="s">
        <v>89</v>
      </c>
      <c r="D40" s="64" t="s">
        <v>38</v>
      </c>
      <c r="E40" s="64" t="s">
        <v>255</v>
      </c>
      <c r="F40" s="64"/>
      <c r="G40" s="64" t="s">
        <v>256</v>
      </c>
      <c r="H40" s="65"/>
      <c r="J40" s="52" t="s">
        <v>257</v>
      </c>
      <c r="K40" s="53" t="s">
        <v>258</v>
      </c>
      <c r="L40" s="53" t="s">
        <v>259</v>
      </c>
      <c r="M40" s="53" t="s">
        <v>260</v>
      </c>
      <c r="N40" s="64"/>
      <c r="O40" s="64"/>
      <c r="P40" s="54"/>
      <c r="Q40" s="56"/>
    </row>
    <row r="41" spans="1:17" ht="21.95" customHeight="1" x14ac:dyDescent="0.15">
      <c r="A41" s="63" t="s">
        <v>261</v>
      </c>
      <c r="B41" s="64" t="s">
        <v>55</v>
      </c>
      <c r="C41" s="64" t="s">
        <v>211</v>
      </c>
      <c r="D41" s="64" t="s">
        <v>151</v>
      </c>
      <c r="E41" s="64" t="s">
        <v>262</v>
      </c>
      <c r="F41" s="64"/>
      <c r="G41" s="64"/>
      <c r="H41" s="65"/>
      <c r="J41" s="52" t="s">
        <v>263</v>
      </c>
      <c r="K41" s="53" t="s">
        <v>264</v>
      </c>
      <c r="L41" s="53" t="s">
        <v>265</v>
      </c>
      <c r="M41" s="53" t="s">
        <v>266</v>
      </c>
      <c r="N41" s="64"/>
      <c r="O41" s="64"/>
      <c r="P41" s="54"/>
      <c r="Q41" s="56"/>
    </row>
    <row r="42" spans="1:17" ht="21.95" customHeight="1" x14ac:dyDescent="0.15">
      <c r="A42" s="63" t="s">
        <v>267</v>
      </c>
      <c r="B42" s="64" t="s">
        <v>44</v>
      </c>
      <c r="C42" s="64" t="s">
        <v>195</v>
      </c>
      <c r="D42" s="64" t="s">
        <v>211</v>
      </c>
      <c r="E42" s="64" t="s">
        <v>268</v>
      </c>
      <c r="F42" s="64" t="s">
        <v>269</v>
      </c>
      <c r="G42" s="64"/>
      <c r="H42" s="65"/>
      <c r="J42" s="52" t="s">
        <v>270</v>
      </c>
      <c r="K42" s="53" t="s">
        <v>271</v>
      </c>
      <c r="L42" s="53" t="s">
        <v>272</v>
      </c>
      <c r="M42" s="53" t="s">
        <v>273</v>
      </c>
      <c r="N42" s="64"/>
      <c r="O42" s="64"/>
      <c r="P42" s="54"/>
      <c r="Q42" s="56"/>
    </row>
    <row r="43" spans="1:17" ht="21.95" customHeight="1" x14ac:dyDescent="0.15">
      <c r="A43" s="63" t="s">
        <v>274</v>
      </c>
      <c r="B43" s="64" t="s">
        <v>164</v>
      </c>
      <c r="C43" s="64" t="s">
        <v>76</v>
      </c>
      <c r="D43" s="64" t="s">
        <v>149</v>
      </c>
      <c r="E43" s="64" t="s">
        <v>152</v>
      </c>
      <c r="F43" s="64"/>
      <c r="G43" s="64"/>
      <c r="H43" s="65"/>
      <c r="J43" s="52" t="s">
        <v>275</v>
      </c>
      <c r="K43" s="53" t="s">
        <v>276</v>
      </c>
      <c r="L43" s="53" t="s">
        <v>277</v>
      </c>
      <c r="M43" s="53" t="s">
        <v>278</v>
      </c>
      <c r="N43" s="64"/>
      <c r="O43" s="64"/>
      <c r="P43" s="54"/>
      <c r="Q43" s="56"/>
    </row>
    <row r="44" spans="1:17" ht="21.95" customHeight="1" x14ac:dyDescent="0.15">
      <c r="A44" s="63" t="s">
        <v>279</v>
      </c>
      <c r="B44" s="64" t="s">
        <v>226</v>
      </c>
      <c r="C44" s="64" t="s">
        <v>172</v>
      </c>
      <c r="D44" s="64" t="s">
        <v>75</v>
      </c>
      <c r="E44" s="64"/>
      <c r="F44" s="64"/>
      <c r="G44" s="64"/>
      <c r="H44" s="65"/>
      <c r="J44" s="52" t="s">
        <v>280</v>
      </c>
      <c r="K44" s="53" t="s">
        <v>281</v>
      </c>
      <c r="L44" s="53" t="s">
        <v>282</v>
      </c>
      <c r="M44" s="53" t="s">
        <v>283</v>
      </c>
      <c r="N44" s="64"/>
      <c r="O44" s="64"/>
      <c r="P44" s="54"/>
      <c r="Q44" s="56"/>
    </row>
    <row r="45" spans="1:17" ht="21.95" customHeight="1" x14ac:dyDescent="0.15">
      <c r="A45" s="63" t="s">
        <v>284</v>
      </c>
      <c r="B45" s="64" t="s">
        <v>102</v>
      </c>
      <c r="C45" s="64" t="s">
        <v>125</v>
      </c>
      <c r="D45" s="64" t="s">
        <v>53</v>
      </c>
      <c r="E45" s="64" t="s">
        <v>285</v>
      </c>
      <c r="F45" s="64"/>
      <c r="G45" s="64" t="s">
        <v>286</v>
      </c>
      <c r="H45" s="65"/>
      <c r="J45" s="52" t="s">
        <v>287</v>
      </c>
      <c r="K45" s="64"/>
      <c r="L45" s="64"/>
      <c r="M45" s="64"/>
      <c r="N45" s="64"/>
      <c r="O45" s="64"/>
      <c r="P45" s="54"/>
      <c r="Q45" s="56"/>
    </row>
    <row r="46" spans="1:17" ht="21.95" customHeight="1" x14ac:dyDescent="0.15">
      <c r="A46" s="63" t="s">
        <v>288</v>
      </c>
      <c r="B46" s="64" t="s">
        <v>113</v>
      </c>
      <c r="C46" s="64" t="s">
        <v>67</v>
      </c>
      <c r="D46" s="64" t="s">
        <v>64</v>
      </c>
      <c r="E46" s="64" t="s">
        <v>289</v>
      </c>
      <c r="F46" s="64"/>
      <c r="G46" s="64" t="s">
        <v>290</v>
      </c>
      <c r="H46" s="65"/>
      <c r="J46" s="52" t="s">
        <v>291</v>
      </c>
      <c r="K46" s="53" t="s">
        <v>292</v>
      </c>
      <c r="L46" s="53" t="s">
        <v>293</v>
      </c>
      <c r="M46" s="64"/>
      <c r="N46" s="64"/>
      <c r="O46" s="64"/>
      <c r="P46" s="54"/>
      <c r="Q46" s="56"/>
    </row>
    <row r="47" spans="1:17" ht="21.95" customHeight="1" x14ac:dyDescent="0.15">
      <c r="A47" s="63" t="s">
        <v>294</v>
      </c>
      <c r="B47" s="64" t="s">
        <v>162</v>
      </c>
      <c r="C47" s="64" t="s">
        <v>137</v>
      </c>
      <c r="D47" s="64" t="s">
        <v>76</v>
      </c>
      <c r="E47" s="64" t="s">
        <v>295</v>
      </c>
      <c r="F47" s="64"/>
      <c r="G47" s="64" t="s">
        <v>296</v>
      </c>
      <c r="H47" s="65"/>
      <c r="J47" s="52" t="s">
        <v>297</v>
      </c>
      <c r="K47" s="64"/>
      <c r="L47" s="64"/>
      <c r="M47" s="64"/>
      <c r="N47" s="64"/>
      <c r="O47" s="64"/>
      <c r="P47" s="54"/>
      <c r="Q47" s="56"/>
    </row>
    <row r="48" spans="1:17" ht="21.95" customHeight="1" x14ac:dyDescent="0.15">
      <c r="A48" s="63" t="s">
        <v>298</v>
      </c>
      <c r="B48" s="64" t="s">
        <v>171</v>
      </c>
      <c r="C48" s="64" t="s">
        <v>115</v>
      </c>
      <c r="D48" s="64" t="s">
        <v>41</v>
      </c>
      <c r="E48" s="64" t="s">
        <v>299</v>
      </c>
      <c r="F48" s="64"/>
      <c r="G48" s="64" t="s">
        <v>300</v>
      </c>
      <c r="H48" s="65"/>
      <c r="J48" s="52" t="s">
        <v>301</v>
      </c>
      <c r="K48" s="64"/>
      <c r="L48" s="64"/>
      <c r="M48" s="64"/>
      <c r="N48" s="64"/>
      <c r="O48" s="64"/>
      <c r="P48" s="54"/>
      <c r="Q48" s="56"/>
    </row>
    <row r="49" spans="1:17" ht="21.95" customHeight="1" x14ac:dyDescent="0.15">
      <c r="A49" s="63" t="s">
        <v>302</v>
      </c>
      <c r="B49" s="64" t="s">
        <v>25</v>
      </c>
      <c r="C49" s="64" t="s">
        <v>164</v>
      </c>
      <c r="D49" s="64" t="s">
        <v>162</v>
      </c>
      <c r="E49" s="64"/>
      <c r="F49" s="64"/>
      <c r="G49" s="64"/>
      <c r="H49" s="65"/>
      <c r="J49" s="52" t="s">
        <v>303</v>
      </c>
      <c r="K49" s="53" t="s">
        <v>304</v>
      </c>
      <c r="L49" s="64"/>
      <c r="M49" s="64"/>
      <c r="N49" s="64"/>
      <c r="O49" s="64"/>
      <c r="P49" s="54"/>
      <c r="Q49" s="56"/>
    </row>
    <row r="50" spans="1:17" ht="21.95" customHeight="1" x14ac:dyDescent="0.15">
      <c r="A50" s="63" t="s">
        <v>305</v>
      </c>
      <c r="B50" s="64" t="s">
        <v>39</v>
      </c>
      <c r="C50" s="64" t="s">
        <v>226</v>
      </c>
      <c r="D50" s="64" t="s">
        <v>171</v>
      </c>
      <c r="E50" s="64" t="s">
        <v>255</v>
      </c>
      <c r="F50" s="64"/>
      <c r="G50" s="64"/>
      <c r="H50" s="65"/>
      <c r="J50" s="52" t="s">
        <v>306</v>
      </c>
      <c r="K50" s="53" t="s">
        <v>307</v>
      </c>
      <c r="L50" s="64"/>
      <c r="M50" s="64"/>
      <c r="N50" s="64"/>
      <c r="O50" s="64"/>
      <c r="P50" s="54"/>
      <c r="Q50" s="56"/>
    </row>
    <row r="51" spans="1:17" ht="21.95" customHeight="1" x14ac:dyDescent="0.15">
      <c r="A51" s="63" t="s">
        <v>308</v>
      </c>
      <c r="B51" s="64" t="s">
        <v>164</v>
      </c>
      <c r="C51" s="64" t="s">
        <v>25</v>
      </c>
      <c r="D51" s="64" t="s">
        <v>75</v>
      </c>
      <c r="E51" s="64" t="s">
        <v>268</v>
      </c>
      <c r="F51" s="64"/>
      <c r="G51" s="64"/>
      <c r="H51" s="65"/>
      <c r="J51" s="52" t="s">
        <v>309</v>
      </c>
      <c r="K51" s="53" t="s">
        <v>310</v>
      </c>
      <c r="L51" s="64"/>
      <c r="M51" s="64"/>
      <c r="N51" s="64"/>
      <c r="O51" s="64"/>
      <c r="P51" s="54"/>
      <c r="Q51" s="56"/>
    </row>
    <row r="52" spans="1:17" ht="21.95" customHeight="1" x14ac:dyDescent="0.15">
      <c r="A52" s="63" t="s">
        <v>311</v>
      </c>
      <c r="B52" s="64"/>
      <c r="C52" s="64" t="s">
        <v>150</v>
      </c>
      <c r="D52" s="64" t="s">
        <v>163</v>
      </c>
      <c r="E52" s="64"/>
      <c r="F52" s="64"/>
      <c r="G52" s="64"/>
      <c r="H52" s="65"/>
      <c r="J52" s="52" t="s">
        <v>312</v>
      </c>
      <c r="K52" s="64"/>
      <c r="L52" s="64"/>
      <c r="M52" s="64"/>
      <c r="N52" s="64"/>
      <c r="O52" s="64"/>
      <c r="P52" s="54"/>
      <c r="Q52" s="56"/>
    </row>
    <row r="53" spans="1:17" ht="21.95" customHeight="1" x14ac:dyDescent="0.15">
      <c r="A53" s="63" t="s">
        <v>313</v>
      </c>
      <c r="B53" s="64"/>
      <c r="C53" s="64"/>
      <c r="D53" s="64"/>
      <c r="E53" s="64"/>
      <c r="F53" s="64"/>
      <c r="G53" s="64"/>
      <c r="H53" s="65"/>
      <c r="J53" s="52" t="s">
        <v>314</v>
      </c>
      <c r="K53" s="64"/>
      <c r="L53" s="64"/>
      <c r="M53" s="64"/>
      <c r="N53" s="64"/>
      <c r="O53" s="64"/>
      <c r="P53" s="54"/>
      <c r="Q53" s="56"/>
    </row>
    <row r="54" spans="1:17" ht="21.95" customHeight="1" x14ac:dyDescent="0.15">
      <c r="A54" s="63" t="s">
        <v>315</v>
      </c>
      <c r="B54" s="64"/>
      <c r="C54" s="64"/>
      <c r="D54" s="64"/>
      <c r="E54" s="64"/>
      <c r="F54" s="64"/>
      <c r="G54" s="64"/>
      <c r="H54" s="65"/>
      <c r="J54" s="52" t="s">
        <v>316</v>
      </c>
      <c r="K54" s="64"/>
      <c r="L54" s="64"/>
      <c r="M54" s="64"/>
      <c r="N54" s="64"/>
      <c r="O54" s="64"/>
      <c r="P54" s="54"/>
      <c r="Q54" s="56"/>
    </row>
    <row r="55" spans="1:17" ht="21.95" hidden="1" customHeight="1" x14ac:dyDescent="0.15">
      <c r="A55" s="52" t="s">
        <v>317</v>
      </c>
      <c r="B55" s="64"/>
      <c r="C55" s="64" t="s">
        <v>65</v>
      </c>
      <c r="D55" s="64"/>
      <c r="E55" s="64"/>
      <c r="F55" s="64"/>
      <c r="G55" s="64"/>
      <c r="H55" s="65"/>
      <c r="J55" s="63"/>
      <c r="K55" s="64"/>
      <c r="L55" s="64"/>
      <c r="M55" s="64"/>
      <c r="N55" s="64"/>
      <c r="O55" s="64"/>
      <c r="P55" s="54"/>
      <c r="Q55" s="56"/>
    </row>
    <row r="56" spans="1:17" ht="21.95" hidden="1" customHeight="1" x14ac:dyDescent="0.15">
      <c r="A56" s="52" t="s">
        <v>318</v>
      </c>
      <c r="B56" s="64"/>
      <c r="C56" s="64" t="s">
        <v>221</v>
      </c>
      <c r="D56" s="64"/>
      <c r="E56" s="64"/>
      <c r="F56" s="64"/>
      <c r="G56" s="64"/>
      <c r="H56" s="65"/>
      <c r="J56" s="63"/>
      <c r="K56" s="64"/>
      <c r="L56" s="64"/>
      <c r="M56" s="64"/>
      <c r="N56" s="64"/>
      <c r="O56" s="64"/>
      <c r="P56" s="54"/>
      <c r="Q56" s="56"/>
    </row>
    <row r="57" spans="1:17" ht="21.95" customHeight="1" x14ac:dyDescent="0.15">
      <c r="A57" s="63" t="s">
        <v>319</v>
      </c>
      <c r="B57" s="64" t="s">
        <v>88</v>
      </c>
      <c r="C57" s="64" t="s">
        <v>173</v>
      </c>
      <c r="D57" s="64" t="s">
        <v>41</v>
      </c>
      <c r="E57" s="64"/>
      <c r="F57" s="64"/>
      <c r="G57" s="64"/>
      <c r="H57" s="65"/>
      <c r="J57" s="52" t="s">
        <v>320</v>
      </c>
      <c r="K57" s="53" t="s">
        <v>321</v>
      </c>
      <c r="L57" s="64"/>
      <c r="M57" s="64"/>
      <c r="N57" s="64"/>
      <c r="O57" s="64"/>
      <c r="P57" s="54"/>
      <c r="Q57" s="56"/>
    </row>
    <row r="58" spans="1:17" ht="21.95" hidden="1" customHeight="1" x14ac:dyDescent="0.15">
      <c r="A58" s="52" t="s">
        <v>322</v>
      </c>
      <c r="B58" s="64" t="s">
        <v>24</v>
      </c>
      <c r="C58" s="64" t="s">
        <v>55</v>
      </c>
      <c r="D58" s="64" t="s">
        <v>295</v>
      </c>
      <c r="E58" s="64"/>
      <c r="F58" s="64"/>
      <c r="G58" s="64"/>
      <c r="H58" s="65"/>
      <c r="J58" s="63"/>
      <c r="K58" s="64"/>
      <c r="L58" s="64"/>
      <c r="M58" s="64"/>
      <c r="N58" s="64"/>
      <c r="O58" s="64"/>
      <c r="P58" s="54"/>
      <c r="Q58" s="56"/>
    </row>
    <row r="59" spans="1:17" ht="21.95" hidden="1" customHeight="1" x14ac:dyDescent="0.15">
      <c r="A59" s="63" t="s">
        <v>323</v>
      </c>
      <c r="B59" s="64" t="s">
        <v>38</v>
      </c>
      <c r="C59" s="64" t="s">
        <v>44</v>
      </c>
      <c r="D59" s="64" t="s">
        <v>299</v>
      </c>
      <c r="E59" s="64"/>
      <c r="F59" s="64"/>
      <c r="G59" s="64"/>
      <c r="H59" s="65"/>
      <c r="J59" s="63"/>
      <c r="K59" s="64"/>
      <c r="L59" s="64"/>
      <c r="M59" s="64"/>
      <c r="N59" s="64"/>
      <c r="O59" s="64"/>
      <c r="P59" s="54"/>
      <c r="Q59" s="56"/>
    </row>
    <row r="60" spans="1:17" ht="21.95" hidden="1" customHeight="1" x14ac:dyDescent="0.15">
      <c r="A60" s="63" t="s">
        <v>324</v>
      </c>
      <c r="B60" s="64" t="s">
        <v>51</v>
      </c>
      <c r="C60" s="64" t="s">
        <v>285</v>
      </c>
      <c r="D60" s="64"/>
      <c r="E60" s="64"/>
      <c r="F60" s="64"/>
      <c r="G60" s="64"/>
      <c r="H60" s="65"/>
      <c r="J60" s="63"/>
      <c r="K60" s="64"/>
      <c r="L60" s="64"/>
      <c r="M60" s="64"/>
      <c r="N60" s="64"/>
      <c r="O60" s="64"/>
      <c r="P60" s="54"/>
      <c r="Q60" s="56"/>
    </row>
    <row r="61" spans="1:17" ht="21.95" hidden="1" customHeight="1" x14ac:dyDescent="0.15">
      <c r="A61" s="63" t="s">
        <v>325</v>
      </c>
      <c r="B61" s="64" t="s">
        <v>62</v>
      </c>
      <c r="C61" s="64" t="s">
        <v>289</v>
      </c>
      <c r="D61" s="64"/>
      <c r="E61" s="64"/>
      <c r="F61" s="64"/>
      <c r="G61" s="64"/>
      <c r="H61" s="65"/>
      <c r="J61" s="63"/>
      <c r="K61" s="64"/>
      <c r="L61" s="64"/>
      <c r="M61" s="64"/>
      <c r="N61" s="64"/>
      <c r="O61" s="64"/>
      <c r="P61" s="54"/>
      <c r="Q61" s="56"/>
    </row>
    <row r="62" spans="1:17" ht="21.95" hidden="1" customHeight="1" x14ac:dyDescent="0.15">
      <c r="A62" s="63" t="s">
        <v>326</v>
      </c>
      <c r="B62" s="64" t="s">
        <v>51</v>
      </c>
      <c r="C62" s="64"/>
      <c r="D62" s="64"/>
      <c r="E62" s="64"/>
      <c r="F62" s="64"/>
      <c r="G62" s="64"/>
      <c r="H62" s="65"/>
      <c r="J62" s="63"/>
      <c r="K62" s="64"/>
      <c r="L62" s="64"/>
      <c r="M62" s="64"/>
      <c r="N62" s="64"/>
      <c r="O62" s="64"/>
      <c r="P62" s="54"/>
      <c r="Q62" s="56"/>
    </row>
    <row r="63" spans="1:17" ht="21.95" hidden="1" customHeight="1" x14ac:dyDescent="0.15">
      <c r="A63" s="63" t="s">
        <v>327</v>
      </c>
      <c r="B63" s="64" t="s">
        <v>164</v>
      </c>
      <c r="C63" s="64"/>
      <c r="D63" s="64"/>
      <c r="E63" s="64"/>
      <c r="F63" s="64"/>
      <c r="G63" s="64"/>
      <c r="H63" s="65"/>
      <c r="J63" s="52" t="s">
        <v>328</v>
      </c>
      <c r="K63" s="64"/>
      <c r="L63" s="64"/>
      <c r="M63" s="64"/>
      <c r="N63" s="64"/>
      <c r="O63" s="64"/>
      <c r="P63" s="54"/>
      <c r="Q63" s="56"/>
    </row>
    <row r="64" spans="1:17" ht="21.95" hidden="1" customHeight="1" x14ac:dyDescent="0.15">
      <c r="A64" s="63" t="s">
        <v>329</v>
      </c>
      <c r="B64" s="64" t="s">
        <v>226</v>
      </c>
      <c r="C64" s="64"/>
      <c r="D64" s="64"/>
      <c r="E64" s="64"/>
      <c r="F64" s="64"/>
      <c r="G64" s="64"/>
      <c r="H64" s="65"/>
      <c r="J64" s="52" t="s">
        <v>330</v>
      </c>
      <c r="K64" s="53" t="s">
        <v>331</v>
      </c>
      <c r="L64" s="64"/>
      <c r="M64" s="64"/>
      <c r="N64" s="64"/>
      <c r="O64" s="64"/>
      <c r="P64" s="54"/>
      <c r="Q64" s="56"/>
    </row>
    <row r="65" spans="1:17" ht="21.95" hidden="1" customHeight="1" x14ac:dyDescent="0.15">
      <c r="A65" s="63" t="s">
        <v>332</v>
      </c>
      <c r="B65" s="64" t="s">
        <v>164</v>
      </c>
      <c r="C65" s="64"/>
      <c r="D65" s="64"/>
      <c r="E65" s="64"/>
      <c r="F65" s="64"/>
      <c r="G65" s="64"/>
      <c r="H65" s="65"/>
      <c r="J65" s="52" t="s">
        <v>333</v>
      </c>
      <c r="K65" s="53" t="s">
        <v>334</v>
      </c>
      <c r="L65" s="53" t="s">
        <v>335</v>
      </c>
      <c r="M65" s="64"/>
      <c r="N65" s="64"/>
      <c r="O65" s="64"/>
      <c r="P65" s="54"/>
      <c r="Q65" s="56"/>
    </row>
    <row r="66" spans="1:17" ht="21.95" hidden="1" customHeight="1" x14ac:dyDescent="0.15">
      <c r="A66" s="63" t="s">
        <v>336</v>
      </c>
      <c r="B66" s="64" t="s">
        <v>105</v>
      </c>
      <c r="C66" s="64"/>
      <c r="D66" s="64"/>
      <c r="E66" s="64"/>
      <c r="F66" s="64"/>
      <c r="G66" s="64"/>
      <c r="H66" s="65"/>
      <c r="J66" s="52" t="s">
        <v>337</v>
      </c>
      <c r="K66" s="53" t="s">
        <v>338</v>
      </c>
      <c r="L66" s="53" t="s">
        <v>339</v>
      </c>
      <c r="M66" s="64"/>
      <c r="N66" s="64"/>
      <c r="O66" s="64"/>
      <c r="P66" s="54"/>
      <c r="Q66" s="56"/>
    </row>
    <row r="67" spans="1:17" ht="21.95" hidden="1" customHeight="1" x14ac:dyDescent="0.15">
      <c r="A67" s="63" t="s">
        <v>340</v>
      </c>
      <c r="B67" s="64" t="s">
        <v>173</v>
      </c>
      <c r="C67" s="64" t="s">
        <v>249</v>
      </c>
      <c r="D67" s="64"/>
      <c r="E67" s="64"/>
      <c r="F67" s="64"/>
      <c r="G67" s="64"/>
      <c r="H67" s="65"/>
      <c r="J67" s="52" t="s">
        <v>341</v>
      </c>
      <c r="K67" s="64"/>
      <c r="L67" s="64"/>
      <c r="M67" s="64"/>
      <c r="N67" s="64"/>
      <c r="O67" s="64"/>
      <c r="P67" s="54"/>
      <c r="Q67" s="56"/>
    </row>
    <row r="68" spans="1:17" ht="21.95" hidden="1" customHeight="1" x14ac:dyDescent="0.15">
      <c r="A68" s="63" t="s">
        <v>342</v>
      </c>
      <c r="B68" s="64" t="s">
        <v>262</v>
      </c>
      <c r="C68" s="64"/>
      <c r="D68" s="64"/>
      <c r="E68" s="64"/>
      <c r="F68" s="64"/>
      <c r="G68" s="64"/>
      <c r="H68" s="65"/>
      <c r="J68" s="52" t="s">
        <v>343</v>
      </c>
      <c r="K68" s="64"/>
      <c r="L68" s="64"/>
      <c r="M68" s="64"/>
      <c r="N68" s="64"/>
      <c r="O68" s="64"/>
      <c r="P68" s="54"/>
      <c r="Q68" s="56"/>
    </row>
    <row r="69" spans="1:17" ht="21.95" hidden="1" customHeight="1" x14ac:dyDescent="0.15">
      <c r="A69" s="63" t="s">
        <v>344</v>
      </c>
      <c r="B69" s="64" t="s">
        <v>269</v>
      </c>
      <c r="C69" s="64"/>
      <c r="D69" s="64"/>
      <c r="E69" s="64"/>
      <c r="F69" s="64"/>
      <c r="G69" s="64"/>
      <c r="H69" s="65"/>
      <c r="J69" s="52" t="s">
        <v>345</v>
      </c>
      <c r="K69" s="64"/>
      <c r="L69" s="64"/>
      <c r="M69" s="64"/>
      <c r="N69" s="64"/>
      <c r="O69" s="64"/>
      <c r="P69" s="54"/>
      <c r="Q69" s="56"/>
    </row>
    <row r="70" spans="1:17" ht="21.95" hidden="1" customHeight="1" x14ac:dyDescent="0.15">
      <c r="A70" s="63" t="s">
        <v>346</v>
      </c>
      <c r="B70" s="64"/>
      <c r="C70" s="64" t="s">
        <v>256</v>
      </c>
      <c r="D70" s="64"/>
      <c r="E70" s="64"/>
      <c r="F70" s="64"/>
      <c r="G70" s="64"/>
      <c r="H70" s="65"/>
      <c r="J70" s="52" t="s">
        <v>347</v>
      </c>
      <c r="K70" s="64"/>
      <c r="L70" s="64"/>
      <c r="M70" s="64"/>
      <c r="N70" s="64"/>
      <c r="O70" s="64"/>
      <c r="P70" s="54"/>
      <c r="Q70" s="56"/>
    </row>
    <row r="71" spans="1:17" ht="21.95" hidden="1" customHeight="1" x14ac:dyDescent="0.15">
      <c r="A71" s="63" t="s">
        <v>348</v>
      </c>
      <c r="B71" s="64" t="s">
        <v>28</v>
      </c>
      <c r="C71" s="64"/>
      <c r="D71" s="64"/>
      <c r="E71" s="64"/>
      <c r="F71" s="64"/>
      <c r="G71" s="64"/>
      <c r="H71" s="65"/>
      <c r="J71" s="63"/>
      <c r="K71" s="64"/>
      <c r="L71" s="64"/>
      <c r="M71" s="64"/>
      <c r="N71" s="64"/>
      <c r="O71" s="64"/>
      <c r="P71" s="54"/>
      <c r="Q71" s="56"/>
    </row>
    <row r="72" spans="1:17" ht="21.95" hidden="1" customHeight="1" x14ac:dyDescent="0.15">
      <c r="A72" s="63" t="s">
        <v>349</v>
      </c>
      <c r="B72" s="64" t="s">
        <v>53</v>
      </c>
      <c r="C72" s="64"/>
      <c r="D72" s="64"/>
      <c r="E72" s="64"/>
      <c r="F72" s="64"/>
      <c r="G72" s="64"/>
      <c r="H72" s="65"/>
      <c r="J72" s="63"/>
      <c r="K72" s="64"/>
      <c r="L72" s="64"/>
      <c r="M72" s="64"/>
      <c r="N72" s="64"/>
      <c r="O72" s="64"/>
      <c r="P72" s="54"/>
      <c r="Q72" s="56"/>
    </row>
    <row r="73" spans="1:17" ht="21.95" hidden="1" customHeight="1" x14ac:dyDescent="0.15">
      <c r="A73" s="63" t="s">
        <v>350</v>
      </c>
      <c r="B73" s="64" t="s">
        <v>88</v>
      </c>
      <c r="C73" s="64"/>
      <c r="D73" s="64"/>
      <c r="E73" s="64"/>
      <c r="F73" s="64"/>
      <c r="G73" s="64"/>
      <c r="H73" s="65"/>
      <c r="J73" s="63"/>
      <c r="K73" s="64"/>
      <c r="L73" s="64"/>
      <c r="M73" s="64"/>
      <c r="N73" s="64"/>
      <c r="O73" s="64"/>
      <c r="P73" s="54"/>
      <c r="Q73" s="56"/>
    </row>
    <row r="74" spans="1:17" ht="21.95" hidden="1" customHeight="1" x14ac:dyDescent="0.15">
      <c r="A74" s="63" t="s">
        <v>351</v>
      </c>
      <c r="B74" s="64" t="s">
        <v>102</v>
      </c>
      <c r="C74" s="64"/>
      <c r="D74" s="64"/>
      <c r="E74" s="64"/>
      <c r="F74" s="64"/>
      <c r="G74" s="64"/>
      <c r="H74" s="65"/>
      <c r="J74" s="63"/>
      <c r="K74" s="64"/>
      <c r="L74" s="64"/>
      <c r="M74" s="64"/>
      <c r="N74" s="64"/>
      <c r="O74" s="64"/>
      <c r="P74" s="54"/>
      <c r="Q74" s="56"/>
    </row>
    <row r="75" spans="1:17" ht="21.95" hidden="1" customHeight="1" x14ac:dyDescent="0.15">
      <c r="A75" s="63" t="s">
        <v>352</v>
      </c>
      <c r="B75" s="64" t="s">
        <v>113</v>
      </c>
      <c r="C75" s="64"/>
      <c r="D75" s="64"/>
      <c r="E75" s="64"/>
      <c r="F75" s="64"/>
      <c r="G75" s="64"/>
      <c r="H75" s="65"/>
      <c r="J75" s="63"/>
      <c r="K75" s="64"/>
      <c r="L75" s="64"/>
      <c r="M75" s="64"/>
      <c r="N75" s="64"/>
      <c r="O75" s="64"/>
      <c r="P75" s="54"/>
      <c r="Q75" s="56"/>
    </row>
    <row r="76" spans="1:17" ht="21.95" hidden="1" customHeight="1" x14ac:dyDescent="0.15">
      <c r="A76" s="63" t="s">
        <v>353</v>
      </c>
      <c r="B76" s="64" t="s">
        <v>162</v>
      </c>
      <c r="C76" s="64"/>
      <c r="D76" s="64"/>
      <c r="E76" s="64"/>
      <c r="F76" s="64"/>
      <c r="G76" s="64"/>
      <c r="H76" s="65"/>
      <c r="J76" s="63"/>
      <c r="K76" s="64"/>
      <c r="L76" s="64"/>
      <c r="M76" s="64"/>
      <c r="N76" s="64"/>
      <c r="O76" s="64"/>
      <c r="P76" s="54"/>
      <c r="Q76" s="56"/>
    </row>
    <row r="77" spans="1:17" ht="21.95" hidden="1" customHeight="1" x14ac:dyDescent="0.15">
      <c r="A77" s="63" t="s">
        <v>354</v>
      </c>
      <c r="B77" s="64" t="s">
        <v>171</v>
      </c>
      <c r="C77" s="64"/>
      <c r="D77" s="64"/>
      <c r="E77" s="64"/>
      <c r="F77" s="64"/>
      <c r="G77" s="64"/>
      <c r="H77" s="65"/>
      <c r="J77" s="63"/>
      <c r="K77" s="64"/>
      <c r="L77" s="64"/>
      <c r="M77" s="64"/>
      <c r="N77" s="64"/>
      <c r="O77" s="64"/>
      <c r="P77" s="54"/>
      <c r="Q77" s="56"/>
    </row>
    <row r="78" spans="1:17" ht="21.95" hidden="1" customHeight="1" x14ac:dyDescent="0.15">
      <c r="A78" s="63" t="s">
        <v>355</v>
      </c>
      <c r="B78" s="64" t="s">
        <v>29</v>
      </c>
      <c r="C78" s="64" t="s">
        <v>285</v>
      </c>
      <c r="D78" s="64"/>
      <c r="E78" s="64"/>
      <c r="F78" s="64"/>
      <c r="G78" s="64"/>
      <c r="H78" s="65"/>
      <c r="J78" s="63"/>
      <c r="K78" s="64"/>
      <c r="L78" s="64"/>
      <c r="M78" s="64"/>
      <c r="N78" s="64"/>
      <c r="O78" s="64"/>
      <c r="P78" s="54"/>
      <c r="Q78" s="56"/>
    </row>
    <row r="79" spans="1:17" ht="21.95" hidden="1" customHeight="1" x14ac:dyDescent="0.15">
      <c r="A79" s="63" t="s">
        <v>356</v>
      </c>
      <c r="B79" s="64" t="s">
        <v>114</v>
      </c>
      <c r="C79" s="64" t="s">
        <v>289</v>
      </c>
      <c r="D79" s="64"/>
      <c r="E79" s="64"/>
      <c r="F79" s="64"/>
      <c r="G79" s="64"/>
      <c r="H79" s="65"/>
      <c r="J79" s="63"/>
      <c r="K79" s="64"/>
      <c r="L79" s="64"/>
      <c r="M79" s="64"/>
      <c r="N79" s="64"/>
      <c r="O79" s="64"/>
      <c r="P79" s="54"/>
      <c r="Q79" s="56"/>
    </row>
    <row r="80" spans="1:17" ht="21.95" hidden="1" customHeight="1" x14ac:dyDescent="0.15">
      <c r="A80" s="63" t="s">
        <v>357</v>
      </c>
      <c r="B80" s="64" t="s">
        <v>123</v>
      </c>
      <c r="C80" s="64" t="s">
        <v>295</v>
      </c>
      <c r="D80" s="64"/>
      <c r="E80" s="64"/>
      <c r="F80" s="64"/>
      <c r="G80" s="64"/>
      <c r="H80" s="65"/>
      <c r="J80" s="52" t="s">
        <v>358</v>
      </c>
      <c r="K80" s="64"/>
      <c r="L80" s="64"/>
      <c r="M80" s="64"/>
      <c r="N80" s="64"/>
      <c r="O80" s="64"/>
      <c r="P80" s="54"/>
      <c r="Q80" s="56"/>
    </row>
    <row r="81" spans="1:17" ht="21.95" hidden="1" customHeight="1" x14ac:dyDescent="0.15">
      <c r="A81" s="63" t="s">
        <v>359</v>
      </c>
      <c r="B81" s="64" t="s">
        <v>163</v>
      </c>
      <c r="C81" s="64" t="s">
        <v>299</v>
      </c>
      <c r="D81" s="64"/>
      <c r="E81" s="64"/>
      <c r="F81" s="64"/>
      <c r="G81" s="64"/>
      <c r="H81" s="65"/>
      <c r="J81" s="52" t="s">
        <v>360</v>
      </c>
      <c r="K81" s="64"/>
      <c r="L81" s="64"/>
      <c r="M81" s="64"/>
      <c r="N81" s="64"/>
      <c r="O81" s="64"/>
      <c r="P81" s="54"/>
      <c r="Q81" s="56"/>
    </row>
    <row r="82" spans="1:17" ht="21.95" hidden="1" customHeight="1" x14ac:dyDescent="0.15">
      <c r="A82" s="63" t="s">
        <v>361</v>
      </c>
      <c r="B82" s="64" t="s">
        <v>66</v>
      </c>
      <c r="C82" s="64"/>
      <c r="D82" s="64"/>
      <c r="E82" s="64"/>
      <c r="F82" s="64"/>
      <c r="G82" s="64"/>
      <c r="H82" s="65"/>
      <c r="J82" s="52" t="s">
        <v>362</v>
      </c>
      <c r="K82" s="53" t="s">
        <v>363</v>
      </c>
      <c r="L82" s="64"/>
      <c r="M82" s="64"/>
      <c r="N82" s="64"/>
      <c r="O82" s="64"/>
      <c r="P82" s="54"/>
      <c r="Q82" s="56"/>
    </row>
    <row r="83" spans="1:17" ht="21.95" hidden="1" customHeight="1" x14ac:dyDescent="0.15">
      <c r="A83" s="63" t="s">
        <v>364</v>
      </c>
      <c r="B83" s="64" t="s">
        <v>78</v>
      </c>
      <c r="C83" s="64" t="s">
        <v>74</v>
      </c>
      <c r="D83" s="64" t="s">
        <v>296</v>
      </c>
      <c r="E83" s="64"/>
      <c r="F83" s="64"/>
      <c r="G83" s="64"/>
      <c r="H83" s="65"/>
      <c r="J83" s="52" t="s">
        <v>365</v>
      </c>
      <c r="K83" s="64"/>
      <c r="L83" s="64"/>
      <c r="M83" s="64"/>
      <c r="N83" s="64"/>
      <c r="O83" s="64"/>
      <c r="P83" s="54"/>
      <c r="Q83" s="56"/>
    </row>
    <row r="84" spans="1:17" ht="21.95" hidden="1" customHeight="1" x14ac:dyDescent="0.15">
      <c r="A84" s="63" t="s">
        <v>366</v>
      </c>
      <c r="B84" s="64" t="s">
        <v>133</v>
      </c>
      <c r="C84" s="64" t="s">
        <v>87</v>
      </c>
      <c r="D84" s="64" t="s">
        <v>300</v>
      </c>
      <c r="E84" s="64"/>
      <c r="F84" s="64"/>
      <c r="G84" s="64"/>
      <c r="H84" s="65"/>
      <c r="J84" s="52" t="s">
        <v>367</v>
      </c>
      <c r="K84" s="53" t="s">
        <v>368</v>
      </c>
      <c r="L84" s="53" t="s">
        <v>369</v>
      </c>
      <c r="M84" s="64"/>
      <c r="N84" s="64"/>
      <c r="O84" s="64"/>
      <c r="P84" s="54"/>
      <c r="Q84" s="56"/>
    </row>
    <row r="85" spans="1:17" ht="21.95" hidden="1" customHeight="1" x14ac:dyDescent="0.15">
      <c r="A85" s="63" t="s">
        <v>370</v>
      </c>
      <c r="B85" s="64" t="s">
        <v>114</v>
      </c>
      <c r="C85" s="64" t="s">
        <v>101</v>
      </c>
      <c r="D85" s="64" t="s">
        <v>286</v>
      </c>
      <c r="E85" s="64"/>
      <c r="F85" s="64"/>
      <c r="G85" s="64"/>
      <c r="H85" s="65"/>
      <c r="J85" s="52" t="s">
        <v>371</v>
      </c>
      <c r="K85" s="53" t="s">
        <v>372</v>
      </c>
      <c r="L85" s="53" t="s">
        <v>373</v>
      </c>
      <c r="M85" s="64"/>
      <c r="N85" s="64"/>
      <c r="O85" s="64"/>
      <c r="P85" s="54"/>
      <c r="Q85" s="56"/>
    </row>
    <row r="86" spans="1:17" ht="21.95" hidden="1" customHeight="1" x14ac:dyDescent="0.15">
      <c r="A86" s="63" t="s">
        <v>374</v>
      </c>
      <c r="B86" s="64" t="s">
        <v>103</v>
      </c>
      <c r="C86" s="64" t="s">
        <v>112</v>
      </c>
      <c r="D86" s="64" t="s">
        <v>290</v>
      </c>
      <c r="E86" s="64"/>
      <c r="F86" s="64"/>
      <c r="G86" s="64"/>
      <c r="H86" s="65"/>
      <c r="J86" s="52" t="s">
        <v>375</v>
      </c>
      <c r="K86" s="53" t="s">
        <v>376</v>
      </c>
      <c r="L86" s="53" t="s">
        <v>377</v>
      </c>
      <c r="M86" s="53" t="s">
        <v>378</v>
      </c>
      <c r="N86" s="64"/>
      <c r="O86" s="64"/>
      <c r="P86" s="54"/>
      <c r="Q86" s="56"/>
    </row>
    <row r="87" spans="1:17" ht="21.95" customHeight="1" x14ac:dyDescent="0.15">
      <c r="A87" s="52" t="s">
        <v>379</v>
      </c>
      <c r="B87" s="64" t="s">
        <v>135</v>
      </c>
      <c r="C87" s="64"/>
      <c r="D87" s="64" t="s">
        <v>51</v>
      </c>
      <c r="E87" s="64"/>
      <c r="F87" s="64"/>
      <c r="G87" s="64"/>
      <c r="H87" s="65"/>
      <c r="J87" s="52" t="s">
        <v>380</v>
      </c>
      <c r="K87" s="64"/>
      <c r="L87" s="64"/>
      <c r="M87" s="64"/>
      <c r="N87" s="64"/>
      <c r="O87" s="64"/>
      <c r="P87" s="54"/>
      <c r="Q87" s="56"/>
    </row>
    <row r="88" spans="1:17" ht="21.95" customHeight="1" x14ac:dyDescent="0.15">
      <c r="A88" s="52" t="s">
        <v>381</v>
      </c>
      <c r="B88" s="64" t="s">
        <v>129</v>
      </c>
      <c r="C88" s="64" t="s">
        <v>115</v>
      </c>
      <c r="D88" s="64" t="s">
        <v>62</v>
      </c>
      <c r="E88" s="64"/>
      <c r="F88" s="64"/>
      <c r="G88" s="64"/>
      <c r="H88" s="65"/>
      <c r="J88" s="52" t="s">
        <v>382</v>
      </c>
      <c r="K88" s="64"/>
      <c r="L88" s="64"/>
      <c r="M88" s="64"/>
      <c r="N88" s="64"/>
      <c r="O88" s="64"/>
      <c r="P88" s="54"/>
      <c r="Q88" s="56"/>
    </row>
    <row r="89" spans="1:17" ht="21.95" hidden="1" customHeight="1" x14ac:dyDescent="0.15">
      <c r="A89" s="63" t="s">
        <v>383</v>
      </c>
      <c r="B89" s="64"/>
      <c r="C89" s="64"/>
      <c r="D89" s="64"/>
      <c r="E89" s="64"/>
      <c r="F89" s="64"/>
      <c r="G89" s="64"/>
      <c r="H89" s="65"/>
      <c r="J89" s="63"/>
      <c r="K89" s="64"/>
      <c r="L89" s="64"/>
      <c r="M89" s="64"/>
      <c r="N89" s="64"/>
      <c r="O89" s="64"/>
      <c r="P89" s="54"/>
      <c r="Q89" s="56"/>
    </row>
    <row r="90" spans="1:17" ht="21.95" hidden="1" customHeight="1" x14ac:dyDescent="0.15">
      <c r="A90" s="63" t="s">
        <v>384</v>
      </c>
      <c r="B90" s="64"/>
      <c r="C90" s="64"/>
      <c r="D90" s="64"/>
      <c r="E90" s="64"/>
      <c r="F90" s="64"/>
      <c r="G90" s="64"/>
      <c r="H90" s="65"/>
      <c r="J90" s="63"/>
      <c r="K90" s="64"/>
      <c r="L90" s="64"/>
      <c r="M90" s="64"/>
      <c r="N90" s="64"/>
      <c r="O90" s="64"/>
      <c r="P90" s="54"/>
      <c r="Q90" s="56"/>
    </row>
    <row r="91" spans="1:17" ht="21.95" customHeight="1" x14ac:dyDescent="0.15">
      <c r="A91" s="63" t="s">
        <v>385</v>
      </c>
      <c r="B91" s="64"/>
      <c r="C91" s="64"/>
      <c r="D91" s="64"/>
      <c r="E91" s="64"/>
      <c r="F91" s="64"/>
      <c r="G91" s="64"/>
      <c r="H91" s="65"/>
      <c r="J91" s="63"/>
      <c r="K91" s="64"/>
      <c r="L91" s="64"/>
      <c r="M91" s="64"/>
      <c r="N91" s="64"/>
      <c r="O91" s="64"/>
      <c r="P91" s="54"/>
      <c r="Q91" s="56"/>
    </row>
    <row r="92" spans="1:17" ht="21.95" customHeight="1" x14ac:dyDescent="0.15">
      <c r="A92" s="63" t="s">
        <v>386</v>
      </c>
      <c r="B92" s="64"/>
      <c r="C92" s="64"/>
      <c r="D92" s="64"/>
      <c r="E92" s="64"/>
      <c r="F92" s="64"/>
      <c r="G92" s="64"/>
      <c r="H92" s="65"/>
      <c r="J92" s="63"/>
      <c r="K92" s="64"/>
      <c r="L92" s="64"/>
      <c r="M92" s="64"/>
      <c r="N92" s="64"/>
      <c r="O92" s="64"/>
      <c r="P92" s="54"/>
      <c r="Q92" s="56"/>
    </row>
    <row r="93" spans="1:17" ht="21.95" customHeight="1" x14ac:dyDescent="0.15">
      <c r="A93" s="63" t="s">
        <v>387</v>
      </c>
      <c r="B93" s="64" t="s">
        <v>141</v>
      </c>
      <c r="C93" s="64" t="s">
        <v>210</v>
      </c>
      <c r="D93" s="64" t="s">
        <v>140</v>
      </c>
      <c r="E93" s="64"/>
      <c r="F93" s="64"/>
      <c r="G93" s="64"/>
      <c r="H93" s="65"/>
      <c r="J93" s="63"/>
      <c r="K93" s="64"/>
      <c r="L93" s="64"/>
      <c r="M93" s="64"/>
      <c r="N93" s="64"/>
      <c r="O93" s="64"/>
      <c r="P93" s="54"/>
      <c r="Q93" s="56"/>
    </row>
    <row r="94" spans="1:17" ht="21.95" customHeight="1" x14ac:dyDescent="0.15">
      <c r="A94" s="63" t="s">
        <v>388</v>
      </c>
      <c r="B94" s="64" t="s">
        <v>145</v>
      </c>
      <c r="C94" s="64" t="s">
        <v>160</v>
      </c>
      <c r="D94" s="64" t="s">
        <v>144</v>
      </c>
      <c r="E94" s="64"/>
      <c r="F94" s="64"/>
      <c r="G94" s="64"/>
      <c r="H94" s="65"/>
      <c r="J94" s="63"/>
      <c r="K94" s="64"/>
      <c r="L94" s="64"/>
      <c r="M94" s="64"/>
      <c r="N94" s="64"/>
      <c r="O94" s="64"/>
      <c r="P94" s="54"/>
      <c r="Q94" s="56"/>
    </row>
    <row r="95" spans="1:17" ht="21.95" hidden="1" customHeight="1" x14ac:dyDescent="0.15">
      <c r="A95" s="63" t="s">
        <v>389</v>
      </c>
      <c r="B95" s="64" t="s">
        <v>30</v>
      </c>
      <c r="C95" s="64"/>
      <c r="D95" s="64"/>
      <c r="E95" s="64"/>
      <c r="F95" s="64"/>
      <c r="G95" s="64"/>
      <c r="H95" s="65"/>
      <c r="J95" s="63"/>
      <c r="K95" s="64"/>
      <c r="L95" s="64"/>
      <c r="M95" s="64"/>
      <c r="N95" s="64"/>
      <c r="O95" s="64"/>
      <c r="P95" s="54"/>
      <c r="Q95" s="56"/>
    </row>
    <row r="96" spans="1:17" ht="21.95" hidden="1" customHeight="1" x14ac:dyDescent="0.15">
      <c r="A96" s="63" t="s">
        <v>390</v>
      </c>
      <c r="B96" s="64" t="s">
        <v>40</v>
      </c>
      <c r="C96" s="64"/>
      <c r="D96" s="64"/>
      <c r="E96" s="64"/>
      <c r="F96" s="64"/>
      <c r="G96" s="64"/>
      <c r="H96" s="65"/>
      <c r="J96" s="63"/>
      <c r="K96" s="64"/>
      <c r="L96" s="64"/>
      <c r="M96" s="64"/>
      <c r="N96" s="64"/>
      <c r="O96" s="64"/>
      <c r="P96" s="54"/>
      <c r="Q96" s="56"/>
    </row>
    <row r="97" spans="1:17" ht="21.95" hidden="1" customHeight="1" x14ac:dyDescent="0.15">
      <c r="A97" s="63" t="s">
        <v>391</v>
      </c>
      <c r="B97" s="64"/>
      <c r="C97" s="64"/>
      <c r="D97" s="64"/>
      <c r="E97" s="64"/>
      <c r="F97" s="64"/>
      <c r="G97" s="64"/>
      <c r="H97" s="65"/>
      <c r="J97" s="63"/>
      <c r="K97" s="64"/>
      <c r="L97" s="64"/>
      <c r="M97" s="64"/>
      <c r="N97" s="64"/>
      <c r="O97" s="64"/>
      <c r="P97" s="54"/>
      <c r="Q97" s="56"/>
    </row>
    <row r="98" spans="1:17" ht="21.95" customHeight="1" thickBot="1" x14ac:dyDescent="0.2">
      <c r="A98" s="58" t="s">
        <v>392</v>
      </c>
      <c r="B98" s="59"/>
      <c r="C98" s="59"/>
      <c r="D98" s="59"/>
      <c r="E98" s="59"/>
      <c r="F98" s="59"/>
      <c r="G98" s="59"/>
      <c r="H98" s="60"/>
      <c r="J98" s="61" t="s">
        <v>393</v>
      </c>
      <c r="K98" s="62"/>
      <c r="L98" s="62"/>
      <c r="M98" s="62"/>
      <c r="N98" s="62"/>
      <c r="O98" s="62"/>
      <c r="P98" s="59"/>
      <c r="Q98" s="60"/>
    </row>
  </sheetData>
  <sheetProtection algorithmName="SHA-512" hashValue="/R+VciZv4jw98B7HLfva2gH7Au9bXSvG9ARl6BXxQVYS6mrywww1yW7ROYNTOs7vefSs/1WC3KRIcBoeu6RqSg==" saltValue="9RXVzIyOFkTLCR575LbILQ==" spinCount="100000" sheet="1" objects="1" scenarios="1"/>
  <mergeCells count="4">
    <mergeCell ref="D1:D3"/>
    <mergeCell ref="G1:G3"/>
    <mergeCell ref="A5:H5"/>
    <mergeCell ref="J5:Q6"/>
  </mergeCells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5BC7450-53D7-4325-B419-7AD9333CACF3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5C244B9C-46B4-4849-B798-5FA8FA0A2588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DBDED794-9B7E-4541-9920-084E215EBCDD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F27B809E-69D9-4997-9171-93C116A15928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7037CB6E-94C4-4E24-9692-5400F2D8D3CA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9B092457-5BEE-45E4-8D1D-B2A89B503376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A98:XFD1048576 A7:A97 A1:XFD1 A4:XFD4 A2:C3 E2:F3 H2:XFD3 I87:XFD97 I86:J86 L86:XFD86 A6:I6 A5:J5 I7:XFD85 R5:XFD6</xm:sqref>
        </x14:conditionalFormatting>
        <x14:conditionalFormatting xmlns:xm="http://schemas.microsoft.com/office/excel/2006/main">
          <x14:cfRule type="containsText" priority="1" operator="containsText" id="{8B71222A-4FD9-4775-84C4-0AC0877B42B9}">
            <xm:f>NOT(ISERROR(SEARCH($F$3,B7)))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586B076B-62EA-486A-9AC2-24285B0BC303}">
            <xm:f>NOT(ISERROR(SEARCH($F$2,B7)))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E5AFCB39-73FB-495C-9313-99B4F7CFBAAA}">
            <xm:f>NOT(ISERROR(SEARCH($F$1,B7)))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BC124885-4286-40B8-B047-4E7E1F7A7654}">
            <xm:f>NOT(ISERROR(SEARCH($C$3,B7)))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1498E2A9-81FF-40AF-853E-3BF22ABA2B41}">
            <xm:f>NOT(ISERROR(SEARCH($C$2,B7)))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B4EA3050-4A4B-4541-9F3F-982FA9E97757}">
            <xm:f>NOT(ISERROR(SEARCH($C$1,B7)))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B7:H97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92CD-0042-4291-B674-3D267ECCF794}">
  <dimension ref="A1:Q98"/>
  <sheetViews>
    <sheetView topLeftCell="A12" zoomScale="70" zoomScaleNormal="70" workbookViewId="0">
      <selection activeCell="A7" sqref="A7:A98"/>
    </sheetView>
  </sheetViews>
  <sheetFormatPr defaultColWidth="9" defaultRowHeight="18.75" x14ac:dyDescent="0.15"/>
  <cols>
    <col min="1" max="1" width="14.625" style="44" customWidth="1"/>
    <col min="2" max="8" width="16" style="45" customWidth="1"/>
    <col min="9" max="9" width="8.25" style="46" customWidth="1"/>
    <col min="10" max="15" width="16" style="46" customWidth="1"/>
    <col min="16" max="17" width="16" style="45" customWidth="1"/>
    <col min="18" max="16384" width="9" style="45"/>
  </cols>
  <sheetData>
    <row r="1" spans="1:17" ht="21.95" customHeight="1" x14ac:dyDescent="0.15">
      <c r="B1" s="47" t="s">
        <v>0</v>
      </c>
      <c r="C1" s="48" t="s">
        <v>1</v>
      </c>
      <c r="D1" s="72" t="s">
        <v>2</v>
      </c>
      <c r="E1" s="47" t="s">
        <v>3</v>
      </c>
      <c r="F1" s="48" t="s">
        <v>4</v>
      </c>
      <c r="G1" s="75" t="s">
        <v>2</v>
      </c>
      <c r="J1" s="45"/>
      <c r="K1" s="45"/>
      <c r="M1" s="45"/>
      <c r="N1" s="45"/>
      <c r="O1" s="45"/>
    </row>
    <row r="2" spans="1:17" ht="21.95" customHeight="1" x14ac:dyDescent="0.15">
      <c r="B2" s="47" t="s">
        <v>5</v>
      </c>
      <c r="C2" s="48" t="s">
        <v>6</v>
      </c>
      <c r="D2" s="73"/>
      <c r="E2" s="47" t="s">
        <v>7</v>
      </c>
      <c r="F2" s="48" t="s">
        <v>8</v>
      </c>
      <c r="G2" s="76"/>
      <c r="J2" s="45"/>
      <c r="K2" s="45"/>
      <c r="M2" s="45"/>
      <c r="N2" s="45"/>
      <c r="O2" s="45"/>
    </row>
    <row r="3" spans="1:17" ht="21.95" customHeight="1" x14ac:dyDescent="0.15">
      <c r="B3" s="47" t="s">
        <v>9</v>
      </c>
      <c r="C3" s="48" t="s">
        <v>10</v>
      </c>
      <c r="D3" s="74"/>
      <c r="E3" s="47" t="s">
        <v>11</v>
      </c>
      <c r="F3" s="48" t="s">
        <v>12</v>
      </c>
      <c r="G3" s="77"/>
      <c r="J3" s="45"/>
      <c r="K3" s="45"/>
      <c r="M3" s="45"/>
      <c r="N3" s="45"/>
      <c r="O3" s="45"/>
    </row>
    <row r="5" spans="1:17" ht="21.95" customHeight="1" x14ac:dyDescent="0.15">
      <c r="A5" s="69" t="s">
        <v>13</v>
      </c>
      <c r="B5" s="70"/>
      <c r="C5" s="70"/>
      <c r="D5" s="70"/>
      <c r="E5" s="70"/>
      <c r="F5" s="70"/>
      <c r="G5" s="70"/>
      <c r="H5" s="71"/>
      <c r="J5" s="69" t="s">
        <v>14</v>
      </c>
      <c r="K5" s="70"/>
      <c r="L5" s="70"/>
      <c r="M5" s="70"/>
      <c r="N5" s="70"/>
      <c r="O5" s="70"/>
      <c r="P5" s="70"/>
      <c r="Q5" s="71"/>
    </row>
    <row r="6" spans="1:17" ht="21.95" customHeight="1" x14ac:dyDescent="0.15">
      <c r="A6" s="63" t="s">
        <v>15</v>
      </c>
      <c r="B6" s="64" t="s">
        <v>16</v>
      </c>
      <c r="C6" s="64" t="s">
        <v>17</v>
      </c>
      <c r="D6" s="64" t="s">
        <v>18</v>
      </c>
      <c r="E6" s="64" t="s">
        <v>19</v>
      </c>
      <c r="F6" s="64" t="s">
        <v>20</v>
      </c>
      <c r="G6" s="64" t="s">
        <v>21</v>
      </c>
      <c r="H6" s="65" t="s">
        <v>22</v>
      </c>
      <c r="J6" s="78"/>
      <c r="K6" s="79"/>
      <c r="L6" s="79"/>
      <c r="M6" s="79"/>
      <c r="N6" s="79"/>
      <c r="O6" s="79"/>
      <c r="P6" s="79"/>
      <c r="Q6" s="80"/>
    </row>
    <row r="7" spans="1:17" ht="21.95" customHeight="1" x14ac:dyDescent="0.15">
      <c r="A7" s="63" t="s">
        <v>23</v>
      </c>
      <c r="B7" s="64" t="s">
        <v>24</v>
      </c>
      <c r="C7" s="64" t="s">
        <v>25</v>
      </c>
      <c r="D7" s="64" t="s">
        <v>26</v>
      </c>
      <c r="E7" s="64" t="s">
        <v>27</v>
      </c>
      <c r="F7" s="64" t="s">
        <v>28</v>
      </c>
      <c r="G7" s="64" t="s">
        <v>29</v>
      </c>
      <c r="H7" s="65" t="s">
        <v>30</v>
      </c>
      <c r="J7" s="52" t="s">
        <v>31</v>
      </c>
      <c r="K7" s="53" t="s">
        <v>32</v>
      </c>
      <c r="L7" s="53" t="s">
        <v>33</v>
      </c>
      <c r="M7" s="53" t="s">
        <v>34</v>
      </c>
      <c r="N7" s="53" t="s">
        <v>35</v>
      </c>
      <c r="O7" s="53" t="s">
        <v>36</v>
      </c>
      <c r="P7" s="54"/>
      <c r="Q7" s="56"/>
    </row>
    <row r="8" spans="1:17" ht="21.95" customHeight="1" x14ac:dyDescent="0.15">
      <c r="A8" s="63" t="s">
        <v>37</v>
      </c>
      <c r="B8" s="64" t="s">
        <v>38</v>
      </c>
      <c r="C8" s="64" t="s">
        <v>39</v>
      </c>
      <c r="D8" s="64" t="s">
        <v>40</v>
      </c>
      <c r="E8" s="64" t="s">
        <v>41</v>
      </c>
      <c r="F8" s="64" t="s">
        <v>42</v>
      </c>
      <c r="G8" s="64" t="s">
        <v>43</v>
      </c>
      <c r="H8" s="65" t="s">
        <v>44</v>
      </c>
      <c r="J8" s="52" t="s">
        <v>8</v>
      </c>
      <c r="K8" s="53" t="s">
        <v>45</v>
      </c>
      <c r="L8" s="53" t="s">
        <v>46</v>
      </c>
      <c r="M8" s="53" t="s">
        <v>47</v>
      </c>
      <c r="N8" s="53" t="s">
        <v>48</v>
      </c>
      <c r="O8" s="53" t="s">
        <v>49</v>
      </c>
      <c r="P8" s="54"/>
      <c r="Q8" s="56"/>
    </row>
    <row r="9" spans="1:17" ht="21.95" customHeight="1" x14ac:dyDescent="0.15">
      <c r="A9" s="63" t="s">
        <v>50</v>
      </c>
      <c r="B9" s="64" t="s">
        <v>51</v>
      </c>
      <c r="C9" s="64" t="s">
        <v>30</v>
      </c>
      <c r="D9" s="64" t="s">
        <v>52</v>
      </c>
      <c r="E9" s="64" t="s">
        <v>28</v>
      </c>
      <c r="F9" s="64" t="s">
        <v>53</v>
      </c>
      <c r="G9" s="64" t="s">
        <v>54</v>
      </c>
      <c r="H9" s="65" t="s">
        <v>55</v>
      </c>
      <c r="J9" s="52" t="s">
        <v>56</v>
      </c>
      <c r="K9" s="53" t="s">
        <v>57</v>
      </c>
      <c r="L9" s="53" t="s">
        <v>58</v>
      </c>
      <c r="M9" s="53" t="s">
        <v>59</v>
      </c>
      <c r="N9" s="53" t="s">
        <v>60</v>
      </c>
      <c r="O9" s="64"/>
      <c r="P9" s="54"/>
      <c r="Q9" s="56"/>
    </row>
    <row r="10" spans="1:17" ht="21.95" customHeight="1" x14ac:dyDescent="0.15">
      <c r="A10" s="63" t="s">
        <v>61</v>
      </c>
      <c r="B10" s="64" t="s">
        <v>62</v>
      </c>
      <c r="C10" s="64" t="s">
        <v>63</v>
      </c>
      <c r="D10" s="64" t="s">
        <v>42</v>
      </c>
      <c r="E10" s="64" t="s">
        <v>64</v>
      </c>
      <c r="F10" s="64" t="s">
        <v>65</v>
      </c>
      <c r="G10" s="64" t="s">
        <v>66</v>
      </c>
      <c r="H10" s="65" t="s">
        <v>67</v>
      </c>
      <c r="J10" s="52" t="s">
        <v>68</v>
      </c>
      <c r="K10" s="53" t="s">
        <v>69</v>
      </c>
      <c r="L10" s="53" t="s">
        <v>70</v>
      </c>
      <c r="M10" s="53" t="s">
        <v>71</v>
      </c>
      <c r="N10" s="53" t="s">
        <v>72</v>
      </c>
      <c r="O10" s="64"/>
      <c r="P10" s="54"/>
      <c r="Q10" s="56"/>
    </row>
    <row r="11" spans="1:17" ht="21.95" customHeight="1" x14ac:dyDescent="0.15">
      <c r="A11" s="63" t="s">
        <v>73</v>
      </c>
      <c r="B11" s="64" t="s">
        <v>74</v>
      </c>
      <c r="C11" s="64" t="s">
        <v>51</v>
      </c>
      <c r="D11" s="64" t="s">
        <v>75</v>
      </c>
      <c r="E11" s="64" t="s">
        <v>76</v>
      </c>
      <c r="F11" s="64" t="s">
        <v>67</v>
      </c>
      <c r="G11" s="64" t="s">
        <v>77</v>
      </c>
      <c r="H11" s="65" t="s">
        <v>78</v>
      </c>
      <c r="J11" s="52" t="s">
        <v>79</v>
      </c>
      <c r="K11" s="53" t="s">
        <v>80</v>
      </c>
      <c r="L11" s="53" t="s">
        <v>81</v>
      </c>
      <c r="M11" s="53" t="s">
        <v>82</v>
      </c>
      <c r="N11" s="53" t="s">
        <v>83</v>
      </c>
      <c r="O11" s="53" t="s">
        <v>84</v>
      </c>
      <c r="P11" s="55" t="s">
        <v>85</v>
      </c>
      <c r="Q11" s="56"/>
    </row>
    <row r="12" spans="1:17" ht="21.95" customHeight="1" x14ac:dyDescent="0.15">
      <c r="A12" s="63" t="s">
        <v>86</v>
      </c>
      <c r="B12" s="64" t="s">
        <v>87</v>
      </c>
      <c r="C12" s="64" t="s">
        <v>26</v>
      </c>
      <c r="D12" s="64" t="s">
        <v>88</v>
      </c>
      <c r="E12" s="64" t="s">
        <v>30</v>
      </c>
      <c r="F12" s="64" t="s">
        <v>89</v>
      </c>
      <c r="G12" s="64" t="s">
        <v>90</v>
      </c>
      <c r="H12" s="65" t="s">
        <v>91</v>
      </c>
      <c r="J12" s="52" t="s">
        <v>92</v>
      </c>
      <c r="K12" s="53" t="s">
        <v>93</v>
      </c>
      <c r="L12" s="53" t="s">
        <v>94</v>
      </c>
      <c r="M12" s="53" t="s">
        <v>95</v>
      </c>
      <c r="N12" s="53" t="s">
        <v>96</v>
      </c>
      <c r="O12" s="55" t="s">
        <v>97</v>
      </c>
      <c r="P12" s="53" t="s">
        <v>98</v>
      </c>
      <c r="Q12" s="57" t="s">
        <v>99</v>
      </c>
    </row>
    <row r="13" spans="1:17" ht="21.95" customHeight="1" x14ac:dyDescent="0.15">
      <c r="A13" s="63" t="s">
        <v>100</v>
      </c>
      <c r="B13" s="64" t="s">
        <v>101</v>
      </c>
      <c r="C13" s="64" t="s">
        <v>102</v>
      </c>
      <c r="D13" s="64" t="s">
        <v>103</v>
      </c>
      <c r="E13" s="64" t="s">
        <v>28</v>
      </c>
      <c r="F13" s="64" t="s">
        <v>27</v>
      </c>
      <c r="G13" s="64" t="s">
        <v>104</v>
      </c>
      <c r="H13" s="65" t="s">
        <v>105</v>
      </c>
      <c r="J13" s="52" t="s">
        <v>106</v>
      </c>
      <c r="K13" s="53" t="s">
        <v>107</v>
      </c>
      <c r="L13" s="53" t="s">
        <v>108</v>
      </c>
      <c r="M13" s="53" t="s">
        <v>109</v>
      </c>
      <c r="N13" s="53" t="s">
        <v>110</v>
      </c>
      <c r="O13" s="64"/>
      <c r="P13" s="54"/>
      <c r="Q13" s="56"/>
    </row>
    <row r="14" spans="1:17" ht="21.95" customHeight="1" x14ac:dyDescent="0.15">
      <c r="A14" s="63" t="s">
        <v>111</v>
      </c>
      <c r="B14" s="64" t="s">
        <v>112</v>
      </c>
      <c r="C14" s="64" t="s">
        <v>113</v>
      </c>
      <c r="D14" s="64" t="s">
        <v>43</v>
      </c>
      <c r="E14" s="64" t="s">
        <v>114</v>
      </c>
      <c r="F14" s="64" t="s">
        <v>53</v>
      </c>
      <c r="G14" s="64" t="s">
        <v>52</v>
      </c>
      <c r="H14" s="65" t="s">
        <v>115</v>
      </c>
      <c r="J14" s="52" t="s">
        <v>116</v>
      </c>
      <c r="K14" s="53" t="s">
        <v>117</v>
      </c>
      <c r="L14" s="53" t="s">
        <v>118</v>
      </c>
      <c r="M14" s="53" t="s">
        <v>119</v>
      </c>
      <c r="N14" s="53" t="s">
        <v>120</v>
      </c>
      <c r="O14" s="64"/>
      <c r="P14" s="54"/>
      <c r="Q14" s="56"/>
    </row>
    <row r="15" spans="1:17" ht="21.95" customHeight="1" x14ac:dyDescent="0.15">
      <c r="A15" s="63" t="s">
        <v>121</v>
      </c>
      <c r="B15" s="64" t="s">
        <v>122</v>
      </c>
      <c r="C15" s="64" t="s">
        <v>123</v>
      </c>
      <c r="D15" s="64"/>
      <c r="E15" s="64"/>
      <c r="F15" s="64" t="s">
        <v>124</v>
      </c>
      <c r="G15" s="64" t="s">
        <v>125</v>
      </c>
      <c r="H15" s="65" t="s">
        <v>103</v>
      </c>
      <c r="J15" s="52" t="s">
        <v>126</v>
      </c>
      <c r="K15" s="64"/>
      <c r="L15" s="64"/>
      <c r="M15" s="64"/>
      <c r="N15" s="64"/>
      <c r="O15" s="64"/>
      <c r="P15" s="54"/>
      <c r="Q15" s="56"/>
    </row>
    <row r="16" spans="1:17" ht="21.95" customHeight="1" x14ac:dyDescent="0.15">
      <c r="A16" s="63" t="s">
        <v>127</v>
      </c>
      <c r="B16" s="64" t="s">
        <v>122</v>
      </c>
      <c r="C16" s="64" t="s">
        <v>66</v>
      </c>
      <c r="D16" s="64" t="s">
        <v>128</v>
      </c>
      <c r="E16" s="64" t="s">
        <v>129</v>
      </c>
      <c r="F16" s="64"/>
      <c r="G16" s="64" t="s">
        <v>43</v>
      </c>
      <c r="H16" s="65" t="s">
        <v>67</v>
      </c>
      <c r="J16" s="52" t="s">
        <v>130</v>
      </c>
      <c r="K16" s="64"/>
      <c r="L16" s="64"/>
      <c r="M16" s="64"/>
      <c r="N16" s="64"/>
      <c r="O16" s="64"/>
      <c r="P16" s="54"/>
      <c r="Q16" s="56"/>
    </row>
    <row r="17" spans="1:17" ht="21.95" customHeight="1" x14ac:dyDescent="0.15">
      <c r="A17" s="63" t="s">
        <v>131</v>
      </c>
      <c r="B17" s="64" t="s">
        <v>132</v>
      </c>
      <c r="C17" s="64" t="s">
        <v>133</v>
      </c>
      <c r="D17" s="64" t="s">
        <v>134</v>
      </c>
      <c r="E17" s="64" t="s">
        <v>135</v>
      </c>
      <c r="F17" s="64" t="s">
        <v>136</v>
      </c>
      <c r="G17" s="64" t="s">
        <v>54</v>
      </c>
      <c r="H17" s="65" t="s">
        <v>137</v>
      </c>
      <c r="J17" s="52" t="s">
        <v>138</v>
      </c>
      <c r="K17" s="64"/>
      <c r="L17" s="64"/>
      <c r="M17" s="64"/>
      <c r="N17" s="64"/>
      <c r="O17" s="64"/>
      <c r="P17" s="54"/>
      <c r="Q17" s="56"/>
    </row>
    <row r="18" spans="1:17" ht="21.95" customHeight="1" x14ac:dyDescent="0.15">
      <c r="A18" s="63" t="s">
        <v>139</v>
      </c>
      <c r="B18" s="64" t="s">
        <v>140</v>
      </c>
      <c r="C18" s="64" t="s">
        <v>104</v>
      </c>
      <c r="D18" s="64" t="s">
        <v>141</v>
      </c>
      <c r="E18" s="64"/>
      <c r="F18" s="64" t="s">
        <v>27</v>
      </c>
      <c r="G18" s="64" t="s">
        <v>101</v>
      </c>
      <c r="H18" s="65" t="s">
        <v>115</v>
      </c>
      <c r="J18" s="52" t="s">
        <v>142</v>
      </c>
      <c r="K18" s="64"/>
      <c r="L18" s="64"/>
      <c r="M18" s="64"/>
      <c r="N18" s="64"/>
      <c r="O18" s="64"/>
      <c r="P18" s="54"/>
      <c r="Q18" s="56"/>
    </row>
    <row r="19" spans="1:17" ht="21.95" customHeight="1" x14ac:dyDescent="0.15">
      <c r="A19" s="52" t="s">
        <v>143</v>
      </c>
      <c r="B19" s="64" t="s">
        <v>144</v>
      </c>
      <c r="C19" s="64" t="s">
        <v>29</v>
      </c>
      <c r="D19" s="64" t="s">
        <v>145</v>
      </c>
      <c r="E19" s="64"/>
      <c r="F19" s="64" t="s">
        <v>52</v>
      </c>
      <c r="G19" s="64" t="s">
        <v>112</v>
      </c>
      <c r="H19" s="65" t="s">
        <v>146</v>
      </c>
      <c r="J19" s="52" t="s">
        <v>147</v>
      </c>
      <c r="K19" s="64"/>
      <c r="L19" s="64"/>
      <c r="M19" s="64"/>
      <c r="N19" s="64"/>
      <c r="O19" s="64"/>
      <c r="P19" s="54"/>
      <c r="Q19" s="56"/>
    </row>
    <row r="20" spans="1:17" ht="21.95" customHeight="1" x14ac:dyDescent="0.15">
      <c r="A20" s="52" t="s">
        <v>148</v>
      </c>
      <c r="B20" s="64" t="s">
        <v>149</v>
      </c>
      <c r="C20" s="64" t="s">
        <v>132</v>
      </c>
      <c r="D20" s="64" t="s">
        <v>77</v>
      </c>
      <c r="E20" s="64" t="s">
        <v>29</v>
      </c>
      <c r="F20" s="64" t="s">
        <v>150</v>
      </c>
      <c r="G20" s="64" t="s">
        <v>151</v>
      </c>
      <c r="H20" s="65" t="s">
        <v>152</v>
      </c>
      <c r="J20" s="52" t="s">
        <v>153</v>
      </c>
      <c r="K20" s="64"/>
      <c r="L20" s="64"/>
      <c r="M20" s="64"/>
      <c r="N20" s="64"/>
      <c r="O20" s="64"/>
      <c r="P20" s="54"/>
      <c r="Q20" s="56"/>
    </row>
    <row r="21" spans="1:17" ht="21.95" customHeight="1" x14ac:dyDescent="0.15">
      <c r="A21" s="52" t="s">
        <v>154</v>
      </c>
      <c r="B21" s="64" t="s">
        <v>51</v>
      </c>
      <c r="C21" s="64" t="s">
        <v>122</v>
      </c>
      <c r="D21" s="64" t="s">
        <v>133</v>
      </c>
      <c r="E21" s="64" t="s">
        <v>77</v>
      </c>
      <c r="F21" s="64" t="s">
        <v>155</v>
      </c>
      <c r="G21" s="64" t="s">
        <v>156</v>
      </c>
      <c r="H21" s="65" t="s">
        <v>157</v>
      </c>
      <c r="J21" s="52" t="s">
        <v>158</v>
      </c>
      <c r="K21" s="64"/>
      <c r="L21" s="64"/>
      <c r="M21" s="64"/>
      <c r="N21" s="64"/>
      <c r="O21" s="64"/>
      <c r="P21" s="54"/>
      <c r="Q21" s="56"/>
    </row>
    <row r="22" spans="1:17" ht="21.95" customHeight="1" x14ac:dyDescent="0.15">
      <c r="A22" s="63" t="s">
        <v>159</v>
      </c>
      <c r="B22" s="64" t="s">
        <v>74</v>
      </c>
      <c r="C22" s="64" t="s">
        <v>62</v>
      </c>
      <c r="D22" s="64" t="s">
        <v>160</v>
      </c>
      <c r="E22" s="64" t="s">
        <v>26</v>
      </c>
      <c r="F22" s="64" t="s">
        <v>30</v>
      </c>
      <c r="G22" s="64" t="s">
        <v>66</v>
      </c>
      <c r="H22" s="65"/>
      <c r="J22" s="63"/>
      <c r="K22" s="64"/>
      <c r="L22" s="64"/>
      <c r="M22" s="64"/>
      <c r="N22" s="64"/>
      <c r="O22" s="64"/>
      <c r="P22" s="54"/>
      <c r="Q22" s="56"/>
    </row>
    <row r="23" spans="1:17" ht="21.95" customHeight="1" x14ac:dyDescent="0.15">
      <c r="A23" s="63" t="s">
        <v>161</v>
      </c>
      <c r="B23" s="64" t="s">
        <v>162</v>
      </c>
      <c r="C23" s="64" t="s">
        <v>163</v>
      </c>
      <c r="D23" s="64" t="s">
        <v>164</v>
      </c>
      <c r="E23" s="64" t="s">
        <v>89</v>
      </c>
      <c r="F23" s="64" t="s">
        <v>155</v>
      </c>
      <c r="G23" s="64" t="s">
        <v>156</v>
      </c>
      <c r="H23" s="65" t="s">
        <v>157</v>
      </c>
      <c r="J23" s="52" t="s">
        <v>165</v>
      </c>
      <c r="K23" s="53" t="s">
        <v>166</v>
      </c>
      <c r="L23" s="53" t="s">
        <v>167</v>
      </c>
      <c r="M23" s="53" t="s">
        <v>168</v>
      </c>
      <c r="N23" s="53" t="s">
        <v>169</v>
      </c>
      <c r="O23" s="64"/>
      <c r="P23" s="54"/>
      <c r="Q23" s="56"/>
    </row>
    <row r="24" spans="1:17" ht="21.95" customHeight="1" x14ac:dyDescent="0.15">
      <c r="A24" s="63" t="s">
        <v>170</v>
      </c>
      <c r="B24" s="64" t="s">
        <v>171</v>
      </c>
      <c r="C24" s="64" t="s">
        <v>54</v>
      </c>
      <c r="D24" s="64" t="s">
        <v>78</v>
      </c>
      <c r="E24" s="64" t="s">
        <v>172</v>
      </c>
      <c r="F24" s="64" t="s">
        <v>173</v>
      </c>
      <c r="G24" s="64" t="s">
        <v>152</v>
      </c>
      <c r="H24" s="65" t="s">
        <v>174</v>
      </c>
      <c r="J24" s="52" t="s">
        <v>175</v>
      </c>
      <c r="K24" s="53" t="s">
        <v>176</v>
      </c>
      <c r="L24" s="53" t="s">
        <v>177</v>
      </c>
      <c r="M24" s="53" t="s">
        <v>178</v>
      </c>
      <c r="N24" s="53" t="s">
        <v>179</v>
      </c>
      <c r="O24" s="53" t="s">
        <v>180</v>
      </c>
      <c r="P24" s="55" t="s">
        <v>181</v>
      </c>
      <c r="Q24" s="56"/>
    </row>
    <row r="25" spans="1:17" ht="21.95" customHeight="1" x14ac:dyDescent="0.15">
      <c r="A25" s="63" t="s">
        <v>182</v>
      </c>
      <c r="B25" s="64" t="s">
        <v>183</v>
      </c>
      <c r="C25" s="64" t="s">
        <v>88</v>
      </c>
      <c r="D25" s="64" t="s">
        <v>25</v>
      </c>
      <c r="E25" s="64" t="s">
        <v>125</v>
      </c>
      <c r="F25" s="64" t="s">
        <v>184</v>
      </c>
      <c r="G25" s="64" t="s">
        <v>128</v>
      </c>
      <c r="H25" s="65" t="s">
        <v>134</v>
      </c>
      <c r="J25" s="52" t="s">
        <v>185</v>
      </c>
      <c r="K25" s="53" t="s">
        <v>186</v>
      </c>
      <c r="L25" s="53" t="s">
        <v>187</v>
      </c>
      <c r="M25" s="53" t="s">
        <v>188</v>
      </c>
      <c r="N25" s="64"/>
      <c r="O25" s="64"/>
      <c r="P25" s="54"/>
      <c r="Q25" s="56"/>
    </row>
    <row r="26" spans="1:17" ht="21.95" customHeight="1" x14ac:dyDescent="0.15">
      <c r="A26" s="63" t="s">
        <v>189</v>
      </c>
      <c r="B26" s="64" t="s">
        <v>87</v>
      </c>
      <c r="C26" s="64" t="s">
        <v>40</v>
      </c>
      <c r="D26" s="64" t="s">
        <v>124</v>
      </c>
      <c r="E26" s="64" t="s">
        <v>123</v>
      </c>
      <c r="F26" s="64" t="s">
        <v>190</v>
      </c>
      <c r="G26" s="64" t="s">
        <v>90</v>
      </c>
      <c r="H26" s="65" t="s">
        <v>91</v>
      </c>
      <c r="J26" s="52" t="s">
        <v>191</v>
      </c>
      <c r="K26" s="53" t="s">
        <v>192</v>
      </c>
      <c r="L26" s="53" t="s">
        <v>193</v>
      </c>
      <c r="M26" s="64"/>
      <c r="N26" s="64"/>
      <c r="O26" s="64"/>
      <c r="P26" s="54"/>
      <c r="Q26" s="56"/>
    </row>
    <row r="27" spans="1:17" ht="21.95" customHeight="1" x14ac:dyDescent="0.15">
      <c r="A27" s="63" t="s">
        <v>194</v>
      </c>
      <c r="B27" s="64" t="s">
        <v>101</v>
      </c>
      <c r="C27" s="64" t="s">
        <v>102</v>
      </c>
      <c r="D27" s="64" t="s">
        <v>134</v>
      </c>
      <c r="E27" s="64" t="s">
        <v>140</v>
      </c>
      <c r="F27" s="64" t="s">
        <v>136</v>
      </c>
      <c r="G27" s="64" t="s">
        <v>114</v>
      </c>
      <c r="H27" s="65" t="s">
        <v>195</v>
      </c>
      <c r="J27" s="52" t="s">
        <v>196</v>
      </c>
      <c r="K27" s="53" t="s">
        <v>197</v>
      </c>
      <c r="L27" s="53" t="s">
        <v>198</v>
      </c>
      <c r="M27" s="53" t="s">
        <v>199</v>
      </c>
      <c r="N27" s="64"/>
      <c r="O27" s="64"/>
      <c r="P27" s="54"/>
      <c r="Q27" s="56"/>
    </row>
    <row r="28" spans="1:17" ht="21.95" customHeight="1" x14ac:dyDescent="0.15">
      <c r="A28" s="63" t="s">
        <v>200</v>
      </c>
      <c r="B28" s="64" t="s">
        <v>112</v>
      </c>
      <c r="C28" s="64"/>
      <c r="D28" s="64" t="s">
        <v>184</v>
      </c>
      <c r="E28" s="64" t="s">
        <v>113</v>
      </c>
      <c r="F28" s="64" t="s">
        <v>190</v>
      </c>
      <c r="G28" s="64" t="s">
        <v>146</v>
      </c>
      <c r="H28" s="65" t="s">
        <v>144</v>
      </c>
      <c r="J28" s="52" t="s">
        <v>201</v>
      </c>
      <c r="K28" s="53" t="s">
        <v>202</v>
      </c>
      <c r="L28" s="53" t="s">
        <v>203</v>
      </c>
      <c r="M28" s="64"/>
      <c r="N28" s="64"/>
      <c r="O28" s="64"/>
      <c r="P28" s="54"/>
      <c r="Q28" s="56"/>
    </row>
    <row r="29" spans="1:17" ht="21.95" customHeight="1" x14ac:dyDescent="0.15">
      <c r="A29" s="63" t="s">
        <v>204</v>
      </c>
      <c r="B29" s="64" t="s">
        <v>129</v>
      </c>
      <c r="C29" s="64" t="s">
        <v>122</v>
      </c>
      <c r="D29" s="64" t="s">
        <v>42</v>
      </c>
      <c r="E29" s="64" t="s">
        <v>30</v>
      </c>
      <c r="F29" s="64" t="s">
        <v>195</v>
      </c>
      <c r="G29" s="64" t="s">
        <v>123</v>
      </c>
      <c r="H29" s="65" t="s">
        <v>183</v>
      </c>
      <c r="J29" s="52" t="s">
        <v>205</v>
      </c>
      <c r="K29" s="53" t="s">
        <v>206</v>
      </c>
      <c r="L29" s="53" t="s">
        <v>207</v>
      </c>
      <c r="M29" s="53" t="s">
        <v>208</v>
      </c>
      <c r="N29" s="64"/>
      <c r="O29" s="64"/>
      <c r="P29" s="54"/>
      <c r="Q29" s="56"/>
    </row>
    <row r="30" spans="1:17" ht="21.95" customHeight="1" x14ac:dyDescent="0.15">
      <c r="A30" s="63" t="s">
        <v>209</v>
      </c>
      <c r="B30" s="64" t="s">
        <v>135</v>
      </c>
      <c r="C30" s="64" t="s">
        <v>132</v>
      </c>
      <c r="D30" s="64" t="s">
        <v>64</v>
      </c>
      <c r="E30" s="64" t="s">
        <v>210</v>
      </c>
      <c r="F30" s="64" t="s">
        <v>40</v>
      </c>
      <c r="G30" s="64" t="s">
        <v>211</v>
      </c>
      <c r="H30" s="65" t="s">
        <v>151</v>
      </c>
      <c r="J30" s="52" t="s">
        <v>212</v>
      </c>
      <c r="K30" s="53" t="s">
        <v>213</v>
      </c>
      <c r="L30" s="53" t="s">
        <v>214</v>
      </c>
      <c r="M30" s="64"/>
      <c r="N30" s="64"/>
      <c r="O30" s="64"/>
      <c r="P30" s="54"/>
      <c r="Q30" s="56"/>
    </row>
    <row r="31" spans="1:17" ht="21.95" customHeight="1" x14ac:dyDescent="0.15">
      <c r="A31" s="63" t="s">
        <v>215</v>
      </c>
      <c r="B31" s="64" t="s">
        <v>129</v>
      </c>
      <c r="C31" s="64" t="s">
        <v>28</v>
      </c>
      <c r="D31" s="64"/>
      <c r="E31" s="64" t="s">
        <v>53</v>
      </c>
      <c r="F31" s="64" t="s">
        <v>63</v>
      </c>
      <c r="G31" s="64" t="s">
        <v>133</v>
      </c>
      <c r="H31" s="65" t="s">
        <v>122</v>
      </c>
      <c r="J31" s="52" t="s">
        <v>216</v>
      </c>
      <c r="K31" s="53" t="s">
        <v>217</v>
      </c>
      <c r="L31" s="64"/>
      <c r="M31" s="64"/>
      <c r="N31" s="64"/>
      <c r="O31" s="64"/>
      <c r="P31" s="54"/>
      <c r="Q31" s="56"/>
    </row>
    <row r="32" spans="1:17" ht="21.95" customHeight="1" x14ac:dyDescent="0.15">
      <c r="A32" s="63" t="s">
        <v>218</v>
      </c>
      <c r="B32" s="64" t="s">
        <v>135</v>
      </c>
      <c r="C32" s="64" t="s">
        <v>149</v>
      </c>
      <c r="D32" s="64" t="s">
        <v>65</v>
      </c>
      <c r="E32" s="64" t="s">
        <v>53</v>
      </c>
      <c r="F32" s="64"/>
      <c r="G32" s="64" t="s">
        <v>64</v>
      </c>
      <c r="H32" s="65" t="s">
        <v>132</v>
      </c>
      <c r="J32" s="52" t="s">
        <v>219</v>
      </c>
      <c r="K32" s="64"/>
      <c r="L32" s="64"/>
      <c r="M32" s="64"/>
      <c r="N32" s="64"/>
      <c r="O32" s="64"/>
      <c r="P32" s="54"/>
      <c r="Q32" s="56"/>
    </row>
    <row r="33" spans="1:17" ht="21.95" customHeight="1" x14ac:dyDescent="0.15">
      <c r="A33" s="63" t="s">
        <v>220</v>
      </c>
      <c r="B33" s="64" t="s">
        <v>141</v>
      </c>
      <c r="C33" s="64" t="s">
        <v>221</v>
      </c>
      <c r="D33" s="64" t="s">
        <v>28</v>
      </c>
      <c r="E33" s="64" t="s">
        <v>164</v>
      </c>
      <c r="F33" s="64" t="s">
        <v>66</v>
      </c>
      <c r="G33" s="64" t="s">
        <v>160</v>
      </c>
      <c r="H33" s="65" t="s">
        <v>38</v>
      </c>
      <c r="J33" s="52" t="s">
        <v>222</v>
      </c>
      <c r="K33" s="53" t="s">
        <v>223</v>
      </c>
      <c r="L33" s="53" t="s">
        <v>224</v>
      </c>
      <c r="M33" s="64"/>
      <c r="N33" s="64"/>
      <c r="O33" s="64"/>
      <c r="P33" s="54"/>
      <c r="Q33" s="56"/>
    </row>
    <row r="34" spans="1:17" ht="21.95" customHeight="1" x14ac:dyDescent="0.15">
      <c r="A34" s="63" t="s">
        <v>225</v>
      </c>
      <c r="B34" s="64" t="s">
        <v>145</v>
      </c>
      <c r="C34" s="64" t="s">
        <v>42</v>
      </c>
      <c r="D34" s="64" t="s">
        <v>226</v>
      </c>
      <c r="E34" s="64" t="s">
        <v>136</v>
      </c>
      <c r="F34" s="64" t="s">
        <v>137</v>
      </c>
      <c r="G34" s="64" t="s">
        <v>210</v>
      </c>
      <c r="H34" s="65" t="s">
        <v>24</v>
      </c>
      <c r="J34" s="52" t="s">
        <v>227</v>
      </c>
      <c r="K34" s="53" t="s">
        <v>228</v>
      </c>
      <c r="L34" s="53" t="s">
        <v>229</v>
      </c>
      <c r="M34" s="53" t="s">
        <v>230</v>
      </c>
      <c r="N34" s="64"/>
      <c r="O34" s="64"/>
      <c r="P34" s="54"/>
      <c r="Q34" s="56"/>
    </row>
    <row r="35" spans="1:17" ht="21.95" customHeight="1" x14ac:dyDescent="0.15">
      <c r="A35" s="63" t="s">
        <v>231</v>
      </c>
      <c r="B35" s="64" t="s">
        <v>65</v>
      </c>
      <c r="C35" s="64" t="s">
        <v>103</v>
      </c>
      <c r="D35" s="64" t="s">
        <v>164</v>
      </c>
      <c r="E35" s="64" t="s">
        <v>128</v>
      </c>
      <c r="F35" s="64"/>
      <c r="G35" s="64" t="s">
        <v>173</v>
      </c>
      <c r="H35" s="65" t="s">
        <v>137</v>
      </c>
      <c r="J35" s="52" t="s">
        <v>232</v>
      </c>
      <c r="K35" s="53" t="s">
        <v>233</v>
      </c>
      <c r="L35" s="53" t="s">
        <v>234</v>
      </c>
      <c r="M35" s="64"/>
      <c r="N35" s="64"/>
      <c r="O35" s="64"/>
      <c r="P35" s="54"/>
      <c r="Q35" s="56"/>
    </row>
    <row r="36" spans="1:17" ht="21.95" customHeight="1" x14ac:dyDescent="0.15">
      <c r="A36" s="63" t="s">
        <v>235</v>
      </c>
      <c r="B36" s="64" t="s">
        <v>221</v>
      </c>
      <c r="C36" s="64" t="s">
        <v>141</v>
      </c>
      <c r="D36" s="64" t="s">
        <v>114</v>
      </c>
      <c r="E36" s="64" t="s">
        <v>105</v>
      </c>
      <c r="F36" s="64" t="s">
        <v>28</v>
      </c>
      <c r="G36" s="64" t="s">
        <v>124</v>
      </c>
      <c r="H36" s="65" t="s">
        <v>172</v>
      </c>
      <c r="J36" s="52" t="s">
        <v>236</v>
      </c>
      <c r="K36" s="53" t="s">
        <v>237</v>
      </c>
      <c r="L36" s="53" t="s">
        <v>238</v>
      </c>
      <c r="M36" s="64"/>
      <c r="N36" s="64"/>
      <c r="O36" s="64"/>
      <c r="P36" s="54"/>
      <c r="Q36" s="56"/>
    </row>
    <row r="37" spans="1:17" ht="21.95" customHeight="1" x14ac:dyDescent="0.15">
      <c r="A37" s="63" t="s">
        <v>239</v>
      </c>
      <c r="B37" s="64" t="s">
        <v>55</v>
      </c>
      <c r="C37" s="64" t="s">
        <v>145</v>
      </c>
      <c r="D37" s="64" t="s">
        <v>163</v>
      </c>
      <c r="E37" s="64" t="s">
        <v>30</v>
      </c>
      <c r="F37" s="64" t="s">
        <v>150</v>
      </c>
      <c r="G37" s="64" t="s">
        <v>173</v>
      </c>
      <c r="H37" s="65" t="s">
        <v>184</v>
      </c>
      <c r="J37" s="52" t="s">
        <v>240</v>
      </c>
      <c r="K37" s="53" t="s">
        <v>241</v>
      </c>
      <c r="L37" s="53" t="s">
        <v>242</v>
      </c>
      <c r="M37" s="53" t="s">
        <v>243</v>
      </c>
      <c r="N37" s="53" t="s">
        <v>244</v>
      </c>
      <c r="O37" s="64"/>
      <c r="P37" s="54"/>
      <c r="Q37" s="56"/>
    </row>
    <row r="38" spans="1:17" ht="21.95" customHeight="1" x14ac:dyDescent="0.15">
      <c r="A38" s="63" t="s">
        <v>245</v>
      </c>
      <c r="B38" s="64" t="s">
        <v>44</v>
      </c>
      <c r="C38" s="64" t="s">
        <v>78</v>
      </c>
      <c r="D38" s="64" t="s">
        <v>40</v>
      </c>
      <c r="E38" s="64" t="s">
        <v>63</v>
      </c>
      <c r="F38" s="64"/>
      <c r="G38" s="64"/>
      <c r="H38" s="65" t="s">
        <v>39</v>
      </c>
      <c r="J38" s="52" t="s">
        <v>246</v>
      </c>
      <c r="K38" s="53" t="s">
        <v>247</v>
      </c>
      <c r="L38" s="64"/>
      <c r="M38" s="64"/>
      <c r="N38" s="64"/>
      <c r="O38" s="64"/>
      <c r="P38" s="54"/>
      <c r="Q38" s="56"/>
    </row>
    <row r="39" spans="1:17" ht="21.95" hidden="1" customHeight="1" x14ac:dyDescent="0.15">
      <c r="A39" s="63" t="s">
        <v>248</v>
      </c>
      <c r="B39" s="64" t="s">
        <v>190</v>
      </c>
      <c r="C39" s="64" t="s">
        <v>146</v>
      </c>
      <c r="D39" s="64" t="s">
        <v>24</v>
      </c>
      <c r="E39" s="64" t="s">
        <v>249</v>
      </c>
      <c r="F39" s="64"/>
      <c r="G39" s="64"/>
      <c r="H39" s="65"/>
      <c r="J39" s="52" t="s">
        <v>250</v>
      </c>
      <c r="K39" s="53" t="s">
        <v>251</v>
      </c>
      <c r="L39" s="53" t="s">
        <v>252</v>
      </c>
      <c r="M39" s="53" t="s">
        <v>253</v>
      </c>
      <c r="N39" s="64"/>
      <c r="O39" s="64"/>
      <c r="P39" s="54"/>
      <c r="Q39" s="56"/>
    </row>
    <row r="40" spans="1:17" ht="21.95" hidden="1" customHeight="1" x14ac:dyDescent="0.15">
      <c r="A40" s="63" t="s">
        <v>254</v>
      </c>
      <c r="B40" s="64" t="s">
        <v>183</v>
      </c>
      <c r="C40" s="64" t="s">
        <v>89</v>
      </c>
      <c r="D40" s="64" t="s">
        <v>38</v>
      </c>
      <c r="E40" s="64" t="s">
        <v>255</v>
      </c>
      <c r="F40" s="64"/>
      <c r="G40" s="64" t="s">
        <v>256</v>
      </c>
      <c r="H40" s="65"/>
      <c r="J40" s="52" t="s">
        <v>257</v>
      </c>
      <c r="K40" s="53" t="s">
        <v>258</v>
      </c>
      <c r="L40" s="53" t="s">
        <v>259</v>
      </c>
      <c r="M40" s="53" t="s">
        <v>260</v>
      </c>
      <c r="N40" s="64"/>
      <c r="O40" s="64"/>
      <c r="P40" s="54"/>
      <c r="Q40" s="56"/>
    </row>
    <row r="41" spans="1:17" ht="21.95" hidden="1" customHeight="1" x14ac:dyDescent="0.15">
      <c r="A41" s="63" t="s">
        <v>261</v>
      </c>
      <c r="B41" s="64" t="s">
        <v>55</v>
      </c>
      <c r="C41" s="64" t="s">
        <v>211</v>
      </c>
      <c r="D41" s="64" t="s">
        <v>151</v>
      </c>
      <c r="E41" s="64" t="s">
        <v>262</v>
      </c>
      <c r="F41" s="64"/>
      <c r="G41" s="64"/>
      <c r="H41" s="65"/>
      <c r="J41" s="52" t="s">
        <v>263</v>
      </c>
      <c r="K41" s="53" t="s">
        <v>264</v>
      </c>
      <c r="L41" s="53" t="s">
        <v>265</v>
      </c>
      <c r="M41" s="53" t="s">
        <v>266</v>
      </c>
      <c r="N41" s="64"/>
      <c r="O41" s="64"/>
      <c r="P41" s="54"/>
      <c r="Q41" s="56"/>
    </row>
    <row r="42" spans="1:17" ht="21.95" hidden="1" customHeight="1" x14ac:dyDescent="0.15">
      <c r="A42" s="63" t="s">
        <v>267</v>
      </c>
      <c r="B42" s="64" t="s">
        <v>44</v>
      </c>
      <c r="C42" s="64" t="s">
        <v>195</v>
      </c>
      <c r="D42" s="64" t="s">
        <v>211</v>
      </c>
      <c r="E42" s="64" t="s">
        <v>268</v>
      </c>
      <c r="F42" s="64" t="s">
        <v>269</v>
      </c>
      <c r="G42" s="64"/>
      <c r="H42" s="65"/>
      <c r="J42" s="52" t="s">
        <v>270</v>
      </c>
      <c r="K42" s="53" t="s">
        <v>271</v>
      </c>
      <c r="L42" s="53" t="s">
        <v>272</v>
      </c>
      <c r="M42" s="53" t="s">
        <v>273</v>
      </c>
      <c r="N42" s="64"/>
      <c r="O42" s="64"/>
      <c r="P42" s="54"/>
      <c r="Q42" s="56"/>
    </row>
    <row r="43" spans="1:17" ht="21.95" hidden="1" customHeight="1" x14ac:dyDescent="0.15">
      <c r="A43" s="63" t="s">
        <v>274</v>
      </c>
      <c r="B43" s="64" t="s">
        <v>164</v>
      </c>
      <c r="C43" s="64" t="s">
        <v>76</v>
      </c>
      <c r="D43" s="64" t="s">
        <v>149</v>
      </c>
      <c r="E43" s="64" t="s">
        <v>152</v>
      </c>
      <c r="F43" s="64"/>
      <c r="G43" s="64"/>
      <c r="H43" s="65"/>
      <c r="J43" s="52" t="s">
        <v>275</v>
      </c>
      <c r="K43" s="53" t="s">
        <v>276</v>
      </c>
      <c r="L43" s="53" t="s">
        <v>277</v>
      </c>
      <c r="M43" s="53" t="s">
        <v>278</v>
      </c>
      <c r="N43" s="64"/>
      <c r="O43" s="64"/>
      <c r="P43" s="54"/>
      <c r="Q43" s="56"/>
    </row>
    <row r="44" spans="1:17" ht="21.95" hidden="1" customHeight="1" x14ac:dyDescent="0.15">
      <c r="A44" s="63" t="s">
        <v>279</v>
      </c>
      <c r="B44" s="64" t="s">
        <v>226</v>
      </c>
      <c r="C44" s="64" t="s">
        <v>172</v>
      </c>
      <c r="D44" s="64" t="s">
        <v>75</v>
      </c>
      <c r="E44" s="64"/>
      <c r="F44" s="64"/>
      <c r="G44" s="64"/>
      <c r="H44" s="65"/>
      <c r="J44" s="52" t="s">
        <v>280</v>
      </c>
      <c r="K44" s="53" t="s">
        <v>281</v>
      </c>
      <c r="L44" s="53" t="s">
        <v>282</v>
      </c>
      <c r="M44" s="53" t="s">
        <v>283</v>
      </c>
      <c r="N44" s="64"/>
      <c r="O44" s="64"/>
      <c r="P44" s="54"/>
      <c r="Q44" s="56"/>
    </row>
    <row r="45" spans="1:17" ht="21.95" hidden="1" customHeight="1" x14ac:dyDescent="0.15">
      <c r="A45" s="63" t="s">
        <v>284</v>
      </c>
      <c r="B45" s="64" t="s">
        <v>102</v>
      </c>
      <c r="C45" s="64" t="s">
        <v>125</v>
      </c>
      <c r="D45" s="64" t="s">
        <v>53</v>
      </c>
      <c r="E45" s="64" t="s">
        <v>285</v>
      </c>
      <c r="F45" s="64"/>
      <c r="G45" s="64" t="s">
        <v>286</v>
      </c>
      <c r="H45" s="65"/>
      <c r="J45" s="52" t="s">
        <v>287</v>
      </c>
      <c r="K45" s="64"/>
      <c r="L45" s="64"/>
      <c r="M45" s="64"/>
      <c r="N45" s="64"/>
      <c r="O45" s="64"/>
      <c r="P45" s="54"/>
      <c r="Q45" s="56"/>
    </row>
    <row r="46" spans="1:17" ht="21.95" hidden="1" customHeight="1" x14ac:dyDescent="0.15">
      <c r="A46" s="63" t="s">
        <v>288</v>
      </c>
      <c r="B46" s="64" t="s">
        <v>113</v>
      </c>
      <c r="C46" s="64" t="s">
        <v>67</v>
      </c>
      <c r="D46" s="64" t="s">
        <v>64</v>
      </c>
      <c r="E46" s="64" t="s">
        <v>289</v>
      </c>
      <c r="F46" s="64"/>
      <c r="G46" s="64" t="s">
        <v>290</v>
      </c>
      <c r="H46" s="65"/>
      <c r="J46" s="52" t="s">
        <v>291</v>
      </c>
      <c r="K46" s="53" t="s">
        <v>292</v>
      </c>
      <c r="L46" s="53" t="s">
        <v>293</v>
      </c>
      <c r="M46" s="64"/>
      <c r="N46" s="64"/>
      <c r="O46" s="64"/>
      <c r="P46" s="54"/>
      <c r="Q46" s="56"/>
    </row>
    <row r="47" spans="1:17" ht="21.95" hidden="1" customHeight="1" x14ac:dyDescent="0.15">
      <c r="A47" s="63" t="s">
        <v>294</v>
      </c>
      <c r="B47" s="64" t="s">
        <v>162</v>
      </c>
      <c r="C47" s="64" t="s">
        <v>137</v>
      </c>
      <c r="D47" s="64" t="s">
        <v>76</v>
      </c>
      <c r="E47" s="64" t="s">
        <v>295</v>
      </c>
      <c r="F47" s="64"/>
      <c r="G47" s="64" t="s">
        <v>296</v>
      </c>
      <c r="H47" s="65"/>
      <c r="J47" s="52" t="s">
        <v>297</v>
      </c>
      <c r="K47" s="64"/>
      <c r="L47" s="64"/>
      <c r="M47" s="64"/>
      <c r="N47" s="64"/>
      <c r="O47" s="64"/>
      <c r="P47" s="54"/>
      <c r="Q47" s="56"/>
    </row>
    <row r="48" spans="1:17" ht="21.95" hidden="1" customHeight="1" x14ac:dyDescent="0.15">
      <c r="A48" s="63" t="s">
        <v>298</v>
      </c>
      <c r="B48" s="64" t="s">
        <v>171</v>
      </c>
      <c r="C48" s="64" t="s">
        <v>115</v>
      </c>
      <c r="D48" s="64" t="s">
        <v>41</v>
      </c>
      <c r="E48" s="64" t="s">
        <v>299</v>
      </c>
      <c r="F48" s="64"/>
      <c r="G48" s="64" t="s">
        <v>300</v>
      </c>
      <c r="H48" s="65"/>
      <c r="J48" s="52" t="s">
        <v>301</v>
      </c>
      <c r="K48" s="64"/>
      <c r="L48" s="64"/>
      <c r="M48" s="64"/>
      <c r="N48" s="64"/>
      <c r="O48" s="64"/>
      <c r="P48" s="54"/>
      <c r="Q48" s="56"/>
    </row>
    <row r="49" spans="1:17" ht="21.95" hidden="1" customHeight="1" x14ac:dyDescent="0.15">
      <c r="A49" s="63" t="s">
        <v>302</v>
      </c>
      <c r="B49" s="64" t="s">
        <v>25</v>
      </c>
      <c r="C49" s="64" t="s">
        <v>164</v>
      </c>
      <c r="D49" s="64" t="s">
        <v>162</v>
      </c>
      <c r="E49" s="64"/>
      <c r="F49" s="64"/>
      <c r="G49" s="64"/>
      <c r="H49" s="65"/>
      <c r="J49" s="52" t="s">
        <v>303</v>
      </c>
      <c r="K49" s="53" t="s">
        <v>304</v>
      </c>
      <c r="L49" s="64"/>
      <c r="M49" s="64"/>
      <c r="N49" s="64"/>
      <c r="O49" s="64"/>
      <c r="P49" s="54"/>
      <c r="Q49" s="56"/>
    </row>
    <row r="50" spans="1:17" ht="21.95" hidden="1" customHeight="1" x14ac:dyDescent="0.15">
      <c r="A50" s="63" t="s">
        <v>305</v>
      </c>
      <c r="B50" s="64" t="s">
        <v>39</v>
      </c>
      <c r="C50" s="64" t="s">
        <v>226</v>
      </c>
      <c r="D50" s="64" t="s">
        <v>171</v>
      </c>
      <c r="E50" s="64" t="s">
        <v>255</v>
      </c>
      <c r="F50" s="64"/>
      <c r="G50" s="64"/>
      <c r="H50" s="65"/>
      <c r="J50" s="52" t="s">
        <v>306</v>
      </c>
      <c r="K50" s="53" t="s">
        <v>307</v>
      </c>
      <c r="L50" s="64"/>
      <c r="M50" s="64"/>
      <c r="N50" s="64"/>
      <c r="O50" s="64"/>
      <c r="P50" s="54"/>
      <c r="Q50" s="56"/>
    </row>
    <row r="51" spans="1:17" ht="21.95" hidden="1" customHeight="1" x14ac:dyDescent="0.15">
      <c r="A51" s="63" t="s">
        <v>308</v>
      </c>
      <c r="B51" s="64" t="s">
        <v>164</v>
      </c>
      <c r="C51" s="64" t="s">
        <v>25</v>
      </c>
      <c r="D51" s="64" t="s">
        <v>75</v>
      </c>
      <c r="E51" s="64" t="s">
        <v>268</v>
      </c>
      <c r="F51" s="64"/>
      <c r="G51" s="64"/>
      <c r="H51" s="65"/>
      <c r="J51" s="52" t="s">
        <v>309</v>
      </c>
      <c r="K51" s="53" t="s">
        <v>310</v>
      </c>
      <c r="L51" s="64"/>
      <c r="M51" s="64"/>
      <c r="N51" s="64"/>
      <c r="O51" s="64"/>
      <c r="P51" s="54"/>
      <c r="Q51" s="56"/>
    </row>
    <row r="52" spans="1:17" ht="21.95" customHeight="1" x14ac:dyDescent="0.15">
      <c r="A52" s="63" t="s">
        <v>311</v>
      </c>
      <c r="B52" s="64"/>
      <c r="C52" s="64" t="s">
        <v>150</v>
      </c>
      <c r="D52" s="64" t="s">
        <v>163</v>
      </c>
      <c r="E52" s="64"/>
      <c r="F52" s="64"/>
      <c r="G52" s="64"/>
      <c r="H52" s="65"/>
      <c r="J52" s="52" t="s">
        <v>312</v>
      </c>
      <c r="K52" s="64"/>
      <c r="L52" s="64"/>
      <c r="M52" s="64"/>
      <c r="N52" s="64"/>
      <c r="O52" s="64"/>
      <c r="P52" s="54"/>
      <c r="Q52" s="56"/>
    </row>
    <row r="53" spans="1:17" ht="21.95" customHeight="1" x14ac:dyDescent="0.15">
      <c r="A53" s="63" t="s">
        <v>313</v>
      </c>
      <c r="B53" s="64"/>
      <c r="C53" s="64"/>
      <c r="D53" s="64"/>
      <c r="E53" s="64"/>
      <c r="F53" s="64"/>
      <c r="G53" s="64"/>
      <c r="H53" s="65"/>
      <c r="J53" s="52" t="s">
        <v>314</v>
      </c>
      <c r="K53" s="64"/>
      <c r="L53" s="64"/>
      <c r="M53" s="64"/>
      <c r="N53" s="64"/>
      <c r="O53" s="64"/>
      <c r="P53" s="54"/>
      <c r="Q53" s="56"/>
    </row>
    <row r="54" spans="1:17" ht="21.95" customHeight="1" x14ac:dyDescent="0.15">
      <c r="A54" s="63" t="s">
        <v>315</v>
      </c>
      <c r="B54" s="64"/>
      <c r="C54" s="64"/>
      <c r="D54" s="64"/>
      <c r="E54" s="64"/>
      <c r="F54" s="64"/>
      <c r="G54" s="64"/>
      <c r="H54" s="65"/>
      <c r="J54" s="52" t="s">
        <v>316</v>
      </c>
      <c r="K54" s="64"/>
      <c r="L54" s="64"/>
      <c r="M54" s="64"/>
      <c r="N54" s="64"/>
      <c r="O54" s="64"/>
      <c r="P54" s="54"/>
      <c r="Q54" s="56"/>
    </row>
    <row r="55" spans="1:17" ht="21.95" hidden="1" customHeight="1" x14ac:dyDescent="0.15">
      <c r="A55" s="52" t="s">
        <v>317</v>
      </c>
      <c r="B55" s="64"/>
      <c r="C55" s="64" t="s">
        <v>65</v>
      </c>
      <c r="D55" s="64"/>
      <c r="E55" s="64"/>
      <c r="F55" s="64"/>
      <c r="G55" s="64"/>
      <c r="H55" s="65"/>
      <c r="J55" s="63"/>
      <c r="K55" s="64"/>
      <c r="L55" s="64"/>
      <c r="M55" s="64"/>
      <c r="N55" s="64"/>
      <c r="O55" s="64"/>
      <c r="P55" s="54"/>
      <c r="Q55" s="56"/>
    </row>
    <row r="56" spans="1:17" ht="21.95" hidden="1" customHeight="1" x14ac:dyDescent="0.15">
      <c r="A56" s="52" t="s">
        <v>318</v>
      </c>
      <c r="B56" s="64"/>
      <c r="C56" s="64" t="s">
        <v>221</v>
      </c>
      <c r="D56" s="64"/>
      <c r="E56" s="64"/>
      <c r="F56" s="64"/>
      <c r="G56" s="64"/>
      <c r="H56" s="65"/>
      <c r="J56" s="63"/>
      <c r="K56" s="64"/>
      <c r="L56" s="64"/>
      <c r="M56" s="64"/>
      <c r="N56" s="64"/>
      <c r="O56" s="64"/>
      <c r="P56" s="54"/>
      <c r="Q56" s="56"/>
    </row>
    <row r="57" spans="1:17" ht="21.95" hidden="1" customHeight="1" x14ac:dyDescent="0.15">
      <c r="A57" s="63" t="s">
        <v>319</v>
      </c>
      <c r="B57" s="64" t="s">
        <v>88</v>
      </c>
      <c r="C57" s="64" t="s">
        <v>173</v>
      </c>
      <c r="D57" s="64" t="s">
        <v>41</v>
      </c>
      <c r="E57" s="64"/>
      <c r="F57" s="64"/>
      <c r="G57" s="64"/>
      <c r="H57" s="65"/>
      <c r="J57" s="52" t="s">
        <v>320</v>
      </c>
      <c r="K57" s="53" t="s">
        <v>321</v>
      </c>
      <c r="L57" s="64"/>
      <c r="M57" s="64"/>
      <c r="N57" s="64"/>
      <c r="O57" s="64"/>
      <c r="P57" s="54"/>
      <c r="Q57" s="56"/>
    </row>
    <row r="58" spans="1:17" ht="21.95" hidden="1" customHeight="1" x14ac:dyDescent="0.15">
      <c r="A58" s="52" t="s">
        <v>322</v>
      </c>
      <c r="B58" s="64" t="s">
        <v>24</v>
      </c>
      <c r="C58" s="64" t="s">
        <v>55</v>
      </c>
      <c r="D58" s="64" t="s">
        <v>295</v>
      </c>
      <c r="E58" s="64"/>
      <c r="F58" s="64"/>
      <c r="G58" s="64"/>
      <c r="H58" s="65"/>
      <c r="J58" s="63"/>
      <c r="K58" s="64"/>
      <c r="L58" s="64"/>
      <c r="M58" s="64"/>
      <c r="N58" s="64"/>
      <c r="O58" s="64"/>
      <c r="P58" s="54"/>
      <c r="Q58" s="56"/>
    </row>
    <row r="59" spans="1:17" ht="21.95" hidden="1" customHeight="1" x14ac:dyDescent="0.15">
      <c r="A59" s="63" t="s">
        <v>323</v>
      </c>
      <c r="B59" s="64" t="s">
        <v>38</v>
      </c>
      <c r="C59" s="64" t="s">
        <v>44</v>
      </c>
      <c r="D59" s="64" t="s">
        <v>299</v>
      </c>
      <c r="E59" s="64"/>
      <c r="F59" s="64"/>
      <c r="G59" s="64"/>
      <c r="H59" s="65"/>
      <c r="J59" s="63"/>
      <c r="K59" s="64"/>
      <c r="L59" s="64"/>
      <c r="M59" s="64"/>
      <c r="N59" s="64"/>
      <c r="O59" s="64"/>
      <c r="P59" s="54"/>
      <c r="Q59" s="56"/>
    </row>
    <row r="60" spans="1:17" ht="21.95" hidden="1" customHeight="1" x14ac:dyDescent="0.15">
      <c r="A60" s="63" t="s">
        <v>324</v>
      </c>
      <c r="B60" s="64" t="s">
        <v>51</v>
      </c>
      <c r="C60" s="64" t="s">
        <v>285</v>
      </c>
      <c r="D60" s="64"/>
      <c r="E60" s="64"/>
      <c r="F60" s="64"/>
      <c r="G60" s="64"/>
      <c r="H60" s="65"/>
      <c r="J60" s="63"/>
      <c r="K60" s="64"/>
      <c r="L60" s="64"/>
      <c r="M60" s="64"/>
      <c r="N60" s="64"/>
      <c r="O60" s="64"/>
      <c r="P60" s="54"/>
      <c r="Q60" s="56"/>
    </row>
    <row r="61" spans="1:17" ht="21.95" hidden="1" customHeight="1" x14ac:dyDescent="0.15">
      <c r="A61" s="63" t="s">
        <v>325</v>
      </c>
      <c r="B61" s="64" t="s">
        <v>62</v>
      </c>
      <c r="C61" s="64" t="s">
        <v>289</v>
      </c>
      <c r="D61" s="64"/>
      <c r="E61" s="64"/>
      <c r="F61" s="64"/>
      <c r="G61" s="64"/>
      <c r="H61" s="65"/>
      <c r="J61" s="63"/>
      <c r="K61" s="64"/>
      <c r="L61" s="64"/>
      <c r="M61" s="64"/>
      <c r="N61" s="64"/>
      <c r="O61" s="64"/>
      <c r="P61" s="54"/>
      <c r="Q61" s="56"/>
    </row>
    <row r="62" spans="1:17" ht="21.95" hidden="1" customHeight="1" x14ac:dyDescent="0.15">
      <c r="A62" s="63" t="s">
        <v>326</v>
      </c>
      <c r="B62" s="64" t="s">
        <v>51</v>
      </c>
      <c r="C62" s="64"/>
      <c r="D62" s="64"/>
      <c r="E62" s="64"/>
      <c r="F62" s="64"/>
      <c r="G62" s="64"/>
      <c r="H62" s="65"/>
      <c r="J62" s="63"/>
      <c r="K62" s="64"/>
      <c r="L62" s="64"/>
      <c r="M62" s="64"/>
      <c r="N62" s="64"/>
      <c r="O62" s="64"/>
      <c r="P62" s="54"/>
      <c r="Q62" s="56"/>
    </row>
    <row r="63" spans="1:17" ht="21.95" hidden="1" customHeight="1" x14ac:dyDescent="0.15">
      <c r="A63" s="63" t="s">
        <v>327</v>
      </c>
      <c r="B63" s="64" t="s">
        <v>164</v>
      </c>
      <c r="C63" s="64"/>
      <c r="D63" s="64"/>
      <c r="E63" s="64"/>
      <c r="F63" s="64"/>
      <c r="G63" s="64"/>
      <c r="H63" s="65"/>
      <c r="J63" s="52" t="s">
        <v>328</v>
      </c>
      <c r="K63" s="64"/>
      <c r="L63" s="64"/>
      <c r="M63" s="64"/>
      <c r="N63" s="64"/>
      <c r="O63" s="64"/>
      <c r="P63" s="54"/>
      <c r="Q63" s="56"/>
    </row>
    <row r="64" spans="1:17" ht="21.95" hidden="1" customHeight="1" x14ac:dyDescent="0.15">
      <c r="A64" s="63" t="s">
        <v>329</v>
      </c>
      <c r="B64" s="64" t="s">
        <v>226</v>
      </c>
      <c r="C64" s="64"/>
      <c r="D64" s="64"/>
      <c r="E64" s="64"/>
      <c r="F64" s="64"/>
      <c r="G64" s="64"/>
      <c r="H64" s="65"/>
      <c r="J64" s="52" t="s">
        <v>330</v>
      </c>
      <c r="K64" s="53" t="s">
        <v>331</v>
      </c>
      <c r="L64" s="64"/>
      <c r="M64" s="64"/>
      <c r="N64" s="64"/>
      <c r="O64" s="64"/>
      <c r="P64" s="54"/>
      <c r="Q64" s="56"/>
    </row>
    <row r="65" spans="1:17" ht="21.95" hidden="1" customHeight="1" x14ac:dyDescent="0.15">
      <c r="A65" s="63" t="s">
        <v>332</v>
      </c>
      <c r="B65" s="64" t="s">
        <v>164</v>
      </c>
      <c r="C65" s="64"/>
      <c r="D65" s="64"/>
      <c r="E65" s="64"/>
      <c r="F65" s="64"/>
      <c r="G65" s="64"/>
      <c r="H65" s="65"/>
      <c r="J65" s="52" t="s">
        <v>333</v>
      </c>
      <c r="K65" s="53" t="s">
        <v>334</v>
      </c>
      <c r="L65" s="53" t="s">
        <v>335</v>
      </c>
      <c r="M65" s="64"/>
      <c r="N65" s="64"/>
      <c r="O65" s="64"/>
      <c r="P65" s="54"/>
      <c r="Q65" s="56"/>
    </row>
    <row r="66" spans="1:17" ht="21.95" hidden="1" customHeight="1" x14ac:dyDescent="0.15">
      <c r="A66" s="63" t="s">
        <v>336</v>
      </c>
      <c r="B66" s="64" t="s">
        <v>105</v>
      </c>
      <c r="C66" s="64"/>
      <c r="D66" s="64"/>
      <c r="E66" s="64"/>
      <c r="F66" s="64"/>
      <c r="G66" s="64"/>
      <c r="H66" s="65"/>
      <c r="J66" s="52" t="s">
        <v>337</v>
      </c>
      <c r="K66" s="53" t="s">
        <v>338</v>
      </c>
      <c r="L66" s="53" t="s">
        <v>339</v>
      </c>
      <c r="M66" s="64"/>
      <c r="N66" s="64"/>
      <c r="O66" s="64"/>
      <c r="P66" s="54"/>
      <c r="Q66" s="56"/>
    </row>
    <row r="67" spans="1:17" ht="21.95" hidden="1" customHeight="1" x14ac:dyDescent="0.15">
      <c r="A67" s="63" t="s">
        <v>340</v>
      </c>
      <c r="B67" s="64" t="s">
        <v>173</v>
      </c>
      <c r="C67" s="64" t="s">
        <v>249</v>
      </c>
      <c r="D67" s="64"/>
      <c r="E67" s="64"/>
      <c r="F67" s="64"/>
      <c r="G67" s="64"/>
      <c r="H67" s="65"/>
      <c r="J67" s="52" t="s">
        <v>341</v>
      </c>
      <c r="K67" s="64"/>
      <c r="L67" s="64"/>
      <c r="M67" s="64"/>
      <c r="N67" s="64"/>
      <c r="O67" s="64"/>
      <c r="P67" s="54"/>
      <c r="Q67" s="56"/>
    </row>
    <row r="68" spans="1:17" ht="21.95" hidden="1" customHeight="1" x14ac:dyDescent="0.15">
      <c r="A68" s="63" t="s">
        <v>342</v>
      </c>
      <c r="B68" s="64" t="s">
        <v>262</v>
      </c>
      <c r="C68" s="64"/>
      <c r="D68" s="64"/>
      <c r="E68" s="64"/>
      <c r="F68" s="64"/>
      <c r="G68" s="64"/>
      <c r="H68" s="65"/>
      <c r="J68" s="52" t="s">
        <v>343</v>
      </c>
      <c r="K68" s="64"/>
      <c r="L68" s="64"/>
      <c r="M68" s="64"/>
      <c r="N68" s="64"/>
      <c r="O68" s="64"/>
      <c r="P68" s="54"/>
      <c r="Q68" s="56"/>
    </row>
    <row r="69" spans="1:17" ht="21.95" hidden="1" customHeight="1" x14ac:dyDescent="0.15">
      <c r="A69" s="63" t="s">
        <v>344</v>
      </c>
      <c r="B69" s="64" t="s">
        <v>269</v>
      </c>
      <c r="C69" s="64"/>
      <c r="D69" s="64"/>
      <c r="E69" s="64"/>
      <c r="F69" s="64"/>
      <c r="G69" s="64"/>
      <c r="H69" s="65"/>
      <c r="J69" s="52" t="s">
        <v>345</v>
      </c>
      <c r="K69" s="64"/>
      <c r="L69" s="64"/>
      <c r="M69" s="64"/>
      <c r="N69" s="64"/>
      <c r="O69" s="64"/>
      <c r="P69" s="54"/>
      <c r="Q69" s="56"/>
    </row>
    <row r="70" spans="1:17" ht="21.95" hidden="1" customHeight="1" x14ac:dyDescent="0.15">
      <c r="A70" s="63" t="s">
        <v>346</v>
      </c>
      <c r="B70" s="64"/>
      <c r="C70" s="64" t="s">
        <v>256</v>
      </c>
      <c r="D70" s="64"/>
      <c r="E70" s="64"/>
      <c r="F70" s="64"/>
      <c r="G70" s="64"/>
      <c r="H70" s="65"/>
      <c r="J70" s="52" t="s">
        <v>347</v>
      </c>
      <c r="K70" s="64"/>
      <c r="L70" s="64"/>
      <c r="M70" s="64"/>
      <c r="N70" s="64"/>
      <c r="O70" s="64"/>
      <c r="P70" s="54"/>
      <c r="Q70" s="56"/>
    </row>
    <row r="71" spans="1:17" ht="21.95" hidden="1" customHeight="1" x14ac:dyDescent="0.15">
      <c r="A71" s="63" t="s">
        <v>348</v>
      </c>
      <c r="B71" s="64" t="s">
        <v>28</v>
      </c>
      <c r="C71" s="64"/>
      <c r="D71" s="64"/>
      <c r="E71" s="64"/>
      <c r="F71" s="64"/>
      <c r="G71" s="64"/>
      <c r="H71" s="65"/>
      <c r="J71" s="63"/>
      <c r="K71" s="64"/>
      <c r="L71" s="64"/>
      <c r="M71" s="64"/>
      <c r="N71" s="64"/>
      <c r="O71" s="64"/>
      <c r="P71" s="54"/>
      <c r="Q71" s="56"/>
    </row>
    <row r="72" spans="1:17" ht="21.95" hidden="1" customHeight="1" x14ac:dyDescent="0.15">
      <c r="A72" s="63" t="s">
        <v>349</v>
      </c>
      <c r="B72" s="64" t="s">
        <v>53</v>
      </c>
      <c r="C72" s="64"/>
      <c r="D72" s="64"/>
      <c r="E72" s="64"/>
      <c r="F72" s="64"/>
      <c r="G72" s="64"/>
      <c r="H72" s="65"/>
      <c r="J72" s="63"/>
      <c r="K72" s="64"/>
      <c r="L72" s="64"/>
      <c r="M72" s="64"/>
      <c r="N72" s="64"/>
      <c r="O72" s="64"/>
      <c r="P72" s="54"/>
      <c r="Q72" s="56"/>
    </row>
    <row r="73" spans="1:17" ht="21.95" hidden="1" customHeight="1" x14ac:dyDescent="0.15">
      <c r="A73" s="63" t="s">
        <v>350</v>
      </c>
      <c r="B73" s="64" t="s">
        <v>88</v>
      </c>
      <c r="C73" s="64"/>
      <c r="D73" s="64"/>
      <c r="E73" s="64"/>
      <c r="F73" s="64"/>
      <c r="G73" s="64"/>
      <c r="H73" s="65"/>
      <c r="J73" s="63"/>
      <c r="K73" s="64"/>
      <c r="L73" s="64"/>
      <c r="M73" s="64"/>
      <c r="N73" s="64"/>
      <c r="O73" s="64"/>
      <c r="P73" s="54"/>
      <c r="Q73" s="56"/>
    </row>
    <row r="74" spans="1:17" ht="21.95" hidden="1" customHeight="1" x14ac:dyDescent="0.15">
      <c r="A74" s="63" t="s">
        <v>351</v>
      </c>
      <c r="B74" s="64" t="s">
        <v>102</v>
      </c>
      <c r="C74" s="64"/>
      <c r="D74" s="64"/>
      <c r="E74" s="64"/>
      <c r="F74" s="64"/>
      <c r="G74" s="64"/>
      <c r="H74" s="65"/>
      <c r="J74" s="63"/>
      <c r="K74" s="64"/>
      <c r="L74" s="64"/>
      <c r="M74" s="64"/>
      <c r="N74" s="64"/>
      <c r="O74" s="64"/>
      <c r="P74" s="54"/>
      <c r="Q74" s="56"/>
    </row>
    <row r="75" spans="1:17" ht="21.95" hidden="1" customHeight="1" x14ac:dyDescent="0.15">
      <c r="A75" s="63" t="s">
        <v>352</v>
      </c>
      <c r="B75" s="64" t="s">
        <v>113</v>
      </c>
      <c r="C75" s="64"/>
      <c r="D75" s="64"/>
      <c r="E75" s="64"/>
      <c r="F75" s="64"/>
      <c r="G75" s="64"/>
      <c r="H75" s="65"/>
      <c r="J75" s="63"/>
      <c r="K75" s="64"/>
      <c r="L75" s="64"/>
      <c r="M75" s="64"/>
      <c r="N75" s="64"/>
      <c r="O75" s="64"/>
      <c r="P75" s="54"/>
      <c r="Q75" s="56"/>
    </row>
    <row r="76" spans="1:17" ht="21.95" hidden="1" customHeight="1" x14ac:dyDescent="0.15">
      <c r="A76" s="63" t="s">
        <v>353</v>
      </c>
      <c r="B76" s="64" t="s">
        <v>162</v>
      </c>
      <c r="C76" s="64"/>
      <c r="D76" s="64"/>
      <c r="E76" s="64"/>
      <c r="F76" s="64"/>
      <c r="G76" s="64"/>
      <c r="H76" s="65"/>
      <c r="J76" s="63"/>
      <c r="K76" s="64"/>
      <c r="L76" s="64"/>
      <c r="M76" s="64"/>
      <c r="N76" s="64"/>
      <c r="O76" s="64"/>
      <c r="P76" s="54"/>
      <c r="Q76" s="56"/>
    </row>
    <row r="77" spans="1:17" ht="21.95" hidden="1" customHeight="1" x14ac:dyDescent="0.15">
      <c r="A77" s="63" t="s">
        <v>354</v>
      </c>
      <c r="B77" s="64" t="s">
        <v>171</v>
      </c>
      <c r="C77" s="64"/>
      <c r="D77" s="64"/>
      <c r="E77" s="64"/>
      <c r="F77" s="64"/>
      <c r="G77" s="64"/>
      <c r="H77" s="65"/>
      <c r="J77" s="63"/>
      <c r="K77" s="64"/>
      <c r="L77" s="64"/>
      <c r="M77" s="64"/>
      <c r="N77" s="64"/>
      <c r="O77" s="64"/>
      <c r="P77" s="54"/>
      <c r="Q77" s="56"/>
    </row>
    <row r="78" spans="1:17" ht="21.95" hidden="1" customHeight="1" x14ac:dyDescent="0.15">
      <c r="A78" s="63" t="s">
        <v>355</v>
      </c>
      <c r="B78" s="64" t="s">
        <v>29</v>
      </c>
      <c r="C78" s="64" t="s">
        <v>285</v>
      </c>
      <c r="D78" s="64"/>
      <c r="E78" s="64"/>
      <c r="F78" s="64"/>
      <c r="G78" s="64"/>
      <c r="H78" s="65"/>
      <c r="J78" s="63"/>
      <c r="K78" s="64"/>
      <c r="L78" s="64"/>
      <c r="M78" s="64"/>
      <c r="N78" s="64"/>
      <c r="O78" s="64"/>
      <c r="P78" s="54"/>
      <c r="Q78" s="56"/>
    </row>
    <row r="79" spans="1:17" ht="21.95" hidden="1" customHeight="1" x14ac:dyDescent="0.15">
      <c r="A79" s="63" t="s">
        <v>356</v>
      </c>
      <c r="B79" s="64" t="s">
        <v>114</v>
      </c>
      <c r="C79" s="64" t="s">
        <v>289</v>
      </c>
      <c r="D79" s="64"/>
      <c r="E79" s="64"/>
      <c r="F79" s="64"/>
      <c r="G79" s="64"/>
      <c r="H79" s="65"/>
      <c r="J79" s="63"/>
      <c r="K79" s="64"/>
      <c r="L79" s="64"/>
      <c r="M79" s="64"/>
      <c r="N79" s="64"/>
      <c r="O79" s="64"/>
      <c r="P79" s="54"/>
      <c r="Q79" s="56"/>
    </row>
    <row r="80" spans="1:17" ht="21.95" hidden="1" customHeight="1" x14ac:dyDescent="0.15">
      <c r="A80" s="63" t="s">
        <v>357</v>
      </c>
      <c r="B80" s="64" t="s">
        <v>123</v>
      </c>
      <c r="C80" s="64" t="s">
        <v>295</v>
      </c>
      <c r="D80" s="64"/>
      <c r="E80" s="64"/>
      <c r="F80" s="64"/>
      <c r="G80" s="64"/>
      <c r="H80" s="65"/>
      <c r="J80" s="52" t="s">
        <v>358</v>
      </c>
      <c r="K80" s="64"/>
      <c r="L80" s="64"/>
      <c r="M80" s="64"/>
      <c r="N80" s="64"/>
      <c r="O80" s="64"/>
      <c r="P80" s="54"/>
      <c r="Q80" s="56"/>
    </row>
    <row r="81" spans="1:17" ht="21.95" hidden="1" customHeight="1" x14ac:dyDescent="0.15">
      <c r="A81" s="63" t="s">
        <v>359</v>
      </c>
      <c r="B81" s="64" t="s">
        <v>163</v>
      </c>
      <c r="C81" s="64" t="s">
        <v>299</v>
      </c>
      <c r="D81" s="64"/>
      <c r="E81" s="64"/>
      <c r="F81" s="64"/>
      <c r="G81" s="64"/>
      <c r="H81" s="65"/>
      <c r="J81" s="52" t="s">
        <v>360</v>
      </c>
      <c r="K81" s="64"/>
      <c r="L81" s="64"/>
      <c r="M81" s="64"/>
      <c r="N81" s="64"/>
      <c r="O81" s="64"/>
      <c r="P81" s="54"/>
      <c r="Q81" s="56"/>
    </row>
    <row r="82" spans="1:17" ht="21.95" hidden="1" customHeight="1" x14ac:dyDescent="0.15">
      <c r="A82" s="63" t="s">
        <v>361</v>
      </c>
      <c r="B82" s="64" t="s">
        <v>66</v>
      </c>
      <c r="C82" s="64"/>
      <c r="D82" s="64"/>
      <c r="E82" s="64"/>
      <c r="F82" s="64"/>
      <c r="G82" s="64"/>
      <c r="H82" s="65"/>
      <c r="J82" s="52" t="s">
        <v>362</v>
      </c>
      <c r="K82" s="53" t="s">
        <v>363</v>
      </c>
      <c r="L82" s="64"/>
      <c r="M82" s="64"/>
      <c r="N82" s="64"/>
      <c r="O82" s="64"/>
      <c r="P82" s="54"/>
      <c r="Q82" s="56"/>
    </row>
    <row r="83" spans="1:17" ht="21.95" hidden="1" customHeight="1" x14ac:dyDescent="0.15">
      <c r="A83" s="63" t="s">
        <v>364</v>
      </c>
      <c r="B83" s="64" t="s">
        <v>78</v>
      </c>
      <c r="C83" s="64" t="s">
        <v>74</v>
      </c>
      <c r="D83" s="64" t="s">
        <v>296</v>
      </c>
      <c r="E83" s="64"/>
      <c r="F83" s="64"/>
      <c r="G83" s="64"/>
      <c r="H83" s="65"/>
      <c r="J83" s="52" t="s">
        <v>365</v>
      </c>
      <c r="K83" s="64"/>
      <c r="L83" s="64"/>
      <c r="M83" s="64"/>
      <c r="N83" s="64"/>
      <c r="O83" s="64"/>
      <c r="P83" s="54"/>
      <c r="Q83" s="56"/>
    </row>
    <row r="84" spans="1:17" ht="21.95" hidden="1" customHeight="1" x14ac:dyDescent="0.15">
      <c r="A84" s="63" t="s">
        <v>366</v>
      </c>
      <c r="B84" s="64" t="s">
        <v>133</v>
      </c>
      <c r="C84" s="64" t="s">
        <v>87</v>
      </c>
      <c r="D84" s="64" t="s">
        <v>300</v>
      </c>
      <c r="E84" s="64"/>
      <c r="F84" s="64"/>
      <c r="G84" s="64"/>
      <c r="H84" s="65"/>
      <c r="J84" s="52" t="s">
        <v>367</v>
      </c>
      <c r="K84" s="53" t="s">
        <v>368</v>
      </c>
      <c r="L84" s="53" t="s">
        <v>369</v>
      </c>
      <c r="M84" s="64"/>
      <c r="N84" s="64"/>
      <c r="O84" s="64"/>
      <c r="P84" s="54"/>
      <c r="Q84" s="56"/>
    </row>
    <row r="85" spans="1:17" ht="21.95" hidden="1" customHeight="1" x14ac:dyDescent="0.15">
      <c r="A85" s="63" t="s">
        <v>370</v>
      </c>
      <c r="B85" s="64" t="s">
        <v>114</v>
      </c>
      <c r="C85" s="64" t="s">
        <v>101</v>
      </c>
      <c r="D85" s="64" t="s">
        <v>286</v>
      </c>
      <c r="E85" s="64"/>
      <c r="F85" s="64"/>
      <c r="G85" s="64"/>
      <c r="H85" s="65"/>
      <c r="J85" s="52" t="s">
        <v>371</v>
      </c>
      <c r="K85" s="53" t="s">
        <v>372</v>
      </c>
      <c r="L85" s="53" t="s">
        <v>373</v>
      </c>
      <c r="M85" s="64"/>
      <c r="N85" s="64"/>
      <c r="O85" s="64"/>
      <c r="P85" s="54"/>
      <c r="Q85" s="56"/>
    </row>
    <row r="86" spans="1:17" ht="21.95" hidden="1" customHeight="1" x14ac:dyDescent="0.15">
      <c r="A86" s="63" t="s">
        <v>374</v>
      </c>
      <c r="B86" s="64" t="s">
        <v>103</v>
      </c>
      <c r="C86" s="64" t="s">
        <v>112</v>
      </c>
      <c r="D86" s="64" t="s">
        <v>290</v>
      </c>
      <c r="E86" s="64"/>
      <c r="F86" s="64"/>
      <c r="G86" s="64"/>
      <c r="H86" s="65"/>
      <c r="J86" s="52" t="s">
        <v>375</v>
      </c>
      <c r="K86" s="53" t="s">
        <v>376</v>
      </c>
      <c r="L86" s="53" t="s">
        <v>377</v>
      </c>
      <c r="M86" s="53" t="s">
        <v>378</v>
      </c>
      <c r="N86" s="64"/>
      <c r="O86" s="64"/>
      <c r="P86" s="54"/>
      <c r="Q86" s="56"/>
    </row>
    <row r="87" spans="1:17" ht="21.95" customHeight="1" x14ac:dyDescent="0.15">
      <c r="A87" s="52" t="s">
        <v>379</v>
      </c>
      <c r="B87" s="64" t="s">
        <v>135</v>
      </c>
      <c r="C87" s="64"/>
      <c r="D87" s="64" t="s">
        <v>51</v>
      </c>
      <c r="E87" s="64"/>
      <c r="F87" s="64"/>
      <c r="G87" s="64"/>
      <c r="H87" s="65"/>
      <c r="J87" s="52" t="s">
        <v>380</v>
      </c>
      <c r="K87" s="64"/>
      <c r="L87" s="64"/>
      <c r="M87" s="64"/>
      <c r="N87" s="64"/>
      <c r="O87" s="64"/>
      <c r="P87" s="54"/>
      <c r="Q87" s="56"/>
    </row>
    <row r="88" spans="1:17" ht="21.95" customHeight="1" x14ac:dyDescent="0.15">
      <c r="A88" s="52" t="s">
        <v>381</v>
      </c>
      <c r="B88" s="64" t="s">
        <v>129</v>
      </c>
      <c r="C88" s="64" t="s">
        <v>115</v>
      </c>
      <c r="D88" s="64" t="s">
        <v>62</v>
      </c>
      <c r="E88" s="64"/>
      <c r="F88" s="64"/>
      <c r="G88" s="64"/>
      <c r="H88" s="65"/>
      <c r="J88" s="52" t="s">
        <v>382</v>
      </c>
      <c r="K88" s="64"/>
      <c r="L88" s="64"/>
      <c r="M88" s="64"/>
      <c r="N88" s="64"/>
      <c r="O88" s="64"/>
      <c r="P88" s="54"/>
      <c r="Q88" s="56"/>
    </row>
    <row r="89" spans="1:17" ht="21.95" hidden="1" customHeight="1" x14ac:dyDescent="0.15">
      <c r="A89" s="63" t="s">
        <v>383</v>
      </c>
      <c r="B89" s="64"/>
      <c r="C89" s="64"/>
      <c r="D89" s="64"/>
      <c r="E89" s="64"/>
      <c r="F89" s="64"/>
      <c r="G89" s="64"/>
      <c r="H89" s="65"/>
      <c r="J89" s="63"/>
      <c r="K89" s="64"/>
      <c r="L89" s="64"/>
      <c r="M89" s="64"/>
      <c r="N89" s="64"/>
      <c r="O89" s="64"/>
      <c r="P89" s="54"/>
      <c r="Q89" s="56"/>
    </row>
    <row r="90" spans="1:17" ht="21.95" hidden="1" customHeight="1" x14ac:dyDescent="0.15">
      <c r="A90" s="63" t="s">
        <v>384</v>
      </c>
      <c r="B90" s="64"/>
      <c r="C90" s="64"/>
      <c r="D90" s="64"/>
      <c r="E90" s="64"/>
      <c r="F90" s="64"/>
      <c r="G90" s="64"/>
      <c r="H90" s="65"/>
      <c r="J90" s="63"/>
      <c r="K90" s="64"/>
      <c r="L90" s="64"/>
      <c r="M90" s="64"/>
      <c r="N90" s="64"/>
      <c r="O90" s="64"/>
      <c r="P90" s="54"/>
      <c r="Q90" s="56"/>
    </row>
    <row r="91" spans="1:17" ht="21.95" hidden="1" customHeight="1" x14ac:dyDescent="0.15">
      <c r="A91" s="63" t="s">
        <v>385</v>
      </c>
      <c r="B91" s="64"/>
      <c r="C91" s="64"/>
      <c r="D91" s="64"/>
      <c r="E91" s="64"/>
      <c r="F91" s="64"/>
      <c r="G91" s="64"/>
      <c r="H91" s="65"/>
      <c r="J91" s="63"/>
      <c r="K91" s="64"/>
      <c r="L91" s="64"/>
      <c r="M91" s="64"/>
      <c r="N91" s="64"/>
      <c r="O91" s="64"/>
      <c r="P91" s="54"/>
      <c r="Q91" s="56"/>
    </row>
    <row r="92" spans="1:17" ht="21.95" hidden="1" customHeight="1" x14ac:dyDescent="0.15">
      <c r="A92" s="63" t="s">
        <v>386</v>
      </c>
      <c r="B92" s="64"/>
      <c r="C92" s="64"/>
      <c r="D92" s="64"/>
      <c r="E92" s="64"/>
      <c r="F92" s="64"/>
      <c r="G92" s="64"/>
      <c r="H92" s="65"/>
      <c r="J92" s="63"/>
      <c r="K92" s="64"/>
      <c r="L92" s="64"/>
      <c r="M92" s="64"/>
      <c r="N92" s="64"/>
      <c r="O92" s="64"/>
      <c r="P92" s="54"/>
      <c r="Q92" s="56"/>
    </row>
    <row r="93" spans="1:17" ht="21.95" customHeight="1" x14ac:dyDescent="0.15">
      <c r="A93" s="63" t="s">
        <v>387</v>
      </c>
      <c r="B93" s="64" t="s">
        <v>141</v>
      </c>
      <c r="C93" s="64" t="s">
        <v>210</v>
      </c>
      <c r="D93" s="64" t="s">
        <v>140</v>
      </c>
      <c r="E93" s="64"/>
      <c r="F93" s="64"/>
      <c r="G93" s="64"/>
      <c r="H93" s="65"/>
      <c r="J93" s="63"/>
      <c r="K93" s="64"/>
      <c r="L93" s="64"/>
      <c r="M93" s="64"/>
      <c r="N93" s="64"/>
      <c r="O93" s="64"/>
      <c r="P93" s="54"/>
      <c r="Q93" s="56"/>
    </row>
    <row r="94" spans="1:17" ht="21.95" customHeight="1" x14ac:dyDescent="0.15">
      <c r="A94" s="63" t="s">
        <v>388</v>
      </c>
      <c r="B94" s="64" t="s">
        <v>145</v>
      </c>
      <c r="C94" s="64" t="s">
        <v>160</v>
      </c>
      <c r="D94" s="64" t="s">
        <v>144</v>
      </c>
      <c r="E94" s="64"/>
      <c r="F94" s="64"/>
      <c r="G94" s="64"/>
      <c r="H94" s="65"/>
      <c r="J94" s="63"/>
      <c r="K94" s="64"/>
      <c r="L94" s="64"/>
      <c r="M94" s="64"/>
      <c r="N94" s="64"/>
      <c r="O94" s="64"/>
      <c r="P94" s="54"/>
      <c r="Q94" s="56"/>
    </row>
    <row r="95" spans="1:17" ht="21.95" hidden="1" customHeight="1" x14ac:dyDescent="0.15">
      <c r="A95" s="63" t="s">
        <v>389</v>
      </c>
      <c r="B95" s="64" t="s">
        <v>30</v>
      </c>
      <c r="C95" s="64"/>
      <c r="D95" s="64"/>
      <c r="E95" s="64"/>
      <c r="F95" s="64"/>
      <c r="G95" s="64"/>
      <c r="H95" s="65"/>
      <c r="J95" s="63"/>
      <c r="K95" s="64"/>
      <c r="L95" s="64"/>
      <c r="M95" s="64"/>
      <c r="N95" s="64"/>
      <c r="O95" s="64"/>
      <c r="P95" s="54"/>
      <c r="Q95" s="56"/>
    </row>
    <row r="96" spans="1:17" ht="21.95" hidden="1" customHeight="1" x14ac:dyDescent="0.15">
      <c r="A96" s="63" t="s">
        <v>390</v>
      </c>
      <c r="B96" s="64" t="s">
        <v>40</v>
      </c>
      <c r="C96" s="64"/>
      <c r="D96" s="64"/>
      <c r="E96" s="64"/>
      <c r="F96" s="64"/>
      <c r="G96" s="64"/>
      <c r="H96" s="65"/>
      <c r="J96" s="63"/>
      <c r="K96" s="64"/>
      <c r="L96" s="64"/>
      <c r="M96" s="64"/>
      <c r="N96" s="64"/>
      <c r="O96" s="64"/>
      <c r="P96" s="54"/>
      <c r="Q96" s="56"/>
    </row>
    <row r="97" spans="1:17" ht="21.95" hidden="1" customHeight="1" x14ac:dyDescent="0.15">
      <c r="A97" s="63" t="s">
        <v>391</v>
      </c>
      <c r="B97" s="64"/>
      <c r="C97" s="64"/>
      <c r="D97" s="64"/>
      <c r="E97" s="64"/>
      <c r="F97" s="64"/>
      <c r="G97" s="64"/>
      <c r="H97" s="65"/>
      <c r="J97" s="63"/>
      <c r="K97" s="64"/>
      <c r="L97" s="64"/>
      <c r="M97" s="64"/>
      <c r="N97" s="64"/>
      <c r="O97" s="64"/>
      <c r="P97" s="54"/>
      <c r="Q97" s="56"/>
    </row>
    <row r="98" spans="1:17" ht="21.95" customHeight="1" thickBot="1" x14ac:dyDescent="0.2">
      <c r="A98" s="58" t="s">
        <v>392</v>
      </c>
      <c r="B98" s="59"/>
      <c r="C98" s="59"/>
      <c r="D98" s="59"/>
      <c r="E98" s="59"/>
      <c r="F98" s="59"/>
      <c r="G98" s="59"/>
      <c r="H98" s="60"/>
      <c r="J98" s="61" t="s">
        <v>393</v>
      </c>
      <c r="K98" s="62"/>
      <c r="L98" s="62"/>
      <c r="M98" s="62"/>
      <c r="N98" s="62"/>
      <c r="O98" s="62"/>
      <c r="P98" s="59"/>
      <c r="Q98" s="60"/>
    </row>
  </sheetData>
  <sheetProtection algorithmName="SHA-512" hashValue="VdnyzoT7PcQ0f9h0Es+Qiv6Coa7S5WFOdhiTGdJiTvQoweGOLDNybHyAV7Y/+sxZ0RNgpEvTpFlAQ8QZXQNAqg==" saltValue="PEKnpwwnhcMjsccKtB9qZQ==" spinCount="100000" sheet="1" objects="1" scenarios="1"/>
  <mergeCells count="4">
    <mergeCell ref="D1:D3"/>
    <mergeCell ref="G1:G3"/>
    <mergeCell ref="A5:H5"/>
    <mergeCell ref="J5:Q6"/>
  </mergeCells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EE8163B-369F-4088-B22B-FE02E1B4938F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9E3BC6DF-A17F-4C72-B156-473153E44614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557950AC-A304-47C9-8765-B693D4D147A9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8264C998-DBAA-4680-8941-32739B0E6BEA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1C2A2E02-F99F-404A-A97F-5F4F0D64B232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D7F74EAA-588C-4229-884C-798197A5EE41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A98:XFD1048576 A7:A97 A1:XFD1 A4:XFD4 A2:C3 E2:F3 H2:XFD3 I87:XFD97 I86:J86 L86:XFD86 A6:I6 A5:J5 I7:XFD85 R5:XFD6</xm:sqref>
        </x14:conditionalFormatting>
        <x14:conditionalFormatting xmlns:xm="http://schemas.microsoft.com/office/excel/2006/main">
          <x14:cfRule type="containsText" priority="1" operator="containsText" id="{2A6B13E4-A3FE-4FD2-BDC1-CA561432B4A7}">
            <xm:f>NOT(ISERROR(SEARCH($F$3,B7)))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03EDE172-22F0-4864-9C93-91C0B84B2819}">
            <xm:f>NOT(ISERROR(SEARCH($F$2,B7)))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54108BB6-15F3-4E59-A68C-C8D0314873CC}">
            <xm:f>NOT(ISERROR(SEARCH($F$1,B7)))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BDB900B4-2BB1-495B-9464-B763C3D49B27}">
            <xm:f>NOT(ISERROR(SEARCH($C$3,B7)))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3643161C-05F3-4AA3-A87F-F32EA8A31873}">
            <xm:f>NOT(ISERROR(SEARCH($C$2,B7)))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93830210-0E8D-4226-967D-6C866678F62F}">
            <xm:f>NOT(ISERROR(SEARCH($C$1,B7)))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B7:H97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1C86-076D-46DC-BC04-AAB6301B2F7A}">
  <dimension ref="A1:Q98"/>
  <sheetViews>
    <sheetView topLeftCell="A12" zoomScale="70" zoomScaleNormal="70" workbookViewId="0">
      <selection activeCell="A7" sqref="A7:A98"/>
    </sheetView>
  </sheetViews>
  <sheetFormatPr defaultColWidth="9" defaultRowHeight="18.75" x14ac:dyDescent="0.15"/>
  <cols>
    <col min="1" max="1" width="14.625" style="44" customWidth="1"/>
    <col min="2" max="8" width="16" style="45" customWidth="1"/>
    <col min="9" max="9" width="8.25" style="46" customWidth="1"/>
    <col min="10" max="15" width="16" style="46" customWidth="1"/>
    <col min="16" max="17" width="16" style="45" customWidth="1"/>
    <col min="18" max="16384" width="9" style="45"/>
  </cols>
  <sheetData>
    <row r="1" spans="1:17" ht="21.95" customHeight="1" x14ac:dyDescent="0.15">
      <c r="B1" s="47" t="s">
        <v>0</v>
      </c>
      <c r="C1" s="48" t="s">
        <v>1</v>
      </c>
      <c r="D1" s="72" t="s">
        <v>2</v>
      </c>
      <c r="E1" s="47" t="s">
        <v>3</v>
      </c>
      <c r="F1" s="48" t="s">
        <v>4</v>
      </c>
      <c r="G1" s="75" t="s">
        <v>2</v>
      </c>
      <c r="J1" s="45"/>
      <c r="K1" s="45"/>
      <c r="M1" s="45"/>
      <c r="N1" s="45"/>
      <c r="O1" s="45"/>
    </row>
    <row r="2" spans="1:17" ht="21.95" customHeight="1" x14ac:dyDescent="0.15">
      <c r="B2" s="47" t="s">
        <v>5</v>
      </c>
      <c r="C2" s="48" t="s">
        <v>6</v>
      </c>
      <c r="D2" s="73"/>
      <c r="E2" s="47" t="s">
        <v>7</v>
      </c>
      <c r="F2" s="48" t="s">
        <v>8</v>
      </c>
      <c r="G2" s="76"/>
      <c r="J2" s="45"/>
      <c r="K2" s="45"/>
      <c r="M2" s="45"/>
      <c r="N2" s="45"/>
      <c r="O2" s="45"/>
    </row>
    <row r="3" spans="1:17" ht="21.95" customHeight="1" x14ac:dyDescent="0.15">
      <c r="B3" s="47" t="s">
        <v>9</v>
      </c>
      <c r="C3" s="48" t="s">
        <v>10</v>
      </c>
      <c r="D3" s="74"/>
      <c r="E3" s="47" t="s">
        <v>11</v>
      </c>
      <c r="F3" s="48" t="s">
        <v>12</v>
      </c>
      <c r="G3" s="77"/>
      <c r="J3" s="45"/>
      <c r="K3" s="45"/>
      <c r="M3" s="45"/>
      <c r="N3" s="45"/>
      <c r="O3" s="45"/>
    </row>
    <row r="5" spans="1:17" ht="21.95" customHeight="1" x14ac:dyDescent="0.15">
      <c r="A5" s="69" t="s">
        <v>13</v>
      </c>
      <c r="B5" s="70"/>
      <c r="C5" s="70"/>
      <c r="D5" s="70"/>
      <c r="E5" s="70"/>
      <c r="F5" s="70"/>
      <c r="G5" s="70"/>
      <c r="H5" s="71"/>
      <c r="J5" s="69" t="s">
        <v>14</v>
      </c>
      <c r="K5" s="70"/>
      <c r="L5" s="70"/>
      <c r="M5" s="70"/>
      <c r="N5" s="70"/>
      <c r="O5" s="70"/>
      <c r="P5" s="70"/>
      <c r="Q5" s="71"/>
    </row>
    <row r="6" spans="1:17" ht="21.95" customHeight="1" x14ac:dyDescent="0.15">
      <c r="A6" s="63" t="s">
        <v>15</v>
      </c>
      <c r="B6" s="64" t="s">
        <v>16</v>
      </c>
      <c r="C6" s="64" t="s">
        <v>17</v>
      </c>
      <c r="D6" s="64" t="s">
        <v>18</v>
      </c>
      <c r="E6" s="64" t="s">
        <v>19</v>
      </c>
      <c r="F6" s="64" t="s">
        <v>20</v>
      </c>
      <c r="G6" s="64" t="s">
        <v>21</v>
      </c>
      <c r="H6" s="65" t="s">
        <v>22</v>
      </c>
      <c r="J6" s="78"/>
      <c r="K6" s="79"/>
      <c r="L6" s="79"/>
      <c r="M6" s="79"/>
      <c r="N6" s="79"/>
      <c r="O6" s="79"/>
      <c r="P6" s="79"/>
      <c r="Q6" s="80"/>
    </row>
    <row r="7" spans="1:17" ht="21.95" customHeight="1" x14ac:dyDescent="0.15">
      <c r="A7" s="63" t="s">
        <v>23</v>
      </c>
      <c r="B7" s="64" t="s">
        <v>24</v>
      </c>
      <c r="C7" s="64" t="s">
        <v>25</v>
      </c>
      <c r="D7" s="64" t="s">
        <v>26</v>
      </c>
      <c r="E7" s="64" t="s">
        <v>27</v>
      </c>
      <c r="F7" s="64" t="s">
        <v>28</v>
      </c>
      <c r="G7" s="64" t="s">
        <v>29</v>
      </c>
      <c r="H7" s="65" t="s">
        <v>30</v>
      </c>
      <c r="J7" s="52" t="s">
        <v>31</v>
      </c>
      <c r="K7" s="53" t="s">
        <v>32</v>
      </c>
      <c r="L7" s="53" t="s">
        <v>33</v>
      </c>
      <c r="M7" s="53" t="s">
        <v>34</v>
      </c>
      <c r="N7" s="53" t="s">
        <v>35</v>
      </c>
      <c r="O7" s="53" t="s">
        <v>36</v>
      </c>
      <c r="P7" s="54"/>
      <c r="Q7" s="56"/>
    </row>
    <row r="8" spans="1:17" ht="21.95" customHeight="1" x14ac:dyDescent="0.15">
      <c r="A8" s="63" t="s">
        <v>37</v>
      </c>
      <c r="B8" s="64" t="s">
        <v>38</v>
      </c>
      <c r="C8" s="64" t="s">
        <v>39</v>
      </c>
      <c r="D8" s="64" t="s">
        <v>40</v>
      </c>
      <c r="E8" s="64" t="s">
        <v>41</v>
      </c>
      <c r="F8" s="64" t="s">
        <v>42</v>
      </c>
      <c r="G8" s="64" t="s">
        <v>43</v>
      </c>
      <c r="H8" s="65" t="s">
        <v>44</v>
      </c>
      <c r="J8" s="52" t="s">
        <v>8</v>
      </c>
      <c r="K8" s="53" t="s">
        <v>45</v>
      </c>
      <c r="L8" s="53" t="s">
        <v>46</v>
      </c>
      <c r="M8" s="53" t="s">
        <v>47</v>
      </c>
      <c r="N8" s="53" t="s">
        <v>48</v>
      </c>
      <c r="O8" s="53" t="s">
        <v>49</v>
      </c>
      <c r="P8" s="54"/>
      <c r="Q8" s="56"/>
    </row>
    <row r="9" spans="1:17" ht="21.95" customHeight="1" x14ac:dyDescent="0.15">
      <c r="A9" s="63" t="s">
        <v>50</v>
      </c>
      <c r="B9" s="64" t="s">
        <v>51</v>
      </c>
      <c r="C9" s="64" t="s">
        <v>30</v>
      </c>
      <c r="D9" s="64" t="s">
        <v>52</v>
      </c>
      <c r="E9" s="64" t="s">
        <v>28</v>
      </c>
      <c r="F9" s="64" t="s">
        <v>53</v>
      </c>
      <c r="G9" s="64" t="s">
        <v>54</v>
      </c>
      <c r="H9" s="65" t="s">
        <v>55</v>
      </c>
      <c r="J9" s="52" t="s">
        <v>56</v>
      </c>
      <c r="K9" s="53" t="s">
        <v>57</v>
      </c>
      <c r="L9" s="53" t="s">
        <v>58</v>
      </c>
      <c r="M9" s="53" t="s">
        <v>59</v>
      </c>
      <c r="N9" s="53" t="s">
        <v>60</v>
      </c>
      <c r="O9" s="64"/>
      <c r="P9" s="54"/>
      <c r="Q9" s="56"/>
    </row>
    <row r="10" spans="1:17" ht="21.95" customHeight="1" x14ac:dyDescent="0.15">
      <c r="A10" s="63" t="s">
        <v>61</v>
      </c>
      <c r="B10" s="64" t="s">
        <v>62</v>
      </c>
      <c r="C10" s="64" t="s">
        <v>63</v>
      </c>
      <c r="D10" s="64" t="s">
        <v>42</v>
      </c>
      <c r="E10" s="64" t="s">
        <v>64</v>
      </c>
      <c r="F10" s="64" t="s">
        <v>65</v>
      </c>
      <c r="G10" s="64" t="s">
        <v>66</v>
      </c>
      <c r="H10" s="65" t="s">
        <v>67</v>
      </c>
      <c r="J10" s="52" t="s">
        <v>68</v>
      </c>
      <c r="K10" s="53" t="s">
        <v>69</v>
      </c>
      <c r="L10" s="53" t="s">
        <v>70</v>
      </c>
      <c r="M10" s="53" t="s">
        <v>71</v>
      </c>
      <c r="N10" s="53" t="s">
        <v>72</v>
      </c>
      <c r="O10" s="64"/>
      <c r="P10" s="54"/>
      <c r="Q10" s="56"/>
    </row>
    <row r="11" spans="1:17" ht="21.95" customHeight="1" x14ac:dyDescent="0.15">
      <c r="A11" s="63" t="s">
        <v>73</v>
      </c>
      <c r="B11" s="64" t="s">
        <v>74</v>
      </c>
      <c r="C11" s="64" t="s">
        <v>51</v>
      </c>
      <c r="D11" s="64" t="s">
        <v>75</v>
      </c>
      <c r="E11" s="64" t="s">
        <v>76</v>
      </c>
      <c r="F11" s="64" t="s">
        <v>67</v>
      </c>
      <c r="G11" s="64" t="s">
        <v>77</v>
      </c>
      <c r="H11" s="65" t="s">
        <v>78</v>
      </c>
      <c r="J11" s="52" t="s">
        <v>79</v>
      </c>
      <c r="K11" s="53" t="s">
        <v>80</v>
      </c>
      <c r="L11" s="53" t="s">
        <v>81</v>
      </c>
      <c r="M11" s="53" t="s">
        <v>82</v>
      </c>
      <c r="N11" s="53" t="s">
        <v>83</v>
      </c>
      <c r="O11" s="53" t="s">
        <v>84</v>
      </c>
      <c r="P11" s="55" t="s">
        <v>85</v>
      </c>
      <c r="Q11" s="56"/>
    </row>
    <row r="12" spans="1:17" ht="21.95" customHeight="1" x14ac:dyDescent="0.15">
      <c r="A12" s="63" t="s">
        <v>86</v>
      </c>
      <c r="B12" s="64" t="s">
        <v>87</v>
      </c>
      <c r="C12" s="64" t="s">
        <v>26</v>
      </c>
      <c r="D12" s="64" t="s">
        <v>88</v>
      </c>
      <c r="E12" s="64" t="s">
        <v>30</v>
      </c>
      <c r="F12" s="64" t="s">
        <v>89</v>
      </c>
      <c r="G12" s="64" t="s">
        <v>90</v>
      </c>
      <c r="H12" s="65" t="s">
        <v>91</v>
      </c>
      <c r="J12" s="52" t="s">
        <v>92</v>
      </c>
      <c r="K12" s="53" t="s">
        <v>93</v>
      </c>
      <c r="L12" s="53" t="s">
        <v>94</v>
      </c>
      <c r="M12" s="53" t="s">
        <v>95</v>
      </c>
      <c r="N12" s="53" t="s">
        <v>96</v>
      </c>
      <c r="O12" s="55" t="s">
        <v>97</v>
      </c>
      <c r="P12" s="53" t="s">
        <v>98</v>
      </c>
      <c r="Q12" s="57" t="s">
        <v>99</v>
      </c>
    </row>
    <row r="13" spans="1:17" ht="21.95" customHeight="1" x14ac:dyDescent="0.15">
      <c r="A13" s="63" t="s">
        <v>100</v>
      </c>
      <c r="B13" s="64" t="s">
        <v>101</v>
      </c>
      <c r="C13" s="64" t="s">
        <v>102</v>
      </c>
      <c r="D13" s="64" t="s">
        <v>103</v>
      </c>
      <c r="E13" s="64" t="s">
        <v>28</v>
      </c>
      <c r="F13" s="64" t="s">
        <v>27</v>
      </c>
      <c r="G13" s="64" t="s">
        <v>104</v>
      </c>
      <c r="H13" s="65" t="s">
        <v>105</v>
      </c>
      <c r="J13" s="52" t="s">
        <v>106</v>
      </c>
      <c r="K13" s="53" t="s">
        <v>107</v>
      </c>
      <c r="L13" s="53" t="s">
        <v>108</v>
      </c>
      <c r="M13" s="53" t="s">
        <v>109</v>
      </c>
      <c r="N13" s="53" t="s">
        <v>110</v>
      </c>
      <c r="O13" s="64"/>
      <c r="P13" s="54"/>
      <c r="Q13" s="56"/>
    </row>
    <row r="14" spans="1:17" ht="21.95" customHeight="1" x14ac:dyDescent="0.15">
      <c r="A14" s="63" t="s">
        <v>111</v>
      </c>
      <c r="B14" s="64" t="s">
        <v>112</v>
      </c>
      <c r="C14" s="64" t="s">
        <v>113</v>
      </c>
      <c r="D14" s="64" t="s">
        <v>43</v>
      </c>
      <c r="E14" s="64" t="s">
        <v>114</v>
      </c>
      <c r="F14" s="64" t="s">
        <v>53</v>
      </c>
      <c r="G14" s="64" t="s">
        <v>52</v>
      </c>
      <c r="H14" s="65" t="s">
        <v>115</v>
      </c>
      <c r="J14" s="52" t="s">
        <v>116</v>
      </c>
      <c r="K14" s="53" t="s">
        <v>117</v>
      </c>
      <c r="L14" s="53" t="s">
        <v>118</v>
      </c>
      <c r="M14" s="53" t="s">
        <v>119</v>
      </c>
      <c r="N14" s="53" t="s">
        <v>120</v>
      </c>
      <c r="O14" s="64"/>
      <c r="P14" s="54"/>
      <c r="Q14" s="56"/>
    </row>
    <row r="15" spans="1:17" ht="21.95" customHeight="1" x14ac:dyDescent="0.15">
      <c r="A15" s="63" t="s">
        <v>121</v>
      </c>
      <c r="B15" s="64" t="s">
        <v>122</v>
      </c>
      <c r="C15" s="64" t="s">
        <v>123</v>
      </c>
      <c r="D15" s="64"/>
      <c r="E15" s="64"/>
      <c r="F15" s="64" t="s">
        <v>124</v>
      </c>
      <c r="G15" s="64" t="s">
        <v>125</v>
      </c>
      <c r="H15" s="65" t="s">
        <v>103</v>
      </c>
      <c r="J15" s="52" t="s">
        <v>126</v>
      </c>
      <c r="K15" s="64"/>
      <c r="L15" s="64"/>
      <c r="M15" s="64"/>
      <c r="N15" s="64"/>
      <c r="O15" s="64"/>
      <c r="P15" s="54"/>
      <c r="Q15" s="56"/>
    </row>
    <row r="16" spans="1:17" ht="21.95" customHeight="1" x14ac:dyDescent="0.15">
      <c r="A16" s="63" t="s">
        <v>127</v>
      </c>
      <c r="B16" s="64" t="s">
        <v>122</v>
      </c>
      <c r="C16" s="64" t="s">
        <v>66</v>
      </c>
      <c r="D16" s="64" t="s">
        <v>128</v>
      </c>
      <c r="E16" s="64" t="s">
        <v>129</v>
      </c>
      <c r="F16" s="64"/>
      <c r="G16" s="64" t="s">
        <v>43</v>
      </c>
      <c r="H16" s="65" t="s">
        <v>67</v>
      </c>
      <c r="J16" s="52" t="s">
        <v>130</v>
      </c>
      <c r="K16" s="64"/>
      <c r="L16" s="64"/>
      <c r="M16" s="64"/>
      <c r="N16" s="64"/>
      <c r="O16" s="64"/>
      <c r="P16" s="54"/>
      <c r="Q16" s="56"/>
    </row>
    <row r="17" spans="1:17" ht="21.95" customHeight="1" x14ac:dyDescent="0.15">
      <c r="A17" s="63" t="s">
        <v>131</v>
      </c>
      <c r="B17" s="64" t="s">
        <v>132</v>
      </c>
      <c r="C17" s="64" t="s">
        <v>133</v>
      </c>
      <c r="D17" s="64" t="s">
        <v>134</v>
      </c>
      <c r="E17" s="64" t="s">
        <v>135</v>
      </c>
      <c r="F17" s="64" t="s">
        <v>136</v>
      </c>
      <c r="G17" s="64" t="s">
        <v>54</v>
      </c>
      <c r="H17" s="65" t="s">
        <v>137</v>
      </c>
      <c r="J17" s="52" t="s">
        <v>138</v>
      </c>
      <c r="K17" s="64"/>
      <c r="L17" s="64"/>
      <c r="M17" s="64"/>
      <c r="N17" s="64"/>
      <c r="O17" s="64"/>
      <c r="P17" s="54"/>
      <c r="Q17" s="56"/>
    </row>
    <row r="18" spans="1:17" ht="21.95" customHeight="1" x14ac:dyDescent="0.15">
      <c r="A18" s="63" t="s">
        <v>139</v>
      </c>
      <c r="B18" s="64" t="s">
        <v>140</v>
      </c>
      <c r="C18" s="64" t="s">
        <v>104</v>
      </c>
      <c r="D18" s="64" t="s">
        <v>141</v>
      </c>
      <c r="E18" s="64"/>
      <c r="F18" s="64" t="s">
        <v>27</v>
      </c>
      <c r="G18" s="64" t="s">
        <v>101</v>
      </c>
      <c r="H18" s="65" t="s">
        <v>115</v>
      </c>
      <c r="J18" s="52" t="s">
        <v>142</v>
      </c>
      <c r="K18" s="64"/>
      <c r="L18" s="64"/>
      <c r="M18" s="64"/>
      <c r="N18" s="64"/>
      <c r="O18" s="64"/>
      <c r="P18" s="54"/>
      <c r="Q18" s="56"/>
    </row>
    <row r="19" spans="1:17" ht="21.95" customHeight="1" x14ac:dyDescent="0.15">
      <c r="A19" s="52" t="s">
        <v>143</v>
      </c>
      <c r="B19" s="64" t="s">
        <v>144</v>
      </c>
      <c r="C19" s="64" t="s">
        <v>29</v>
      </c>
      <c r="D19" s="64" t="s">
        <v>145</v>
      </c>
      <c r="E19" s="64"/>
      <c r="F19" s="64" t="s">
        <v>52</v>
      </c>
      <c r="G19" s="64" t="s">
        <v>112</v>
      </c>
      <c r="H19" s="65" t="s">
        <v>146</v>
      </c>
      <c r="J19" s="52" t="s">
        <v>147</v>
      </c>
      <c r="K19" s="64"/>
      <c r="L19" s="64"/>
      <c r="M19" s="64"/>
      <c r="N19" s="64"/>
      <c r="O19" s="64"/>
      <c r="P19" s="54"/>
      <c r="Q19" s="56"/>
    </row>
    <row r="20" spans="1:17" ht="21.95" customHeight="1" x14ac:dyDescent="0.15">
      <c r="A20" s="52" t="s">
        <v>148</v>
      </c>
      <c r="B20" s="64" t="s">
        <v>149</v>
      </c>
      <c r="C20" s="64" t="s">
        <v>132</v>
      </c>
      <c r="D20" s="64" t="s">
        <v>77</v>
      </c>
      <c r="E20" s="64" t="s">
        <v>29</v>
      </c>
      <c r="F20" s="64" t="s">
        <v>150</v>
      </c>
      <c r="G20" s="64" t="s">
        <v>151</v>
      </c>
      <c r="H20" s="65" t="s">
        <v>152</v>
      </c>
      <c r="J20" s="52" t="s">
        <v>153</v>
      </c>
      <c r="K20" s="64"/>
      <c r="L20" s="64"/>
      <c r="M20" s="64"/>
      <c r="N20" s="64"/>
      <c r="O20" s="64"/>
      <c r="P20" s="54"/>
      <c r="Q20" s="56"/>
    </row>
    <row r="21" spans="1:17" ht="21.95" customHeight="1" x14ac:dyDescent="0.15">
      <c r="A21" s="52" t="s">
        <v>154</v>
      </c>
      <c r="B21" s="64" t="s">
        <v>51</v>
      </c>
      <c r="C21" s="64" t="s">
        <v>122</v>
      </c>
      <c r="D21" s="64" t="s">
        <v>133</v>
      </c>
      <c r="E21" s="64" t="s">
        <v>77</v>
      </c>
      <c r="F21" s="64" t="s">
        <v>155</v>
      </c>
      <c r="G21" s="64" t="s">
        <v>156</v>
      </c>
      <c r="H21" s="65" t="s">
        <v>157</v>
      </c>
      <c r="J21" s="52" t="s">
        <v>158</v>
      </c>
      <c r="K21" s="64"/>
      <c r="L21" s="64"/>
      <c r="M21" s="64"/>
      <c r="N21" s="64"/>
      <c r="O21" s="64"/>
      <c r="P21" s="54"/>
      <c r="Q21" s="56"/>
    </row>
    <row r="22" spans="1:17" ht="21.95" customHeight="1" x14ac:dyDescent="0.15">
      <c r="A22" s="63" t="s">
        <v>159</v>
      </c>
      <c r="B22" s="64" t="s">
        <v>74</v>
      </c>
      <c r="C22" s="64" t="s">
        <v>62</v>
      </c>
      <c r="D22" s="64" t="s">
        <v>160</v>
      </c>
      <c r="E22" s="64" t="s">
        <v>26</v>
      </c>
      <c r="F22" s="64" t="s">
        <v>30</v>
      </c>
      <c r="G22" s="64" t="s">
        <v>66</v>
      </c>
      <c r="H22" s="65"/>
      <c r="J22" s="63"/>
      <c r="K22" s="64"/>
      <c r="L22" s="64"/>
      <c r="M22" s="64"/>
      <c r="N22" s="64"/>
      <c r="O22" s="64"/>
      <c r="P22" s="54"/>
      <c r="Q22" s="56"/>
    </row>
    <row r="23" spans="1:17" ht="21.95" customHeight="1" x14ac:dyDescent="0.15">
      <c r="A23" s="63" t="s">
        <v>161</v>
      </c>
      <c r="B23" s="64" t="s">
        <v>162</v>
      </c>
      <c r="C23" s="64" t="s">
        <v>163</v>
      </c>
      <c r="D23" s="64" t="s">
        <v>164</v>
      </c>
      <c r="E23" s="64" t="s">
        <v>89</v>
      </c>
      <c r="F23" s="64" t="s">
        <v>155</v>
      </c>
      <c r="G23" s="64" t="s">
        <v>156</v>
      </c>
      <c r="H23" s="65" t="s">
        <v>157</v>
      </c>
      <c r="J23" s="52" t="s">
        <v>165</v>
      </c>
      <c r="K23" s="53" t="s">
        <v>166</v>
      </c>
      <c r="L23" s="53" t="s">
        <v>167</v>
      </c>
      <c r="M23" s="53" t="s">
        <v>168</v>
      </c>
      <c r="N23" s="53" t="s">
        <v>169</v>
      </c>
      <c r="O23" s="64"/>
      <c r="P23" s="54"/>
      <c r="Q23" s="56"/>
    </row>
    <row r="24" spans="1:17" ht="21.95" customHeight="1" x14ac:dyDescent="0.15">
      <c r="A24" s="63" t="s">
        <v>170</v>
      </c>
      <c r="B24" s="64" t="s">
        <v>171</v>
      </c>
      <c r="C24" s="64" t="s">
        <v>54</v>
      </c>
      <c r="D24" s="64" t="s">
        <v>78</v>
      </c>
      <c r="E24" s="64" t="s">
        <v>172</v>
      </c>
      <c r="F24" s="64" t="s">
        <v>173</v>
      </c>
      <c r="G24" s="64" t="s">
        <v>152</v>
      </c>
      <c r="H24" s="65" t="s">
        <v>174</v>
      </c>
      <c r="J24" s="52" t="s">
        <v>175</v>
      </c>
      <c r="K24" s="53" t="s">
        <v>176</v>
      </c>
      <c r="L24" s="53" t="s">
        <v>177</v>
      </c>
      <c r="M24" s="53" t="s">
        <v>178</v>
      </c>
      <c r="N24" s="53" t="s">
        <v>179</v>
      </c>
      <c r="O24" s="53" t="s">
        <v>180</v>
      </c>
      <c r="P24" s="55" t="s">
        <v>181</v>
      </c>
      <c r="Q24" s="56"/>
    </row>
    <row r="25" spans="1:17" ht="21.95" customHeight="1" x14ac:dyDescent="0.15">
      <c r="A25" s="63" t="s">
        <v>182</v>
      </c>
      <c r="B25" s="64" t="s">
        <v>183</v>
      </c>
      <c r="C25" s="64" t="s">
        <v>88</v>
      </c>
      <c r="D25" s="64" t="s">
        <v>25</v>
      </c>
      <c r="E25" s="64" t="s">
        <v>125</v>
      </c>
      <c r="F25" s="64" t="s">
        <v>184</v>
      </c>
      <c r="G25" s="64" t="s">
        <v>128</v>
      </c>
      <c r="H25" s="65" t="s">
        <v>134</v>
      </c>
      <c r="J25" s="52" t="s">
        <v>185</v>
      </c>
      <c r="K25" s="53" t="s">
        <v>186</v>
      </c>
      <c r="L25" s="53" t="s">
        <v>187</v>
      </c>
      <c r="M25" s="53" t="s">
        <v>188</v>
      </c>
      <c r="N25" s="64"/>
      <c r="O25" s="64"/>
      <c r="P25" s="54"/>
      <c r="Q25" s="56"/>
    </row>
    <row r="26" spans="1:17" ht="21.95" customHeight="1" x14ac:dyDescent="0.15">
      <c r="A26" s="63" t="s">
        <v>189</v>
      </c>
      <c r="B26" s="64" t="s">
        <v>87</v>
      </c>
      <c r="C26" s="64" t="s">
        <v>40</v>
      </c>
      <c r="D26" s="64" t="s">
        <v>124</v>
      </c>
      <c r="E26" s="64" t="s">
        <v>123</v>
      </c>
      <c r="F26" s="64" t="s">
        <v>190</v>
      </c>
      <c r="G26" s="64" t="s">
        <v>90</v>
      </c>
      <c r="H26" s="65" t="s">
        <v>91</v>
      </c>
      <c r="J26" s="52" t="s">
        <v>191</v>
      </c>
      <c r="K26" s="53" t="s">
        <v>192</v>
      </c>
      <c r="L26" s="53" t="s">
        <v>193</v>
      </c>
      <c r="M26" s="64"/>
      <c r="N26" s="64"/>
      <c r="O26" s="64"/>
      <c r="P26" s="54"/>
      <c r="Q26" s="56"/>
    </row>
    <row r="27" spans="1:17" ht="21.95" customHeight="1" x14ac:dyDescent="0.15">
      <c r="A27" s="63" t="s">
        <v>194</v>
      </c>
      <c r="B27" s="64" t="s">
        <v>101</v>
      </c>
      <c r="C27" s="64" t="s">
        <v>102</v>
      </c>
      <c r="D27" s="64" t="s">
        <v>134</v>
      </c>
      <c r="E27" s="64" t="s">
        <v>140</v>
      </c>
      <c r="F27" s="64" t="s">
        <v>136</v>
      </c>
      <c r="G27" s="64" t="s">
        <v>114</v>
      </c>
      <c r="H27" s="65" t="s">
        <v>195</v>
      </c>
      <c r="J27" s="52" t="s">
        <v>196</v>
      </c>
      <c r="K27" s="53" t="s">
        <v>197</v>
      </c>
      <c r="L27" s="53" t="s">
        <v>198</v>
      </c>
      <c r="M27" s="53" t="s">
        <v>199</v>
      </c>
      <c r="N27" s="64"/>
      <c r="O27" s="64"/>
      <c r="P27" s="54"/>
      <c r="Q27" s="56"/>
    </row>
    <row r="28" spans="1:17" ht="21.95" customHeight="1" x14ac:dyDescent="0.15">
      <c r="A28" s="63" t="s">
        <v>200</v>
      </c>
      <c r="B28" s="64" t="s">
        <v>112</v>
      </c>
      <c r="C28" s="64"/>
      <c r="D28" s="64" t="s">
        <v>184</v>
      </c>
      <c r="E28" s="64" t="s">
        <v>113</v>
      </c>
      <c r="F28" s="64" t="s">
        <v>190</v>
      </c>
      <c r="G28" s="64" t="s">
        <v>146</v>
      </c>
      <c r="H28" s="65" t="s">
        <v>144</v>
      </c>
      <c r="J28" s="52" t="s">
        <v>201</v>
      </c>
      <c r="K28" s="53" t="s">
        <v>202</v>
      </c>
      <c r="L28" s="53" t="s">
        <v>203</v>
      </c>
      <c r="M28" s="64"/>
      <c r="N28" s="64"/>
      <c r="O28" s="64"/>
      <c r="P28" s="54"/>
      <c r="Q28" s="56"/>
    </row>
    <row r="29" spans="1:17" ht="21.95" customHeight="1" x14ac:dyDescent="0.15">
      <c r="A29" s="63" t="s">
        <v>204</v>
      </c>
      <c r="B29" s="64" t="s">
        <v>129</v>
      </c>
      <c r="C29" s="64" t="s">
        <v>122</v>
      </c>
      <c r="D29" s="64" t="s">
        <v>42</v>
      </c>
      <c r="E29" s="64" t="s">
        <v>30</v>
      </c>
      <c r="F29" s="64" t="s">
        <v>195</v>
      </c>
      <c r="G29" s="64" t="s">
        <v>123</v>
      </c>
      <c r="H29" s="65" t="s">
        <v>183</v>
      </c>
      <c r="J29" s="52" t="s">
        <v>205</v>
      </c>
      <c r="K29" s="53" t="s">
        <v>206</v>
      </c>
      <c r="L29" s="53" t="s">
        <v>207</v>
      </c>
      <c r="M29" s="53" t="s">
        <v>208</v>
      </c>
      <c r="N29" s="64"/>
      <c r="O29" s="64"/>
      <c r="P29" s="54"/>
      <c r="Q29" s="56"/>
    </row>
    <row r="30" spans="1:17" ht="21.95" customHeight="1" x14ac:dyDescent="0.15">
      <c r="A30" s="63" t="s">
        <v>209</v>
      </c>
      <c r="B30" s="64" t="s">
        <v>135</v>
      </c>
      <c r="C30" s="64" t="s">
        <v>132</v>
      </c>
      <c r="D30" s="64" t="s">
        <v>64</v>
      </c>
      <c r="E30" s="64" t="s">
        <v>210</v>
      </c>
      <c r="F30" s="64" t="s">
        <v>40</v>
      </c>
      <c r="G30" s="64" t="s">
        <v>211</v>
      </c>
      <c r="H30" s="65" t="s">
        <v>151</v>
      </c>
      <c r="J30" s="52" t="s">
        <v>212</v>
      </c>
      <c r="K30" s="53" t="s">
        <v>213</v>
      </c>
      <c r="L30" s="53" t="s">
        <v>214</v>
      </c>
      <c r="M30" s="64"/>
      <c r="N30" s="64"/>
      <c r="O30" s="64"/>
      <c r="P30" s="54"/>
      <c r="Q30" s="56"/>
    </row>
    <row r="31" spans="1:17" ht="21.95" customHeight="1" x14ac:dyDescent="0.15">
      <c r="A31" s="63" t="s">
        <v>215</v>
      </c>
      <c r="B31" s="64" t="s">
        <v>129</v>
      </c>
      <c r="C31" s="64" t="s">
        <v>28</v>
      </c>
      <c r="D31" s="64"/>
      <c r="E31" s="64" t="s">
        <v>53</v>
      </c>
      <c r="F31" s="64" t="s">
        <v>63</v>
      </c>
      <c r="G31" s="64" t="s">
        <v>133</v>
      </c>
      <c r="H31" s="65" t="s">
        <v>122</v>
      </c>
      <c r="J31" s="52" t="s">
        <v>216</v>
      </c>
      <c r="K31" s="53" t="s">
        <v>217</v>
      </c>
      <c r="L31" s="64"/>
      <c r="M31" s="64"/>
      <c r="N31" s="64"/>
      <c r="O31" s="64"/>
      <c r="P31" s="54"/>
      <c r="Q31" s="56"/>
    </row>
    <row r="32" spans="1:17" ht="21.95" customHeight="1" x14ac:dyDescent="0.15">
      <c r="A32" s="63" t="s">
        <v>218</v>
      </c>
      <c r="B32" s="64" t="s">
        <v>135</v>
      </c>
      <c r="C32" s="64" t="s">
        <v>149</v>
      </c>
      <c r="D32" s="64" t="s">
        <v>65</v>
      </c>
      <c r="E32" s="64" t="s">
        <v>53</v>
      </c>
      <c r="F32" s="64"/>
      <c r="G32" s="64" t="s">
        <v>64</v>
      </c>
      <c r="H32" s="65" t="s">
        <v>132</v>
      </c>
      <c r="J32" s="52" t="s">
        <v>219</v>
      </c>
      <c r="K32" s="64"/>
      <c r="L32" s="64"/>
      <c r="M32" s="64"/>
      <c r="N32" s="64"/>
      <c r="O32" s="64"/>
      <c r="P32" s="54"/>
      <c r="Q32" s="56"/>
    </row>
    <row r="33" spans="1:17" ht="21.95" customHeight="1" x14ac:dyDescent="0.15">
      <c r="A33" s="63" t="s">
        <v>220</v>
      </c>
      <c r="B33" s="64" t="s">
        <v>141</v>
      </c>
      <c r="C33" s="64" t="s">
        <v>221</v>
      </c>
      <c r="D33" s="64" t="s">
        <v>28</v>
      </c>
      <c r="E33" s="64" t="s">
        <v>164</v>
      </c>
      <c r="F33" s="64" t="s">
        <v>66</v>
      </c>
      <c r="G33" s="64" t="s">
        <v>160</v>
      </c>
      <c r="H33" s="65" t="s">
        <v>38</v>
      </c>
      <c r="J33" s="52" t="s">
        <v>222</v>
      </c>
      <c r="K33" s="53" t="s">
        <v>223</v>
      </c>
      <c r="L33" s="53" t="s">
        <v>224</v>
      </c>
      <c r="M33" s="64"/>
      <c r="N33" s="64"/>
      <c r="O33" s="64"/>
      <c r="P33" s="54"/>
      <c r="Q33" s="56"/>
    </row>
    <row r="34" spans="1:17" ht="21.95" customHeight="1" x14ac:dyDescent="0.15">
      <c r="A34" s="63" t="s">
        <v>225</v>
      </c>
      <c r="B34" s="64" t="s">
        <v>145</v>
      </c>
      <c r="C34" s="64" t="s">
        <v>42</v>
      </c>
      <c r="D34" s="64" t="s">
        <v>226</v>
      </c>
      <c r="E34" s="64" t="s">
        <v>136</v>
      </c>
      <c r="F34" s="64" t="s">
        <v>137</v>
      </c>
      <c r="G34" s="64" t="s">
        <v>210</v>
      </c>
      <c r="H34" s="65" t="s">
        <v>24</v>
      </c>
      <c r="J34" s="52" t="s">
        <v>227</v>
      </c>
      <c r="K34" s="53" t="s">
        <v>228</v>
      </c>
      <c r="L34" s="53" t="s">
        <v>229</v>
      </c>
      <c r="M34" s="53" t="s">
        <v>230</v>
      </c>
      <c r="N34" s="64"/>
      <c r="O34" s="64"/>
      <c r="P34" s="54"/>
      <c r="Q34" s="56"/>
    </row>
    <row r="35" spans="1:17" ht="21.95" customHeight="1" x14ac:dyDescent="0.15">
      <c r="A35" s="63" t="s">
        <v>231</v>
      </c>
      <c r="B35" s="64" t="s">
        <v>65</v>
      </c>
      <c r="C35" s="64" t="s">
        <v>103</v>
      </c>
      <c r="D35" s="64" t="s">
        <v>164</v>
      </c>
      <c r="E35" s="64" t="s">
        <v>128</v>
      </c>
      <c r="F35" s="64"/>
      <c r="G35" s="64" t="s">
        <v>173</v>
      </c>
      <c r="H35" s="65" t="s">
        <v>137</v>
      </c>
      <c r="J35" s="52" t="s">
        <v>232</v>
      </c>
      <c r="K35" s="53" t="s">
        <v>233</v>
      </c>
      <c r="L35" s="53" t="s">
        <v>234</v>
      </c>
      <c r="M35" s="64"/>
      <c r="N35" s="64"/>
      <c r="O35" s="64"/>
      <c r="P35" s="54"/>
      <c r="Q35" s="56"/>
    </row>
    <row r="36" spans="1:17" ht="21.95" customHeight="1" x14ac:dyDescent="0.15">
      <c r="A36" s="63" t="s">
        <v>235</v>
      </c>
      <c r="B36" s="64" t="s">
        <v>221</v>
      </c>
      <c r="C36" s="64" t="s">
        <v>141</v>
      </c>
      <c r="D36" s="64" t="s">
        <v>114</v>
      </c>
      <c r="E36" s="64" t="s">
        <v>105</v>
      </c>
      <c r="F36" s="64" t="s">
        <v>28</v>
      </c>
      <c r="G36" s="64" t="s">
        <v>124</v>
      </c>
      <c r="H36" s="65" t="s">
        <v>172</v>
      </c>
      <c r="J36" s="52" t="s">
        <v>236</v>
      </c>
      <c r="K36" s="53" t="s">
        <v>237</v>
      </c>
      <c r="L36" s="53" t="s">
        <v>238</v>
      </c>
      <c r="M36" s="64"/>
      <c r="N36" s="64"/>
      <c r="O36" s="64"/>
      <c r="P36" s="54"/>
      <c r="Q36" s="56"/>
    </row>
    <row r="37" spans="1:17" ht="21.95" customHeight="1" x14ac:dyDescent="0.15">
      <c r="A37" s="63" t="s">
        <v>239</v>
      </c>
      <c r="B37" s="64" t="s">
        <v>55</v>
      </c>
      <c r="C37" s="64" t="s">
        <v>145</v>
      </c>
      <c r="D37" s="64" t="s">
        <v>163</v>
      </c>
      <c r="E37" s="64" t="s">
        <v>30</v>
      </c>
      <c r="F37" s="64" t="s">
        <v>150</v>
      </c>
      <c r="G37" s="64" t="s">
        <v>173</v>
      </c>
      <c r="H37" s="65" t="s">
        <v>184</v>
      </c>
      <c r="J37" s="52" t="s">
        <v>240</v>
      </c>
      <c r="K37" s="53" t="s">
        <v>241</v>
      </c>
      <c r="L37" s="53" t="s">
        <v>242</v>
      </c>
      <c r="M37" s="53" t="s">
        <v>243</v>
      </c>
      <c r="N37" s="53" t="s">
        <v>244</v>
      </c>
      <c r="O37" s="64"/>
      <c r="P37" s="54"/>
      <c r="Q37" s="56"/>
    </row>
    <row r="38" spans="1:17" ht="21.95" customHeight="1" x14ac:dyDescent="0.15">
      <c r="A38" s="63" t="s">
        <v>245</v>
      </c>
      <c r="B38" s="64" t="s">
        <v>44</v>
      </c>
      <c r="C38" s="64" t="s">
        <v>78</v>
      </c>
      <c r="D38" s="64" t="s">
        <v>40</v>
      </c>
      <c r="E38" s="64" t="s">
        <v>63</v>
      </c>
      <c r="F38" s="64"/>
      <c r="G38" s="64"/>
      <c r="H38" s="65" t="s">
        <v>39</v>
      </c>
      <c r="J38" s="52" t="s">
        <v>246</v>
      </c>
      <c r="K38" s="53" t="s">
        <v>247</v>
      </c>
      <c r="L38" s="64"/>
      <c r="M38" s="64"/>
      <c r="N38" s="64"/>
      <c r="O38" s="64"/>
      <c r="P38" s="54"/>
      <c r="Q38" s="56"/>
    </row>
    <row r="39" spans="1:17" ht="21.95" hidden="1" customHeight="1" x14ac:dyDescent="0.15">
      <c r="A39" s="63" t="s">
        <v>248</v>
      </c>
      <c r="B39" s="64" t="s">
        <v>190</v>
      </c>
      <c r="C39" s="64" t="s">
        <v>146</v>
      </c>
      <c r="D39" s="64" t="s">
        <v>24</v>
      </c>
      <c r="E39" s="64" t="s">
        <v>249</v>
      </c>
      <c r="F39" s="64"/>
      <c r="G39" s="64"/>
      <c r="H39" s="65"/>
      <c r="J39" s="52" t="s">
        <v>250</v>
      </c>
      <c r="K39" s="53" t="s">
        <v>251</v>
      </c>
      <c r="L39" s="53" t="s">
        <v>252</v>
      </c>
      <c r="M39" s="53" t="s">
        <v>253</v>
      </c>
      <c r="N39" s="64"/>
      <c r="O39" s="64"/>
      <c r="P39" s="54"/>
      <c r="Q39" s="56"/>
    </row>
    <row r="40" spans="1:17" ht="21.95" hidden="1" customHeight="1" x14ac:dyDescent="0.15">
      <c r="A40" s="63" t="s">
        <v>254</v>
      </c>
      <c r="B40" s="64" t="s">
        <v>183</v>
      </c>
      <c r="C40" s="64" t="s">
        <v>89</v>
      </c>
      <c r="D40" s="64" t="s">
        <v>38</v>
      </c>
      <c r="E40" s="64" t="s">
        <v>255</v>
      </c>
      <c r="F40" s="64"/>
      <c r="G40" s="64" t="s">
        <v>256</v>
      </c>
      <c r="H40" s="65"/>
      <c r="J40" s="52" t="s">
        <v>257</v>
      </c>
      <c r="K40" s="53" t="s">
        <v>258</v>
      </c>
      <c r="L40" s="53" t="s">
        <v>259</v>
      </c>
      <c r="M40" s="53" t="s">
        <v>260</v>
      </c>
      <c r="N40" s="64"/>
      <c r="O40" s="64"/>
      <c r="P40" s="54"/>
      <c r="Q40" s="56"/>
    </row>
    <row r="41" spans="1:17" ht="21.95" hidden="1" customHeight="1" x14ac:dyDescent="0.15">
      <c r="A41" s="63" t="s">
        <v>261</v>
      </c>
      <c r="B41" s="64" t="s">
        <v>55</v>
      </c>
      <c r="C41" s="64" t="s">
        <v>211</v>
      </c>
      <c r="D41" s="64" t="s">
        <v>151</v>
      </c>
      <c r="E41" s="64" t="s">
        <v>262</v>
      </c>
      <c r="F41" s="64"/>
      <c r="G41" s="64"/>
      <c r="H41" s="65"/>
      <c r="J41" s="52" t="s">
        <v>263</v>
      </c>
      <c r="K41" s="53" t="s">
        <v>264</v>
      </c>
      <c r="L41" s="53" t="s">
        <v>265</v>
      </c>
      <c r="M41" s="53" t="s">
        <v>266</v>
      </c>
      <c r="N41" s="64"/>
      <c r="O41" s="64"/>
      <c r="P41" s="54"/>
      <c r="Q41" s="56"/>
    </row>
    <row r="42" spans="1:17" ht="21.95" hidden="1" customHeight="1" x14ac:dyDescent="0.15">
      <c r="A42" s="63" t="s">
        <v>267</v>
      </c>
      <c r="B42" s="64" t="s">
        <v>44</v>
      </c>
      <c r="C42" s="64" t="s">
        <v>195</v>
      </c>
      <c r="D42" s="64" t="s">
        <v>211</v>
      </c>
      <c r="E42" s="64" t="s">
        <v>268</v>
      </c>
      <c r="F42" s="64" t="s">
        <v>269</v>
      </c>
      <c r="G42" s="64"/>
      <c r="H42" s="65"/>
      <c r="J42" s="52" t="s">
        <v>270</v>
      </c>
      <c r="K42" s="53" t="s">
        <v>271</v>
      </c>
      <c r="L42" s="53" t="s">
        <v>272</v>
      </c>
      <c r="M42" s="53" t="s">
        <v>273</v>
      </c>
      <c r="N42" s="64"/>
      <c r="O42" s="64"/>
      <c r="P42" s="54"/>
      <c r="Q42" s="56"/>
    </row>
    <row r="43" spans="1:17" ht="21.95" hidden="1" customHeight="1" x14ac:dyDescent="0.15">
      <c r="A43" s="63" t="s">
        <v>274</v>
      </c>
      <c r="B43" s="64" t="s">
        <v>164</v>
      </c>
      <c r="C43" s="64" t="s">
        <v>76</v>
      </c>
      <c r="D43" s="64" t="s">
        <v>149</v>
      </c>
      <c r="E43" s="64" t="s">
        <v>152</v>
      </c>
      <c r="F43" s="64"/>
      <c r="G43" s="64"/>
      <c r="H43" s="65"/>
      <c r="J43" s="52" t="s">
        <v>275</v>
      </c>
      <c r="K43" s="53" t="s">
        <v>276</v>
      </c>
      <c r="L43" s="53" t="s">
        <v>277</v>
      </c>
      <c r="M43" s="53" t="s">
        <v>278</v>
      </c>
      <c r="N43" s="64"/>
      <c r="O43" s="64"/>
      <c r="P43" s="54"/>
      <c r="Q43" s="56"/>
    </row>
    <row r="44" spans="1:17" ht="21.95" hidden="1" customHeight="1" x14ac:dyDescent="0.15">
      <c r="A44" s="63" t="s">
        <v>279</v>
      </c>
      <c r="B44" s="64" t="s">
        <v>226</v>
      </c>
      <c r="C44" s="64" t="s">
        <v>172</v>
      </c>
      <c r="D44" s="64" t="s">
        <v>75</v>
      </c>
      <c r="E44" s="64"/>
      <c r="F44" s="64"/>
      <c r="G44" s="64"/>
      <c r="H44" s="65"/>
      <c r="J44" s="52" t="s">
        <v>280</v>
      </c>
      <c r="K44" s="53" t="s">
        <v>281</v>
      </c>
      <c r="L44" s="53" t="s">
        <v>282</v>
      </c>
      <c r="M44" s="53" t="s">
        <v>283</v>
      </c>
      <c r="N44" s="64"/>
      <c r="O44" s="64"/>
      <c r="P44" s="54"/>
      <c r="Q44" s="56"/>
    </row>
    <row r="45" spans="1:17" ht="21.95" hidden="1" customHeight="1" x14ac:dyDescent="0.15">
      <c r="A45" s="63" t="s">
        <v>284</v>
      </c>
      <c r="B45" s="64" t="s">
        <v>102</v>
      </c>
      <c r="C45" s="64" t="s">
        <v>125</v>
      </c>
      <c r="D45" s="64" t="s">
        <v>53</v>
      </c>
      <c r="E45" s="64" t="s">
        <v>285</v>
      </c>
      <c r="F45" s="64"/>
      <c r="G45" s="64" t="s">
        <v>286</v>
      </c>
      <c r="H45" s="65"/>
      <c r="J45" s="52" t="s">
        <v>287</v>
      </c>
      <c r="K45" s="64"/>
      <c r="L45" s="64"/>
      <c r="M45" s="64"/>
      <c r="N45" s="64"/>
      <c r="O45" s="64"/>
      <c r="P45" s="54"/>
      <c r="Q45" s="56"/>
    </row>
    <row r="46" spans="1:17" ht="21.95" hidden="1" customHeight="1" x14ac:dyDescent="0.15">
      <c r="A46" s="63" t="s">
        <v>288</v>
      </c>
      <c r="B46" s="64" t="s">
        <v>113</v>
      </c>
      <c r="C46" s="64" t="s">
        <v>67</v>
      </c>
      <c r="D46" s="64" t="s">
        <v>64</v>
      </c>
      <c r="E46" s="64" t="s">
        <v>289</v>
      </c>
      <c r="F46" s="64"/>
      <c r="G46" s="64" t="s">
        <v>290</v>
      </c>
      <c r="H46" s="65"/>
      <c r="J46" s="52" t="s">
        <v>291</v>
      </c>
      <c r="K46" s="53" t="s">
        <v>292</v>
      </c>
      <c r="L46" s="53" t="s">
        <v>293</v>
      </c>
      <c r="M46" s="64"/>
      <c r="N46" s="64"/>
      <c r="O46" s="64"/>
      <c r="P46" s="54"/>
      <c r="Q46" s="56"/>
    </row>
    <row r="47" spans="1:17" ht="21.95" hidden="1" customHeight="1" x14ac:dyDescent="0.15">
      <c r="A47" s="63" t="s">
        <v>294</v>
      </c>
      <c r="B47" s="64" t="s">
        <v>162</v>
      </c>
      <c r="C47" s="64" t="s">
        <v>137</v>
      </c>
      <c r="D47" s="64" t="s">
        <v>76</v>
      </c>
      <c r="E47" s="64" t="s">
        <v>295</v>
      </c>
      <c r="F47" s="64"/>
      <c r="G47" s="64" t="s">
        <v>296</v>
      </c>
      <c r="H47" s="65"/>
      <c r="J47" s="52" t="s">
        <v>297</v>
      </c>
      <c r="K47" s="64"/>
      <c r="L47" s="64"/>
      <c r="M47" s="64"/>
      <c r="N47" s="64"/>
      <c r="O47" s="64"/>
      <c r="P47" s="54"/>
      <c r="Q47" s="56"/>
    </row>
    <row r="48" spans="1:17" ht="21.95" hidden="1" customHeight="1" x14ac:dyDescent="0.15">
      <c r="A48" s="63" t="s">
        <v>298</v>
      </c>
      <c r="B48" s="64" t="s">
        <v>171</v>
      </c>
      <c r="C48" s="64" t="s">
        <v>115</v>
      </c>
      <c r="D48" s="64" t="s">
        <v>41</v>
      </c>
      <c r="E48" s="64" t="s">
        <v>299</v>
      </c>
      <c r="F48" s="64"/>
      <c r="G48" s="64" t="s">
        <v>300</v>
      </c>
      <c r="H48" s="65"/>
      <c r="J48" s="52" t="s">
        <v>301</v>
      </c>
      <c r="K48" s="64"/>
      <c r="L48" s="64"/>
      <c r="M48" s="64"/>
      <c r="N48" s="64"/>
      <c r="O48" s="64"/>
      <c r="P48" s="54"/>
      <c r="Q48" s="56"/>
    </row>
    <row r="49" spans="1:17" ht="21.95" hidden="1" customHeight="1" x14ac:dyDescent="0.15">
      <c r="A49" s="63" t="s">
        <v>302</v>
      </c>
      <c r="B49" s="64" t="s">
        <v>25</v>
      </c>
      <c r="C49" s="64" t="s">
        <v>164</v>
      </c>
      <c r="D49" s="64" t="s">
        <v>162</v>
      </c>
      <c r="E49" s="64"/>
      <c r="F49" s="64"/>
      <c r="G49" s="64"/>
      <c r="H49" s="65"/>
      <c r="J49" s="52" t="s">
        <v>303</v>
      </c>
      <c r="K49" s="53" t="s">
        <v>304</v>
      </c>
      <c r="L49" s="64"/>
      <c r="M49" s="64"/>
      <c r="N49" s="64"/>
      <c r="O49" s="64"/>
      <c r="P49" s="54"/>
      <c r="Q49" s="56"/>
    </row>
    <row r="50" spans="1:17" ht="21.95" hidden="1" customHeight="1" x14ac:dyDescent="0.15">
      <c r="A50" s="63" t="s">
        <v>305</v>
      </c>
      <c r="B50" s="64" t="s">
        <v>39</v>
      </c>
      <c r="C50" s="64" t="s">
        <v>226</v>
      </c>
      <c r="D50" s="64" t="s">
        <v>171</v>
      </c>
      <c r="E50" s="64" t="s">
        <v>255</v>
      </c>
      <c r="F50" s="64"/>
      <c r="G50" s="64"/>
      <c r="H50" s="65"/>
      <c r="J50" s="52" t="s">
        <v>306</v>
      </c>
      <c r="K50" s="53" t="s">
        <v>307</v>
      </c>
      <c r="L50" s="64"/>
      <c r="M50" s="64"/>
      <c r="N50" s="64"/>
      <c r="O50" s="64"/>
      <c r="P50" s="54"/>
      <c r="Q50" s="56"/>
    </row>
    <row r="51" spans="1:17" ht="21.95" hidden="1" customHeight="1" x14ac:dyDescent="0.15">
      <c r="A51" s="63" t="s">
        <v>308</v>
      </c>
      <c r="B51" s="64" t="s">
        <v>164</v>
      </c>
      <c r="C51" s="64" t="s">
        <v>25</v>
      </c>
      <c r="D51" s="64" t="s">
        <v>75</v>
      </c>
      <c r="E51" s="64" t="s">
        <v>268</v>
      </c>
      <c r="F51" s="64"/>
      <c r="G51" s="64"/>
      <c r="H51" s="65"/>
      <c r="J51" s="52" t="s">
        <v>309</v>
      </c>
      <c r="K51" s="53" t="s">
        <v>310</v>
      </c>
      <c r="L51" s="64"/>
      <c r="M51" s="64"/>
      <c r="N51" s="64"/>
      <c r="O51" s="64"/>
      <c r="P51" s="54"/>
      <c r="Q51" s="56"/>
    </row>
    <row r="52" spans="1:17" ht="21.95" customHeight="1" x14ac:dyDescent="0.15">
      <c r="A52" s="63" t="s">
        <v>311</v>
      </c>
      <c r="B52" s="64"/>
      <c r="C52" s="64" t="s">
        <v>150</v>
      </c>
      <c r="D52" s="64" t="s">
        <v>163</v>
      </c>
      <c r="E52" s="64"/>
      <c r="F52" s="64"/>
      <c r="G52" s="64"/>
      <c r="H52" s="65"/>
      <c r="J52" s="52" t="s">
        <v>312</v>
      </c>
      <c r="K52" s="64"/>
      <c r="L52" s="64"/>
      <c r="M52" s="64"/>
      <c r="N52" s="64"/>
      <c r="O52" s="64"/>
      <c r="P52" s="54"/>
      <c r="Q52" s="56"/>
    </row>
    <row r="53" spans="1:17" ht="21.95" customHeight="1" x14ac:dyDescent="0.15">
      <c r="A53" s="63" t="s">
        <v>313</v>
      </c>
      <c r="B53" s="64"/>
      <c r="C53" s="64"/>
      <c r="D53" s="64"/>
      <c r="E53" s="64"/>
      <c r="F53" s="64"/>
      <c r="G53" s="64"/>
      <c r="H53" s="65"/>
      <c r="J53" s="52" t="s">
        <v>314</v>
      </c>
      <c r="K53" s="64"/>
      <c r="L53" s="64"/>
      <c r="M53" s="64"/>
      <c r="N53" s="64"/>
      <c r="O53" s="64"/>
      <c r="P53" s="54"/>
      <c r="Q53" s="56"/>
    </row>
    <row r="54" spans="1:17" ht="21.95" customHeight="1" x14ac:dyDescent="0.15">
      <c r="A54" s="63" t="s">
        <v>315</v>
      </c>
      <c r="B54" s="64"/>
      <c r="C54" s="64"/>
      <c r="D54" s="64"/>
      <c r="E54" s="64"/>
      <c r="F54" s="64"/>
      <c r="G54" s="64"/>
      <c r="H54" s="65"/>
      <c r="J54" s="52" t="s">
        <v>316</v>
      </c>
      <c r="K54" s="64"/>
      <c r="L54" s="64"/>
      <c r="M54" s="64"/>
      <c r="N54" s="64"/>
      <c r="O54" s="64"/>
      <c r="P54" s="54"/>
      <c r="Q54" s="56"/>
    </row>
    <row r="55" spans="1:17" ht="21.95" hidden="1" customHeight="1" x14ac:dyDescent="0.15">
      <c r="A55" s="52" t="s">
        <v>317</v>
      </c>
      <c r="B55" s="64"/>
      <c r="C55" s="64" t="s">
        <v>65</v>
      </c>
      <c r="D55" s="64"/>
      <c r="E55" s="64"/>
      <c r="F55" s="64"/>
      <c r="G55" s="64"/>
      <c r="H55" s="65"/>
      <c r="J55" s="63"/>
      <c r="K55" s="64"/>
      <c r="L55" s="64"/>
      <c r="M55" s="64"/>
      <c r="N55" s="64"/>
      <c r="O55" s="64"/>
      <c r="P55" s="54"/>
      <c r="Q55" s="56"/>
    </row>
    <row r="56" spans="1:17" ht="21.95" hidden="1" customHeight="1" x14ac:dyDescent="0.15">
      <c r="A56" s="52" t="s">
        <v>318</v>
      </c>
      <c r="B56" s="64"/>
      <c r="C56" s="64" t="s">
        <v>221</v>
      </c>
      <c r="D56" s="64"/>
      <c r="E56" s="64"/>
      <c r="F56" s="64"/>
      <c r="G56" s="64"/>
      <c r="H56" s="65"/>
      <c r="J56" s="63"/>
      <c r="K56" s="64"/>
      <c r="L56" s="64"/>
      <c r="M56" s="64"/>
      <c r="N56" s="64"/>
      <c r="O56" s="64"/>
      <c r="P56" s="54"/>
      <c r="Q56" s="56"/>
    </row>
    <row r="57" spans="1:17" ht="21.95" hidden="1" customHeight="1" x14ac:dyDescent="0.15">
      <c r="A57" s="63" t="s">
        <v>319</v>
      </c>
      <c r="B57" s="64" t="s">
        <v>88</v>
      </c>
      <c r="C57" s="64" t="s">
        <v>173</v>
      </c>
      <c r="D57" s="64" t="s">
        <v>41</v>
      </c>
      <c r="E57" s="64"/>
      <c r="F57" s="64"/>
      <c r="G57" s="64"/>
      <c r="H57" s="65"/>
      <c r="J57" s="52" t="s">
        <v>320</v>
      </c>
      <c r="K57" s="53" t="s">
        <v>321</v>
      </c>
      <c r="L57" s="64"/>
      <c r="M57" s="64"/>
      <c r="N57" s="64"/>
      <c r="O57" s="64"/>
      <c r="P57" s="54"/>
      <c r="Q57" s="56"/>
    </row>
    <row r="58" spans="1:17" ht="21.95" hidden="1" customHeight="1" x14ac:dyDescent="0.15">
      <c r="A58" s="52" t="s">
        <v>322</v>
      </c>
      <c r="B58" s="64" t="s">
        <v>24</v>
      </c>
      <c r="C58" s="64" t="s">
        <v>55</v>
      </c>
      <c r="D58" s="64" t="s">
        <v>295</v>
      </c>
      <c r="E58" s="64"/>
      <c r="F58" s="64"/>
      <c r="G58" s="64"/>
      <c r="H58" s="65"/>
      <c r="J58" s="63"/>
      <c r="K58" s="64"/>
      <c r="L58" s="64"/>
      <c r="M58" s="64"/>
      <c r="N58" s="64"/>
      <c r="O58" s="64"/>
      <c r="P58" s="54"/>
      <c r="Q58" s="56"/>
    </row>
    <row r="59" spans="1:17" ht="21.95" hidden="1" customHeight="1" x14ac:dyDescent="0.15">
      <c r="A59" s="63" t="s">
        <v>323</v>
      </c>
      <c r="B59" s="64" t="s">
        <v>38</v>
      </c>
      <c r="C59" s="64" t="s">
        <v>44</v>
      </c>
      <c r="D59" s="64" t="s">
        <v>299</v>
      </c>
      <c r="E59" s="64"/>
      <c r="F59" s="64"/>
      <c r="G59" s="64"/>
      <c r="H59" s="65"/>
      <c r="J59" s="63"/>
      <c r="K59" s="64"/>
      <c r="L59" s="64"/>
      <c r="M59" s="64"/>
      <c r="N59" s="64"/>
      <c r="O59" s="64"/>
      <c r="P59" s="54"/>
      <c r="Q59" s="56"/>
    </row>
    <row r="60" spans="1:17" ht="21.95" hidden="1" customHeight="1" x14ac:dyDescent="0.15">
      <c r="A60" s="63" t="s">
        <v>324</v>
      </c>
      <c r="B60" s="64" t="s">
        <v>51</v>
      </c>
      <c r="C60" s="64" t="s">
        <v>285</v>
      </c>
      <c r="D60" s="64"/>
      <c r="E60" s="64"/>
      <c r="F60" s="64"/>
      <c r="G60" s="64"/>
      <c r="H60" s="65"/>
      <c r="J60" s="63"/>
      <c r="K60" s="64"/>
      <c r="L60" s="64"/>
      <c r="M60" s="64"/>
      <c r="N60" s="64"/>
      <c r="O60" s="64"/>
      <c r="P60" s="54"/>
      <c r="Q60" s="56"/>
    </row>
    <row r="61" spans="1:17" ht="21.95" hidden="1" customHeight="1" x14ac:dyDescent="0.15">
      <c r="A61" s="63" t="s">
        <v>325</v>
      </c>
      <c r="B61" s="64" t="s">
        <v>62</v>
      </c>
      <c r="C61" s="64" t="s">
        <v>289</v>
      </c>
      <c r="D61" s="64"/>
      <c r="E61" s="64"/>
      <c r="F61" s="64"/>
      <c r="G61" s="64"/>
      <c r="H61" s="65"/>
      <c r="J61" s="63"/>
      <c r="K61" s="64"/>
      <c r="L61" s="64"/>
      <c r="M61" s="64"/>
      <c r="N61" s="64"/>
      <c r="O61" s="64"/>
      <c r="P61" s="54"/>
      <c r="Q61" s="56"/>
    </row>
    <row r="62" spans="1:17" ht="21.95" hidden="1" customHeight="1" x14ac:dyDescent="0.15">
      <c r="A62" s="63" t="s">
        <v>326</v>
      </c>
      <c r="B62" s="64" t="s">
        <v>51</v>
      </c>
      <c r="C62" s="64"/>
      <c r="D62" s="64"/>
      <c r="E62" s="64"/>
      <c r="F62" s="64"/>
      <c r="G62" s="64"/>
      <c r="H62" s="65"/>
      <c r="J62" s="63"/>
      <c r="K62" s="64"/>
      <c r="L62" s="64"/>
      <c r="M62" s="64"/>
      <c r="N62" s="64"/>
      <c r="O62" s="64"/>
      <c r="P62" s="54"/>
      <c r="Q62" s="56"/>
    </row>
    <row r="63" spans="1:17" ht="21.95" hidden="1" customHeight="1" x14ac:dyDescent="0.15">
      <c r="A63" s="63" t="s">
        <v>327</v>
      </c>
      <c r="B63" s="64" t="s">
        <v>164</v>
      </c>
      <c r="C63" s="64"/>
      <c r="D63" s="64"/>
      <c r="E63" s="64"/>
      <c r="F63" s="64"/>
      <c r="G63" s="64"/>
      <c r="H63" s="65"/>
      <c r="J63" s="52" t="s">
        <v>328</v>
      </c>
      <c r="K63" s="64"/>
      <c r="L63" s="64"/>
      <c r="M63" s="64"/>
      <c r="N63" s="64"/>
      <c r="O63" s="64"/>
      <c r="P63" s="54"/>
      <c r="Q63" s="56"/>
    </row>
    <row r="64" spans="1:17" ht="21.95" hidden="1" customHeight="1" x14ac:dyDescent="0.15">
      <c r="A64" s="63" t="s">
        <v>329</v>
      </c>
      <c r="B64" s="64" t="s">
        <v>226</v>
      </c>
      <c r="C64" s="64"/>
      <c r="D64" s="64"/>
      <c r="E64" s="64"/>
      <c r="F64" s="64"/>
      <c r="G64" s="64"/>
      <c r="H64" s="65"/>
      <c r="J64" s="52" t="s">
        <v>330</v>
      </c>
      <c r="K64" s="53" t="s">
        <v>331</v>
      </c>
      <c r="L64" s="64"/>
      <c r="M64" s="64"/>
      <c r="N64" s="64"/>
      <c r="O64" s="64"/>
      <c r="P64" s="54"/>
      <c r="Q64" s="56"/>
    </row>
    <row r="65" spans="1:17" ht="21.95" hidden="1" customHeight="1" x14ac:dyDescent="0.15">
      <c r="A65" s="63" t="s">
        <v>332</v>
      </c>
      <c r="B65" s="64" t="s">
        <v>164</v>
      </c>
      <c r="C65" s="64"/>
      <c r="D65" s="64"/>
      <c r="E65" s="64"/>
      <c r="F65" s="64"/>
      <c r="G65" s="64"/>
      <c r="H65" s="65"/>
      <c r="J65" s="52" t="s">
        <v>333</v>
      </c>
      <c r="K65" s="53" t="s">
        <v>334</v>
      </c>
      <c r="L65" s="53" t="s">
        <v>335</v>
      </c>
      <c r="M65" s="64"/>
      <c r="N65" s="64"/>
      <c r="O65" s="64"/>
      <c r="P65" s="54"/>
      <c r="Q65" s="56"/>
    </row>
    <row r="66" spans="1:17" ht="21.95" hidden="1" customHeight="1" x14ac:dyDescent="0.15">
      <c r="A66" s="63" t="s">
        <v>336</v>
      </c>
      <c r="B66" s="64" t="s">
        <v>105</v>
      </c>
      <c r="C66" s="64"/>
      <c r="D66" s="64"/>
      <c r="E66" s="64"/>
      <c r="F66" s="64"/>
      <c r="G66" s="64"/>
      <c r="H66" s="65"/>
      <c r="J66" s="52" t="s">
        <v>337</v>
      </c>
      <c r="K66" s="53" t="s">
        <v>338</v>
      </c>
      <c r="L66" s="53" t="s">
        <v>339</v>
      </c>
      <c r="M66" s="64"/>
      <c r="N66" s="64"/>
      <c r="O66" s="64"/>
      <c r="P66" s="54"/>
      <c r="Q66" s="56"/>
    </row>
    <row r="67" spans="1:17" ht="21.95" hidden="1" customHeight="1" x14ac:dyDescent="0.15">
      <c r="A67" s="63" t="s">
        <v>340</v>
      </c>
      <c r="B67" s="64" t="s">
        <v>173</v>
      </c>
      <c r="C67" s="64" t="s">
        <v>249</v>
      </c>
      <c r="D67" s="64"/>
      <c r="E67" s="64"/>
      <c r="F67" s="64"/>
      <c r="G67" s="64"/>
      <c r="H67" s="65"/>
      <c r="J67" s="52" t="s">
        <v>341</v>
      </c>
      <c r="K67" s="64"/>
      <c r="L67" s="64"/>
      <c r="M67" s="64"/>
      <c r="N67" s="64"/>
      <c r="O67" s="64"/>
      <c r="P67" s="54"/>
      <c r="Q67" s="56"/>
    </row>
    <row r="68" spans="1:17" ht="21.95" hidden="1" customHeight="1" x14ac:dyDescent="0.15">
      <c r="A68" s="63" t="s">
        <v>342</v>
      </c>
      <c r="B68" s="64" t="s">
        <v>262</v>
      </c>
      <c r="C68" s="64"/>
      <c r="D68" s="64"/>
      <c r="E68" s="64"/>
      <c r="F68" s="64"/>
      <c r="G68" s="64"/>
      <c r="H68" s="65"/>
      <c r="J68" s="52" t="s">
        <v>343</v>
      </c>
      <c r="K68" s="64"/>
      <c r="L68" s="64"/>
      <c r="M68" s="64"/>
      <c r="N68" s="64"/>
      <c r="O68" s="64"/>
      <c r="P68" s="54"/>
      <c r="Q68" s="56"/>
    </row>
    <row r="69" spans="1:17" ht="21.95" hidden="1" customHeight="1" x14ac:dyDescent="0.15">
      <c r="A69" s="63" t="s">
        <v>344</v>
      </c>
      <c r="B69" s="64" t="s">
        <v>269</v>
      </c>
      <c r="C69" s="64"/>
      <c r="D69" s="64"/>
      <c r="E69" s="64"/>
      <c r="F69" s="64"/>
      <c r="G69" s="64"/>
      <c r="H69" s="65"/>
      <c r="J69" s="52" t="s">
        <v>345</v>
      </c>
      <c r="K69" s="64"/>
      <c r="L69" s="64"/>
      <c r="M69" s="64"/>
      <c r="N69" s="64"/>
      <c r="O69" s="64"/>
      <c r="P69" s="54"/>
      <c r="Q69" s="56"/>
    </row>
    <row r="70" spans="1:17" ht="21.95" hidden="1" customHeight="1" x14ac:dyDescent="0.15">
      <c r="A70" s="63" t="s">
        <v>346</v>
      </c>
      <c r="B70" s="64"/>
      <c r="C70" s="64" t="s">
        <v>256</v>
      </c>
      <c r="D70" s="64"/>
      <c r="E70" s="64"/>
      <c r="F70" s="64"/>
      <c r="G70" s="64"/>
      <c r="H70" s="65"/>
      <c r="J70" s="52" t="s">
        <v>347</v>
      </c>
      <c r="K70" s="64"/>
      <c r="L70" s="64"/>
      <c r="M70" s="64"/>
      <c r="N70" s="64"/>
      <c r="O70" s="64"/>
      <c r="P70" s="54"/>
      <c r="Q70" s="56"/>
    </row>
    <row r="71" spans="1:17" ht="21.95" hidden="1" customHeight="1" x14ac:dyDescent="0.15">
      <c r="A71" s="63" t="s">
        <v>348</v>
      </c>
      <c r="B71" s="64" t="s">
        <v>28</v>
      </c>
      <c r="C71" s="64"/>
      <c r="D71" s="64"/>
      <c r="E71" s="64"/>
      <c r="F71" s="64"/>
      <c r="G71" s="64"/>
      <c r="H71" s="65"/>
      <c r="J71" s="63"/>
      <c r="K71" s="64"/>
      <c r="L71" s="64"/>
      <c r="M71" s="64"/>
      <c r="N71" s="64"/>
      <c r="O71" s="64"/>
      <c r="P71" s="54"/>
      <c r="Q71" s="56"/>
    </row>
    <row r="72" spans="1:17" ht="21.95" hidden="1" customHeight="1" x14ac:dyDescent="0.15">
      <c r="A72" s="63" t="s">
        <v>349</v>
      </c>
      <c r="B72" s="64" t="s">
        <v>53</v>
      </c>
      <c r="C72" s="64"/>
      <c r="D72" s="64"/>
      <c r="E72" s="64"/>
      <c r="F72" s="64"/>
      <c r="G72" s="64"/>
      <c r="H72" s="65"/>
      <c r="J72" s="63"/>
      <c r="K72" s="64"/>
      <c r="L72" s="64"/>
      <c r="M72" s="64"/>
      <c r="N72" s="64"/>
      <c r="O72" s="64"/>
      <c r="P72" s="54"/>
      <c r="Q72" s="56"/>
    </row>
    <row r="73" spans="1:17" ht="21.95" hidden="1" customHeight="1" x14ac:dyDescent="0.15">
      <c r="A73" s="63" t="s">
        <v>350</v>
      </c>
      <c r="B73" s="64" t="s">
        <v>88</v>
      </c>
      <c r="C73" s="64"/>
      <c r="D73" s="64"/>
      <c r="E73" s="64"/>
      <c r="F73" s="64"/>
      <c r="G73" s="64"/>
      <c r="H73" s="65"/>
      <c r="J73" s="63"/>
      <c r="K73" s="64"/>
      <c r="L73" s="64"/>
      <c r="M73" s="64"/>
      <c r="N73" s="64"/>
      <c r="O73" s="64"/>
      <c r="P73" s="54"/>
      <c r="Q73" s="56"/>
    </row>
    <row r="74" spans="1:17" ht="21.95" hidden="1" customHeight="1" x14ac:dyDescent="0.15">
      <c r="A74" s="63" t="s">
        <v>351</v>
      </c>
      <c r="B74" s="64" t="s">
        <v>102</v>
      </c>
      <c r="C74" s="64"/>
      <c r="D74" s="64"/>
      <c r="E74" s="64"/>
      <c r="F74" s="64"/>
      <c r="G74" s="64"/>
      <c r="H74" s="65"/>
      <c r="J74" s="63"/>
      <c r="K74" s="64"/>
      <c r="L74" s="64"/>
      <c r="M74" s="64"/>
      <c r="N74" s="64"/>
      <c r="O74" s="64"/>
      <c r="P74" s="54"/>
      <c r="Q74" s="56"/>
    </row>
    <row r="75" spans="1:17" ht="21.95" hidden="1" customHeight="1" x14ac:dyDescent="0.15">
      <c r="A75" s="63" t="s">
        <v>352</v>
      </c>
      <c r="B75" s="64" t="s">
        <v>113</v>
      </c>
      <c r="C75" s="64"/>
      <c r="D75" s="64"/>
      <c r="E75" s="64"/>
      <c r="F75" s="64"/>
      <c r="G75" s="64"/>
      <c r="H75" s="65"/>
      <c r="J75" s="63"/>
      <c r="K75" s="64"/>
      <c r="L75" s="64"/>
      <c r="M75" s="64"/>
      <c r="N75" s="64"/>
      <c r="O75" s="64"/>
      <c r="P75" s="54"/>
      <c r="Q75" s="56"/>
    </row>
    <row r="76" spans="1:17" ht="21.95" hidden="1" customHeight="1" x14ac:dyDescent="0.15">
      <c r="A76" s="63" t="s">
        <v>353</v>
      </c>
      <c r="B76" s="64" t="s">
        <v>162</v>
      </c>
      <c r="C76" s="64"/>
      <c r="D76" s="64"/>
      <c r="E76" s="64"/>
      <c r="F76" s="64"/>
      <c r="G76" s="64"/>
      <c r="H76" s="65"/>
      <c r="J76" s="63"/>
      <c r="K76" s="64"/>
      <c r="L76" s="64"/>
      <c r="M76" s="64"/>
      <c r="N76" s="64"/>
      <c r="O76" s="64"/>
      <c r="P76" s="54"/>
      <c r="Q76" s="56"/>
    </row>
    <row r="77" spans="1:17" ht="21.95" hidden="1" customHeight="1" x14ac:dyDescent="0.15">
      <c r="A77" s="63" t="s">
        <v>354</v>
      </c>
      <c r="B77" s="64" t="s">
        <v>171</v>
      </c>
      <c r="C77" s="64"/>
      <c r="D77" s="64"/>
      <c r="E77" s="64"/>
      <c r="F77" s="64"/>
      <c r="G77" s="64"/>
      <c r="H77" s="65"/>
      <c r="J77" s="63"/>
      <c r="K77" s="64"/>
      <c r="L77" s="64"/>
      <c r="M77" s="64"/>
      <c r="N77" s="64"/>
      <c r="O77" s="64"/>
      <c r="P77" s="54"/>
      <c r="Q77" s="56"/>
    </row>
    <row r="78" spans="1:17" ht="21.95" hidden="1" customHeight="1" x14ac:dyDescent="0.15">
      <c r="A78" s="63" t="s">
        <v>355</v>
      </c>
      <c r="B78" s="64" t="s">
        <v>29</v>
      </c>
      <c r="C78" s="64" t="s">
        <v>285</v>
      </c>
      <c r="D78" s="64"/>
      <c r="E78" s="64"/>
      <c r="F78" s="64"/>
      <c r="G78" s="64"/>
      <c r="H78" s="65"/>
      <c r="J78" s="63"/>
      <c r="K78" s="64"/>
      <c r="L78" s="64"/>
      <c r="M78" s="64"/>
      <c r="N78" s="64"/>
      <c r="O78" s="64"/>
      <c r="P78" s="54"/>
      <c r="Q78" s="56"/>
    </row>
    <row r="79" spans="1:17" ht="21.95" hidden="1" customHeight="1" x14ac:dyDescent="0.15">
      <c r="A79" s="63" t="s">
        <v>356</v>
      </c>
      <c r="B79" s="64" t="s">
        <v>114</v>
      </c>
      <c r="C79" s="64" t="s">
        <v>289</v>
      </c>
      <c r="D79" s="64"/>
      <c r="E79" s="64"/>
      <c r="F79" s="64"/>
      <c r="G79" s="64"/>
      <c r="H79" s="65"/>
      <c r="J79" s="63"/>
      <c r="K79" s="64"/>
      <c r="L79" s="64"/>
      <c r="M79" s="64"/>
      <c r="N79" s="64"/>
      <c r="O79" s="64"/>
      <c r="P79" s="54"/>
      <c r="Q79" s="56"/>
    </row>
    <row r="80" spans="1:17" ht="21.95" hidden="1" customHeight="1" x14ac:dyDescent="0.15">
      <c r="A80" s="63" t="s">
        <v>357</v>
      </c>
      <c r="B80" s="64" t="s">
        <v>123</v>
      </c>
      <c r="C80" s="64" t="s">
        <v>295</v>
      </c>
      <c r="D80" s="64"/>
      <c r="E80" s="64"/>
      <c r="F80" s="64"/>
      <c r="G80" s="64"/>
      <c r="H80" s="65"/>
      <c r="J80" s="52" t="s">
        <v>358</v>
      </c>
      <c r="K80" s="64"/>
      <c r="L80" s="64"/>
      <c r="M80" s="64"/>
      <c r="N80" s="64"/>
      <c r="O80" s="64"/>
      <c r="P80" s="54"/>
      <c r="Q80" s="56"/>
    </row>
    <row r="81" spans="1:17" ht="21.95" hidden="1" customHeight="1" x14ac:dyDescent="0.15">
      <c r="A81" s="63" t="s">
        <v>359</v>
      </c>
      <c r="B81" s="64" t="s">
        <v>163</v>
      </c>
      <c r="C81" s="64" t="s">
        <v>299</v>
      </c>
      <c r="D81" s="64"/>
      <c r="E81" s="64"/>
      <c r="F81" s="64"/>
      <c r="G81" s="64"/>
      <c r="H81" s="65"/>
      <c r="J81" s="52" t="s">
        <v>360</v>
      </c>
      <c r="K81" s="64"/>
      <c r="L81" s="64"/>
      <c r="M81" s="64"/>
      <c r="N81" s="64"/>
      <c r="O81" s="64"/>
      <c r="P81" s="54"/>
      <c r="Q81" s="56"/>
    </row>
    <row r="82" spans="1:17" ht="21.95" hidden="1" customHeight="1" x14ac:dyDescent="0.15">
      <c r="A82" s="63" t="s">
        <v>361</v>
      </c>
      <c r="B82" s="64" t="s">
        <v>66</v>
      </c>
      <c r="C82" s="64"/>
      <c r="D82" s="64"/>
      <c r="E82" s="64"/>
      <c r="F82" s="64"/>
      <c r="G82" s="64"/>
      <c r="H82" s="65"/>
      <c r="J82" s="52" t="s">
        <v>362</v>
      </c>
      <c r="K82" s="53" t="s">
        <v>363</v>
      </c>
      <c r="L82" s="64"/>
      <c r="M82" s="64"/>
      <c r="N82" s="64"/>
      <c r="O82" s="64"/>
      <c r="P82" s="54"/>
      <c r="Q82" s="56"/>
    </row>
    <row r="83" spans="1:17" ht="21.95" hidden="1" customHeight="1" x14ac:dyDescent="0.15">
      <c r="A83" s="63" t="s">
        <v>364</v>
      </c>
      <c r="B83" s="64" t="s">
        <v>78</v>
      </c>
      <c r="C83" s="64" t="s">
        <v>74</v>
      </c>
      <c r="D83" s="64" t="s">
        <v>296</v>
      </c>
      <c r="E83" s="64"/>
      <c r="F83" s="64"/>
      <c r="G83" s="64"/>
      <c r="H83" s="65"/>
      <c r="J83" s="52" t="s">
        <v>365</v>
      </c>
      <c r="K83" s="64"/>
      <c r="L83" s="64"/>
      <c r="M83" s="64"/>
      <c r="N83" s="64"/>
      <c r="O83" s="64"/>
      <c r="P83" s="54"/>
      <c r="Q83" s="56"/>
    </row>
    <row r="84" spans="1:17" ht="21.95" hidden="1" customHeight="1" x14ac:dyDescent="0.15">
      <c r="A84" s="63" t="s">
        <v>366</v>
      </c>
      <c r="B84" s="64" t="s">
        <v>133</v>
      </c>
      <c r="C84" s="64" t="s">
        <v>87</v>
      </c>
      <c r="D84" s="64" t="s">
        <v>300</v>
      </c>
      <c r="E84" s="64"/>
      <c r="F84" s="64"/>
      <c r="G84" s="64"/>
      <c r="H84" s="65"/>
      <c r="J84" s="52" t="s">
        <v>367</v>
      </c>
      <c r="K84" s="53" t="s">
        <v>368</v>
      </c>
      <c r="L84" s="53" t="s">
        <v>369</v>
      </c>
      <c r="M84" s="64"/>
      <c r="N84" s="64"/>
      <c r="O84" s="64"/>
      <c r="P84" s="54"/>
      <c r="Q84" s="56"/>
    </row>
    <row r="85" spans="1:17" ht="21.95" hidden="1" customHeight="1" x14ac:dyDescent="0.15">
      <c r="A85" s="63" t="s">
        <v>370</v>
      </c>
      <c r="B85" s="64" t="s">
        <v>114</v>
      </c>
      <c r="C85" s="64" t="s">
        <v>101</v>
      </c>
      <c r="D85" s="64" t="s">
        <v>286</v>
      </c>
      <c r="E85" s="64"/>
      <c r="F85" s="64"/>
      <c r="G85" s="64"/>
      <c r="H85" s="65"/>
      <c r="J85" s="52" t="s">
        <v>371</v>
      </c>
      <c r="K85" s="53" t="s">
        <v>372</v>
      </c>
      <c r="L85" s="53" t="s">
        <v>373</v>
      </c>
      <c r="M85" s="64"/>
      <c r="N85" s="64"/>
      <c r="O85" s="64"/>
      <c r="P85" s="54"/>
      <c r="Q85" s="56"/>
    </row>
    <row r="86" spans="1:17" ht="21.95" hidden="1" customHeight="1" x14ac:dyDescent="0.15">
      <c r="A86" s="63" t="s">
        <v>374</v>
      </c>
      <c r="B86" s="64" t="s">
        <v>103</v>
      </c>
      <c r="C86" s="64" t="s">
        <v>112</v>
      </c>
      <c r="D86" s="64" t="s">
        <v>290</v>
      </c>
      <c r="E86" s="64"/>
      <c r="F86" s="64"/>
      <c r="G86" s="64"/>
      <c r="H86" s="65"/>
      <c r="J86" s="52" t="s">
        <v>375</v>
      </c>
      <c r="K86" s="53" t="s">
        <v>376</v>
      </c>
      <c r="L86" s="53" t="s">
        <v>377</v>
      </c>
      <c r="M86" s="53" t="s">
        <v>378</v>
      </c>
      <c r="N86" s="64"/>
      <c r="O86" s="64"/>
      <c r="P86" s="54"/>
      <c r="Q86" s="56"/>
    </row>
    <row r="87" spans="1:17" ht="21.95" customHeight="1" x14ac:dyDescent="0.15">
      <c r="A87" s="52" t="s">
        <v>379</v>
      </c>
      <c r="B87" s="64" t="s">
        <v>135</v>
      </c>
      <c r="C87" s="64"/>
      <c r="D87" s="64" t="s">
        <v>51</v>
      </c>
      <c r="E87" s="64"/>
      <c r="F87" s="64"/>
      <c r="G87" s="64"/>
      <c r="H87" s="65"/>
      <c r="J87" s="52" t="s">
        <v>380</v>
      </c>
      <c r="K87" s="64"/>
      <c r="L87" s="64"/>
      <c r="M87" s="64"/>
      <c r="N87" s="64"/>
      <c r="O87" s="64"/>
      <c r="P87" s="54"/>
      <c r="Q87" s="56"/>
    </row>
    <row r="88" spans="1:17" ht="21.95" customHeight="1" x14ac:dyDescent="0.15">
      <c r="A88" s="52" t="s">
        <v>381</v>
      </c>
      <c r="B88" s="64" t="s">
        <v>129</v>
      </c>
      <c r="C88" s="64" t="s">
        <v>115</v>
      </c>
      <c r="D88" s="64" t="s">
        <v>62</v>
      </c>
      <c r="E88" s="64"/>
      <c r="F88" s="64"/>
      <c r="G88" s="64"/>
      <c r="H88" s="65"/>
      <c r="J88" s="52" t="s">
        <v>382</v>
      </c>
      <c r="K88" s="64"/>
      <c r="L88" s="64"/>
      <c r="M88" s="64"/>
      <c r="N88" s="64"/>
      <c r="O88" s="64"/>
      <c r="P88" s="54"/>
      <c r="Q88" s="56"/>
    </row>
    <row r="89" spans="1:17" ht="21.95" hidden="1" customHeight="1" x14ac:dyDescent="0.15">
      <c r="A89" s="63" t="s">
        <v>383</v>
      </c>
      <c r="B89" s="64"/>
      <c r="C89" s="64"/>
      <c r="D89" s="64"/>
      <c r="E89" s="64"/>
      <c r="F89" s="64"/>
      <c r="G89" s="64"/>
      <c r="H89" s="65"/>
      <c r="J89" s="63"/>
      <c r="K89" s="64"/>
      <c r="L89" s="64"/>
      <c r="M89" s="64"/>
      <c r="N89" s="64"/>
      <c r="O89" s="64"/>
      <c r="P89" s="54"/>
      <c r="Q89" s="56"/>
    </row>
    <row r="90" spans="1:17" ht="21.95" hidden="1" customHeight="1" x14ac:dyDescent="0.15">
      <c r="A90" s="63" t="s">
        <v>384</v>
      </c>
      <c r="B90" s="64"/>
      <c r="C90" s="64"/>
      <c r="D90" s="64"/>
      <c r="E90" s="64"/>
      <c r="F90" s="64"/>
      <c r="G90" s="64"/>
      <c r="H90" s="65"/>
      <c r="J90" s="63"/>
      <c r="K90" s="64"/>
      <c r="L90" s="64"/>
      <c r="M90" s="64"/>
      <c r="N90" s="64"/>
      <c r="O90" s="64"/>
      <c r="P90" s="54"/>
      <c r="Q90" s="56"/>
    </row>
    <row r="91" spans="1:17" ht="21.95" hidden="1" customHeight="1" x14ac:dyDescent="0.15">
      <c r="A91" s="63" t="s">
        <v>385</v>
      </c>
      <c r="B91" s="64"/>
      <c r="C91" s="64"/>
      <c r="D91" s="64"/>
      <c r="E91" s="64"/>
      <c r="F91" s="64"/>
      <c r="G91" s="64"/>
      <c r="H91" s="65"/>
      <c r="J91" s="63"/>
      <c r="K91" s="64"/>
      <c r="L91" s="64"/>
      <c r="M91" s="64"/>
      <c r="N91" s="64"/>
      <c r="O91" s="64"/>
      <c r="P91" s="54"/>
      <c r="Q91" s="56"/>
    </row>
    <row r="92" spans="1:17" ht="21.95" hidden="1" customHeight="1" x14ac:dyDescent="0.15">
      <c r="A92" s="63" t="s">
        <v>386</v>
      </c>
      <c r="B92" s="64"/>
      <c r="C92" s="64"/>
      <c r="D92" s="64"/>
      <c r="E92" s="64"/>
      <c r="F92" s="64"/>
      <c r="G92" s="64"/>
      <c r="H92" s="65"/>
      <c r="J92" s="63"/>
      <c r="K92" s="64"/>
      <c r="L92" s="64"/>
      <c r="M92" s="64"/>
      <c r="N92" s="64"/>
      <c r="O92" s="64"/>
      <c r="P92" s="54"/>
      <c r="Q92" s="56"/>
    </row>
    <row r="93" spans="1:17" ht="21.95" customHeight="1" x14ac:dyDescent="0.15">
      <c r="A93" s="63" t="s">
        <v>387</v>
      </c>
      <c r="B93" s="64" t="s">
        <v>141</v>
      </c>
      <c r="C93" s="64" t="s">
        <v>210</v>
      </c>
      <c r="D93" s="64" t="s">
        <v>140</v>
      </c>
      <c r="E93" s="64"/>
      <c r="F93" s="64"/>
      <c r="G93" s="64"/>
      <c r="H93" s="65"/>
      <c r="J93" s="63"/>
      <c r="K93" s="64"/>
      <c r="L93" s="64"/>
      <c r="M93" s="64"/>
      <c r="N93" s="64"/>
      <c r="O93" s="64"/>
      <c r="P93" s="54"/>
      <c r="Q93" s="56"/>
    </row>
    <row r="94" spans="1:17" ht="21.95" customHeight="1" x14ac:dyDescent="0.15">
      <c r="A94" s="63" t="s">
        <v>388</v>
      </c>
      <c r="B94" s="64" t="s">
        <v>145</v>
      </c>
      <c r="C94" s="64" t="s">
        <v>160</v>
      </c>
      <c r="D94" s="64" t="s">
        <v>144</v>
      </c>
      <c r="E94" s="64"/>
      <c r="F94" s="64"/>
      <c r="G94" s="64"/>
      <c r="H94" s="65"/>
      <c r="J94" s="63"/>
      <c r="K94" s="64"/>
      <c r="L94" s="64"/>
      <c r="M94" s="64"/>
      <c r="N94" s="64"/>
      <c r="O94" s="64"/>
      <c r="P94" s="54"/>
      <c r="Q94" s="56"/>
    </row>
    <row r="95" spans="1:17" ht="21.95" hidden="1" customHeight="1" x14ac:dyDescent="0.15">
      <c r="A95" s="63" t="s">
        <v>389</v>
      </c>
      <c r="B95" s="64" t="s">
        <v>30</v>
      </c>
      <c r="C95" s="64"/>
      <c r="D95" s="64"/>
      <c r="E95" s="64"/>
      <c r="F95" s="64"/>
      <c r="G95" s="64"/>
      <c r="H95" s="65"/>
      <c r="J95" s="63"/>
      <c r="K95" s="64"/>
      <c r="L95" s="64"/>
      <c r="M95" s="64"/>
      <c r="N95" s="64"/>
      <c r="O95" s="64"/>
      <c r="P95" s="54"/>
      <c r="Q95" s="56"/>
    </row>
    <row r="96" spans="1:17" ht="21.95" hidden="1" customHeight="1" x14ac:dyDescent="0.15">
      <c r="A96" s="63" t="s">
        <v>390</v>
      </c>
      <c r="B96" s="64" t="s">
        <v>40</v>
      </c>
      <c r="C96" s="64"/>
      <c r="D96" s="64"/>
      <c r="E96" s="64"/>
      <c r="F96" s="64"/>
      <c r="G96" s="64"/>
      <c r="H96" s="65"/>
      <c r="J96" s="63"/>
      <c r="K96" s="64"/>
      <c r="L96" s="64"/>
      <c r="M96" s="64"/>
      <c r="N96" s="64"/>
      <c r="O96" s="64"/>
      <c r="P96" s="54"/>
      <c r="Q96" s="56"/>
    </row>
    <row r="97" spans="1:17" ht="21.95" hidden="1" customHeight="1" x14ac:dyDescent="0.15">
      <c r="A97" s="63" t="s">
        <v>391</v>
      </c>
      <c r="B97" s="64"/>
      <c r="C97" s="64"/>
      <c r="D97" s="64"/>
      <c r="E97" s="64"/>
      <c r="F97" s="64"/>
      <c r="G97" s="64"/>
      <c r="H97" s="65"/>
      <c r="J97" s="63"/>
      <c r="K97" s="64"/>
      <c r="L97" s="64"/>
      <c r="M97" s="64"/>
      <c r="N97" s="64"/>
      <c r="O97" s="64"/>
      <c r="P97" s="54"/>
      <c r="Q97" s="56"/>
    </row>
    <row r="98" spans="1:17" ht="21.95" customHeight="1" thickBot="1" x14ac:dyDescent="0.2">
      <c r="A98" s="58" t="s">
        <v>392</v>
      </c>
      <c r="B98" s="59"/>
      <c r="C98" s="59"/>
      <c r="D98" s="59"/>
      <c r="E98" s="59"/>
      <c r="F98" s="59"/>
      <c r="G98" s="59"/>
      <c r="H98" s="60"/>
      <c r="J98" s="61" t="s">
        <v>393</v>
      </c>
      <c r="K98" s="62"/>
      <c r="L98" s="62"/>
      <c r="M98" s="62"/>
      <c r="N98" s="62"/>
      <c r="O98" s="62"/>
      <c r="P98" s="59"/>
      <c r="Q98" s="60"/>
    </row>
  </sheetData>
  <sheetProtection algorithmName="SHA-512" hashValue="7pV4Rj6EY60w+SB2aGLq/kLL7mZOx/TQEgD6TJJhd1d2GYQLvWRb8DklsPbGzt/IyEsanG9ZpzjE703DOViCyA==" saltValue="4p737xbzWSE6PzEpgY1CaA==" spinCount="100000" sheet="1" objects="1" scenarios="1"/>
  <mergeCells count="4">
    <mergeCell ref="D1:D3"/>
    <mergeCell ref="G1:G3"/>
    <mergeCell ref="A5:H5"/>
    <mergeCell ref="J5:Q6"/>
  </mergeCells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B956F6B-5FE3-4FF0-B71D-5F7ABEB39614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CF36A3ED-6563-4BB3-9C80-4BC7E78B2689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E6209190-C414-4C61-B441-0DC7FAD3A03F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8A958437-842C-4E83-9CF0-3DDF13CC374E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B19D7F84-6243-43CB-9D36-FD96243A8B31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08BD6C81-D94C-40D5-ADB3-D3397E53C6E8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A98:XFD1048576 A7:A97 A1:XFD1 A4:XFD4 A2:C3 E2:F3 H2:XFD3 I87:XFD97 I86:J86 L86:XFD86 A6:I6 A5:J5 I7:XFD85 R5:XFD6</xm:sqref>
        </x14:conditionalFormatting>
        <x14:conditionalFormatting xmlns:xm="http://schemas.microsoft.com/office/excel/2006/main">
          <x14:cfRule type="containsText" priority="1" operator="containsText" id="{E1DF53AC-0935-490B-9804-0CCC2A48971A}">
            <xm:f>NOT(ISERROR(SEARCH($F$3,B7)))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52333E60-4296-4988-AF76-DB6AB3F82D6F}">
            <xm:f>NOT(ISERROR(SEARCH($F$2,B7)))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53FC4741-D5F7-4008-BDCE-9BBA410B4D69}">
            <xm:f>NOT(ISERROR(SEARCH($F$1,B7)))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CAE967CE-9733-4BAA-9A63-F6539A7B9DBB}">
            <xm:f>NOT(ISERROR(SEARCH($C$3,B7)))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3BD50B8D-F151-40C8-AEA9-BDC6B6A5A6C4}">
            <xm:f>NOT(ISERROR(SEARCH($C$2,B7)))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DCE0CB17-F187-4D49-9E31-569FA1FFE651}">
            <xm:f>NOT(ISERROR(SEARCH($C$1,B7)))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B7:H97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9E3-1498-436C-A076-C5FE546DA926}">
  <dimension ref="A1:Q98"/>
  <sheetViews>
    <sheetView tabSelected="1" topLeftCell="A4" zoomScale="70" zoomScaleNormal="70" workbookViewId="0">
      <selection activeCell="G29" sqref="G29"/>
    </sheetView>
  </sheetViews>
  <sheetFormatPr defaultColWidth="9" defaultRowHeight="18.75" x14ac:dyDescent="0.15"/>
  <cols>
    <col min="1" max="1" width="14.625" style="44" customWidth="1"/>
    <col min="2" max="8" width="16" style="45" customWidth="1"/>
    <col min="9" max="9" width="8.25" style="46" customWidth="1"/>
    <col min="10" max="15" width="16" style="46" customWidth="1"/>
    <col min="16" max="17" width="16" style="45" customWidth="1"/>
    <col min="18" max="16384" width="9" style="45"/>
  </cols>
  <sheetData>
    <row r="1" spans="1:17" ht="21.95" customHeight="1" x14ac:dyDescent="0.15">
      <c r="B1" s="47" t="s">
        <v>0</v>
      </c>
      <c r="C1" s="48" t="s">
        <v>1</v>
      </c>
      <c r="D1" s="72" t="s">
        <v>2</v>
      </c>
      <c r="E1" s="47" t="s">
        <v>3</v>
      </c>
      <c r="F1" s="48" t="s">
        <v>4</v>
      </c>
      <c r="G1" s="75" t="s">
        <v>2</v>
      </c>
      <c r="J1" s="45"/>
      <c r="K1" s="45"/>
      <c r="M1" s="45"/>
      <c r="N1" s="45"/>
      <c r="O1" s="45"/>
    </row>
    <row r="2" spans="1:17" ht="21.95" customHeight="1" x14ac:dyDescent="0.15">
      <c r="B2" s="47" t="s">
        <v>5</v>
      </c>
      <c r="C2" s="48" t="s">
        <v>6</v>
      </c>
      <c r="D2" s="73"/>
      <c r="E2" s="47" t="s">
        <v>7</v>
      </c>
      <c r="F2" s="48" t="s">
        <v>8</v>
      </c>
      <c r="G2" s="76"/>
      <c r="J2" s="45"/>
      <c r="K2" s="45"/>
      <c r="M2" s="45"/>
      <c r="N2" s="45"/>
      <c r="O2" s="45"/>
    </row>
    <row r="3" spans="1:17" ht="21.95" customHeight="1" x14ac:dyDescent="0.15">
      <c r="B3" s="47" t="s">
        <v>9</v>
      </c>
      <c r="C3" s="48" t="s">
        <v>10</v>
      </c>
      <c r="D3" s="74"/>
      <c r="E3" s="47" t="s">
        <v>11</v>
      </c>
      <c r="F3" s="48" t="s">
        <v>12</v>
      </c>
      <c r="G3" s="77"/>
      <c r="J3" s="45"/>
      <c r="K3" s="45"/>
      <c r="M3" s="45"/>
      <c r="N3" s="45"/>
      <c r="O3" s="45"/>
    </row>
    <row r="5" spans="1:17" ht="21.95" customHeight="1" x14ac:dyDescent="0.15">
      <c r="A5" s="69" t="s">
        <v>13</v>
      </c>
      <c r="B5" s="70"/>
      <c r="C5" s="70"/>
      <c r="D5" s="70"/>
      <c r="E5" s="70"/>
      <c r="F5" s="70"/>
      <c r="G5" s="70"/>
      <c r="H5" s="71"/>
      <c r="J5" s="69" t="s">
        <v>14</v>
      </c>
      <c r="K5" s="70"/>
      <c r="L5" s="70"/>
      <c r="M5" s="70"/>
      <c r="N5" s="70"/>
      <c r="O5" s="70"/>
      <c r="P5" s="70"/>
      <c r="Q5" s="71"/>
    </row>
    <row r="6" spans="1:17" ht="21.95" customHeight="1" x14ac:dyDescent="0.15">
      <c r="A6" s="63" t="s">
        <v>15</v>
      </c>
      <c r="B6" s="64" t="s">
        <v>16</v>
      </c>
      <c r="C6" s="64" t="s">
        <v>17</v>
      </c>
      <c r="D6" s="64" t="s">
        <v>18</v>
      </c>
      <c r="E6" s="64" t="s">
        <v>19</v>
      </c>
      <c r="F6" s="64" t="s">
        <v>20</v>
      </c>
      <c r="G6" s="64" t="s">
        <v>21</v>
      </c>
      <c r="H6" s="65" t="s">
        <v>22</v>
      </c>
      <c r="J6" s="78"/>
      <c r="K6" s="79"/>
      <c r="L6" s="79"/>
      <c r="M6" s="79"/>
      <c r="N6" s="79"/>
      <c r="O6" s="79"/>
      <c r="P6" s="79"/>
      <c r="Q6" s="80"/>
    </row>
    <row r="7" spans="1:17" ht="21.95" hidden="1" customHeight="1" x14ac:dyDescent="0.15">
      <c r="A7" s="63" t="s">
        <v>23</v>
      </c>
      <c r="B7" s="64" t="s">
        <v>24</v>
      </c>
      <c r="C7" s="64" t="s">
        <v>25</v>
      </c>
      <c r="D7" s="64" t="s">
        <v>26</v>
      </c>
      <c r="E7" s="64" t="s">
        <v>27</v>
      </c>
      <c r="F7" s="64" t="s">
        <v>28</v>
      </c>
      <c r="G7" s="64" t="s">
        <v>29</v>
      </c>
      <c r="H7" s="65" t="s">
        <v>30</v>
      </c>
      <c r="J7" s="52" t="s">
        <v>31</v>
      </c>
      <c r="K7" s="53" t="s">
        <v>32</v>
      </c>
      <c r="L7" s="53" t="s">
        <v>33</v>
      </c>
      <c r="M7" s="53" t="s">
        <v>34</v>
      </c>
      <c r="N7" s="53" t="s">
        <v>35</v>
      </c>
      <c r="O7" s="53" t="s">
        <v>36</v>
      </c>
      <c r="P7" s="54"/>
      <c r="Q7" s="56"/>
    </row>
    <row r="8" spans="1:17" ht="21.95" hidden="1" customHeight="1" x14ac:dyDescent="0.15">
      <c r="A8" s="63" t="s">
        <v>37</v>
      </c>
      <c r="B8" s="64" t="s">
        <v>38</v>
      </c>
      <c r="C8" s="64" t="s">
        <v>39</v>
      </c>
      <c r="D8" s="64" t="s">
        <v>40</v>
      </c>
      <c r="E8" s="64" t="s">
        <v>41</v>
      </c>
      <c r="F8" s="64" t="s">
        <v>42</v>
      </c>
      <c r="G8" s="64" t="s">
        <v>43</v>
      </c>
      <c r="H8" s="65" t="s">
        <v>44</v>
      </c>
      <c r="J8" s="52" t="s">
        <v>8</v>
      </c>
      <c r="K8" s="53" t="s">
        <v>45</v>
      </c>
      <c r="L8" s="53" t="s">
        <v>46</v>
      </c>
      <c r="M8" s="53" t="s">
        <v>47</v>
      </c>
      <c r="N8" s="53" t="s">
        <v>48</v>
      </c>
      <c r="O8" s="53" t="s">
        <v>49</v>
      </c>
      <c r="P8" s="54"/>
      <c r="Q8" s="56"/>
    </row>
    <row r="9" spans="1:17" ht="21.95" customHeight="1" x14ac:dyDescent="0.15">
      <c r="A9" s="63" t="s">
        <v>50</v>
      </c>
      <c r="B9" s="64" t="s">
        <v>51</v>
      </c>
      <c r="C9" s="64" t="s">
        <v>30</v>
      </c>
      <c r="D9" s="64" t="s">
        <v>52</v>
      </c>
      <c r="E9" s="64" t="s">
        <v>28</v>
      </c>
      <c r="F9" s="64" t="s">
        <v>53</v>
      </c>
      <c r="G9" s="64" t="s">
        <v>54</v>
      </c>
      <c r="H9" s="65" t="s">
        <v>55</v>
      </c>
      <c r="J9" s="52" t="s">
        <v>56</v>
      </c>
      <c r="K9" s="53" t="s">
        <v>57</v>
      </c>
      <c r="L9" s="53" t="s">
        <v>58</v>
      </c>
      <c r="M9" s="53" t="s">
        <v>59</v>
      </c>
      <c r="N9" s="53" t="s">
        <v>60</v>
      </c>
      <c r="O9" s="64"/>
      <c r="P9" s="54"/>
      <c r="Q9" s="56"/>
    </row>
    <row r="10" spans="1:17" ht="21.95" hidden="1" customHeight="1" x14ac:dyDescent="0.15">
      <c r="A10" s="63" t="s">
        <v>61</v>
      </c>
      <c r="B10" s="64" t="s">
        <v>62</v>
      </c>
      <c r="C10" s="64" t="s">
        <v>63</v>
      </c>
      <c r="D10" s="64" t="s">
        <v>42</v>
      </c>
      <c r="E10" s="64" t="s">
        <v>64</v>
      </c>
      <c r="F10" s="64" t="s">
        <v>65</v>
      </c>
      <c r="G10" s="64" t="s">
        <v>66</v>
      </c>
      <c r="H10" s="65" t="s">
        <v>67</v>
      </c>
      <c r="J10" s="52" t="s">
        <v>68</v>
      </c>
      <c r="K10" s="53" t="s">
        <v>69</v>
      </c>
      <c r="L10" s="53" t="s">
        <v>70</v>
      </c>
      <c r="M10" s="53" t="s">
        <v>71</v>
      </c>
      <c r="N10" s="53" t="s">
        <v>72</v>
      </c>
      <c r="O10" s="64"/>
      <c r="P10" s="54"/>
      <c r="Q10" s="56"/>
    </row>
    <row r="11" spans="1:17" ht="21.95" customHeight="1" x14ac:dyDescent="0.15">
      <c r="A11" s="63" t="s">
        <v>73</v>
      </c>
      <c r="B11" s="64" t="s">
        <v>74</v>
      </c>
      <c r="C11" s="64" t="s">
        <v>51</v>
      </c>
      <c r="D11" s="64" t="s">
        <v>75</v>
      </c>
      <c r="E11" s="64" t="s">
        <v>76</v>
      </c>
      <c r="F11" s="64" t="s">
        <v>67</v>
      </c>
      <c r="G11" s="64" t="s">
        <v>77</v>
      </c>
      <c r="H11" s="65" t="s">
        <v>78</v>
      </c>
      <c r="J11" s="52" t="s">
        <v>79</v>
      </c>
      <c r="K11" s="53" t="s">
        <v>80</v>
      </c>
      <c r="L11" s="53" t="s">
        <v>81</v>
      </c>
      <c r="M11" s="53" t="s">
        <v>82</v>
      </c>
      <c r="N11" s="53" t="s">
        <v>83</v>
      </c>
      <c r="O11" s="53" t="s">
        <v>84</v>
      </c>
      <c r="P11" s="55" t="s">
        <v>85</v>
      </c>
      <c r="Q11" s="56"/>
    </row>
    <row r="12" spans="1:17" ht="21.95" customHeight="1" x14ac:dyDescent="0.15">
      <c r="A12" s="63" t="s">
        <v>86</v>
      </c>
      <c r="B12" s="64" t="s">
        <v>87</v>
      </c>
      <c r="C12" s="64" t="s">
        <v>26</v>
      </c>
      <c r="D12" s="64" t="s">
        <v>88</v>
      </c>
      <c r="E12" s="64" t="s">
        <v>30</v>
      </c>
      <c r="F12" s="64" t="s">
        <v>89</v>
      </c>
      <c r="G12" s="64" t="s">
        <v>90</v>
      </c>
      <c r="H12" s="65" t="s">
        <v>91</v>
      </c>
      <c r="J12" s="52" t="s">
        <v>92</v>
      </c>
      <c r="K12" s="53" t="s">
        <v>93</v>
      </c>
      <c r="L12" s="53" t="s">
        <v>94</v>
      </c>
      <c r="M12" s="53" t="s">
        <v>95</v>
      </c>
      <c r="N12" s="53" t="s">
        <v>96</v>
      </c>
      <c r="O12" s="55" t="s">
        <v>97</v>
      </c>
      <c r="P12" s="53" t="s">
        <v>98</v>
      </c>
      <c r="Q12" s="57" t="s">
        <v>99</v>
      </c>
    </row>
    <row r="13" spans="1:17" ht="21.95" customHeight="1" x14ac:dyDescent="0.15">
      <c r="A13" s="63" t="s">
        <v>100</v>
      </c>
      <c r="B13" s="64" t="s">
        <v>101</v>
      </c>
      <c r="C13" s="64" t="s">
        <v>102</v>
      </c>
      <c r="D13" s="64" t="s">
        <v>103</v>
      </c>
      <c r="E13" s="64" t="s">
        <v>28</v>
      </c>
      <c r="F13" s="64" t="s">
        <v>27</v>
      </c>
      <c r="G13" s="64" t="s">
        <v>104</v>
      </c>
      <c r="H13" s="65" t="s">
        <v>105</v>
      </c>
      <c r="J13" s="52" t="s">
        <v>106</v>
      </c>
      <c r="K13" s="53" t="s">
        <v>107</v>
      </c>
      <c r="L13" s="53" t="s">
        <v>108</v>
      </c>
      <c r="M13" s="53" t="s">
        <v>109</v>
      </c>
      <c r="N13" s="53" t="s">
        <v>110</v>
      </c>
      <c r="O13" s="64"/>
      <c r="P13" s="54"/>
      <c r="Q13" s="56"/>
    </row>
    <row r="14" spans="1:17" ht="21.95" customHeight="1" x14ac:dyDescent="0.15">
      <c r="A14" s="63" t="s">
        <v>111</v>
      </c>
      <c r="B14" s="64" t="s">
        <v>112</v>
      </c>
      <c r="C14" s="64" t="s">
        <v>113</v>
      </c>
      <c r="D14" s="64" t="s">
        <v>43</v>
      </c>
      <c r="E14" s="64" t="s">
        <v>114</v>
      </c>
      <c r="F14" s="64" t="s">
        <v>53</v>
      </c>
      <c r="G14" s="64" t="s">
        <v>52</v>
      </c>
      <c r="H14" s="65" t="s">
        <v>115</v>
      </c>
      <c r="J14" s="52" t="s">
        <v>116</v>
      </c>
      <c r="K14" s="53" t="s">
        <v>117</v>
      </c>
      <c r="L14" s="53" t="s">
        <v>118</v>
      </c>
      <c r="M14" s="53" t="s">
        <v>119</v>
      </c>
      <c r="N14" s="53" t="s">
        <v>120</v>
      </c>
      <c r="O14" s="64"/>
      <c r="P14" s="54"/>
      <c r="Q14" s="56"/>
    </row>
    <row r="15" spans="1:17" ht="21.95" customHeight="1" x14ac:dyDescent="0.15">
      <c r="A15" s="63" t="s">
        <v>121</v>
      </c>
      <c r="B15" s="64" t="s">
        <v>122</v>
      </c>
      <c r="C15" s="64" t="s">
        <v>123</v>
      </c>
      <c r="D15" s="64"/>
      <c r="E15" s="64"/>
      <c r="F15" s="64" t="s">
        <v>124</v>
      </c>
      <c r="G15" s="64" t="s">
        <v>125</v>
      </c>
      <c r="H15" s="65" t="s">
        <v>103</v>
      </c>
      <c r="J15" s="52" t="s">
        <v>126</v>
      </c>
      <c r="K15" s="64"/>
      <c r="L15" s="64"/>
      <c r="M15" s="64"/>
      <c r="N15" s="64"/>
      <c r="O15" s="64"/>
      <c r="P15" s="54"/>
      <c r="Q15" s="56"/>
    </row>
    <row r="16" spans="1:17" ht="21.95" customHeight="1" x14ac:dyDescent="0.15">
      <c r="A16" s="63" t="s">
        <v>127</v>
      </c>
      <c r="B16" s="64" t="s">
        <v>122</v>
      </c>
      <c r="C16" s="64" t="s">
        <v>66</v>
      </c>
      <c r="D16" s="64" t="s">
        <v>128</v>
      </c>
      <c r="E16" s="64" t="s">
        <v>129</v>
      </c>
      <c r="F16" s="64"/>
      <c r="G16" s="64" t="s">
        <v>43</v>
      </c>
      <c r="H16" s="65" t="s">
        <v>67</v>
      </c>
      <c r="J16" s="52" t="s">
        <v>130</v>
      </c>
      <c r="K16" s="64"/>
      <c r="L16" s="64"/>
      <c r="M16" s="64"/>
      <c r="N16" s="64"/>
      <c r="O16" s="64"/>
      <c r="P16" s="54"/>
      <c r="Q16" s="56"/>
    </row>
    <row r="17" spans="1:17" ht="21.95" customHeight="1" x14ac:dyDescent="0.15">
      <c r="A17" s="63" t="s">
        <v>131</v>
      </c>
      <c r="B17" s="64" t="s">
        <v>132</v>
      </c>
      <c r="C17" s="64" t="s">
        <v>133</v>
      </c>
      <c r="D17" s="64" t="s">
        <v>134</v>
      </c>
      <c r="E17" s="64" t="s">
        <v>135</v>
      </c>
      <c r="F17" s="64" t="s">
        <v>136</v>
      </c>
      <c r="G17" s="64" t="s">
        <v>54</v>
      </c>
      <c r="H17" s="65" t="s">
        <v>137</v>
      </c>
      <c r="J17" s="52" t="s">
        <v>138</v>
      </c>
      <c r="K17" s="64"/>
      <c r="L17" s="64"/>
      <c r="M17" s="64"/>
      <c r="N17" s="64"/>
      <c r="O17" s="64"/>
      <c r="P17" s="54"/>
      <c r="Q17" s="56"/>
    </row>
    <row r="18" spans="1:17" ht="21.95" customHeight="1" x14ac:dyDescent="0.15">
      <c r="A18" s="63" t="s">
        <v>139</v>
      </c>
      <c r="B18" s="64" t="s">
        <v>140</v>
      </c>
      <c r="C18" s="64" t="s">
        <v>104</v>
      </c>
      <c r="D18" s="64" t="s">
        <v>141</v>
      </c>
      <c r="E18" s="64"/>
      <c r="F18" s="64" t="s">
        <v>27</v>
      </c>
      <c r="G18" s="64" t="s">
        <v>101</v>
      </c>
      <c r="H18" s="65" t="s">
        <v>115</v>
      </c>
      <c r="J18" s="52" t="s">
        <v>142</v>
      </c>
      <c r="K18" s="64"/>
      <c r="L18" s="64"/>
      <c r="M18" s="64"/>
      <c r="N18" s="64"/>
      <c r="O18" s="64"/>
      <c r="P18" s="54"/>
      <c r="Q18" s="56"/>
    </row>
    <row r="19" spans="1:17" ht="21.95" customHeight="1" x14ac:dyDescent="0.15">
      <c r="A19" s="52" t="s">
        <v>143</v>
      </c>
      <c r="B19" s="64" t="s">
        <v>144</v>
      </c>
      <c r="C19" s="64" t="s">
        <v>29</v>
      </c>
      <c r="D19" s="64" t="s">
        <v>145</v>
      </c>
      <c r="E19" s="64"/>
      <c r="F19" s="64" t="s">
        <v>52</v>
      </c>
      <c r="G19" s="64" t="s">
        <v>112</v>
      </c>
      <c r="H19" s="65" t="s">
        <v>146</v>
      </c>
      <c r="J19" s="52" t="s">
        <v>147</v>
      </c>
      <c r="K19" s="64"/>
      <c r="L19" s="64"/>
      <c r="M19" s="64"/>
      <c r="N19" s="64"/>
      <c r="O19" s="64"/>
      <c r="P19" s="54"/>
      <c r="Q19" s="56"/>
    </row>
    <row r="20" spans="1:17" ht="21.95" customHeight="1" x14ac:dyDescent="0.15">
      <c r="A20" s="52" t="s">
        <v>148</v>
      </c>
      <c r="B20" s="64" t="s">
        <v>149</v>
      </c>
      <c r="C20" s="64" t="s">
        <v>132</v>
      </c>
      <c r="D20" s="64" t="s">
        <v>77</v>
      </c>
      <c r="E20" s="64" t="s">
        <v>29</v>
      </c>
      <c r="F20" s="64" t="s">
        <v>150</v>
      </c>
      <c r="G20" s="64" t="s">
        <v>151</v>
      </c>
      <c r="H20" s="65" t="s">
        <v>152</v>
      </c>
      <c r="J20" s="52" t="s">
        <v>153</v>
      </c>
      <c r="K20" s="64"/>
      <c r="L20" s="64"/>
      <c r="M20" s="64"/>
      <c r="N20" s="64"/>
      <c r="O20" s="64"/>
      <c r="P20" s="54"/>
      <c r="Q20" s="56"/>
    </row>
    <row r="21" spans="1:17" ht="21.95" customHeight="1" x14ac:dyDescent="0.15">
      <c r="A21" s="52" t="s">
        <v>154</v>
      </c>
      <c r="B21" s="64" t="s">
        <v>51</v>
      </c>
      <c r="C21" s="64" t="s">
        <v>122</v>
      </c>
      <c r="D21" s="64" t="s">
        <v>133</v>
      </c>
      <c r="E21" s="64" t="s">
        <v>77</v>
      </c>
      <c r="F21" s="64" t="s">
        <v>155</v>
      </c>
      <c r="G21" s="64" t="s">
        <v>156</v>
      </c>
      <c r="H21" s="65" t="s">
        <v>157</v>
      </c>
      <c r="J21" s="52" t="s">
        <v>158</v>
      </c>
      <c r="K21" s="64"/>
      <c r="L21" s="64"/>
      <c r="M21" s="64"/>
      <c r="N21" s="64"/>
      <c r="O21" s="64"/>
      <c r="P21" s="54"/>
      <c r="Q21" s="56"/>
    </row>
    <row r="22" spans="1:17" ht="21.95" customHeight="1" x14ac:dyDescent="0.15">
      <c r="A22" s="63" t="s">
        <v>159</v>
      </c>
      <c r="B22" s="64" t="s">
        <v>74</v>
      </c>
      <c r="C22" s="64" t="s">
        <v>62</v>
      </c>
      <c r="D22" s="64" t="s">
        <v>160</v>
      </c>
      <c r="E22" s="64" t="s">
        <v>26</v>
      </c>
      <c r="F22" s="64" t="s">
        <v>30</v>
      </c>
      <c r="G22" s="64" t="s">
        <v>66</v>
      </c>
      <c r="H22" s="65"/>
      <c r="J22" s="63"/>
      <c r="K22" s="64"/>
      <c r="L22" s="64"/>
      <c r="M22" s="64"/>
      <c r="N22" s="64"/>
      <c r="O22" s="64"/>
      <c r="P22" s="54"/>
      <c r="Q22" s="56"/>
    </row>
    <row r="23" spans="1:17" ht="21.95" customHeight="1" x14ac:dyDescent="0.15">
      <c r="A23" s="63" t="s">
        <v>161</v>
      </c>
      <c r="B23" s="64" t="s">
        <v>162</v>
      </c>
      <c r="C23" s="64" t="s">
        <v>163</v>
      </c>
      <c r="D23" s="64" t="s">
        <v>164</v>
      </c>
      <c r="E23" s="64" t="s">
        <v>89</v>
      </c>
      <c r="F23" s="64" t="s">
        <v>155</v>
      </c>
      <c r="G23" s="64" t="s">
        <v>156</v>
      </c>
      <c r="H23" s="65" t="s">
        <v>157</v>
      </c>
      <c r="J23" s="52" t="s">
        <v>165</v>
      </c>
      <c r="K23" s="53" t="s">
        <v>166</v>
      </c>
      <c r="L23" s="53" t="s">
        <v>167</v>
      </c>
      <c r="M23" s="53" t="s">
        <v>168</v>
      </c>
      <c r="N23" s="53" t="s">
        <v>169</v>
      </c>
      <c r="O23" s="64"/>
      <c r="P23" s="54"/>
      <c r="Q23" s="56"/>
    </row>
    <row r="24" spans="1:17" ht="21.95" customHeight="1" x14ac:dyDescent="0.15">
      <c r="A24" s="63" t="s">
        <v>170</v>
      </c>
      <c r="B24" s="64" t="s">
        <v>171</v>
      </c>
      <c r="C24" s="64" t="s">
        <v>54</v>
      </c>
      <c r="D24" s="64" t="s">
        <v>78</v>
      </c>
      <c r="E24" s="64" t="s">
        <v>172</v>
      </c>
      <c r="F24" s="64" t="s">
        <v>173</v>
      </c>
      <c r="G24" s="64" t="s">
        <v>152</v>
      </c>
      <c r="H24" s="65" t="s">
        <v>174</v>
      </c>
      <c r="J24" s="52" t="s">
        <v>175</v>
      </c>
      <c r="K24" s="53" t="s">
        <v>176</v>
      </c>
      <c r="L24" s="53" t="s">
        <v>177</v>
      </c>
      <c r="M24" s="53" t="s">
        <v>178</v>
      </c>
      <c r="N24" s="53" t="s">
        <v>179</v>
      </c>
      <c r="O24" s="53" t="s">
        <v>180</v>
      </c>
      <c r="P24" s="55" t="s">
        <v>181</v>
      </c>
      <c r="Q24" s="56"/>
    </row>
    <row r="25" spans="1:17" ht="21.95" hidden="1" customHeight="1" x14ac:dyDescent="0.15">
      <c r="A25" s="63" t="s">
        <v>182</v>
      </c>
      <c r="B25" s="64" t="s">
        <v>183</v>
      </c>
      <c r="C25" s="64" t="s">
        <v>88</v>
      </c>
      <c r="D25" s="64" t="s">
        <v>25</v>
      </c>
      <c r="E25" s="64" t="s">
        <v>125</v>
      </c>
      <c r="F25" s="64" t="s">
        <v>184</v>
      </c>
      <c r="G25" s="64" t="s">
        <v>128</v>
      </c>
      <c r="H25" s="65" t="s">
        <v>134</v>
      </c>
      <c r="J25" s="52" t="s">
        <v>185</v>
      </c>
      <c r="K25" s="53" t="s">
        <v>186</v>
      </c>
      <c r="L25" s="53" t="s">
        <v>187</v>
      </c>
      <c r="M25" s="53" t="s">
        <v>188</v>
      </c>
      <c r="N25" s="64"/>
      <c r="O25" s="64"/>
      <c r="P25" s="54"/>
      <c r="Q25" s="56"/>
    </row>
    <row r="26" spans="1:17" ht="21.95" customHeight="1" x14ac:dyDescent="0.15">
      <c r="A26" s="63" t="s">
        <v>189</v>
      </c>
      <c r="B26" s="64" t="s">
        <v>87</v>
      </c>
      <c r="C26" s="64" t="s">
        <v>40</v>
      </c>
      <c r="D26" s="64" t="s">
        <v>124</v>
      </c>
      <c r="E26" s="64" t="s">
        <v>123</v>
      </c>
      <c r="F26" s="64" t="s">
        <v>190</v>
      </c>
      <c r="G26" s="64" t="s">
        <v>90</v>
      </c>
      <c r="H26" s="65" t="s">
        <v>91</v>
      </c>
      <c r="J26" s="52" t="s">
        <v>191</v>
      </c>
      <c r="K26" s="53" t="s">
        <v>192</v>
      </c>
      <c r="L26" s="53" t="s">
        <v>193</v>
      </c>
      <c r="M26" s="64"/>
      <c r="N26" s="64"/>
      <c r="O26" s="64"/>
      <c r="P26" s="54"/>
      <c r="Q26" s="56"/>
    </row>
    <row r="27" spans="1:17" ht="21.95" customHeight="1" x14ac:dyDescent="0.15">
      <c r="A27" s="63" t="s">
        <v>194</v>
      </c>
      <c r="B27" s="64" t="s">
        <v>101</v>
      </c>
      <c r="C27" s="64" t="s">
        <v>102</v>
      </c>
      <c r="D27" s="64" t="s">
        <v>134</v>
      </c>
      <c r="E27" s="64" t="s">
        <v>140</v>
      </c>
      <c r="F27" s="64" t="s">
        <v>136</v>
      </c>
      <c r="G27" s="64" t="s">
        <v>114</v>
      </c>
      <c r="H27" s="65" t="s">
        <v>195</v>
      </c>
      <c r="J27" s="52" t="s">
        <v>196</v>
      </c>
      <c r="K27" s="53" t="s">
        <v>197</v>
      </c>
      <c r="L27" s="53" t="s">
        <v>198</v>
      </c>
      <c r="M27" s="53" t="s">
        <v>199</v>
      </c>
      <c r="N27" s="64"/>
      <c r="O27" s="64"/>
      <c r="P27" s="54"/>
      <c r="Q27" s="56"/>
    </row>
    <row r="28" spans="1:17" ht="21.95" customHeight="1" x14ac:dyDescent="0.15">
      <c r="A28" s="63" t="s">
        <v>200</v>
      </c>
      <c r="B28" s="64" t="s">
        <v>112</v>
      </c>
      <c r="C28" s="64"/>
      <c r="D28" s="64" t="s">
        <v>184</v>
      </c>
      <c r="E28" s="64" t="s">
        <v>113</v>
      </c>
      <c r="F28" s="64" t="s">
        <v>190</v>
      </c>
      <c r="G28" s="64" t="s">
        <v>146</v>
      </c>
      <c r="H28" s="65" t="s">
        <v>144</v>
      </c>
      <c r="J28" s="52" t="s">
        <v>201</v>
      </c>
      <c r="K28" s="53" t="s">
        <v>202</v>
      </c>
      <c r="L28" s="53" t="s">
        <v>203</v>
      </c>
      <c r="M28" s="64"/>
      <c r="N28" s="64"/>
      <c r="O28" s="64"/>
      <c r="P28" s="54"/>
      <c r="Q28" s="56"/>
    </row>
    <row r="29" spans="1:17" ht="21.95" customHeight="1" x14ac:dyDescent="0.15">
      <c r="A29" s="63" t="s">
        <v>204</v>
      </c>
      <c r="B29" s="64" t="s">
        <v>129</v>
      </c>
      <c r="C29" s="64" t="s">
        <v>122</v>
      </c>
      <c r="D29" s="64" t="s">
        <v>42</v>
      </c>
      <c r="E29" s="64" t="s">
        <v>30</v>
      </c>
      <c r="F29" s="64" t="s">
        <v>195</v>
      </c>
      <c r="G29" s="64" t="s">
        <v>123</v>
      </c>
      <c r="H29" s="65" t="s">
        <v>183</v>
      </c>
      <c r="J29" s="52" t="s">
        <v>205</v>
      </c>
      <c r="K29" s="53" t="s">
        <v>206</v>
      </c>
      <c r="L29" s="53" t="s">
        <v>207</v>
      </c>
      <c r="M29" s="53" t="s">
        <v>208</v>
      </c>
      <c r="N29" s="64"/>
      <c r="O29" s="64"/>
      <c r="P29" s="54"/>
      <c r="Q29" s="56"/>
    </row>
    <row r="30" spans="1:17" ht="21.95" customHeight="1" x14ac:dyDescent="0.15">
      <c r="A30" s="63" t="s">
        <v>209</v>
      </c>
      <c r="B30" s="64" t="s">
        <v>135</v>
      </c>
      <c r="C30" s="64" t="s">
        <v>132</v>
      </c>
      <c r="D30" s="64" t="s">
        <v>64</v>
      </c>
      <c r="E30" s="64" t="s">
        <v>210</v>
      </c>
      <c r="F30" s="64" t="s">
        <v>40</v>
      </c>
      <c r="G30" s="64" t="s">
        <v>211</v>
      </c>
      <c r="H30" s="65" t="s">
        <v>151</v>
      </c>
      <c r="J30" s="52" t="s">
        <v>212</v>
      </c>
      <c r="K30" s="53" t="s">
        <v>213</v>
      </c>
      <c r="L30" s="53" t="s">
        <v>214</v>
      </c>
      <c r="M30" s="64"/>
      <c r="N30" s="64"/>
      <c r="O30" s="64"/>
      <c r="P30" s="54"/>
      <c r="Q30" s="56"/>
    </row>
    <row r="31" spans="1:17" ht="21.95" hidden="1" customHeight="1" x14ac:dyDescent="0.15">
      <c r="A31" s="63" t="s">
        <v>215</v>
      </c>
      <c r="B31" s="64" t="s">
        <v>129</v>
      </c>
      <c r="C31" s="64" t="s">
        <v>28</v>
      </c>
      <c r="D31" s="64"/>
      <c r="E31" s="64" t="s">
        <v>53</v>
      </c>
      <c r="F31" s="64" t="s">
        <v>63</v>
      </c>
      <c r="G31" s="64" t="s">
        <v>133</v>
      </c>
      <c r="H31" s="65" t="s">
        <v>122</v>
      </c>
      <c r="J31" s="52" t="s">
        <v>216</v>
      </c>
      <c r="K31" s="53" t="s">
        <v>217</v>
      </c>
      <c r="L31" s="64"/>
      <c r="M31" s="64"/>
      <c r="N31" s="64"/>
      <c r="O31" s="64"/>
      <c r="P31" s="54"/>
      <c r="Q31" s="56"/>
    </row>
    <row r="32" spans="1:17" ht="21.95" hidden="1" customHeight="1" x14ac:dyDescent="0.15">
      <c r="A32" s="63" t="s">
        <v>218</v>
      </c>
      <c r="B32" s="64" t="s">
        <v>135</v>
      </c>
      <c r="C32" s="64" t="s">
        <v>149</v>
      </c>
      <c r="D32" s="64" t="s">
        <v>65</v>
      </c>
      <c r="E32" s="64" t="s">
        <v>53</v>
      </c>
      <c r="F32" s="64"/>
      <c r="G32" s="64" t="s">
        <v>64</v>
      </c>
      <c r="H32" s="65" t="s">
        <v>132</v>
      </c>
      <c r="J32" s="52" t="s">
        <v>219</v>
      </c>
      <c r="K32" s="64"/>
      <c r="L32" s="64"/>
      <c r="M32" s="64"/>
      <c r="N32" s="64"/>
      <c r="O32" s="64"/>
      <c r="P32" s="54"/>
      <c r="Q32" s="56"/>
    </row>
    <row r="33" spans="1:17" ht="21.95" hidden="1" customHeight="1" x14ac:dyDescent="0.15">
      <c r="A33" s="63" t="s">
        <v>220</v>
      </c>
      <c r="B33" s="64" t="s">
        <v>141</v>
      </c>
      <c r="C33" s="64" t="s">
        <v>221</v>
      </c>
      <c r="D33" s="64" t="s">
        <v>28</v>
      </c>
      <c r="E33" s="64" t="s">
        <v>164</v>
      </c>
      <c r="F33" s="64" t="s">
        <v>66</v>
      </c>
      <c r="G33" s="64" t="s">
        <v>160</v>
      </c>
      <c r="H33" s="65" t="s">
        <v>38</v>
      </c>
      <c r="J33" s="52" t="s">
        <v>222</v>
      </c>
      <c r="K33" s="53" t="s">
        <v>223</v>
      </c>
      <c r="L33" s="53" t="s">
        <v>224</v>
      </c>
      <c r="M33" s="64"/>
      <c r="N33" s="64"/>
      <c r="O33" s="64"/>
      <c r="P33" s="54"/>
      <c r="Q33" s="56"/>
    </row>
    <row r="34" spans="1:17" ht="21.95" customHeight="1" x14ac:dyDescent="0.15">
      <c r="A34" s="63" t="s">
        <v>225</v>
      </c>
      <c r="B34" s="64" t="s">
        <v>145</v>
      </c>
      <c r="C34" s="64" t="s">
        <v>42</v>
      </c>
      <c r="D34" s="64" t="s">
        <v>226</v>
      </c>
      <c r="E34" s="64" t="s">
        <v>136</v>
      </c>
      <c r="F34" s="64" t="s">
        <v>137</v>
      </c>
      <c r="G34" s="64" t="s">
        <v>210</v>
      </c>
      <c r="H34" s="65" t="s">
        <v>24</v>
      </c>
      <c r="J34" s="52" t="s">
        <v>227</v>
      </c>
      <c r="K34" s="53" t="s">
        <v>228</v>
      </c>
      <c r="L34" s="53" t="s">
        <v>229</v>
      </c>
      <c r="M34" s="53" t="s">
        <v>230</v>
      </c>
      <c r="N34" s="64"/>
      <c r="O34" s="64"/>
      <c r="P34" s="54"/>
      <c r="Q34" s="56"/>
    </row>
    <row r="35" spans="1:17" ht="21.95" hidden="1" customHeight="1" x14ac:dyDescent="0.15">
      <c r="A35" s="63" t="s">
        <v>231</v>
      </c>
      <c r="B35" s="64" t="s">
        <v>65</v>
      </c>
      <c r="C35" s="64" t="s">
        <v>103</v>
      </c>
      <c r="D35" s="64" t="s">
        <v>164</v>
      </c>
      <c r="E35" s="64" t="s">
        <v>128</v>
      </c>
      <c r="F35" s="64"/>
      <c r="G35" s="64" t="s">
        <v>173</v>
      </c>
      <c r="H35" s="65" t="s">
        <v>137</v>
      </c>
      <c r="J35" s="52" t="s">
        <v>232</v>
      </c>
      <c r="K35" s="53" t="s">
        <v>233</v>
      </c>
      <c r="L35" s="53" t="s">
        <v>234</v>
      </c>
      <c r="M35" s="64"/>
      <c r="N35" s="64"/>
      <c r="O35" s="64"/>
      <c r="P35" s="54"/>
      <c r="Q35" s="56"/>
    </row>
    <row r="36" spans="1:17" ht="21.95" hidden="1" customHeight="1" x14ac:dyDescent="0.15">
      <c r="A36" s="63" t="s">
        <v>235</v>
      </c>
      <c r="B36" s="64" t="s">
        <v>221</v>
      </c>
      <c r="C36" s="64" t="s">
        <v>141</v>
      </c>
      <c r="D36" s="64" t="s">
        <v>114</v>
      </c>
      <c r="E36" s="64" t="s">
        <v>105</v>
      </c>
      <c r="F36" s="64" t="s">
        <v>28</v>
      </c>
      <c r="G36" s="64" t="s">
        <v>124</v>
      </c>
      <c r="H36" s="65" t="s">
        <v>172</v>
      </c>
      <c r="J36" s="52" t="s">
        <v>236</v>
      </c>
      <c r="K36" s="53" t="s">
        <v>237</v>
      </c>
      <c r="L36" s="53" t="s">
        <v>238</v>
      </c>
      <c r="M36" s="64"/>
      <c r="N36" s="64"/>
      <c r="O36" s="64"/>
      <c r="P36" s="54"/>
      <c r="Q36" s="56"/>
    </row>
    <row r="37" spans="1:17" ht="21.95" hidden="1" customHeight="1" x14ac:dyDescent="0.15">
      <c r="A37" s="63" t="s">
        <v>239</v>
      </c>
      <c r="B37" s="64" t="s">
        <v>55</v>
      </c>
      <c r="C37" s="64" t="s">
        <v>145</v>
      </c>
      <c r="D37" s="64" t="s">
        <v>163</v>
      </c>
      <c r="E37" s="64" t="s">
        <v>30</v>
      </c>
      <c r="F37" s="64" t="s">
        <v>150</v>
      </c>
      <c r="G37" s="64" t="s">
        <v>173</v>
      </c>
      <c r="H37" s="65" t="s">
        <v>184</v>
      </c>
      <c r="J37" s="52" t="s">
        <v>240</v>
      </c>
      <c r="K37" s="53" t="s">
        <v>241</v>
      </c>
      <c r="L37" s="53" t="s">
        <v>242</v>
      </c>
      <c r="M37" s="53" t="s">
        <v>243</v>
      </c>
      <c r="N37" s="53" t="s">
        <v>244</v>
      </c>
      <c r="O37" s="64"/>
      <c r="P37" s="54"/>
      <c r="Q37" s="56"/>
    </row>
    <row r="38" spans="1:17" ht="21.95" hidden="1" customHeight="1" x14ac:dyDescent="0.15">
      <c r="A38" s="63" t="s">
        <v>245</v>
      </c>
      <c r="B38" s="64" t="s">
        <v>44</v>
      </c>
      <c r="C38" s="64" t="s">
        <v>78</v>
      </c>
      <c r="D38" s="64" t="s">
        <v>40</v>
      </c>
      <c r="E38" s="64" t="s">
        <v>63</v>
      </c>
      <c r="F38" s="64"/>
      <c r="G38" s="64"/>
      <c r="H38" s="65" t="s">
        <v>39</v>
      </c>
      <c r="J38" s="52" t="s">
        <v>246</v>
      </c>
      <c r="K38" s="53" t="s">
        <v>247</v>
      </c>
      <c r="L38" s="64"/>
      <c r="M38" s="64"/>
      <c r="N38" s="64"/>
      <c r="O38" s="64"/>
      <c r="P38" s="54"/>
      <c r="Q38" s="56"/>
    </row>
    <row r="39" spans="1:17" ht="21.95" hidden="1" customHeight="1" x14ac:dyDescent="0.15">
      <c r="A39" s="63" t="s">
        <v>248</v>
      </c>
      <c r="B39" s="64" t="s">
        <v>190</v>
      </c>
      <c r="C39" s="64" t="s">
        <v>146</v>
      </c>
      <c r="D39" s="64" t="s">
        <v>24</v>
      </c>
      <c r="E39" s="64" t="s">
        <v>249</v>
      </c>
      <c r="F39" s="64"/>
      <c r="G39" s="64"/>
      <c r="H39" s="65"/>
      <c r="J39" s="52" t="s">
        <v>250</v>
      </c>
      <c r="K39" s="53" t="s">
        <v>251</v>
      </c>
      <c r="L39" s="53" t="s">
        <v>252</v>
      </c>
      <c r="M39" s="53" t="s">
        <v>253</v>
      </c>
      <c r="N39" s="64"/>
      <c r="O39" s="64"/>
      <c r="P39" s="54"/>
      <c r="Q39" s="56"/>
    </row>
    <row r="40" spans="1:17" ht="21.95" hidden="1" customHeight="1" x14ac:dyDescent="0.15">
      <c r="A40" s="63" t="s">
        <v>254</v>
      </c>
      <c r="B40" s="64" t="s">
        <v>183</v>
      </c>
      <c r="C40" s="64" t="s">
        <v>89</v>
      </c>
      <c r="D40" s="64" t="s">
        <v>38</v>
      </c>
      <c r="E40" s="64" t="s">
        <v>255</v>
      </c>
      <c r="F40" s="64"/>
      <c r="G40" s="64" t="s">
        <v>256</v>
      </c>
      <c r="H40" s="65"/>
      <c r="J40" s="52" t="s">
        <v>257</v>
      </c>
      <c r="K40" s="53" t="s">
        <v>258</v>
      </c>
      <c r="L40" s="53" t="s">
        <v>259</v>
      </c>
      <c r="M40" s="53" t="s">
        <v>260</v>
      </c>
      <c r="N40" s="64"/>
      <c r="O40" s="64"/>
      <c r="P40" s="54"/>
      <c r="Q40" s="56"/>
    </row>
    <row r="41" spans="1:17" ht="21.95" hidden="1" customHeight="1" x14ac:dyDescent="0.15">
      <c r="A41" s="63" t="s">
        <v>261</v>
      </c>
      <c r="B41" s="64" t="s">
        <v>55</v>
      </c>
      <c r="C41" s="64" t="s">
        <v>211</v>
      </c>
      <c r="D41" s="64" t="s">
        <v>151</v>
      </c>
      <c r="E41" s="64" t="s">
        <v>262</v>
      </c>
      <c r="F41" s="64"/>
      <c r="G41" s="64"/>
      <c r="H41" s="65"/>
      <c r="J41" s="52" t="s">
        <v>263</v>
      </c>
      <c r="K41" s="53" t="s">
        <v>264</v>
      </c>
      <c r="L41" s="53" t="s">
        <v>265</v>
      </c>
      <c r="M41" s="53" t="s">
        <v>266</v>
      </c>
      <c r="N41" s="64"/>
      <c r="O41" s="64"/>
      <c r="P41" s="54"/>
      <c r="Q41" s="56"/>
    </row>
    <row r="42" spans="1:17" ht="21.95" hidden="1" customHeight="1" x14ac:dyDescent="0.15">
      <c r="A42" s="63" t="s">
        <v>267</v>
      </c>
      <c r="B42" s="64" t="s">
        <v>44</v>
      </c>
      <c r="C42" s="64" t="s">
        <v>195</v>
      </c>
      <c r="D42" s="64" t="s">
        <v>211</v>
      </c>
      <c r="E42" s="64" t="s">
        <v>268</v>
      </c>
      <c r="F42" s="64" t="s">
        <v>269</v>
      </c>
      <c r="G42" s="64"/>
      <c r="H42" s="65"/>
      <c r="J42" s="52" t="s">
        <v>270</v>
      </c>
      <c r="K42" s="53" t="s">
        <v>271</v>
      </c>
      <c r="L42" s="53" t="s">
        <v>272</v>
      </c>
      <c r="M42" s="53" t="s">
        <v>273</v>
      </c>
      <c r="N42" s="64"/>
      <c r="O42" s="64"/>
      <c r="P42" s="54"/>
      <c r="Q42" s="56"/>
    </row>
    <row r="43" spans="1:17" ht="21.95" hidden="1" customHeight="1" x14ac:dyDescent="0.15">
      <c r="A43" s="63" t="s">
        <v>274</v>
      </c>
      <c r="B43" s="64" t="s">
        <v>164</v>
      </c>
      <c r="C43" s="64" t="s">
        <v>76</v>
      </c>
      <c r="D43" s="64" t="s">
        <v>149</v>
      </c>
      <c r="E43" s="64" t="s">
        <v>152</v>
      </c>
      <c r="F43" s="64"/>
      <c r="G43" s="64"/>
      <c r="H43" s="65"/>
      <c r="J43" s="52" t="s">
        <v>275</v>
      </c>
      <c r="K43" s="53" t="s">
        <v>276</v>
      </c>
      <c r="L43" s="53" t="s">
        <v>277</v>
      </c>
      <c r="M43" s="53" t="s">
        <v>278</v>
      </c>
      <c r="N43" s="64"/>
      <c r="O43" s="64"/>
      <c r="P43" s="54"/>
      <c r="Q43" s="56"/>
    </row>
    <row r="44" spans="1:17" ht="21.95" hidden="1" customHeight="1" x14ac:dyDescent="0.15">
      <c r="A44" s="63" t="s">
        <v>279</v>
      </c>
      <c r="B44" s="64" t="s">
        <v>226</v>
      </c>
      <c r="C44" s="64" t="s">
        <v>172</v>
      </c>
      <c r="D44" s="64" t="s">
        <v>75</v>
      </c>
      <c r="E44" s="64"/>
      <c r="F44" s="64"/>
      <c r="G44" s="64"/>
      <c r="H44" s="65"/>
      <c r="J44" s="52" t="s">
        <v>280</v>
      </c>
      <c r="K44" s="53" t="s">
        <v>281</v>
      </c>
      <c r="L44" s="53" t="s">
        <v>282</v>
      </c>
      <c r="M44" s="53" t="s">
        <v>283</v>
      </c>
      <c r="N44" s="64"/>
      <c r="O44" s="64"/>
      <c r="P44" s="54"/>
      <c r="Q44" s="56"/>
    </row>
    <row r="45" spans="1:17" ht="21.95" hidden="1" customHeight="1" x14ac:dyDescent="0.15">
      <c r="A45" s="63" t="s">
        <v>284</v>
      </c>
      <c r="B45" s="64" t="s">
        <v>102</v>
      </c>
      <c r="C45" s="64" t="s">
        <v>125</v>
      </c>
      <c r="D45" s="64" t="s">
        <v>53</v>
      </c>
      <c r="E45" s="64" t="s">
        <v>285</v>
      </c>
      <c r="F45" s="64"/>
      <c r="G45" s="64" t="s">
        <v>286</v>
      </c>
      <c r="H45" s="65"/>
      <c r="J45" s="52" t="s">
        <v>287</v>
      </c>
      <c r="K45" s="64"/>
      <c r="L45" s="64"/>
      <c r="M45" s="64"/>
      <c r="N45" s="64"/>
      <c r="O45" s="64"/>
      <c r="P45" s="54"/>
      <c r="Q45" s="56"/>
    </row>
    <row r="46" spans="1:17" ht="21.95" hidden="1" customHeight="1" x14ac:dyDescent="0.15">
      <c r="A46" s="63" t="s">
        <v>288</v>
      </c>
      <c r="B46" s="64" t="s">
        <v>113</v>
      </c>
      <c r="C46" s="64" t="s">
        <v>67</v>
      </c>
      <c r="D46" s="64" t="s">
        <v>64</v>
      </c>
      <c r="E46" s="64" t="s">
        <v>289</v>
      </c>
      <c r="F46" s="64"/>
      <c r="G46" s="64" t="s">
        <v>290</v>
      </c>
      <c r="H46" s="65"/>
      <c r="J46" s="52" t="s">
        <v>291</v>
      </c>
      <c r="K46" s="53" t="s">
        <v>292</v>
      </c>
      <c r="L46" s="53" t="s">
        <v>293</v>
      </c>
      <c r="M46" s="64"/>
      <c r="N46" s="64"/>
      <c r="O46" s="64"/>
      <c r="P46" s="54"/>
      <c r="Q46" s="56"/>
    </row>
    <row r="47" spans="1:17" ht="21.95" hidden="1" customHeight="1" x14ac:dyDescent="0.15">
      <c r="A47" s="63" t="s">
        <v>294</v>
      </c>
      <c r="B47" s="64" t="s">
        <v>162</v>
      </c>
      <c r="C47" s="64" t="s">
        <v>137</v>
      </c>
      <c r="D47" s="64" t="s">
        <v>76</v>
      </c>
      <c r="E47" s="64" t="s">
        <v>295</v>
      </c>
      <c r="F47" s="64"/>
      <c r="G47" s="64" t="s">
        <v>296</v>
      </c>
      <c r="H47" s="65"/>
      <c r="J47" s="52" t="s">
        <v>297</v>
      </c>
      <c r="K47" s="64"/>
      <c r="L47" s="64"/>
      <c r="M47" s="64"/>
      <c r="N47" s="64"/>
      <c r="O47" s="64"/>
      <c r="P47" s="54"/>
      <c r="Q47" s="56"/>
    </row>
    <row r="48" spans="1:17" ht="21.95" hidden="1" customHeight="1" x14ac:dyDescent="0.15">
      <c r="A48" s="63" t="s">
        <v>298</v>
      </c>
      <c r="B48" s="64" t="s">
        <v>171</v>
      </c>
      <c r="C48" s="64" t="s">
        <v>115</v>
      </c>
      <c r="D48" s="64" t="s">
        <v>41</v>
      </c>
      <c r="E48" s="64" t="s">
        <v>299</v>
      </c>
      <c r="F48" s="64"/>
      <c r="G48" s="64" t="s">
        <v>300</v>
      </c>
      <c r="H48" s="65"/>
      <c r="J48" s="52" t="s">
        <v>301</v>
      </c>
      <c r="K48" s="64"/>
      <c r="L48" s="64"/>
      <c r="M48" s="64"/>
      <c r="N48" s="64"/>
      <c r="O48" s="64"/>
      <c r="P48" s="54"/>
      <c r="Q48" s="56"/>
    </row>
    <row r="49" spans="1:17" ht="21.95" hidden="1" customHeight="1" x14ac:dyDescent="0.15">
      <c r="A49" s="63" t="s">
        <v>302</v>
      </c>
      <c r="B49" s="64" t="s">
        <v>25</v>
      </c>
      <c r="C49" s="64" t="s">
        <v>164</v>
      </c>
      <c r="D49" s="64" t="s">
        <v>162</v>
      </c>
      <c r="E49" s="64"/>
      <c r="F49" s="64"/>
      <c r="G49" s="64"/>
      <c r="H49" s="65"/>
      <c r="J49" s="52" t="s">
        <v>303</v>
      </c>
      <c r="K49" s="53" t="s">
        <v>304</v>
      </c>
      <c r="L49" s="64"/>
      <c r="M49" s="64"/>
      <c r="N49" s="64"/>
      <c r="O49" s="64"/>
      <c r="P49" s="54"/>
      <c r="Q49" s="56"/>
    </row>
    <row r="50" spans="1:17" ht="21.95" hidden="1" customHeight="1" x14ac:dyDescent="0.15">
      <c r="A50" s="63" t="s">
        <v>305</v>
      </c>
      <c r="B50" s="64" t="s">
        <v>39</v>
      </c>
      <c r="C50" s="64" t="s">
        <v>226</v>
      </c>
      <c r="D50" s="64" t="s">
        <v>171</v>
      </c>
      <c r="E50" s="64" t="s">
        <v>255</v>
      </c>
      <c r="F50" s="64"/>
      <c r="G50" s="64"/>
      <c r="H50" s="65"/>
      <c r="J50" s="52" t="s">
        <v>306</v>
      </c>
      <c r="K50" s="53" t="s">
        <v>307</v>
      </c>
      <c r="L50" s="64"/>
      <c r="M50" s="64"/>
      <c r="N50" s="64"/>
      <c r="O50" s="64"/>
      <c r="P50" s="54"/>
      <c r="Q50" s="56"/>
    </row>
    <row r="51" spans="1:17" ht="21.95" hidden="1" customHeight="1" x14ac:dyDescent="0.15">
      <c r="A51" s="63" t="s">
        <v>308</v>
      </c>
      <c r="B51" s="64" t="s">
        <v>164</v>
      </c>
      <c r="C51" s="64" t="s">
        <v>25</v>
      </c>
      <c r="D51" s="64" t="s">
        <v>75</v>
      </c>
      <c r="E51" s="64" t="s">
        <v>268</v>
      </c>
      <c r="F51" s="64"/>
      <c r="G51" s="64"/>
      <c r="H51" s="65"/>
      <c r="J51" s="52" t="s">
        <v>309</v>
      </c>
      <c r="K51" s="53" t="s">
        <v>310</v>
      </c>
      <c r="L51" s="64"/>
      <c r="M51" s="64"/>
      <c r="N51" s="64"/>
      <c r="O51" s="64"/>
      <c r="P51" s="54"/>
      <c r="Q51" s="56"/>
    </row>
    <row r="52" spans="1:17" ht="21.95" hidden="1" customHeight="1" x14ac:dyDescent="0.15">
      <c r="A52" s="63" t="s">
        <v>311</v>
      </c>
      <c r="B52" s="64"/>
      <c r="C52" s="64" t="s">
        <v>150</v>
      </c>
      <c r="D52" s="64" t="s">
        <v>163</v>
      </c>
      <c r="E52" s="64"/>
      <c r="F52" s="64"/>
      <c r="G52" s="64"/>
      <c r="H52" s="65"/>
      <c r="J52" s="52" t="s">
        <v>312</v>
      </c>
      <c r="K52" s="64"/>
      <c r="L52" s="64"/>
      <c r="M52" s="64"/>
      <c r="N52" s="64"/>
      <c r="O52" s="64"/>
      <c r="P52" s="54"/>
      <c r="Q52" s="56"/>
    </row>
    <row r="53" spans="1:17" ht="21.95" customHeight="1" x14ac:dyDescent="0.15">
      <c r="A53" s="63" t="s">
        <v>313</v>
      </c>
      <c r="B53" s="64"/>
      <c r="C53" s="64"/>
      <c r="D53" s="64"/>
      <c r="E53" s="64"/>
      <c r="F53" s="64"/>
      <c r="G53" s="64"/>
      <c r="H53" s="65"/>
      <c r="J53" s="52" t="s">
        <v>314</v>
      </c>
      <c r="K53" s="64"/>
      <c r="L53" s="64"/>
      <c r="M53" s="64"/>
      <c r="N53" s="64"/>
      <c r="O53" s="64"/>
      <c r="P53" s="54"/>
      <c r="Q53" s="56"/>
    </row>
    <row r="54" spans="1:17" ht="21.95" customHeight="1" x14ac:dyDescent="0.15">
      <c r="A54" s="63" t="s">
        <v>315</v>
      </c>
      <c r="B54" s="64"/>
      <c r="C54" s="64"/>
      <c r="D54" s="64"/>
      <c r="E54" s="64"/>
      <c r="F54" s="64"/>
      <c r="G54" s="64"/>
      <c r="H54" s="65"/>
      <c r="J54" s="52" t="s">
        <v>316</v>
      </c>
      <c r="K54" s="64"/>
      <c r="L54" s="64"/>
      <c r="M54" s="64"/>
      <c r="N54" s="64"/>
      <c r="O54" s="64"/>
      <c r="P54" s="54"/>
      <c r="Q54" s="56"/>
    </row>
    <row r="55" spans="1:17" ht="21.95" hidden="1" customHeight="1" x14ac:dyDescent="0.15">
      <c r="A55" s="52" t="s">
        <v>317</v>
      </c>
      <c r="B55" s="64"/>
      <c r="C55" s="64" t="s">
        <v>65</v>
      </c>
      <c r="D55" s="64"/>
      <c r="E55" s="64"/>
      <c r="F55" s="64"/>
      <c r="G55" s="64"/>
      <c r="H55" s="65"/>
      <c r="J55" s="63"/>
      <c r="K55" s="64"/>
      <c r="L55" s="64"/>
      <c r="M55" s="64"/>
      <c r="N55" s="64"/>
      <c r="O55" s="64"/>
      <c r="P55" s="54"/>
      <c r="Q55" s="56"/>
    </row>
    <row r="56" spans="1:17" ht="21.95" hidden="1" customHeight="1" x14ac:dyDescent="0.15">
      <c r="A56" s="52" t="s">
        <v>318</v>
      </c>
      <c r="B56" s="64"/>
      <c r="C56" s="64" t="s">
        <v>221</v>
      </c>
      <c r="D56" s="64"/>
      <c r="E56" s="64"/>
      <c r="F56" s="64"/>
      <c r="G56" s="64"/>
      <c r="H56" s="65"/>
      <c r="J56" s="63"/>
      <c r="K56" s="64"/>
      <c r="L56" s="64"/>
      <c r="M56" s="64"/>
      <c r="N56" s="64"/>
      <c r="O56" s="64"/>
      <c r="P56" s="54"/>
      <c r="Q56" s="56"/>
    </row>
    <row r="57" spans="1:17" ht="21.95" hidden="1" customHeight="1" x14ac:dyDescent="0.15">
      <c r="A57" s="63" t="s">
        <v>319</v>
      </c>
      <c r="B57" s="64" t="s">
        <v>88</v>
      </c>
      <c r="C57" s="64" t="s">
        <v>173</v>
      </c>
      <c r="D57" s="64" t="s">
        <v>41</v>
      </c>
      <c r="E57" s="64"/>
      <c r="F57" s="64"/>
      <c r="G57" s="64"/>
      <c r="H57" s="65"/>
      <c r="J57" s="52" t="s">
        <v>320</v>
      </c>
      <c r="K57" s="53" t="s">
        <v>321</v>
      </c>
      <c r="L57" s="64"/>
      <c r="M57" s="64"/>
      <c r="N57" s="64"/>
      <c r="O57" s="64"/>
      <c r="P57" s="54"/>
      <c r="Q57" s="56"/>
    </row>
    <row r="58" spans="1:17" ht="21.95" hidden="1" customHeight="1" x14ac:dyDescent="0.15">
      <c r="A58" s="52" t="s">
        <v>322</v>
      </c>
      <c r="B58" s="64" t="s">
        <v>24</v>
      </c>
      <c r="C58" s="64" t="s">
        <v>55</v>
      </c>
      <c r="D58" s="64" t="s">
        <v>295</v>
      </c>
      <c r="E58" s="64"/>
      <c r="F58" s="64"/>
      <c r="G58" s="64"/>
      <c r="H58" s="65"/>
      <c r="J58" s="63"/>
      <c r="K58" s="64"/>
      <c r="L58" s="64"/>
      <c r="M58" s="64"/>
      <c r="N58" s="64"/>
      <c r="O58" s="64"/>
      <c r="P58" s="54"/>
      <c r="Q58" s="56"/>
    </row>
    <row r="59" spans="1:17" ht="21.95" hidden="1" customHeight="1" x14ac:dyDescent="0.15">
      <c r="A59" s="63" t="s">
        <v>323</v>
      </c>
      <c r="B59" s="64" t="s">
        <v>38</v>
      </c>
      <c r="C59" s="64" t="s">
        <v>44</v>
      </c>
      <c r="D59" s="64" t="s">
        <v>299</v>
      </c>
      <c r="E59" s="64"/>
      <c r="F59" s="64"/>
      <c r="G59" s="64"/>
      <c r="H59" s="65"/>
      <c r="J59" s="63"/>
      <c r="K59" s="64"/>
      <c r="L59" s="64"/>
      <c r="M59" s="64"/>
      <c r="N59" s="64"/>
      <c r="O59" s="64"/>
      <c r="P59" s="54"/>
      <c r="Q59" s="56"/>
    </row>
    <row r="60" spans="1:17" ht="21.95" hidden="1" customHeight="1" x14ac:dyDescent="0.15">
      <c r="A60" s="63" t="s">
        <v>324</v>
      </c>
      <c r="B60" s="64" t="s">
        <v>51</v>
      </c>
      <c r="C60" s="64" t="s">
        <v>285</v>
      </c>
      <c r="D60" s="64"/>
      <c r="E60" s="64"/>
      <c r="F60" s="64"/>
      <c r="G60" s="64"/>
      <c r="H60" s="65"/>
      <c r="J60" s="63"/>
      <c r="K60" s="64"/>
      <c r="L60" s="64"/>
      <c r="M60" s="64"/>
      <c r="N60" s="64"/>
      <c r="O60" s="64"/>
      <c r="P60" s="54"/>
      <c r="Q60" s="56"/>
    </row>
    <row r="61" spans="1:17" ht="21.95" hidden="1" customHeight="1" x14ac:dyDescent="0.15">
      <c r="A61" s="63" t="s">
        <v>325</v>
      </c>
      <c r="B61" s="64" t="s">
        <v>62</v>
      </c>
      <c r="C61" s="64" t="s">
        <v>289</v>
      </c>
      <c r="D61" s="64"/>
      <c r="E61" s="64"/>
      <c r="F61" s="64"/>
      <c r="G61" s="64"/>
      <c r="H61" s="65"/>
      <c r="J61" s="63"/>
      <c r="K61" s="64"/>
      <c r="L61" s="64"/>
      <c r="M61" s="64"/>
      <c r="N61" s="64"/>
      <c r="O61" s="64"/>
      <c r="P61" s="54"/>
      <c r="Q61" s="56"/>
    </row>
    <row r="62" spans="1:17" ht="21.95" hidden="1" customHeight="1" x14ac:dyDescent="0.15">
      <c r="A62" s="63" t="s">
        <v>326</v>
      </c>
      <c r="B62" s="64" t="s">
        <v>51</v>
      </c>
      <c r="C62" s="64"/>
      <c r="D62" s="64"/>
      <c r="E62" s="64"/>
      <c r="F62" s="64"/>
      <c r="G62" s="64"/>
      <c r="H62" s="65"/>
      <c r="J62" s="63"/>
      <c r="K62" s="64"/>
      <c r="L62" s="64"/>
      <c r="M62" s="64"/>
      <c r="N62" s="64"/>
      <c r="O62" s="64"/>
      <c r="P62" s="54"/>
      <c r="Q62" s="56"/>
    </row>
    <row r="63" spans="1:17" ht="21.95" hidden="1" customHeight="1" x14ac:dyDescent="0.15">
      <c r="A63" s="63" t="s">
        <v>327</v>
      </c>
      <c r="B63" s="64" t="s">
        <v>164</v>
      </c>
      <c r="C63" s="64"/>
      <c r="D63" s="64"/>
      <c r="E63" s="64"/>
      <c r="F63" s="64"/>
      <c r="G63" s="64"/>
      <c r="H63" s="65"/>
      <c r="J63" s="52" t="s">
        <v>328</v>
      </c>
      <c r="K63" s="64"/>
      <c r="L63" s="64"/>
      <c r="M63" s="64"/>
      <c r="N63" s="64"/>
      <c r="O63" s="64"/>
      <c r="P63" s="54"/>
      <c r="Q63" s="56"/>
    </row>
    <row r="64" spans="1:17" ht="21.95" hidden="1" customHeight="1" x14ac:dyDescent="0.15">
      <c r="A64" s="63" t="s">
        <v>329</v>
      </c>
      <c r="B64" s="64" t="s">
        <v>226</v>
      </c>
      <c r="C64" s="64"/>
      <c r="D64" s="64"/>
      <c r="E64" s="64"/>
      <c r="F64" s="64"/>
      <c r="G64" s="64"/>
      <c r="H64" s="65"/>
      <c r="J64" s="52" t="s">
        <v>330</v>
      </c>
      <c r="K64" s="53" t="s">
        <v>331</v>
      </c>
      <c r="L64" s="64"/>
      <c r="M64" s="64"/>
      <c r="N64" s="64"/>
      <c r="O64" s="64"/>
      <c r="P64" s="54"/>
      <c r="Q64" s="56"/>
    </row>
    <row r="65" spans="1:17" ht="21.95" hidden="1" customHeight="1" x14ac:dyDescent="0.15">
      <c r="A65" s="63" t="s">
        <v>332</v>
      </c>
      <c r="B65" s="64" t="s">
        <v>164</v>
      </c>
      <c r="C65" s="64"/>
      <c r="D65" s="64"/>
      <c r="E65" s="64"/>
      <c r="F65" s="64"/>
      <c r="G65" s="64"/>
      <c r="H65" s="65"/>
      <c r="J65" s="52" t="s">
        <v>333</v>
      </c>
      <c r="K65" s="53" t="s">
        <v>334</v>
      </c>
      <c r="L65" s="53" t="s">
        <v>335</v>
      </c>
      <c r="M65" s="64"/>
      <c r="N65" s="64"/>
      <c r="O65" s="64"/>
      <c r="P65" s="54"/>
      <c r="Q65" s="56"/>
    </row>
    <row r="66" spans="1:17" ht="21.95" hidden="1" customHeight="1" x14ac:dyDescent="0.15">
      <c r="A66" s="63" t="s">
        <v>336</v>
      </c>
      <c r="B66" s="64" t="s">
        <v>105</v>
      </c>
      <c r="C66" s="64"/>
      <c r="D66" s="64"/>
      <c r="E66" s="64"/>
      <c r="F66" s="64"/>
      <c r="G66" s="64"/>
      <c r="H66" s="65"/>
      <c r="J66" s="52" t="s">
        <v>337</v>
      </c>
      <c r="K66" s="53" t="s">
        <v>338</v>
      </c>
      <c r="L66" s="53" t="s">
        <v>339</v>
      </c>
      <c r="M66" s="64"/>
      <c r="N66" s="64"/>
      <c r="O66" s="64"/>
      <c r="P66" s="54"/>
      <c r="Q66" s="56"/>
    </row>
    <row r="67" spans="1:17" ht="21.95" hidden="1" customHeight="1" x14ac:dyDescent="0.15">
      <c r="A67" s="63" t="s">
        <v>340</v>
      </c>
      <c r="B67" s="64" t="s">
        <v>173</v>
      </c>
      <c r="C67" s="64" t="s">
        <v>249</v>
      </c>
      <c r="D67" s="64"/>
      <c r="E67" s="64"/>
      <c r="F67" s="64"/>
      <c r="G67" s="64"/>
      <c r="H67" s="65"/>
      <c r="J67" s="52" t="s">
        <v>341</v>
      </c>
      <c r="K67" s="64"/>
      <c r="L67" s="64"/>
      <c r="M67" s="64"/>
      <c r="N67" s="64"/>
      <c r="O67" s="64"/>
      <c r="P67" s="54"/>
      <c r="Q67" s="56"/>
    </row>
    <row r="68" spans="1:17" ht="21.95" hidden="1" customHeight="1" x14ac:dyDescent="0.15">
      <c r="A68" s="63" t="s">
        <v>342</v>
      </c>
      <c r="B68" s="64" t="s">
        <v>262</v>
      </c>
      <c r="C68" s="64"/>
      <c r="D68" s="64"/>
      <c r="E68" s="64"/>
      <c r="F68" s="64"/>
      <c r="G68" s="64"/>
      <c r="H68" s="65"/>
      <c r="J68" s="52" t="s">
        <v>343</v>
      </c>
      <c r="K68" s="64"/>
      <c r="L68" s="64"/>
      <c r="M68" s="64"/>
      <c r="N68" s="64"/>
      <c r="O68" s="64"/>
      <c r="P68" s="54"/>
      <c r="Q68" s="56"/>
    </row>
    <row r="69" spans="1:17" ht="21.95" hidden="1" customHeight="1" x14ac:dyDescent="0.15">
      <c r="A69" s="63" t="s">
        <v>344</v>
      </c>
      <c r="B69" s="64" t="s">
        <v>269</v>
      </c>
      <c r="C69" s="64"/>
      <c r="D69" s="64"/>
      <c r="E69" s="64"/>
      <c r="F69" s="64"/>
      <c r="G69" s="64"/>
      <c r="H69" s="65"/>
      <c r="J69" s="52" t="s">
        <v>345</v>
      </c>
      <c r="K69" s="64"/>
      <c r="L69" s="64"/>
      <c r="M69" s="64"/>
      <c r="N69" s="64"/>
      <c r="O69" s="64"/>
      <c r="P69" s="54"/>
      <c r="Q69" s="56"/>
    </row>
    <row r="70" spans="1:17" ht="21.95" hidden="1" customHeight="1" x14ac:dyDescent="0.15">
      <c r="A70" s="63" t="s">
        <v>346</v>
      </c>
      <c r="B70" s="64"/>
      <c r="C70" s="64" t="s">
        <v>256</v>
      </c>
      <c r="D70" s="64"/>
      <c r="E70" s="64"/>
      <c r="F70" s="64"/>
      <c r="G70" s="64"/>
      <c r="H70" s="65"/>
      <c r="J70" s="52" t="s">
        <v>347</v>
      </c>
      <c r="K70" s="64"/>
      <c r="L70" s="64"/>
      <c r="M70" s="64"/>
      <c r="N70" s="64"/>
      <c r="O70" s="64"/>
      <c r="P70" s="54"/>
      <c r="Q70" s="56"/>
    </row>
    <row r="71" spans="1:17" ht="21.95" hidden="1" customHeight="1" x14ac:dyDescent="0.15">
      <c r="A71" s="63" t="s">
        <v>348</v>
      </c>
      <c r="B71" s="64" t="s">
        <v>28</v>
      </c>
      <c r="C71" s="64"/>
      <c r="D71" s="64"/>
      <c r="E71" s="64"/>
      <c r="F71" s="64"/>
      <c r="G71" s="64"/>
      <c r="H71" s="65"/>
      <c r="J71" s="63"/>
      <c r="K71" s="64"/>
      <c r="L71" s="64"/>
      <c r="M71" s="64"/>
      <c r="N71" s="64"/>
      <c r="O71" s="64"/>
      <c r="P71" s="54"/>
      <c r="Q71" s="56"/>
    </row>
    <row r="72" spans="1:17" ht="21.95" hidden="1" customHeight="1" x14ac:dyDescent="0.15">
      <c r="A72" s="63" t="s">
        <v>349</v>
      </c>
      <c r="B72" s="64" t="s">
        <v>53</v>
      </c>
      <c r="C72" s="64"/>
      <c r="D72" s="64"/>
      <c r="E72" s="64"/>
      <c r="F72" s="64"/>
      <c r="G72" s="64"/>
      <c r="H72" s="65"/>
      <c r="J72" s="63"/>
      <c r="K72" s="64"/>
      <c r="L72" s="64"/>
      <c r="M72" s="64"/>
      <c r="N72" s="64"/>
      <c r="O72" s="64"/>
      <c r="P72" s="54"/>
      <c r="Q72" s="56"/>
    </row>
    <row r="73" spans="1:17" ht="21.95" hidden="1" customHeight="1" x14ac:dyDescent="0.15">
      <c r="A73" s="63" t="s">
        <v>350</v>
      </c>
      <c r="B73" s="64" t="s">
        <v>88</v>
      </c>
      <c r="C73" s="64"/>
      <c r="D73" s="64"/>
      <c r="E73" s="64"/>
      <c r="F73" s="64"/>
      <c r="G73" s="64"/>
      <c r="H73" s="65"/>
      <c r="J73" s="63"/>
      <c r="K73" s="64"/>
      <c r="L73" s="64"/>
      <c r="M73" s="64"/>
      <c r="N73" s="64"/>
      <c r="O73" s="64"/>
      <c r="P73" s="54"/>
      <c r="Q73" s="56"/>
    </row>
    <row r="74" spans="1:17" ht="21.95" hidden="1" customHeight="1" x14ac:dyDescent="0.15">
      <c r="A74" s="63" t="s">
        <v>351</v>
      </c>
      <c r="B74" s="64" t="s">
        <v>102</v>
      </c>
      <c r="C74" s="64"/>
      <c r="D74" s="64"/>
      <c r="E74" s="64"/>
      <c r="F74" s="64"/>
      <c r="G74" s="64"/>
      <c r="H74" s="65"/>
      <c r="J74" s="63"/>
      <c r="K74" s="64"/>
      <c r="L74" s="64"/>
      <c r="M74" s="64"/>
      <c r="N74" s="64"/>
      <c r="O74" s="64"/>
      <c r="P74" s="54"/>
      <c r="Q74" s="56"/>
    </row>
    <row r="75" spans="1:17" ht="21.95" hidden="1" customHeight="1" x14ac:dyDescent="0.15">
      <c r="A75" s="63" t="s">
        <v>352</v>
      </c>
      <c r="B75" s="64" t="s">
        <v>113</v>
      </c>
      <c r="C75" s="64"/>
      <c r="D75" s="64"/>
      <c r="E75" s="64"/>
      <c r="F75" s="64"/>
      <c r="G75" s="64"/>
      <c r="H75" s="65"/>
      <c r="J75" s="63"/>
      <c r="K75" s="64"/>
      <c r="L75" s="64"/>
      <c r="M75" s="64"/>
      <c r="N75" s="64"/>
      <c r="O75" s="64"/>
      <c r="P75" s="54"/>
      <c r="Q75" s="56"/>
    </row>
    <row r="76" spans="1:17" ht="21.95" hidden="1" customHeight="1" x14ac:dyDescent="0.15">
      <c r="A76" s="63" t="s">
        <v>353</v>
      </c>
      <c r="B76" s="64" t="s">
        <v>162</v>
      </c>
      <c r="C76" s="64"/>
      <c r="D76" s="64"/>
      <c r="E76" s="64"/>
      <c r="F76" s="64"/>
      <c r="G76" s="64"/>
      <c r="H76" s="65"/>
      <c r="J76" s="63"/>
      <c r="K76" s="64"/>
      <c r="L76" s="64"/>
      <c r="M76" s="64"/>
      <c r="N76" s="64"/>
      <c r="O76" s="64"/>
      <c r="P76" s="54"/>
      <c r="Q76" s="56"/>
    </row>
    <row r="77" spans="1:17" ht="21.95" hidden="1" customHeight="1" x14ac:dyDescent="0.15">
      <c r="A77" s="63" t="s">
        <v>354</v>
      </c>
      <c r="B77" s="64" t="s">
        <v>171</v>
      </c>
      <c r="C77" s="64"/>
      <c r="D77" s="64"/>
      <c r="E77" s="64"/>
      <c r="F77" s="64"/>
      <c r="G77" s="64"/>
      <c r="H77" s="65"/>
      <c r="J77" s="63"/>
      <c r="K77" s="64"/>
      <c r="L77" s="64"/>
      <c r="M77" s="64"/>
      <c r="N77" s="64"/>
      <c r="O77" s="64"/>
      <c r="P77" s="54"/>
      <c r="Q77" s="56"/>
    </row>
    <row r="78" spans="1:17" ht="21.95" hidden="1" customHeight="1" x14ac:dyDescent="0.15">
      <c r="A78" s="63" t="s">
        <v>355</v>
      </c>
      <c r="B78" s="64" t="s">
        <v>29</v>
      </c>
      <c r="C78" s="64" t="s">
        <v>285</v>
      </c>
      <c r="D78" s="64"/>
      <c r="E78" s="64"/>
      <c r="F78" s="64"/>
      <c r="G78" s="64"/>
      <c r="H78" s="65"/>
      <c r="J78" s="63"/>
      <c r="K78" s="64"/>
      <c r="L78" s="64"/>
      <c r="M78" s="64"/>
      <c r="N78" s="64"/>
      <c r="O78" s="64"/>
      <c r="P78" s="54"/>
      <c r="Q78" s="56"/>
    </row>
    <row r="79" spans="1:17" ht="21.95" hidden="1" customHeight="1" x14ac:dyDescent="0.15">
      <c r="A79" s="63" t="s">
        <v>356</v>
      </c>
      <c r="B79" s="64" t="s">
        <v>114</v>
      </c>
      <c r="C79" s="64" t="s">
        <v>289</v>
      </c>
      <c r="D79" s="64"/>
      <c r="E79" s="64"/>
      <c r="F79" s="64"/>
      <c r="G79" s="64"/>
      <c r="H79" s="65"/>
      <c r="J79" s="63"/>
      <c r="K79" s="64"/>
      <c r="L79" s="64"/>
      <c r="M79" s="64"/>
      <c r="N79" s="64"/>
      <c r="O79" s="64"/>
      <c r="P79" s="54"/>
      <c r="Q79" s="56"/>
    </row>
    <row r="80" spans="1:17" ht="21.95" hidden="1" customHeight="1" x14ac:dyDescent="0.15">
      <c r="A80" s="63" t="s">
        <v>357</v>
      </c>
      <c r="B80" s="64" t="s">
        <v>123</v>
      </c>
      <c r="C80" s="64" t="s">
        <v>295</v>
      </c>
      <c r="D80" s="64"/>
      <c r="E80" s="64"/>
      <c r="F80" s="64"/>
      <c r="G80" s="64"/>
      <c r="H80" s="65"/>
      <c r="J80" s="52" t="s">
        <v>358</v>
      </c>
      <c r="K80" s="64"/>
      <c r="L80" s="64"/>
      <c r="M80" s="64"/>
      <c r="N80" s="64"/>
      <c r="O80" s="64"/>
      <c r="P80" s="54"/>
      <c r="Q80" s="56"/>
    </row>
    <row r="81" spans="1:17" ht="21.95" hidden="1" customHeight="1" x14ac:dyDescent="0.15">
      <c r="A81" s="63" t="s">
        <v>359</v>
      </c>
      <c r="B81" s="64" t="s">
        <v>163</v>
      </c>
      <c r="C81" s="64" t="s">
        <v>299</v>
      </c>
      <c r="D81" s="64"/>
      <c r="E81" s="64"/>
      <c r="F81" s="64"/>
      <c r="G81" s="64"/>
      <c r="H81" s="65"/>
      <c r="J81" s="52" t="s">
        <v>360</v>
      </c>
      <c r="K81" s="64"/>
      <c r="L81" s="64"/>
      <c r="M81" s="64"/>
      <c r="N81" s="64"/>
      <c r="O81" s="64"/>
      <c r="P81" s="54"/>
      <c r="Q81" s="56"/>
    </row>
    <row r="82" spans="1:17" ht="21.95" hidden="1" customHeight="1" x14ac:dyDescent="0.15">
      <c r="A82" s="63" t="s">
        <v>361</v>
      </c>
      <c r="B82" s="64" t="s">
        <v>66</v>
      </c>
      <c r="C82" s="64"/>
      <c r="D82" s="64"/>
      <c r="E82" s="64"/>
      <c r="F82" s="64"/>
      <c r="G82" s="64"/>
      <c r="H82" s="65"/>
      <c r="J82" s="52" t="s">
        <v>362</v>
      </c>
      <c r="K82" s="53" t="s">
        <v>363</v>
      </c>
      <c r="L82" s="64"/>
      <c r="M82" s="64"/>
      <c r="N82" s="64"/>
      <c r="O82" s="64"/>
      <c r="P82" s="54"/>
      <c r="Q82" s="56"/>
    </row>
    <row r="83" spans="1:17" ht="21.95" hidden="1" customHeight="1" x14ac:dyDescent="0.15">
      <c r="A83" s="63" t="s">
        <v>364</v>
      </c>
      <c r="B83" s="64" t="s">
        <v>78</v>
      </c>
      <c r="C83" s="64" t="s">
        <v>74</v>
      </c>
      <c r="D83" s="64" t="s">
        <v>296</v>
      </c>
      <c r="E83" s="64"/>
      <c r="F83" s="64"/>
      <c r="G83" s="64"/>
      <c r="H83" s="65"/>
      <c r="J83" s="52" t="s">
        <v>365</v>
      </c>
      <c r="K83" s="64"/>
      <c r="L83" s="64"/>
      <c r="M83" s="64"/>
      <c r="N83" s="64"/>
      <c r="O83" s="64"/>
      <c r="P83" s="54"/>
      <c r="Q83" s="56"/>
    </row>
    <row r="84" spans="1:17" ht="21.95" hidden="1" customHeight="1" x14ac:dyDescent="0.15">
      <c r="A84" s="63" t="s">
        <v>366</v>
      </c>
      <c r="B84" s="64" t="s">
        <v>133</v>
      </c>
      <c r="C84" s="64" t="s">
        <v>87</v>
      </c>
      <c r="D84" s="64" t="s">
        <v>300</v>
      </c>
      <c r="E84" s="64"/>
      <c r="F84" s="64"/>
      <c r="G84" s="64"/>
      <c r="H84" s="65"/>
      <c r="J84" s="52" t="s">
        <v>367</v>
      </c>
      <c r="K84" s="53" t="s">
        <v>368</v>
      </c>
      <c r="L84" s="53" t="s">
        <v>369</v>
      </c>
      <c r="M84" s="64"/>
      <c r="N84" s="64"/>
      <c r="O84" s="64"/>
      <c r="P84" s="54"/>
      <c r="Q84" s="56"/>
    </row>
    <row r="85" spans="1:17" ht="21.95" hidden="1" customHeight="1" x14ac:dyDescent="0.15">
      <c r="A85" s="63" t="s">
        <v>370</v>
      </c>
      <c r="B85" s="64" t="s">
        <v>114</v>
      </c>
      <c r="C85" s="64" t="s">
        <v>101</v>
      </c>
      <c r="D85" s="64" t="s">
        <v>286</v>
      </c>
      <c r="E85" s="64"/>
      <c r="F85" s="64"/>
      <c r="G85" s="64"/>
      <c r="H85" s="65"/>
      <c r="J85" s="52" t="s">
        <v>371</v>
      </c>
      <c r="K85" s="53" t="s">
        <v>372</v>
      </c>
      <c r="L85" s="53" t="s">
        <v>373</v>
      </c>
      <c r="M85" s="64"/>
      <c r="N85" s="64"/>
      <c r="O85" s="64"/>
      <c r="P85" s="54"/>
      <c r="Q85" s="56"/>
    </row>
    <row r="86" spans="1:17" ht="21.95" hidden="1" customHeight="1" x14ac:dyDescent="0.15">
      <c r="A86" s="63" t="s">
        <v>374</v>
      </c>
      <c r="B86" s="64" t="s">
        <v>103</v>
      </c>
      <c r="C86" s="64" t="s">
        <v>112</v>
      </c>
      <c r="D86" s="64" t="s">
        <v>290</v>
      </c>
      <c r="E86" s="64"/>
      <c r="F86" s="64"/>
      <c r="G86" s="64"/>
      <c r="H86" s="65"/>
      <c r="J86" s="52" t="s">
        <v>375</v>
      </c>
      <c r="K86" s="53" t="s">
        <v>376</v>
      </c>
      <c r="L86" s="53" t="s">
        <v>377</v>
      </c>
      <c r="M86" s="53" t="s">
        <v>378</v>
      </c>
      <c r="N86" s="64"/>
      <c r="O86" s="64"/>
      <c r="P86" s="54"/>
      <c r="Q86" s="56"/>
    </row>
    <row r="87" spans="1:17" ht="21.95" customHeight="1" x14ac:dyDescent="0.15">
      <c r="A87" s="52" t="s">
        <v>379</v>
      </c>
      <c r="B87" s="64" t="s">
        <v>135</v>
      </c>
      <c r="C87" s="64"/>
      <c r="D87" s="64" t="s">
        <v>51</v>
      </c>
      <c r="E87" s="64"/>
      <c r="F87" s="64"/>
      <c r="G87" s="64"/>
      <c r="H87" s="65"/>
      <c r="J87" s="52" t="s">
        <v>380</v>
      </c>
      <c r="K87" s="64"/>
      <c r="L87" s="64"/>
      <c r="M87" s="64"/>
      <c r="N87" s="64"/>
      <c r="O87" s="64"/>
      <c r="P87" s="54"/>
      <c r="Q87" s="56"/>
    </row>
    <row r="88" spans="1:17" ht="21.95" customHeight="1" x14ac:dyDescent="0.15">
      <c r="A88" s="52" t="s">
        <v>381</v>
      </c>
      <c r="B88" s="64" t="s">
        <v>129</v>
      </c>
      <c r="C88" s="64" t="s">
        <v>115</v>
      </c>
      <c r="D88" s="64" t="s">
        <v>62</v>
      </c>
      <c r="E88" s="64"/>
      <c r="F88" s="64"/>
      <c r="G88" s="64"/>
      <c r="H88" s="65"/>
      <c r="J88" s="52" t="s">
        <v>382</v>
      </c>
      <c r="K88" s="64"/>
      <c r="L88" s="64"/>
      <c r="M88" s="64"/>
      <c r="N88" s="64"/>
      <c r="O88" s="64"/>
      <c r="P88" s="54"/>
      <c r="Q88" s="56"/>
    </row>
    <row r="89" spans="1:17" ht="21.95" hidden="1" customHeight="1" x14ac:dyDescent="0.15">
      <c r="A89" s="63" t="s">
        <v>383</v>
      </c>
      <c r="B89" s="64"/>
      <c r="C89" s="64"/>
      <c r="D89" s="64"/>
      <c r="E89" s="64"/>
      <c r="F89" s="64"/>
      <c r="G89" s="64"/>
      <c r="H89" s="65"/>
      <c r="J89" s="63"/>
      <c r="K89" s="64"/>
      <c r="L89" s="64"/>
      <c r="M89" s="64"/>
      <c r="N89" s="64"/>
      <c r="O89" s="64"/>
      <c r="P89" s="54"/>
      <c r="Q89" s="56"/>
    </row>
    <row r="90" spans="1:17" ht="21.95" hidden="1" customHeight="1" x14ac:dyDescent="0.15">
      <c r="A90" s="63" t="s">
        <v>384</v>
      </c>
      <c r="B90" s="64"/>
      <c r="C90" s="64"/>
      <c r="D90" s="64"/>
      <c r="E90" s="64"/>
      <c r="F90" s="64"/>
      <c r="G90" s="64"/>
      <c r="H90" s="65"/>
      <c r="J90" s="63"/>
      <c r="K90" s="64"/>
      <c r="L90" s="64"/>
      <c r="M90" s="64"/>
      <c r="N90" s="64"/>
      <c r="O90" s="64"/>
      <c r="P90" s="54"/>
      <c r="Q90" s="56"/>
    </row>
    <row r="91" spans="1:17" ht="21.95" hidden="1" customHeight="1" x14ac:dyDescent="0.15">
      <c r="A91" s="63" t="s">
        <v>385</v>
      </c>
      <c r="B91" s="64"/>
      <c r="C91" s="64"/>
      <c r="D91" s="64"/>
      <c r="E91" s="64"/>
      <c r="F91" s="64"/>
      <c r="G91" s="64"/>
      <c r="H91" s="65"/>
      <c r="J91" s="63"/>
      <c r="K91" s="64"/>
      <c r="L91" s="64"/>
      <c r="M91" s="64"/>
      <c r="N91" s="64"/>
      <c r="O91" s="64"/>
      <c r="P91" s="54"/>
      <c r="Q91" s="56"/>
    </row>
    <row r="92" spans="1:17" ht="21.95" hidden="1" customHeight="1" x14ac:dyDescent="0.15">
      <c r="A92" s="63" t="s">
        <v>386</v>
      </c>
      <c r="B92" s="64"/>
      <c r="C92" s="64"/>
      <c r="D92" s="64"/>
      <c r="E92" s="64"/>
      <c r="F92" s="64"/>
      <c r="G92" s="64"/>
      <c r="H92" s="65"/>
      <c r="J92" s="63"/>
      <c r="K92" s="64"/>
      <c r="L92" s="64"/>
      <c r="M92" s="64"/>
      <c r="N92" s="64"/>
      <c r="O92" s="64"/>
      <c r="P92" s="54"/>
      <c r="Q92" s="56"/>
    </row>
    <row r="93" spans="1:17" ht="21.95" hidden="1" customHeight="1" x14ac:dyDescent="0.15">
      <c r="A93" s="63" t="s">
        <v>387</v>
      </c>
      <c r="B93" s="64" t="s">
        <v>141</v>
      </c>
      <c r="C93" s="64" t="s">
        <v>210</v>
      </c>
      <c r="D93" s="64" t="s">
        <v>140</v>
      </c>
      <c r="E93" s="64"/>
      <c r="F93" s="64"/>
      <c r="G93" s="64"/>
      <c r="H93" s="65"/>
      <c r="J93" s="63"/>
      <c r="K93" s="64"/>
      <c r="L93" s="64"/>
      <c r="M93" s="64"/>
      <c r="N93" s="64"/>
      <c r="O93" s="64"/>
      <c r="P93" s="54"/>
      <c r="Q93" s="56"/>
    </row>
    <row r="94" spans="1:17" ht="21.95" hidden="1" customHeight="1" x14ac:dyDescent="0.15">
      <c r="A94" s="63" t="s">
        <v>388</v>
      </c>
      <c r="B94" s="64" t="s">
        <v>145</v>
      </c>
      <c r="C94" s="64" t="s">
        <v>160</v>
      </c>
      <c r="D94" s="64" t="s">
        <v>144</v>
      </c>
      <c r="E94" s="64"/>
      <c r="F94" s="64"/>
      <c r="G94" s="64"/>
      <c r="H94" s="65"/>
      <c r="J94" s="63"/>
      <c r="K94" s="64"/>
      <c r="L94" s="64"/>
      <c r="M94" s="64"/>
      <c r="N94" s="64"/>
      <c r="O94" s="64"/>
      <c r="P94" s="54"/>
      <c r="Q94" s="56"/>
    </row>
    <row r="95" spans="1:17" ht="21.95" hidden="1" customHeight="1" x14ac:dyDescent="0.15">
      <c r="A95" s="63" t="s">
        <v>389</v>
      </c>
      <c r="B95" s="64" t="s">
        <v>30</v>
      </c>
      <c r="C95" s="64"/>
      <c r="D95" s="64"/>
      <c r="E95" s="64"/>
      <c r="F95" s="64"/>
      <c r="G95" s="64"/>
      <c r="H95" s="65"/>
      <c r="J95" s="63"/>
      <c r="K95" s="64"/>
      <c r="L95" s="64"/>
      <c r="M95" s="64"/>
      <c r="N95" s="64"/>
      <c r="O95" s="64"/>
      <c r="P95" s="54"/>
      <c r="Q95" s="56"/>
    </row>
    <row r="96" spans="1:17" ht="21.95" hidden="1" customHeight="1" x14ac:dyDescent="0.15">
      <c r="A96" s="63" t="s">
        <v>390</v>
      </c>
      <c r="B96" s="64" t="s">
        <v>40</v>
      </c>
      <c r="C96" s="64"/>
      <c r="D96" s="64"/>
      <c r="E96" s="64"/>
      <c r="F96" s="64"/>
      <c r="G96" s="64"/>
      <c r="H96" s="65"/>
      <c r="J96" s="63"/>
      <c r="K96" s="64"/>
      <c r="L96" s="64"/>
      <c r="M96" s="64"/>
      <c r="N96" s="64"/>
      <c r="O96" s="64"/>
      <c r="P96" s="54"/>
      <c r="Q96" s="56"/>
    </row>
    <row r="97" spans="1:17" ht="21.95" hidden="1" customHeight="1" x14ac:dyDescent="0.15">
      <c r="A97" s="63" t="s">
        <v>391</v>
      </c>
      <c r="B97" s="64"/>
      <c r="C97" s="64"/>
      <c r="D97" s="64"/>
      <c r="E97" s="64"/>
      <c r="F97" s="64"/>
      <c r="G97" s="64"/>
      <c r="H97" s="65"/>
      <c r="J97" s="63"/>
      <c r="K97" s="64"/>
      <c r="L97" s="64"/>
      <c r="M97" s="64"/>
      <c r="N97" s="64"/>
      <c r="O97" s="64"/>
      <c r="P97" s="54"/>
      <c r="Q97" s="56"/>
    </row>
    <row r="98" spans="1:17" ht="21.95" customHeight="1" thickBot="1" x14ac:dyDescent="0.2">
      <c r="A98" s="58" t="s">
        <v>392</v>
      </c>
      <c r="B98" s="59"/>
      <c r="C98" s="59"/>
      <c r="D98" s="59"/>
      <c r="E98" s="59"/>
      <c r="F98" s="59"/>
      <c r="G98" s="59"/>
      <c r="H98" s="60"/>
      <c r="J98" s="61" t="s">
        <v>393</v>
      </c>
      <c r="K98" s="62"/>
      <c r="L98" s="62"/>
      <c r="M98" s="62"/>
      <c r="N98" s="62"/>
      <c r="O98" s="62"/>
      <c r="P98" s="59"/>
      <c r="Q98" s="60"/>
    </row>
  </sheetData>
  <sheetProtection algorithmName="SHA-512" hashValue="yoOFcGKj60otGhFpMRDchZRa1dktEE1rep53y3sf9uSegfLLfGhQ8x0d6gf1jVtK1Gn0S84bdrehBBDfe0NvNg==" saltValue="VJjYJ5yEUpnpoJuWhay1IQ==" spinCount="100000" sheet="1" objects="1" scenarios="1"/>
  <mergeCells count="4">
    <mergeCell ref="D1:D3"/>
    <mergeCell ref="G1:G3"/>
    <mergeCell ref="A5:H5"/>
    <mergeCell ref="J5:Q6"/>
  </mergeCells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95CB0088-4696-407B-9E38-E2C9DA45447A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1AF3C2E0-BF51-48B6-8FEC-3E499E299A50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3850D113-8150-43DF-BDA5-A9C6AD5A26A3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024474D1-63C3-417C-8807-10A5494FFD30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3A85A247-5164-4B26-BF7B-FDDEECB28546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F84DFABA-7939-437D-9EEB-C7336098EEDA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A98:XFD1048576 A7:A97 A1:XFD1 A4:XFD4 A2:C3 E2:F3 H2:XFD3 I87:XFD97 I86:J86 L86:XFD86 A6:I6 A5:J5 I7:XFD85 R5:XFD6</xm:sqref>
        </x14:conditionalFormatting>
        <x14:conditionalFormatting xmlns:xm="http://schemas.microsoft.com/office/excel/2006/main">
          <x14:cfRule type="containsText" priority="1" operator="containsText" id="{EC5BB019-FE3B-49EC-97FB-64DB65698EE0}">
            <xm:f>NOT(ISERROR(SEARCH($F$3,B7)))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2B2EF496-8B62-4820-BB73-2498313EF2DF}">
            <xm:f>NOT(ISERROR(SEARCH($F$2,B7)))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0C5D20B0-457E-4BF3-96EC-99C4BE190936}">
            <xm:f>NOT(ISERROR(SEARCH($F$1,B7)))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5F05A37C-B360-4AE3-84AE-73C3EF93ADE9}">
            <xm:f>NOT(ISERROR(SEARCH($C$3,B7)))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C4EC5226-DBEF-4471-8F43-97D0B07F9BED}">
            <xm:f>NOT(ISERROR(SEARCH($C$2,B7)))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8E3BE8AA-5EAF-4070-B138-B25EF6C0E698}">
            <xm:f>NOT(ISERROR(SEARCH($C$1,B7)))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B7:H97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36</vt:i4>
      </vt:variant>
    </vt:vector>
  </HeadingPairs>
  <TitlesOfParts>
    <vt:vector size="43" baseType="lpstr">
      <vt:lpstr>管脚功能配置</vt:lpstr>
      <vt:lpstr>L176PATA_L196PCTA查询</vt:lpstr>
      <vt:lpstr>L176MATA_L196MCTA查询</vt:lpstr>
      <vt:lpstr>L176KATA_L196KCTA查询</vt:lpstr>
      <vt:lpstr>L176JATA_L196JCTA查询</vt:lpstr>
      <vt:lpstr>L170JATA_L190JCTA查询</vt:lpstr>
      <vt:lpstr>L170FAUA_L190FCUA查询</vt:lpstr>
      <vt:lpstr>PA0UT</vt:lpstr>
      <vt:lpstr>PAADS</vt:lpstr>
      <vt:lpstr>PADIR</vt:lpstr>
      <vt:lpstr>PAOD</vt:lpstr>
      <vt:lpstr>PAPD</vt:lpstr>
      <vt:lpstr>PAPU</vt:lpstr>
      <vt:lpstr>PBADS</vt:lpstr>
      <vt:lpstr>PBDIR</vt:lpstr>
      <vt:lpstr>PBOD</vt:lpstr>
      <vt:lpstr>PBOUT</vt:lpstr>
      <vt:lpstr>PBPD</vt:lpstr>
      <vt:lpstr>PBPU</vt:lpstr>
      <vt:lpstr>PCADS</vt:lpstr>
      <vt:lpstr>PCDIR</vt:lpstr>
      <vt:lpstr>PCOD</vt:lpstr>
      <vt:lpstr>PCOUT</vt:lpstr>
      <vt:lpstr>PCPD</vt:lpstr>
      <vt:lpstr>PCPU</vt:lpstr>
      <vt:lpstr>PDADS</vt:lpstr>
      <vt:lpstr>PDDIR</vt:lpstr>
      <vt:lpstr>PDOD</vt:lpstr>
      <vt:lpstr>PDOUT</vt:lpstr>
      <vt:lpstr>PDPD</vt:lpstr>
      <vt:lpstr>PDPU</vt:lpstr>
      <vt:lpstr>PEADS</vt:lpstr>
      <vt:lpstr>PEDIR</vt:lpstr>
      <vt:lpstr>PEOD</vt:lpstr>
      <vt:lpstr>PEOUT</vt:lpstr>
      <vt:lpstr>PEPD</vt:lpstr>
      <vt:lpstr>PEPU</vt:lpstr>
      <vt:lpstr>PFADS</vt:lpstr>
      <vt:lpstr>PFDIR</vt:lpstr>
      <vt:lpstr>PFOD</vt:lpstr>
      <vt:lpstr>PFOUT</vt:lpstr>
      <vt:lpstr>PFPD</vt:lpstr>
      <vt:lpstr>PFPU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XiaChengjun</dc:creator>
  <cp:lastModifiedBy>甘德龙</cp:lastModifiedBy>
  <dcterms:created xsi:type="dcterms:W3CDTF">2019-08-07T09:54:00Z</dcterms:created>
  <dcterms:modified xsi:type="dcterms:W3CDTF">2020-02-27T05:36:26Z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