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Корневая папка\01 Биквест-Центр\ВЛК Биквест\2020 г\Конструкции\Графики под раб. записи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1" i="1" l="1"/>
  <c r="AO72" i="1"/>
  <c r="BL71" i="1"/>
  <c r="BM71" i="1"/>
  <c r="BL72" i="1"/>
  <c r="BM72" i="1"/>
  <c r="BL48" i="1"/>
  <c r="BM48" i="1"/>
  <c r="BL49" i="1"/>
  <c r="BM49" i="1"/>
  <c r="BL50" i="1"/>
  <c r="BM50" i="1"/>
  <c r="BL51" i="1"/>
  <c r="BM51" i="1"/>
  <c r="BL52" i="1"/>
  <c r="BM52" i="1"/>
  <c r="BL53" i="1"/>
  <c r="BM53" i="1"/>
  <c r="BL54" i="1"/>
  <c r="BM54" i="1"/>
  <c r="BL55" i="1"/>
  <c r="BM55" i="1"/>
  <c r="BL56" i="1"/>
  <c r="BM56" i="1"/>
  <c r="BL57" i="1"/>
  <c r="BM57" i="1"/>
  <c r="BL58" i="1"/>
  <c r="BM58" i="1"/>
  <c r="BL59" i="1"/>
  <c r="BM59" i="1"/>
  <c r="BL60" i="1"/>
  <c r="BM60" i="1"/>
  <c r="BL61" i="1"/>
  <c r="BM61" i="1"/>
  <c r="BL62" i="1"/>
  <c r="BM62" i="1"/>
  <c r="BL63" i="1"/>
  <c r="BM63" i="1"/>
  <c r="BL64" i="1"/>
  <c r="BM64" i="1"/>
  <c r="BL65" i="1"/>
  <c r="BM65" i="1"/>
  <c r="BL66" i="1"/>
  <c r="BM66" i="1"/>
  <c r="BL67" i="1"/>
  <c r="BM67" i="1"/>
  <c r="BL68" i="1"/>
  <c r="BM68" i="1"/>
  <c r="BL69" i="1"/>
  <c r="BM69" i="1"/>
  <c r="BL70" i="1"/>
  <c r="BM70" i="1"/>
  <c r="BM47" i="1"/>
  <c r="BL47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49" i="1"/>
  <c r="AT72" i="1"/>
  <c r="AU72" i="1" s="1"/>
  <c r="AK72" i="1"/>
  <c r="AU71" i="1"/>
  <c r="AQ71" i="1" s="1"/>
  <c r="AT71" i="1"/>
  <c r="AK71" i="1"/>
  <c r="AT70" i="1"/>
  <c r="AU70" i="1" s="1"/>
  <c r="AO70" i="1"/>
  <c r="AK70" i="1"/>
  <c r="AT69" i="1"/>
  <c r="AU69" i="1" s="1"/>
  <c r="AO69" i="1"/>
  <c r="AK69" i="1"/>
  <c r="AU68" i="1"/>
  <c r="AS68" i="1" s="1"/>
  <c r="AT68" i="1"/>
  <c r="AQ68" i="1"/>
  <c r="AO68" i="1"/>
  <c r="AK68" i="1"/>
  <c r="AT67" i="1"/>
  <c r="AU67" i="1" s="1"/>
  <c r="AO67" i="1"/>
  <c r="AK67" i="1"/>
  <c r="AT66" i="1"/>
  <c r="AU66" i="1" s="1"/>
  <c r="AO66" i="1"/>
  <c r="AK66" i="1"/>
  <c r="AT65" i="1"/>
  <c r="AU65" i="1" s="1"/>
  <c r="AO65" i="1"/>
  <c r="AK65" i="1"/>
  <c r="AU64" i="1"/>
  <c r="AS64" i="1" s="1"/>
  <c r="AT64" i="1"/>
  <c r="AQ64" i="1"/>
  <c r="AO64" i="1"/>
  <c r="AK64" i="1"/>
  <c r="AT63" i="1"/>
  <c r="AU63" i="1" s="1"/>
  <c r="AO63" i="1"/>
  <c r="AK63" i="1"/>
  <c r="AT62" i="1"/>
  <c r="AU62" i="1" s="1"/>
  <c r="AO62" i="1"/>
  <c r="AK62" i="1"/>
  <c r="AT61" i="1"/>
  <c r="AU61" i="1" s="1"/>
  <c r="AO61" i="1"/>
  <c r="AK61" i="1"/>
  <c r="AU60" i="1"/>
  <c r="AS60" i="1" s="1"/>
  <c r="AT60" i="1"/>
  <c r="AQ60" i="1"/>
  <c r="AO60" i="1"/>
  <c r="AK60" i="1"/>
  <c r="AT59" i="1"/>
  <c r="AU59" i="1" s="1"/>
  <c r="AO59" i="1"/>
  <c r="AK59" i="1"/>
  <c r="AT58" i="1"/>
  <c r="AU58" i="1" s="1"/>
  <c r="AO58" i="1"/>
  <c r="AK58" i="1"/>
  <c r="AT57" i="1"/>
  <c r="AU57" i="1" s="1"/>
  <c r="AO57" i="1"/>
  <c r="AK57" i="1"/>
  <c r="AU56" i="1"/>
  <c r="AS56" i="1" s="1"/>
  <c r="AT56" i="1"/>
  <c r="AQ56" i="1"/>
  <c r="AO56" i="1"/>
  <c r="AK56" i="1"/>
  <c r="AT55" i="1"/>
  <c r="AU55" i="1" s="1"/>
  <c r="AO55" i="1"/>
  <c r="AK55" i="1"/>
  <c r="AT54" i="1"/>
  <c r="AU54" i="1" s="1"/>
  <c r="AO54" i="1"/>
  <c r="AK54" i="1"/>
  <c r="AT53" i="1"/>
  <c r="AU53" i="1" s="1"/>
  <c r="AO53" i="1"/>
  <c r="AK53" i="1"/>
  <c r="AU52" i="1"/>
  <c r="AS52" i="1" s="1"/>
  <c r="AT52" i="1"/>
  <c r="AQ52" i="1"/>
  <c r="AO52" i="1"/>
  <c r="AK52" i="1"/>
  <c r="AT51" i="1"/>
  <c r="AU51" i="1" s="1"/>
  <c r="AO51" i="1"/>
  <c r="AK51" i="1"/>
  <c r="AT50" i="1"/>
  <c r="AU50" i="1" s="1"/>
  <c r="AO50" i="1"/>
  <c r="AK50" i="1"/>
  <c r="AT49" i="1"/>
  <c r="AU49" i="1" s="1"/>
  <c r="AO49" i="1"/>
  <c r="AK49" i="1"/>
  <c r="AU48" i="1"/>
  <c r="AS48" i="1" s="1"/>
  <c r="AT48" i="1"/>
  <c r="AQ48" i="1"/>
  <c r="AO48" i="1"/>
  <c r="AK48" i="1"/>
  <c r="AT47" i="1"/>
  <c r="AQ47" i="1"/>
  <c r="AO47" i="1"/>
  <c r="AK47" i="1"/>
  <c r="AS61" i="1" l="1"/>
  <c r="AQ61" i="1"/>
  <c r="AR61" i="1"/>
  <c r="AS70" i="1"/>
  <c r="AR70" i="1"/>
  <c r="AQ70" i="1"/>
  <c r="AS66" i="1"/>
  <c r="AR66" i="1"/>
  <c r="AQ66" i="1"/>
  <c r="AQ53" i="1"/>
  <c r="AS53" i="1"/>
  <c r="AR53" i="1"/>
  <c r="AS62" i="1"/>
  <c r="AR62" i="1"/>
  <c r="AQ62" i="1"/>
  <c r="AS57" i="1"/>
  <c r="AR57" i="1"/>
  <c r="AQ57" i="1"/>
  <c r="AS59" i="1"/>
  <c r="AR59" i="1"/>
  <c r="AQ59" i="1"/>
  <c r="AS51" i="1"/>
  <c r="AR51" i="1"/>
  <c r="AQ51" i="1"/>
  <c r="AS58" i="1"/>
  <c r="AR58" i="1"/>
  <c r="AQ58" i="1"/>
  <c r="AS50" i="1"/>
  <c r="AR50" i="1"/>
  <c r="AQ50" i="1"/>
  <c r="AQ69" i="1"/>
  <c r="AS69" i="1"/>
  <c r="AR69" i="1"/>
  <c r="AR72" i="1"/>
  <c r="AQ72" i="1"/>
  <c r="AS72" i="1"/>
  <c r="AS55" i="1"/>
  <c r="AR55" i="1"/>
  <c r="AQ55" i="1"/>
  <c r="AQ49" i="1"/>
  <c r="AS49" i="1"/>
  <c r="AR49" i="1"/>
  <c r="AS67" i="1"/>
  <c r="AR67" i="1"/>
  <c r="AQ67" i="1"/>
  <c r="AS54" i="1"/>
  <c r="AR54" i="1"/>
  <c r="AQ54" i="1"/>
  <c r="AS63" i="1"/>
  <c r="AR63" i="1"/>
  <c r="AQ63" i="1"/>
  <c r="AS65" i="1"/>
  <c r="AR65" i="1"/>
  <c r="AQ65" i="1"/>
  <c r="AR71" i="1"/>
  <c r="AS71" i="1"/>
  <c r="AR48" i="1"/>
  <c r="AR52" i="1"/>
  <c r="AR56" i="1"/>
  <c r="AR60" i="1"/>
  <c r="AR64" i="1"/>
  <c r="AR68" i="1"/>
  <c r="EQ25" i="1" l="1"/>
  <c r="EP25" i="1"/>
  <c r="EQ24" i="1"/>
  <c r="EP24" i="1"/>
  <c r="EQ23" i="1"/>
  <c r="EP23" i="1"/>
  <c r="EQ22" i="1"/>
  <c r="EP22" i="1"/>
  <c r="EQ21" i="1"/>
  <c r="EP21" i="1"/>
  <c r="EQ20" i="1"/>
  <c r="EP20" i="1"/>
  <c r="EQ19" i="1"/>
  <c r="EP19" i="1"/>
  <c r="EQ18" i="1"/>
  <c r="EP18" i="1"/>
  <c r="EQ17" i="1"/>
  <c r="EP17" i="1"/>
  <c r="EQ16" i="1"/>
  <c r="EP16" i="1"/>
  <c r="EQ15" i="1"/>
  <c r="EP15" i="1"/>
  <c r="EQ14" i="1"/>
  <c r="EP14" i="1"/>
  <c r="EQ13" i="1"/>
  <c r="EP13" i="1"/>
  <c r="EQ12" i="1"/>
  <c r="EP12" i="1"/>
  <c r="EQ11" i="1"/>
  <c r="EP11" i="1"/>
  <c r="EQ10" i="1"/>
  <c r="EP10" i="1"/>
  <c r="EQ9" i="1"/>
  <c r="EP9" i="1"/>
  <c r="EQ8" i="1"/>
  <c r="EP8" i="1"/>
  <c r="EQ7" i="1"/>
  <c r="EP7" i="1"/>
  <c r="EQ6" i="1"/>
  <c r="EP6" i="1"/>
  <c r="EQ5" i="1"/>
  <c r="EP5" i="1"/>
  <c r="EQ4" i="1"/>
  <c r="EP4" i="1"/>
  <c r="EQ3" i="1"/>
  <c r="EP3" i="1"/>
  <c r="ER22" i="1" l="1"/>
  <c r="ES22" i="1" s="1"/>
  <c r="ER23" i="1"/>
  <c r="ES23" i="1"/>
  <c r="EO23" i="1" s="1"/>
  <c r="ER24" i="1"/>
  <c r="ES24" i="1" s="1"/>
  <c r="ER25" i="1"/>
  <c r="ES25" i="1" s="1"/>
  <c r="EM21" i="1"/>
  <c r="EM22" i="1"/>
  <c r="EM23" i="1"/>
  <c r="EM24" i="1"/>
  <c r="EM25" i="1"/>
  <c r="EI22" i="1"/>
  <c r="EI23" i="1"/>
  <c r="FJ23" i="1"/>
  <c r="FK23" i="1"/>
  <c r="FJ24" i="1"/>
  <c r="FK24" i="1"/>
  <c r="FJ25" i="1"/>
  <c r="FK25" i="1"/>
  <c r="FJ3" i="1"/>
  <c r="FK3" i="1"/>
  <c r="FJ4" i="1"/>
  <c r="FK4" i="1"/>
  <c r="FJ5" i="1"/>
  <c r="FK5" i="1"/>
  <c r="FJ6" i="1"/>
  <c r="FK6" i="1"/>
  <c r="FJ7" i="1"/>
  <c r="FK7" i="1"/>
  <c r="FJ8" i="1"/>
  <c r="FK8" i="1"/>
  <c r="FJ9" i="1"/>
  <c r="FK9" i="1"/>
  <c r="FJ10" i="1"/>
  <c r="FK10" i="1"/>
  <c r="FJ11" i="1"/>
  <c r="FK11" i="1"/>
  <c r="FJ12" i="1"/>
  <c r="FK12" i="1"/>
  <c r="FJ13" i="1"/>
  <c r="FK13" i="1"/>
  <c r="FJ14" i="1"/>
  <c r="FK14" i="1"/>
  <c r="FJ15" i="1"/>
  <c r="FK15" i="1"/>
  <c r="FJ16" i="1"/>
  <c r="FK16" i="1"/>
  <c r="FJ17" i="1"/>
  <c r="FK17" i="1"/>
  <c r="FJ18" i="1"/>
  <c r="FK18" i="1"/>
  <c r="FJ19" i="1"/>
  <c r="FK19" i="1"/>
  <c r="FJ20" i="1"/>
  <c r="FK20" i="1"/>
  <c r="FJ21" i="1"/>
  <c r="FK21" i="1"/>
  <c r="FJ22" i="1"/>
  <c r="FK22" i="1"/>
  <c r="FK2" i="1"/>
  <c r="FJ2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S4" i="1"/>
  <c r="DS3" i="1"/>
  <c r="DS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" i="1"/>
  <c r="BV3" i="1"/>
  <c r="DC25" i="1"/>
  <c r="BV25" i="1"/>
  <c r="DC24" i="1"/>
  <c r="BV24" i="1"/>
  <c r="DC23" i="1"/>
  <c r="BV23" i="1"/>
  <c r="DC22" i="1"/>
  <c r="BV22" i="1"/>
  <c r="DC21" i="1"/>
  <c r="BV21" i="1"/>
  <c r="DC20" i="1"/>
  <c r="BV20" i="1"/>
  <c r="DC19" i="1"/>
  <c r="BV19" i="1"/>
  <c r="DC18" i="1"/>
  <c r="BV18" i="1"/>
  <c r="DC17" i="1"/>
  <c r="BV17" i="1"/>
  <c r="DC16" i="1"/>
  <c r="BV16" i="1"/>
  <c r="DC15" i="1"/>
  <c r="BV15" i="1"/>
  <c r="DC14" i="1"/>
  <c r="BV14" i="1"/>
  <c r="DC13" i="1"/>
  <c r="BV13" i="1"/>
  <c r="DC12" i="1"/>
  <c r="BV12" i="1"/>
  <c r="DC11" i="1"/>
  <c r="BV11" i="1"/>
  <c r="DC10" i="1"/>
  <c r="BV10" i="1"/>
  <c r="DC9" i="1"/>
  <c r="BV9" i="1"/>
  <c r="DC8" i="1"/>
  <c r="BV8" i="1"/>
  <c r="DC7" i="1"/>
  <c r="BV7" i="1"/>
  <c r="DC6" i="1"/>
  <c r="BV6" i="1"/>
  <c r="DC5" i="1"/>
  <c r="BV5" i="1"/>
  <c r="DC4" i="1"/>
  <c r="BV4" i="1"/>
  <c r="DC3" i="1"/>
  <c r="DC2" i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BV2" i="1"/>
  <c r="BW2" i="1" s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AN22" i="1"/>
  <c r="AN2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EO25" i="1" l="1"/>
  <c r="EO24" i="1"/>
  <c r="EO22" i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R21" i="1" l="1"/>
  <c r="ES21" i="1" s="1"/>
  <c r="EI20" i="1"/>
  <c r="EI21" i="1"/>
  <c r="EO21" i="1" l="1"/>
  <c r="E42" i="1" l="1"/>
  <c r="E43" i="1" s="1"/>
  <c r="E44" i="1" s="1"/>
  <c r="C31" i="1"/>
  <c r="D38" i="1"/>
  <c r="D39" i="1" s="1"/>
  <c r="D37" i="1"/>
  <c r="S53" i="1" l="1"/>
  <c r="R68" i="1"/>
  <c r="R71" i="1"/>
  <c r="K71" i="1"/>
  <c r="M71" i="1" s="1"/>
  <c r="O71" i="1" s="1"/>
  <c r="Q71" i="1" s="1"/>
  <c r="S68" i="1"/>
  <c r="S71" i="1"/>
  <c r="J69" i="1"/>
  <c r="J72" i="1"/>
  <c r="K69" i="1"/>
  <c r="M69" i="1" s="1"/>
  <c r="O69" i="1" s="1"/>
  <c r="Q69" i="1" s="1"/>
  <c r="K72" i="1"/>
  <c r="M72" i="1" s="1"/>
  <c r="O72" i="1" s="1"/>
  <c r="Q72" i="1" s="1"/>
  <c r="R69" i="1"/>
  <c r="R72" i="1"/>
  <c r="S69" i="1"/>
  <c r="S72" i="1"/>
  <c r="K68" i="1"/>
  <c r="M68" i="1" s="1"/>
  <c r="O68" i="1" s="1"/>
  <c r="Q68" i="1" s="1"/>
  <c r="J74" i="1"/>
  <c r="J70" i="1"/>
  <c r="J73" i="1"/>
  <c r="K74" i="1"/>
  <c r="M74" i="1" s="1"/>
  <c r="O74" i="1" s="1"/>
  <c r="Q74" i="1" s="1"/>
  <c r="K70" i="1"/>
  <c r="M70" i="1" s="1"/>
  <c r="O70" i="1" s="1"/>
  <c r="Q70" i="1" s="1"/>
  <c r="K73" i="1"/>
  <c r="M73" i="1" s="1"/>
  <c r="O73" i="1" s="1"/>
  <c r="Q73" i="1" s="1"/>
  <c r="R74" i="1"/>
  <c r="R70" i="1"/>
  <c r="R73" i="1"/>
  <c r="J71" i="1"/>
  <c r="L71" i="1" s="1"/>
  <c r="N71" i="1" s="1"/>
  <c r="P71" i="1" s="1"/>
  <c r="S74" i="1"/>
  <c r="S70" i="1"/>
  <c r="S73" i="1"/>
  <c r="J68" i="1"/>
  <c r="L68" i="1" s="1"/>
  <c r="N68" i="1" s="1"/>
  <c r="P68" i="1" s="1"/>
  <c r="U54" i="1"/>
  <c r="T69" i="1"/>
  <c r="T70" i="1"/>
  <c r="T71" i="1"/>
  <c r="T72" i="1"/>
  <c r="U68" i="1"/>
  <c r="T73" i="1"/>
  <c r="U69" i="1"/>
  <c r="T74" i="1"/>
  <c r="U70" i="1"/>
  <c r="U73" i="1"/>
  <c r="U71" i="1"/>
  <c r="U72" i="1"/>
  <c r="U74" i="1"/>
  <c r="T68" i="1"/>
  <c r="U52" i="1"/>
  <c r="U51" i="1"/>
  <c r="U64" i="1"/>
  <c r="U63" i="1"/>
  <c r="U62" i="1"/>
  <c r="U61" i="1"/>
  <c r="U57" i="1"/>
  <c r="U56" i="1"/>
  <c r="U60" i="1"/>
  <c r="U59" i="1"/>
  <c r="U58" i="1"/>
  <c r="U49" i="1"/>
  <c r="T51" i="1"/>
  <c r="T67" i="1"/>
  <c r="U50" i="1"/>
  <c r="U67" i="1"/>
  <c r="U55" i="1"/>
  <c r="U66" i="1"/>
  <c r="U65" i="1"/>
  <c r="U53" i="1"/>
  <c r="J65" i="1"/>
  <c r="K55" i="1"/>
  <c r="J64" i="1"/>
  <c r="K54" i="1"/>
  <c r="J63" i="1"/>
  <c r="K53" i="1"/>
  <c r="M53" i="1" s="1"/>
  <c r="O53" i="1" s="1"/>
  <c r="Q53" i="1" s="1"/>
  <c r="J55" i="1"/>
  <c r="K52" i="1"/>
  <c r="J54" i="1"/>
  <c r="K51" i="1"/>
  <c r="J53" i="1"/>
  <c r="J66" i="1"/>
  <c r="K49" i="1"/>
  <c r="J52" i="1"/>
  <c r="K63" i="1"/>
  <c r="K67" i="1"/>
  <c r="J50" i="1"/>
  <c r="K64" i="1"/>
  <c r="K66" i="1"/>
  <c r="S62" i="1"/>
  <c r="K56" i="1"/>
  <c r="K65" i="1"/>
  <c r="S61" i="1"/>
  <c r="S60" i="1"/>
  <c r="S59" i="1"/>
  <c r="J51" i="1"/>
  <c r="S58" i="1"/>
  <c r="S57" i="1"/>
  <c r="J61" i="1"/>
  <c r="S50" i="1"/>
  <c r="S56" i="1"/>
  <c r="J60" i="1"/>
  <c r="S67" i="1"/>
  <c r="S55" i="1"/>
  <c r="K50" i="1"/>
  <c r="K60" i="1"/>
  <c r="J59" i="1"/>
  <c r="S66" i="1"/>
  <c r="S54" i="1"/>
  <c r="J62" i="1"/>
  <c r="K61" i="1"/>
  <c r="M61" i="1" s="1"/>
  <c r="O61" i="1" s="1"/>
  <c r="Q61" i="1" s="1"/>
  <c r="K59" i="1"/>
  <c r="J58" i="1"/>
  <c r="S65" i="1"/>
  <c r="C32" i="1"/>
  <c r="J67" i="1"/>
  <c r="R67" i="1"/>
  <c r="K58" i="1"/>
  <c r="J57" i="1"/>
  <c r="S64" i="1"/>
  <c r="S52" i="1"/>
  <c r="K62" i="1"/>
  <c r="S49" i="1"/>
  <c r="K57" i="1"/>
  <c r="J56" i="1"/>
  <c r="S63" i="1"/>
  <c r="S51" i="1"/>
  <c r="R59" i="1"/>
  <c r="R58" i="1"/>
  <c r="R57" i="1"/>
  <c r="R56" i="1"/>
  <c r="R55" i="1"/>
  <c r="R66" i="1"/>
  <c r="R54" i="1"/>
  <c r="R65" i="1"/>
  <c r="R53" i="1"/>
  <c r="R64" i="1"/>
  <c r="R52" i="1"/>
  <c r="R63" i="1"/>
  <c r="R51" i="1"/>
  <c r="R62" i="1"/>
  <c r="R50" i="1"/>
  <c r="R61" i="1"/>
  <c r="R49" i="1"/>
  <c r="R60" i="1"/>
  <c r="T62" i="1"/>
  <c r="T60" i="1"/>
  <c r="T61" i="1"/>
  <c r="T59" i="1"/>
  <c r="T58" i="1"/>
  <c r="T50" i="1"/>
  <c r="T57" i="1"/>
  <c r="T56" i="1"/>
  <c r="T55" i="1"/>
  <c r="T66" i="1"/>
  <c r="T54" i="1"/>
  <c r="T65" i="1"/>
  <c r="T53" i="1"/>
  <c r="T64" i="1"/>
  <c r="T52" i="1"/>
  <c r="T63" i="1"/>
  <c r="J49" i="1"/>
  <c r="T49" i="1"/>
  <c r="L72" i="1" l="1"/>
  <c r="N72" i="1" s="1"/>
  <c r="P72" i="1" s="1"/>
  <c r="L69" i="1"/>
  <c r="N69" i="1" s="1"/>
  <c r="P69" i="1" s="1"/>
  <c r="L73" i="1"/>
  <c r="N73" i="1" s="1"/>
  <c r="P73" i="1" s="1"/>
  <c r="L70" i="1"/>
  <c r="N70" i="1" s="1"/>
  <c r="P70" i="1" s="1"/>
  <c r="L74" i="1"/>
  <c r="N74" i="1" s="1"/>
  <c r="P74" i="1" s="1"/>
  <c r="L65" i="1"/>
  <c r="N65" i="1" s="1"/>
  <c r="P65" i="1" s="1"/>
  <c r="M58" i="1"/>
  <c r="O58" i="1" s="1"/>
  <c r="Q58" i="1" s="1"/>
  <c r="L52" i="1"/>
  <c r="N52" i="1" s="1"/>
  <c r="P52" i="1" s="1"/>
  <c r="M55" i="1"/>
  <c r="O55" i="1" s="1"/>
  <c r="Q55" i="1" s="1"/>
  <c r="L64" i="1"/>
  <c r="N64" i="1" s="1"/>
  <c r="P64" i="1" s="1"/>
  <c r="L59" i="1"/>
  <c r="N59" i="1" s="1"/>
  <c r="P59" i="1" s="1"/>
  <c r="M57" i="1"/>
  <c r="O57" i="1" s="1"/>
  <c r="Q57" i="1" s="1"/>
  <c r="L58" i="1"/>
  <c r="N58" i="1" s="1"/>
  <c r="P58" i="1" s="1"/>
  <c r="M59" i="1"/>
  <c r="O59" i="1" s="1"/>
  <c r="Q59" i="1" s="1"/>
  <c r="M62" i="1"/>
  <c r="O62" i="1" s="1"/>
  <c r="Q62" i="1" s="1"/>
  <c r="L63" i="1"/>
  <c r="N63" i="1" s="1"/>
  <c r="P63" i="1" s="1"/>
  <c r="L61" i="1"/>
  <c r="N61" i="1" s="1"/>
  <c r="P61" i="1" s="1"/>
  <c r="M67" i="1"/>
  <c r="O67" i="1" s="1"/>
  <c r="Q67" i="1" s="1"/>
  <c r="M65" i="1"/>
  <c r="O65" i="1" s="1"/>
  <c r="Q65" i="1" s="1"/>
  <c r="M64" i="1"/>
  <c r="O64" i="1" s="1"/>
  <c r="Q64" i="1" s="1"/>
  <c r="M63" i="1"/>
  <c r="O63" i="1" s="1"/>
  <c r="Q63" i="1" s="1"/>
  <c r="M54" i="1"/>
  <c r="O54" i="1" s="1"/>
  <c r="Q54" i="1" s="1"/>
  <c r="M52" i="1"/>
  <c r="O52" i="1" s="1"/>
  <c r="Q52" i="1" s="1"/>
  <c r="M49" i="1"/>
  <c r="O49" i="1" s="1"/>
  <c r="Q49" i="1" s="1"/>
  <c r="W49" i="1" s="1"/>
  <c r="Y49" i="1" s="1"/>
  <c r="AB49" i="1" s="1"/>
  <c r="L55" i="1"/>
  <c r="N55" i="1" s="1"/>
  <c r="P55" i="1" s="1"/>
  <c r="L54" i="1"/>
  <c r="N54" i="1" s="1"/>
  <c r="P54" i="1" s="1"/>
  <c r="L51" i="1"/>
  <c r="N51" i="1" s="1"/>
  <c r="P51" i="1" s="1"/>
  <c r="L50" i="1"/>
  <c r="N50" i="1" s="1"/>
  <c r="P50" i="1" s="1"/>
  <c r="V50" i="1" s="1"/>
  <c r="M56" i="1"/>
  <c r="O56" i="1" s="1"/>
  <c r="Q56" i="1" s="1"/>
  <c r="L57" i="1"/>
  <c r="N57" i="1" s="1"/>
  <c r="P57" i="1" s="1"/>
  <c r="L62" i="1"/>
  <c r="N62" i="1" s="1"/>
  <c r="P62" i="1" s="1"/>
  <c r="L53" i="1"/>
  <c r="N53" i="1" s="1"/>
  <c r="P53" i="1" s="1"/>
  <c r="M66" i="1"/>
  <c r="O66" i="1" s="1"/>
  <c r="Q66" i="1" s="1"/>
  <c r="L60" i="1"/>
  <c r="N60" i="1" s="1"/>
  <c r="P60" i="1" s="1"/>
  <c r="L66" i="1"/>
  <c r="N66" i="1" s="1"/>
  <c r="P66" i="1" s="1"/>
  <c r="M51" i="1"/>
  <c r="O51" i="1" s="1"/>
  <c r="Q51" i="1" s="1"/>
  <c r="M60" i="1"/>
  <c r="O60" i="1" s="1"/>
  <c r="Q60" i="1" s="1"/>
  <c r="L67" i="1"/>
  <c r="N67" i="1" s="1"/>
  <c r="P67" i="1" s="1"/>
  <c r="M50" i="1"/>
  <c r="O50" i="1" s="1"/>
  <c r="Q50" i="1" s="1"/>
  <c r="W50" i="1" s="1"/>
  <c r="Y50" i="1" s="1"/>
  <c r="AB50" i="1" s="1"/>
  <c r="L56" i="1"/>
  <c r="N56" i="1" s="1"/>
  <c r="P56" i="1" s="1"/>
  <c r="L49" i="1"/>
  <c r="N49" i="1" s="1"/>
  <c r="P49" i="1" s="1"/>
  <c r="X50" i="1" l="1"/>
  <c r="AA50" i="1" s="1"/>
  <c r="V51" i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W51" i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V49" i="1"/>
  <c r="X49" i="1" s="1"/>
  <c r="AA49" i="1" s="1"/>
  <c r="Y67" i="1" l="1"/>
  <c r="AB67" i="1" s="1"/>
  <c r="W68" i="1"/>
  <c r="V69" i="1"/>
  <c r="X68" i="1"/>
  <c r="AA68" i="1" s="1"/>
  <c r="Y51" i="1"/>
  <c r="AB51" i="1" s="1"/>
  <c r="Y53" i="1"/>
  <c r="AB53" i="1" s="1"/>
  <c r="Y54" i="1"/>
  <c r="AB54" i="1" s="1"/>
  <c r="Y56" i="1"/>
  <c r="AB56" i="1" s="1"/>
  <c r="Y52" i="1"/>
  <c r="AB52" i="1" s="1"/>
  <c r="Y58" i="1"/>
  <c r="AB58" i="1" s="1"/>
  <c r="Y59" i="1"/>
  <c r="AB59" i="1" s="1"/>
  <c r="Y60" i="1"/>
  <c r="AB60" i="1" s="1"/>
  <c r="Y55" i="1"/>
  <c r="AB55" i="1" s="1"/>
  <c r="X67" i="1"/>
  <c r="AA67" i="1" s="1"/>
  <c r="Y65" i="1"/>
  <c r="AB65" i="1" s="1"/>
  <c r="Y63" i="1"/>
  <c r="AB63" i="1" s="1"/>
  <c r="Y61" i="1"/>
  <c r="AB61" i="1" s="1"/>
  <c r="Y66" i="1"/>
  <c r="AB66" i="1" s="1"/>
  <c r="Y62" i="1"/>
  <c r="AB62" i="1" s="1"/>
  <c r="Y57" i="1"/>
  <c r="AB57" i="1" s="1"/>
  <c r="Y64" i="1"/>
  <c r="AB64" i="1" s="1"/>
  <c r="X52" i="1"/>
  <c r="AA52" i="1" s="1"/>
  <c r="X51" i="1"/>
  <c r="AA51" i="1" s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" i="1"/>
  <c r="W69" i="1" l="1"/>
  <c r="Y68" i="1"/>
  <c r="AB68" i="1" s="1"/>
  <c r="V70" i="1"/>
  <c r="X69" i="1"/>
  <c r="AA69" i="1" s="1"/>
  <c r="X53" i="1"/>
  <c r="AA53" i="1" s="1"/>
  <c r="EM20" i="1"/>
  <c r="ES20" i="1" s="1"/>
  <c r="EM19" i="1"/>
  <c r="ES19" i="1" s="1"/>
  <c r="EM18" i="1"/>
  <c r="ES18" i="1" s="1"/>
  <c r="EM17" i="1"/>
  <c r="ES17" i="1" s="1"/>
  <c r="EM16" i="1"/>
  <c r="ES16" i="1" s="1"/>
  <c r="EM15" i="1"/>
  <c r="ES15" i="1" s="1"/>
  <c r="EM14" i="1"/>
  <c r="ES14" i="1" s="1"/>
  <c r="EM13" i="1"/>
  <c r="ES13" i="1" s="1"/>
  <c r="EM12" i="1"/>
  <c r="ES12" i="1" s="1"/>
  <c r="EM11" i="1"/>
  <c r="ES11" i="1" s="1"/>
  <c r="EM10" i="1"/>
  <c r="ES10" i="1" s="1"/>
  <c r="EM9" i="1"/>
  <c r="ES9" i="1" s="1"/>
  <c r="EM8" i="1"/>
  <c r="ES8" i="1" s="1"/>
  <c r="EM7" i="1"/>
  <c r="ES7" i="1" s="1"/>
  <c r="EM6" i="1"/>
  <c r="ES6" i="1" s="1"/>
  <c r="EM5" i="1"/>
  <c r="ES5" i="1" s="1"/>
  <c r="EM4" i="1"/>
  <c r="ES4" i="1" s="1"/>
  <c r="EM3" i="1"/>
  <c r="ES3" i="1" s="1"/>
  <c r="EM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W70" i="1" l="1"/>
  <c r="Y69" i="1"/>
  <c r="AB69" i="1" s="1"/>
  <c r="V71" i="1"/>
  <c r="X70" i="1"/>
  <c r="AA7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X54" i="1"/>
  <c r="AA54" i="1" s="1"/>
  <c r="X55" i="1"/>
  <c r="AA55" i="1" s="1"/>
  <c r="EO7" i="1"/>
  <c r="EO19" i="1"/>
  <c r="EO8" i="1"/>
  <c r="EO20" i="1"/>
  <c r="EO9" i="1"/>
  <c r="EO17" i="1"/>
  <c r="EO10" i="1"/>
  <c r="EO6" i="1"/>
  <c r="EO11" i="1"/>
  <c r="EO12" i="1"/>
  <c r="EO5" i="1"/>
  <c r="EO13" i="1"/>
  <c r="EO2" i="1"/>
  <c r="EO14" i="1"/>
  <c r="EO3" i="1"/>
  <c r="EO15" i="1"/>
  <c r="EO18" i="1"/>
  <c r="EO4" i="1"/>
  <c r="EO16" i="1"/>
  <c r="W71" i="1" l="1"/>
  <c r="Y70" i="1"/>
  <c r="AB70" i="1" s="1"/>
  <c r="V72" i="1"/>
  <c r="X71" i="1"/>
  <c r="AA71" i="1" s="1"/>
  <c r="X56" i="1"/>
  <c r="AA56" i="1" s="1"/>
  <c r="W72" i="1" l="1"/>
  <c r="Y71" i="1"/>
  <c r="AB71" i="1" s="1"/>
  <c r="V73" i="1"/>
  <c r="X72" i="1"/>
  <c r="X57" i="1"/>
  <c r="AA57" i="1" s="1"/>
  <c r="W73" i="1" l="1"/>
  <c r="Y72" i="1"/>
  <c r="AB72" i="1" s="1"/>
  <c r="V74" i="1"/>
  <c r="X74" i="1" s="1"/>
  <c r="X73" i="1"/>
  <c r="X58" i="1"/>
  <c r="AA58" i="1" s="1"/>
  <c r="X59" i="1"/>
  <c r="AA59" i="1" s="1"/>
  <c r="W74" i="1" l="1"/>
  <c r="Y74" i="1" s="1"/>
  <c r="Y73" i="1"/>
  <c r="AB73" i="1" s="1"/>
  <c r="X60" i="1"/>
  <c r="AA60" i="1" s="1"/>
  <c r="X61" i="1" l="1"/>
  <c r="AA61" i="1" s="1"/>
  <c r="X62" i="1" l="1"/>
  <c r="AA62" i="1" s="1"/>
  <c r="X63" i="1" l="1"/>
  <c r="AA63" i="1" s="1"/>
  <c r="X64" i="1" l="1"/>
  <c r="AA64" i="1" s="1"/>
  <c r="X65" i="1" l="1"/>
  <c r="AA65" i="1" s="1"/>
  <c r="X66" i="1" l="1"/>
  <c r="AA66" i="1" s="1"/>
</calcChain>
</file>

<file path=xl/sharedStrings.xml><?xml version="1.0" encoding="utf-8"?>
<sst xmlns="http://schemas.openxmlformats.org/spreadsheetml/2006/main" count="160" uniqueCount="69">
  <si>
    <t>Время</t>
  </si>
  <si>
    <t>ТП1</t>
  </si>
  <si>
    <t>ТП2</t>
  </si>
  <si>
    <t>ТП3</t>
  </si>
  <si>
    <t>ТП4</t>
  </si>
  <si>
    <t>ТПср</t>
  </si>
  <si>
    <t>Ур140</t>
  </si>
  <si>
    <t>Ур180</t>
  </si>
  <si>
    <t>Ур220</t>
  </si>
  <si>
    <t>ТП5</t>
  </si>
  <si>
    <t>ТП6</t>
  </si>
  <si>
    <t>ТП7</t>
  </si>
  <si>
    <t>ТП8</t>
  </si>
  <si>
    <t>ТПпечь1</t>
  </si>
  <si>
    <t>ТПпечь2</t>
  </si>
  <si>
    <t>ТПпечь3</t>
  </si>
  <si>
    <t>ТПпечьср</t>
  </si>
  <si>
    <t>Т0</t>
  </si>
  <si>
    <t>Т</t>
  </si>
  <si>
    <t>8t+1</t>
  </si>
  <si>
    <t>Тмин</t>
  </si>
  <si>
    <t>Тмакс</t>
  </si>
  <si>
    <t>Тст</t>
  </si>
  <si>
    <t>Pобр1</t>
  </si>
  <si>
    <t>Pобр2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</si>
  <si>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1</t>
    </r>
  </si>
  <si>
    <r>
      <t>Δ</t>
    </r>
    <r>
      <rPr>
        <sz val="11"/>
        <color theme="1"/>
        <rFont val="Calibri"/>
        <family val="2"/>
      </rPr>
      <t>2</t>
    </r>
  </si>
  <si>
    <t>Pmax</t>
  </si>
  <si>
    <t>Pmin</t>
  </si>
  <si>
    <t>Коэффициент C</t>
  </si>
  <si>
    <t>Диаметр трубопровода, м</t>
  </si>
  <si>
    <t>Диаметр диафрагы, м</t>
  </si>
  <si>
    <t>Площадь диафрагы, м2</t>
  </si>
  <si>
    <t>Соотношение диаметров, β</t>
  </si>
  <si>
    <t>Коэффициент Е</t>
  </si>
  <si>
    <r>
      <t>Р</t>
    </r>
    <r>
      <rPr>
        <b/>
        <vertAlign val="subscript"/>
        <sz val="10"/>
        <color indexed="8"/>
        <rFont val="Times New Roman"/>
        <family val="1"/>
        <charset val="204"/>
      </rPr>
      <t>атм</t>
    </r>
    <r>
      <rPr>
        <b/>
        <sz val="10"/>
        <color indexed="8"/>
        <rFont val="Times New Roman"/>
        <family val="1"/>
        <charset val="204"/>
      </rPr>
      <t>, мм Рт. ст.</t>
    </r>
  </si>
  <si>
    <r>
      <t>Р</t>
    </r>
    <r>
      <rPr>
        <b/>
        <vertAlign val="subscript"/>
        <sz val="10"/>
        <color indexed="8"/>
        <rFont val="Times New Roman"/>
        <family val="1"/>
        <charset val="204"/>
      </rPr>
      <t>атм</t>
    </r>
    <r>
      <rPr>
        <b/>
        <sz val="10"/>
        <color indexed="8"/>
        <rFont val="Times New Roman"/>
        <family val="1"/>
        <charset val="204"/>
      </rPr>
      <t>, кПа</t>
    </r>
  </si>
  <si>
    <r>
      <t>ρ</t>
    </r>
    <r>
      <rPr>
        <b/>
        <vertAlign val="subscript"/>
        <sz val="10"/>
        <color indexed="8"/>
        <rFont val="Times New Roman"/>
        <family val="1"/>
        <charset val="204"/>
      </rPr>
      <t>20</t>
    </r>
    <r>
      <rPr>
        <b/>
        <sz val="10"/>
        <color indexed="8"/>
        <rFont val="Times New Roman"/>
        <family val="1"/>
        <charset val="204"/>
      </rPr>
      <t>, кг/м</t>
    </r>
    <r>
      <rPr>
        <b/>
        <vertAlign val="superscript"/>
        <sz val="10"/>
        <color indexed="8"/>
        <rFont val="Times New Roman"/>
        <family val="1"/>
        <charset val="204"/>
      </rPr>
      <t>3</t>
    </r>
  </si>
  <si>
    <t>Размеры проходного сечения, мм</t>
  </si>
  <si>
    <t>Площадь проходного сечения, мм²</t>
  </si>
  <si>
    <t>Площадь проходного сечения, м²</t>
  </si>
  <si>
    <t>Квадрат площади проходного сечения, (м²)²</t>
  </si>
  <si>
    <t>Давление на входе в диафрагму P, Па</t>
  </si>
  <si>
    <t>На диафрагме Δpi, Па</t>
  </si>
  <si>
    <t>Ꜫ</t>
  </si>
  <si>
    <t>Vi, м3/c</t>
  </si>
  <si>
    <t>Gi, кг/с</t>
  </si>
  <si>
    <r>
      <t>Δt</t>
    </r>
    <r>
      <rPr>
        <b/>
        <vertAlign val="subscript"/>
        <sz val="10"/>
        <color indexed="8"/>
        <rFont val="Times New Roman"/>
        <family val="1"/>
        <charset val="204"/>
      </rPr>
      <t>i</t>
    </r>
    <r>
      <rPr>
        <b/>
        <sz val="10"/>
        <color indexed="8"/>
        <rFont val="Times New Roman"/>
        <family val="1"/>
        <charset val="204"/>
      </rPr>
      <t>, мин</t>
    </r>
  </si>
  <si>
    <r>
      <t xml:space="preserve">Δpi,
</t>
    </r>
    <r>
      <rPr>
        <sz val="10"/>
        <color indexed="8"/>
        <rFont val="Times New Roman"/>
        <family val="1"/>
        <charset val="204"/>
      </rPr>
      <t>Па на образце</t>
    </r>
  </si>
  <si>
    <r>
      <t>T</t>
    </r>
    <r>
      <rPr>
        <b/>
        <vertAlign val="subscript"/>
        <sz val="10"/>
        <color indexed="8"/>
        <rFont val="Times New Roman"/>
        <family val="1"/>
        <charset val="204"/>
      </rPr>
      <t>i, ᴼС</t>
    </r>
  </si>
  <si>
    <r>
      <t>G</t>
    </r>
    <r>
      <rPr>
        <b/>
        <vertAlign val="subscript"/>
        <sz val="10"/>
        <color indexed="8"/>
        <rFont val="Times New Roman"/>
        <family val="1"/>
        <charset val="204"/>
      </rPr>
      <t>i, кг/с (квадрат)</t>
    </r>
  </si>
  <si>
    <r>
      <t>ρ</t>
    </r>
    <r>
      <rPr>
        <b/>
        <vertAlign val="subscript"/>
        <sz val="10"/>
        <color indexed="8"/>
        <rFont val="Times New Roman"/>
        <family val="1"/>
        <charset val="204"/>
      </rPr>
      <t>i, кг/м³</t>
    </r>
  </si>
  <si>
    <r>
      <t>F</t>
    </r>
    <r>
      <rPr>
        <b/>
        <vertAlign val="superscript"/>
        <sz val="10"/>
        <color indexed="8"/>
        <rFont val="Times New Roman"/>
        <family val="1"/>
        <charset val="204"/>
      </rPr>
      <t>2</t>
    </r>
    <r>
      <rPr>
        <b/>
        <sz val="10"/>
        <color indexed="8"/>
        <rFont val="Times New Roman"/>
        <family val="1"/>
        <charset val="204"/>
      </rPr>
      <t>/n</t>
    </r>
  </si>
  <si>
    <r>
      <t>S</t>
    </r>
    <r>
      <rPr>
        <b/>
        <vertAlign val="subscript"/>
        <sz val="10"/>
        <rFont val="Times New Roman"/>
        <family val="1"/>
        <charset val="204"/>
      </rPr>
      <t>уд, м³/кг</t>
    </r>
  </si>
  <si>
    <r>
      <rPr>
        <sz val="10"/>
        <color indexed="8"/>
        <rFont val="Times New Roman"/>
        <family val="1"/>
        <charset val="204"/>
      </rPr>
      <t>Σ</t>
    </r>
    <r>
      <rPr>
        <b/>
        <sz val="10"/>
        <color indexed="8"/>
        <rFont val="Times New Roman"/>
        <family val="1"/>
        <charset val="204"/>
      </rPr>
      <t>ΔРi·ρ</t>
    </r>
    <r>
      <rPr>
        <b/>
        <vertAlign val="subscript"/>
        <sz val="10"/>
        <color indexed="8"/>
        <rFont val="Times New Roman"/>
        <family val="1"/>
        <charset val="204"/>
      </rPr>
      <t>i/</t>
    </r>
    <r>
      <rPr>
        <b/>
        <sz val="10"/>
        <color indexed="8"/>
        <rFont val="Times New Roman"/>
        <family val="1"/>
        <charset val="204"/>
      </rPr>
      <t xml:space="preserve"> G</t>
    </r>
    <r>
      <rPr>
        <b/>
        <vertAlign val="subscript"/>
        <sz val="10"/>
        <color indexed="8"/>
        <rFont val="Times New Roman"/>
        <family val="1"/>
        <charset val="204"/>
      </rPr>
      <t>i</t>
    </r>
    <r>
      <rPr>
        <b/>
        <vertAlign val="superscript"/>
        <sz val="10"/>
        <color indexed="8"/>
        <rFont val="Times New Roman"/>
        <family val="1"/>
        <charset val="204"/>
      </rPr>
      <t>2</t>
    </r>
    <r>
      <rPr>
        <b/>
        <sz val="10"/>
        <color indexed="8"/>
        <rFont val="Times New Roman"/>
        <family val="1"/>
        <charset val="204"/>
      </rPr>
      <t xml:space="preserve"> ρ</t>
    </r>
    <r>
      <rPr>
        <b/>
        <vertAlign val="subscript"/>
        <sz val="10"/>
        <color indexed="8"/>
        <rFont val="Times New Roman"/>
        <family val="1"/>
        <charset val="204"/>
      </rPr>
      <t>20</t>
    </r>
  </si>
  <si>
    <t>Sуд, м³/кг допуск</t>
  </si>
  <si>
    <t>Образец № 1</t>
  </si>
  <si>
    <t>Образец № 2</t>
  </si>
  <si>
    <t>Обр1</t>
  </si>
  <si>
    <t>Обр2</t>
  </si>
  <si>
    <t>ТП9</t>
  </si>
  <si>
    <t>ТП10</t>
  </si>
  <si>
    <t>УР300</t>
  </si>
  <si>
    <t>ТП11</t>
  </si>
  <si>
    <t xml:space="preserve"> </t>
  </si>
  <si>
    <t>Ур3,5</t>
  </si>
  <si>
    <t>Обр 1 в график</t>
  </si>
  <si>
    <t>Обр 2 в график</t>
  </si>
  <si>
    <t>Дверь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</si>
</sst>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204"/>
    </font>
    <font>
      <b/>
      <vertAlign val="sub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vertAlign val="superscript"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1" fontId="0" fillId="0" borderId="2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0" fontId="3" fillId="0" borderId="2" xfId="0" applyFont="1" applyBorder="1"/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1" fontId="7" fillId="6" borderId="8" xfId="0" applyNumberFormat="1" applyFont="1" applyFill="1" applyBorder="1" applyAlignment="1">
      <alignment horizontal="center" vertical="center"/>
    </xf>
    <xf numFmtId="1" fontId="9" fillId="6" borderId="2" xfId="0" applyNumberFormat="1" applyFont="1" applyFill="1" applyBorder="1" applyAlignment="1">
      <alignment horizontal="center" vertical="center"/>
    </xf>
    <xf numFmtId="2" fontId="9" fillId="6" borderId="2" xfId="0" applyNumberFormat="1" applyFont="1" applyFill="1" applyBorder="1" applyAlignment="1">
      <alignment horizontal="center" vertical="center"/>
    </xf>
    <xf numFmtId="2" fontId="9" fillId="6" borderId="18" xfId="0" applyNumberFormat="1" applyFont="1" applyFill="1" applyBorder="1" applyAlignment="1">
      <alignment horizontal="center" vertical="center"/>
    </xf>
    <xf numFmtId="2" fontId="9" fillId="6" borderId="10" xfId="0" applyNumberFormat="1" applyFont="1" applyFill="1" applyBorder="1" applyAlignment="1">
      <alignment horizontal="center" vertical="center"/>
    </xf>
    <xf numFmtId="166" fontId="9" fillId="6" borderId="2" xfId="0" applyNumberFormat="1" applyFont="1" applyFill="1" applyBorder="1" applyAlignment="1">
      <alignment horizontal="center" vertical="center"/>
    </xf>
    <xf numFmtId="1" fontId="7" fillId="6" borderId="9" xfId="0" applyNumberFormat="1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6" borderId="14" xfId="0" applyNumberFormat="1" applyFont="1" applyFill="1" applyBorder="1" applyAlignment="1">
      <alignment horizontal="center" vertical="center"/>
    </xf>
    <xf numFmtId="2" fontId="9" fillId="6" borderId="11" xfId="0" applyNumberFormat="1" applyFont="1" applyFill="1" applyBorder="1" applyAlignment="1">
      <alignment horizontal="center" vertical="center"/>
    </xf>
    <xf numFmtId="166" fontId="9" fillId="6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right"/>
    </xf>
    <xf numFmtId="0" fontId="15" fillId="0" borderId="2" xfId="0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horizontal="right"/>
    </xf>
    <xf numFmtId="0" fontId="15" fillId="0" borderId="11" xfId="0" applyFont="1" applyBorder="1" applyAlignment="1">
      <alignment horizontal="right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2" fontId="7" fillId="3" borderId="21" xfId="0" applyNumberFormat="1" applyFont="1" applyFill="1" applyBorder="1" applyAlignment="1">
      <alignment horizontal="center" vertical="center" wrapText="1"/>
    </xf>
    <xf numFmtId="2" fontId="7" fillId="3" borderId="19" xfId="0" applyNumberFormat="1" applyFont="1" applyFill="1" applyBorder="1" applyAlignment="1">
      <alignment horizontal="center" vertical="center" wrapText="1"/>
    </xf>
    <xf numFmtId="2" fontId="11" fillId="4" borderId="21" xfId="0" applyNumberFormat="1" applyFont="1" applyFill="1" applyBorder="1" applyAlignment="1">
      <alignment horizontal="center" vertical="center" wrapText="1"/>
    </xf>
    <xf numFmtId="2" fontId="11" fillId="4" borderId="19" xfId="0" applyNumberFormat="1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2" fontId="7" fillId="3" borderId="12" xfId="0" applyNumberFormat="1" applyFont="1" applyFill="1" applyBorder="1" applyAlignment="1">
      <alignment horizontal="center" vertical="center" wrapText="1"/>
    </xf>
    <xf numFmtId="2" fontId="7" fillId="3" borderId="15" xfId="0" applyNumberFormat="1" applyFont="1" applyFill="1" applyBorder="1" applyAlignment="1">
      <alignment horizontal="center" vertical="center" wrapText="1"/>
    </xf>
    <xf numFmtId="2" fontId="7" fillId="3" borderId="13" xfId="0" applyNumberFormat="1" applyFont="1" applyFill="1" applyBorder="1" applyAlignment="1">
      <alignment horizontal="center" vertical="center" wrapText="1"/>
    </xf>
    <xf numFmtId="2" fontId="7" fillId="3" borderId="16" xfId="0" applyNumberFormat="1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2" fontId="9" fillId="3" borderId="27" xfId="0" applyNumberFormat="1" applyFont="1" applyFill="1" applyBorder="1" applyAlignment="1">
      <alignment horizontal="center" vertical="center" wrapText="1"/>
    </xf>
    <xf numFmtId="2" fontId="9" fillId="3" borderId="29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right" vertical="center"/>
    </xf>
    <xf numFmtId="164" fontId="9" fillId="3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right" vertical="center"/>
    </xf>
    <xf numFmtId="164" fontId="9" fillId="4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 wrapText="1"/>
    </xf>
    <xf numFmtId="0" fontId="7" fillId="3" borderId="0" xfId="0" applyFont="1" applyFill="1" applyBorder="1" applyAlignment="1">
      <alignment horizontal="right" vertical="center" wrapText="1"/>
    </xf>
    <xf numFmtId="0" fontId="7" fillId="3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9" fillId="3" borderId="0" xfId="0" applyNumberFormat="1" applyFont="1" applyFill="1" applyBorder="1" applyAlignment="1">
      <alignment horizontal="center" vertical="center"/>
    </xf>
    <xf numFmtId="165" fontId="9" fillId="3" borderId="21" xfId="0" applyNumberFormat="1" applyFont="1" applyFill="1" applyBorder="1" applyAlignment="1">
      <alignment horizontal="center" vertical="center" wrapText="1"/>
    </xf>
    <xf numFmtId="165" fontId="9" fillId="3" borderId="19" xfId="0" applyNumberFormat="1" applyFont="1" applyFill="1" applyBorder="1" applyAlignment="1">
      <alignment horizontal="center" vertical="center" wrapText="1"/>
    </xf>
    <xf numFmtId="2" fontId="11" fillId="4" borderId="39" xfId="0" applyNumberFormat="1" applyFont="1" applyFill="1" applyBorder="1" applyAlignment="1">
      <alignment horizontal="center" vertical="center" wrapText="1"/>
    </xf>
    <xf numFmtId="2" fontId="11" fillId="4" borderId="40" xfId="0" applyNumberFormat="1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1" fontId="7" fillId="6" borderId="33" xfId="0" applyNumberFormat="1" applyFont="1" applyFill="1" applyBorder="1" applyAlignment="1">
      <alignment horizontal="center" vertical="center"/>
    </xf>
    <xf numFmtId="1" fontId="7" fillId="6" borderId="31" xfId="0" applyNumberFormat="1" applyFont="1" applyFill="1" applyBorder="1" applyAlignment="1">
      <alignment horizontal="center" vertical="center"/>
    </xf>
    <xf numFmtId="1" fontId="7" fillId="6" borderId="32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42308627261013E-2"/>
          <c:w val="0.86751215871844778"/>
          <c:h val="0.67124834213459827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50</c:v>
                </c:pt>
                <c:pt idx="14">
                  <c:v>56</c:v>
                </c:pt>
                <c:pt idx="15">
                  <c:v>64</c:v>
                </c:pt>
                <c:pt idx="16">
                  <c:v>82</c:v>
                </c:pt>
                <c:pt idx="17">
                  <c:v>93</c:v>
                </c:pt>
                <c:pt idx="18">
                  <c:v>102</c:v>
                </c:pt>
                <c:pt idx="19">
                  <c:v>118</c:v>
                </c:pt>
                <c:pt idx="20">
                  <c:v>141</c:v>
                </c:pt>
                <c:pt idx="21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5-4FE4-A68F-6C6DD23FC01D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37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54</c:v>
                </c:pt>
                <c:pt idx="13">
                  <c:v>58</c:v>
                </c:pt>
                <c:pt idx="14">
                  <c:v>66</c:v>
                </c:pt>
                <c:pt idx="15">
                  <c:v>76</c:v>
                </c:pt>
                <c:pt idx="16">
                  <c:v>96</c:v>
                </c:pt>
                <c:pt idx="17">
                  <c:v>104</c:v>
                </c:pt>
                <c:pt idx="18">
                  <c:v>109</c:v>
                </c:pt>
                <c:pt idx="19">
                  <c:v>121</c:v>
                </c:pt>
                <c:pt idx="20">
                  <c:v>137</c:v>
                </c:pt>
                <c:pt idx="21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5-4FE4-A68F-6C6DD23FC01D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34</c:v>
                </c:pt>
                <c:pt idx="8">
                  <c:v>39</c:v>
                </c:pt>
                <c:pt idx="9">
                  <c:v>45</c:v>
                </c:pt>
                <c:pt idx="10">
                  <c:v>52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74</c:v>
                </c:pt>
                <c:pt idx="15">
                  <c:v>92</c:v>
                </c:pt>
                <c:pt idx="16">
                  <c:v>110</c:v>
                </c:pt>
                <c:pt idx="17">
                  <c:v>116</c:v>
                </c:pt>
                <c:pt idx="18">
                  <c:v>124</c:v>
                </c:pt>
                <c:pt idx="19">
                  <c:v>136</c:v>
                </c:pt>
                <c:pt idx="20">
                  <c:v>147</c:v>
                </c:pt>
                <c:pt idx="21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5-4FE4-A68F-6C6DD23FC01D}"/>
            </c:ext>
          </c:extLst>
        </c:ser>
        <c:ser>
          <c:idx val="3"/>
          <c:order val="3"/>
          <c:tx>
            <c:v>Термопара 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34</c:v>
                </c:pt>
                <c:pt idx="8">
                  <c:v>39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71</c:v>
                </c:pt>
                <c:pt idx="15">
                  <c:v>90</c:v>
                </c:pt>
                <c:pt idx="16">
                  <c:v>101</c:v>
                </c:pt>
                <c:pt idx="17">
                  <c:v>109</c:v>
                </c:pt>
                <c:pt idx="18">
                  <c:v>118</c:v>
                </c:pt>
                <c:pt idx="19">
                  <c:v>126</c:v>
                </c:pt>
                <c:pt idx="20">
                  <c:v>138</c:v>
                </c:pt>
                <c:pt idx="21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5-4FE4-A68F-6C6DD23FC01D}"/>
            </c:ext>
          </c:extLst>
        </c:ser>
        <c:ser>
          <c:idx val="8"/>
          <c:order val="4"/>
          <c:tx>
            <c:v>Термопара 5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37</c:v>
                </c:pt>
                <c:pt idx="9">
                  <c:v>52</c:v>
                </c:pt>
                <c:pt idx="10">
                  <c:v>59</c:v>
                </c:pt>
                <c:pt idx="11">
                  <c:v>64</c:v>
                </c:pt>
                <c:pt idx="12">
                  <c:v>67</c:v>
                </c:pt>
                <c:pt idx="13">
                  <c:v>72</c:v>
                </c:pt>
                <c:pt idx="14">
                  <c:v>81</c:v>
                </c:pt>
                <c:pt idx="15">
                  <c:v>91</c:v>
                </c:pt>
                <c:pt idx="16">
                  <c:v>101</c:v>
                </c:pt>
                <c:pt idx="17">
                  <c:v>109</c:v>
                </c:pt>
                <c:pt idx="18">
                  <c:v>116</c:v>
                </c:pt>
                <c:pt idx="19">
                  <c:v>125</c:v>
                </c:pt>
                <c:pt idx="20">
                  <c:v>134</c:v>
                </c:pt>
                <c:pt idx="21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0-415D-875F-371F8CC5DA2F}"/>
            </c:ext>
          </c:extLst>
        </c:ser>
        <c:ser>
          <c:idx val="7"/>
          <c:order val="5"/>
          <c:tx>
            <c:v>Среднее значение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Sheet1!$G$2:$G$27</c:f>
              <c:numCache>
                <c:formatCode>0</c:formatCode>
                <c:ptCount val="26"/>
                <c:pt idx="0">
                  <c:v>20</c:v>
                </c:pt>
                <c:pt idx="1">
                  <c:v>20.399999999999999</c:v>
                </c:pt>
                <c:pt idx="2">
                  <c:v>21.8</c:v>
                </c:pt>
                <c:pt idx="3">
                  <c:v>23</c:v>
                </c:pt>
                <c:pt idx="4">
                  <c:v>24.2</c:v>
                </c:pt>
                <c:pt idx="5">
                  <c:v>26.2</c:v>
                </c:pt>
                <c:pt idx="6">
                  <c:v>28.2</c:v>
                </c:pt>
                <c:pt idx="7">
                  <c:v>31.8</c:v>
                </c:pt>
                <c:pt idx="8">
                  <c:v>36.6</c:v>
                </c:pt>
                <c:pt idx="9">
                  <c:v>46</c:v>
                </c:pt>
                <c:pt idx="10">
                  <c:v>51.2</c:v>
                </c:pt>
                <c:pt idx="11">
                  <c:v>55.4</c:v>
                </c:pt>
                <c:pt idx="12">
                  <c:v>58</c:v>
                </c:pt>
                <c:pt idx="13">
                  <c:v>62</c:v>
                </c:pt>
                <c:pt idx="14">
                  <c:v>69.599999999999994</c:v>
                </c:pt>
                <c:pt idx="15">
                  <c:v>82.6</c:v>
                </c:pt>
                <c:pt idx="16">
                  <c:v>98</c:v>
                </c:pt>
                <c:pt idx="17">
                  <c:v>106.2</c:v>
                </c:pt>
                <c:pt idx="18">
                  <c:v>113.8</c:v>
                </c:pt>
                <c:pt idx="19">
                  <c:v>125.2</c:v>
                </c:pt>
                <c:pt idx="20">
                  <c:v>139.4</c:v>
                </c:pt>
                <c:pt idx="21">
                  <c:v>147.19999999999999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5-4FE4-A68F-6C6DD23FC01D}"/>
            </c:ext>
          </c:extLst>
        </c:ser>
        <c:ser>
          <c:idx val="4"/>
          <c:order val="6"/>
          <c:tx>
            <c:v>Предельно допустимое значение (140+То)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Sheet1!$H$2:$H$27</c:f>
              <c:numCache>
                <c:formatCode>0</c:formatCode>
                <c:ptCount val="26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5-4FE4-A68F-6C6DD23FC01D}"/>
            </c:ext>
          </c:extLst>
        </c:ser>
        <c:ser>
          <c:idx val="5"/>
          <c:order val="7"/>
          <c:tx>
            <c:v>Предельно допустимое значение (180+То)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Sheet1!$I$2:$I$27</c:f>
              <c:numCache>
                <c:formatCode>0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5-4FE4-A68F-6C6DD23F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44252507253022"/>
          <c:w val="1"/>
          <c:h val="0.20255747492746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00253069645709E-2"/>
          <c:w val="0.86751215871844778"/>
          <c:h val="0.61475226854213161"/>
        </c:manualLayout>
      </c:layout>
      <c:scatterChart>
        <c:scatterStyle val="smoothMarker"/>
        <c:varyColors val="0"/>
        <c:ser>
          <c:idx val="0"/>
          <c:order val="0"/>
          <c:tx>
            <c:v>Приемник теплового потока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Sheet1!$AZ$2:$AZ$27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Sheet1!$BA$2:$BA$27</c:f>
              <c:numCache>
                <c:formatCode>0.00</c:formatCode>
                <c:ptCount val="26"/>
                <c:pt idx="0">
                  <c:v>0</c:v>
                </c:pt>
                <c:pt idx="1">
                  <c:v>1.7000000000000001E-2</c:v>
                </c:pt>
                <c:pt idx="2">
                  <c:v>4.1000000000000002E-2</c:v>
                </c:pt>
                <c:pt idx="3">
                  <c:v>8.6999999999999994E-2</c:v>
                </c:pt>
                <c:pt idx="4">
                  <c:v>0.14099999999999999</c:v>
                </c:pt>
                <c:pt idx="5">
                  <c:v>0.28699999999999998</c:v>
                </c:pt>
                <c:pt idx="6">
                  <c:v>0.38300000000000001</c:v>
                </c:pt>
                <c:pt idx="7">
                  <c:v>0.46600000000000003</c:v>
                </c:pt>
                <c:pt idx="8">
                  <c:v>0.53600000000000003</c:v>
                </c:pt>
                <c:pt idx="9">
                  <c:v>0.63</c:v>
                </c:pt>
                <c:pt idx="10">
                  <c:v>0.748</c:v>
                </c:pt>
                <c:pt idx="11">
                  <c:v>1.2490000000000001</c:v>
                </c:pt>
                <c:pt idx="12">
                  <c:v>1.3919999999999999</c:v>
                </c:pt>
                <c:pt idx="13">
                  <c:v>1.5780000000000001</c:v>
                </c:pt>
                <c:pt idx="14">
                  <c:v>1.7450000000000001</c:v>
                </c:pt>
                <c:pt idx="15">
                  <c:v>1.964</c:v>
                </c:pt>
                <c:pt idx="16">
                  <c:v>2.09</c:v>
                </c:pt>
                <c:pt idx="17">
                  <c:v>2.42</c:v>
                </c:pt>
                <c:pt idx="18">
                  <c:v>2.7189999999999999</c:v>
                </c:pt>
                <c:pt idx="19">
                  <c:v>3.077</c:v>
                </c:pt>
                <c:pt idx="20">
                  <c:v>3.13</c:v>
                </c:pt>
                <c:pt idx="21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3B-4258-B5CB-5C5ADEDFEFB2}"/>
            </c:ext>
          </c:extLst>
        </c:ser>
        <c:ser>
          <c:idx val="1"/>
          <c:order val="1"/>
          <c:tx>
            <c:v>Приемник теплового потока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Sheet1!$AZ$2:$AZ$27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Sheet1!$BB$2:$BB$27</c:f>
              <c:numCache>
                <c:formatCode>0.00</c:formatCode>
                <c:ptCount val="26"/>
                <c:pt idx="0">
                  <c:v>0</c:v>
                </c:pt>
                <c:pt idx="1">
                  <c:v>2.1999999999999999E-2</c:v>
                </c:pt>
                <c:pt idx="2">
                  <c:v>5.6000000000000001E-2</c:v>
                </c:pt>
                <c:pt idx="3">
                  <c:v>0.111</c:v>
                </c:pt>
                <c:pt idx="4">
                  <c:v>0.19</c:v>
                </c:pt>
                <c:pt idx="5">
                  <c:v>0.36</c:v>
                </c:pt>
                <c:pt idx="6">
                  <c:v>0.53400000000000003</c:v>
                </c:pt>
                <c:pt idx="7">
                  <c:v>0.67600000000000005</c:v>
                </c:pt>
                <c:pt idx="8">
                  <c:v>0.73199999999999998</c:v>
                </c:pt>
                <c:pt idx="9">
                  <c:v>0.81</c:v>
                </c:pt>
                <c:pt idx="10">
                  <c:v>0.88500000000000001</c:v>
                </c:pt>
                <c:pt idx="11">
                  <c:v>1.171</c:v>
                </c:pt>
                <c:pt idx="12">
                  <c:v>1.391</c:v>
                </c:pt>
                <c:pt idx="13">
                  <c:v>1.512</c:v>
                </c:pt>
                <c:pt idx="14">
                  <c:v>1.639</c:v>
                </c:pt>
                <c:pt idx="15">
                  <c:v>1.8440000000000001</c:v>
                </c:pt>
                <c:pt idx="16">
                  <c:v>2.0840000000000001</c:v>
                </c:pt>
                <c:pt idx="17">
                  <c:v>2.4169999999999998</c:v>
                </c:pt>
                <c:pt idx="18">
                  <c:v>2.7730000000000001</c:v>
                </c:pt>
                <c:pt idx="19">
                  <c:v>3.0190000000000001</c:v>
                </c:pt>
                <c:pt idx="20">
                  <c:v>3.1880000000000002</c:v>
                </c:pt>
                <c:pt idx="21">
                  <c:v>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3B-4258-B5CB-5C5ADEDFEFB2}"/>
            </c:ext>
          </c:extLst>
        </c:ser>
        <c:ser>
          <c:idx val="2"/>
          <c:order val="2"/>
          <c:tx>
            <c:v>Приемник теплового потока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Sheet1!$AZ$2:$AZ$27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Sheet1!$BC$2:$BC$27</c:f>
              <c:numCache>
                <c:formatCode>0.00</c:formatCode>
                <c:ptCount val="26"/>
                <c:pt idx="0">
                  <c:v>0</c:v>
                </c:pt>
                <c:pt idx="1">
                  <c:v>2.1999999999999999E-2</c:v>
                </c:pt>
                <c:pt idx="2">
                  <c:v>4.5999999999999999E-2</c:v>
                </c:pt>
                <c:pt idx="3">
                  <c:v>9.1999999999999998E-2</c:v>
                </c:pt>
                <c:pt idx="4">
                  <c:v>0.14599999999999999</c:v>
                </c:pt>
                <c:pt idx="5">
                  <c:v>0.28100000000000003</c:v>
                </c:pt>
                <c:pt idx="6">
                  <c:v>0.36199999999999999</c:v>
                </c:pt>
                <c:pt idx="7">
                  <c:v>0.45100000000000001</c:v>
                </c:pt>
                <c:pt idx="8">
                  <c:v>0.51900000000000002</c:v>
                </c:pt>
                <c:pt idx="9">
                  <c:v>0.59</c:v>
                </c:pt>
                <c:pt idx="10">
                  <c:v>0.79100000000000004</c:v>
                </c:pt>
                <c:pt idx="11">
                  <c:v>1.109</c:v>
                </c:pt>
                <c:pt idx="12">
                  <c:v>1.3080000000000001</c:v>
                </c:pt>
                <c:pt idx="13">
                  <c:v>1.5</c:v>
                </c:pt>
                <c:pt idx="14">
                  <c:v>1.8180000000000001</c:v>
                </c:pt>
                <c:pt idx="15">
                  <c:v>2.0190000000000001</c:v>
                </c:pt>
                <c:pt idx="16">
                  <c:v>2.1739999999999999</c:v>
                </c:pt>
                <c:pt idx="17">
                  <c:v>2.3620000000000001</c:v>
                </c:pt>
                <c:pt idx="18">
                  <c:v>2.5859999999999999</c:v>
                </c:pt>
                <c:pt idx="19">
                  <c:v>2.8090000000000002</c:v>
                </c:pt>
                <c:pt idx="20">
                  <c:v>3.04</c:v>
                </c:pt>
                <c:pt idx="21">
                  <c:v>3.327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3B-4258-B5CB-5C5ADEDFEFB2}"/>
            </c:ext>
          </c:extLst>
        </c:ser>
        <c:ser>
          <c:idx val="3"/>
          <c:order val="3"/>
          <c:tx>
            <c:v>Среднее значение теплового потока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Sheet1!$AZ$2:$AZ$27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Sheet1!$BD$2:$BD$27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2.0333333333333332E-2</c:v>
                </c:pt>
                <c:pt idx="2">
                  <c:v>4.766666666666667E-2</c:v>
                </c:pt>
                <c:pt idx="3">
                  <c:v>9.6666666666666679E-2</c:v>
                </c:pt>
                <c:pt idx="4">
                  <c:v>0.159</c:v>
                </c:pt>
                <c:pt idx="5">
                  <c:v>0.30933333333333335</c:v>
                </c:pt>
                <c:pt idx="6">
                  <c:v>0.42633333333333329</c:v>
                </c:pt>
                <c:pt idx="7">
                  <c:v>0.53100000000000003</c:v>
                </c:pt>
                <c:pt idx="8">
                  <c:v>0.59566666666666668</c:v>
                </c:pt>
                <c:pt idx="9">
                  <c:v>0.67666666666666664</c:v>
                </c:pt>
                <c:pt idx="10">
                  <c:v>0.80799999999999994</c:v>
                </c:pt>
                <c:pt idx="11">
                  <c:v>1.1763333333333332</c:v>
                </c:pt>
                <c:pt idx="12">
                  <c:v>1.3636666666666668</c:v>
                </c:pt>
                <c:pt idx="13">
                  <c:v>1.53</c:v>
                </c:pt>
                <c:pt idx="14">
                  <c:v>1.734</c:v>
                </c:pt>
                <c:pt idx="15">
                  <c:v>1.9423333333333332</c:v>
                </c:pt>
                <c:pt idx="16">
                  <c:v>2.1159999999999997</c:v>
                </c:pt>
                <c:pt idx="17">
                  <c:v>2.3996666666666666</c:v>
                </c:pt>
                <c:pt idx="18">
                  <c:v>2.6926666666666663</c:v>
                </c:pt>
                <c:pt idx="19">
                  <c:v>2.9683333333333337</c:v>
                </c:pt>
                <c:pt idx="20">
                  <c:v>3.1193333333333335</c:v>
                </c:pt>
                <c:pt idx="21">
                  <c:v>3.3089999999999997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3B-4258-B5CB-5C5ADEDFEFB2}"/>
            </c:ext>
          </c:extLst>
        </c:ser>
        <c:ser>
          <c:idx val="6"/>
          <c:order val="4"/>
          <c:tx>
            <c:v>Предельное значение теплового потока (3,5 кВт/кв.м)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Sheet1!$AZ$2:$AZ$27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Sheet1!$BE$2:$BE$27</c:f>
              <c:numCache>
                <c:formatCode>General</c:formatCode>
                <c:ptCount val="2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3B-4258-B5CB-5C5ADEDF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Тепловой поток, кВт/м</a:t>
                </a:r>
                <a:r>
                  <a:rPr lang="ru-RU" strike="noStrike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0274636510501"/>
          <c:y val="0.77406126227495398"/>
          <c:w val="0.72292945611200865"/>
          <c:h val="0.2259387377250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00253069645709E-2"/>
          <c:w val="0.86751215871844778"/>
          <c:h val="0.61475226854213161"/>
        </c:manualLayout>
      </c:layout>
      <c:scatterChart>
        <c:scatterStyle val="smoothMarker"/>
        <c:varyColors val="0"/>
        <c:ser>
          <c:idx val="0"/>
          <c:order val="0"/>
          <c:tx>
            <c:v>Приемник теплового потока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Sheet1!$DO$2:$DO$25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Sheet1!$DP$2:$DP$25</c:f>
              <c:numCache>
                <c:formatCode>0.00</c:formatCode>
                <c:ptCount val="24"/>
                <c:pt idx="0">
                  <c:v>0</c:v>
                </c:pt>
                <c:pt idx="1">
                  <c:v>2.3E-2</c:v>
                </c:pt>
                <c:pt idx="2">
                  <c:v>4.9000000000000002E-2</c:v>
                </c:pt>
                <c:pt idx="3">
                  <c:v>0.10299999999999999</c:v>
                </c:pt>
                <c:pt idx="4">
                  <c:v>0.16500000000000001</c:v>
                </c:pt>
                <c:pt idx="5">
                  <c:v>0.315</c:v>
                </c:pt>
                <c:pt idx="6">
                  <c:v>0.39900000000000002</c:v>
                </c:pt>
                <c:pt idx="7">
                  <c:v>0.49199999999999999</c:v>
                </c:pt>
                <c:pt idx="8">
                  <c:v>0.56299999999999994</c:v>
                </c:pt>
                <c:pt idx="9">
                  <c:v>0.63800000000000001</c:v>
                </c:pt>
                <c:pt idx="10">
                  <c:v>0.755</c:v>
                </c:pt>
                <c:pt idx="11">
                  <c:v>0.80300000000000005</c:v>
                </c:pt>
                <c:pt idx="12">
                  <c:v>0.85</c:v>
                </c:pt>
                <c:pt idx="13">
                  <c:v>0.98099999999999998</c:v>
                </c:pt>
                <c:pt idx="14">
                  <c:v>1.1819999999999999</c:v>
                </c:pt>
                <c:pt idx="15">
                  <c:v>1.306</c:v>
                </c:pt>
                <c:pt idx="16">
                  <c:v>1.5</c:v>
                </c:pt>
                <c:pt idx="17">
                  <c:v>1.732</c:v>
                </c:pt>
                <c:pt idx="18">
                  <c:v>1.944</c:v>
                </c:pt>
                <c:pt idx="19">
                  <c:v>2.153</c:v>
                </c:pt>
                <c:pt idx="20">
                  <c:v>2.4060000000000001</c:v>
                </c:pt>
                <c:pt idx="21">
                  <c:v>2.62</c:v>
                </c:pt>
                <c:pt idx="22">
                  <c:v>2.8519999999999999</c:v>
                </c:pt>
                <c:pt idx="23">
                  <c:v>3.0840000000000001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F-4E95-934A-F6168E3DBB4A}"/>
            </c:ext>
          </c:extLst>
        </c:ser>
        <c:ser>
          <c:idx val="1"/>
          <c:order val="1"/>
          <c:tx>
            <c:v>Приемник теплового потока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Sheet1!$DO$2:$DO$25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Sheet1!$DQ$2:$DQ$25</c:f>
              <c:numCache>
                <c:formatCode>0.00</c:formatCode>
                <c:ptCount val="24"/>
                <c:pt idx="0">
                  <c:v>0</c:v>
                </c:pt>
                <c:pt idx="1">
                  <c:v>1.7999999999999999E-2</c:v>
                </c:pt>
                <c:pt idx="2">
                  <c:v>4.3999999999999997E-2</c:v>
                </c:pt>
                <c:pt idx="3">
                  <c:v>9.7000000000000003E-2</c:v>
                </c:pt>
                <c:pt idx="4">
                  <c:v>0.16200000000000001</c:v>
                </c:pt>
                <c:pt idx="5">
                  <c:v>0.32500000000000001</c:v>
                </c:pt>
                <c:pt idx="6">
                  <c:v>0.42699999999999999</c:v>
                </c:pt>
                <c:pt idx="7">
                  <c:v>0.51400000000000001</c:v>
                </c:pt>
                <c:pt idx="8">
                  <c:v>0.58799999999999997</c:v>
                </c:pt>
                <c:pt idx="9">
                  <c:v>0.629</c:v>
                </c:pt>
                <c:pt idx="10">
                  <c:v>0.68899999999999995</c:v>
                </c:pt>
                <c:pt idx="11">
                  <c:v>0.746</c:v>
                </c:pt>
                <c:pt idx="12">
                  <c:v>0.82299999999999995</c:v>
                </c:pt>
                <c:pt idx="13">
                  <c:v>1.0109999999999999</c:v>
                </c:pt>
                <c:pt idx="14">
                  <c:v>1.2370000000000001</c:v>
                </c:pt>
                <c:pt idx="15">
                  <c:v>1.42</c:v>
                </c:pt>
                <c:pt idx="16">
                  <c:v>1.6060000000000001</c:v>
                </c:pt>
                <c:pt idx="17">
                  <c:v>1.748</c:v>
                </c:pt>
                <c:pt idx="18">
                  <c:v>1.9390000000000001</c:v>
                </c:pt>
                <c:pt idx="19">
                  <c:v>2.2160000000000002</c:v>
                </c:pt>
                <c:pt idx="20">
                  <c:v>2.5569999999999999</c:v>
                </c:pt>
                <c:pt idx="21">
                  <c:v>2.8639999999999999</c:v>
                </c:pt>
                <c:pt idx="22">
                  <c:v>2.97</c:v>
                </c:pt>
                <c:pt idx="23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F-4E95-934A-F6168E3DBB4A}"/>
            </c:ext>
          </c:extLst>
        </c:ser>
        <c:ser>
          <c:idx val="2"/>
          <c:order val="2"/>
          <c:tx>
            <c:v>Приемник теплового потока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Sheet1!$DO$2:$DO$25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Sheet1!$DR$2:$DR$25</c:f>
              <c:numCache>
                <c:formatCode>0.00</c:formatCode>
                <c:ptCount val="24"/>
                <c:pt idx="0">
                  <c:v>0</c:v>
                </c:pt>
                <c:pt idx="1">
                  <c:v>2.3E-2</c:v>
                </c:pt>
                <c:pt idx="2">
                  <c:v>5.8999999999999997E-2</c:v>
                </c:pt>
                <c:pt idx="3">
                  <c:v>0.123</c:v>
                </c:pt>
                <c:pt idx="4">
                  <c:v>0.215</c:v>
                </c:pt>
                <c:pt idx="5">
                  <c:v>0.40300000000000002</c:v>
                </c:pt>
                <c:pt idx="6">
                  <c:v>0.58199999999999996</c:v>
                </c:pt>
                <c:pt idx="7">
                  <c:v>0.72899999999999998</c:v>
                </c:pt>
                <c:pt idx="8">
                  <c:v>0.78900000000000003</c:v>
                </c:pt>
                <c:pt idx="9">
                  <c:v>0.871</c:v>
                </c:pt>
                <c:pt idx="10">
                  <c:v>0.90700000000000003</c:v>
                </c:pt>
                <c:pt idx="11">
                  <c:v>0.95399999999999996</c:v>
                </c:pt>
                <c:pt idx="12">
                  <c:v>1.032</c:v>
                </c:pt>
                <c:pt idx="13">
                  <c:v>1.244</c:v>
                </c:pt>
                <c:pt idx="14">
                  <c:v>1.4690000000000001</c:v>
                </c:pt>
                <c:pt idx="15">
                  <c:v>1.6</c:v>
                </c:pt>
                <c:pt idx="16">
                  <c:v>1.7430000000000001</c:v>
                </c:pt>
                <c:pt idx="17">
                  <c:v>1.9570000000000001</c:v>
                </c:pt>
                <c:pt idx="18">
                  <c:v>2.2050000000000001</c:v>
                </c:pt>
                <c:pt idx="19">
                  <c:v>2.5459999999999998</c:v>
                </c:pt>
                <c:pt idx="20">
                  <c:v>2.8290000000000002</c:v>
                </c:pt>
                <c:pt idx="21">
                  <c:v>3.0619999999999998</c:v>
                </c:pt>
                <c:pt idx="22">
                  <c:v>3.1619999999999999</c:v>
                </c:pt>
                <c:pt idx="23">
                  <c:v>3.335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F-4E95-934A-F6168E3DBB4A}"/>
            </c:ext>
          </c:extLst>
        </c:ser>
        <c:ser>
          <c:idx val="3"/>
          <c:order val="3"/>
          <c:tx>
            <c:v>Среднее значение теплового потока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Sheet1!$DO$2:$DO$25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Sheet1!$DS$2:$DS$25</c:f>
              <c:numCache>
                <c:formatCode>0.00</c:formatCode>
                <c:ptCount val="24"/>
                <c:pt idx="0" formatCode="General">
                  <c:v>0</c:v>
                </c:pt>
                <c:pt idx="1">
                  <c:v>2.1333333333333333E-2</c:v>
                </c:pt>
                <c:pt idx="2">
                  <c:v>5.0666666666666665E-2</c:v>
                </c:pt>
                <c:pt idx="3">
                  <c:v>0.10766666666666667</c:v>
                </c:pt>
                <c:pt idx="4">
                  <c:v>0.18066666666666667</c:v>
                </c:pt>
                <c:pt idx="5">
                  <c:v>0.34766666666666673</c:v>
                </c:pt>
                <c:pt idx="6">
                  <c:v>0.46933333333333332</c:v>
                </c:pt>
                <c:pt idx="7">
                  <c:v>0.57833333333333325</c:v>
                </c:pt>
                <c:pt idx="8">
                  <c:v>0.64666666666666661</c:v>
                </c:pt>
                <c:pt idx="9">
                  <c:v>0.71266666666666667</c:v>
                </c:pt>
                <c:pt idx="10">
                  <c:v>0.78366666666666662</c:v>
                </c:pt>
                <c:pt idx="11">
                  <c:v>0.83433333333333337</c:v>
                </c:pt>
                <c:pt idx="12">
                  <c:v>0.90166666666666673</c:v>
                </c:pt>
                <c:pt idx="13">
                  <c:v>1.0786666666666667</c:v>
                </c:pt>
                <c:pt idx="14">
                  <c:v>1.296</c:v>
                </c:pt>
                <c:pt idx="15">
                  <c:v>1.4420000000000002</c:v>
                </c:pt>
                <c:pt idx="16">
                  <c:v>1.6163333333333334</c:v>
                </c:pt>
                <c:pt idx="17">
                  <c:v>1.8123333333333334</c:v>
                </c:pt>
                <c:pt idx="18">
                  <c:v>2.0293333333333332</c:v>
                </c:pt>
                <c:pt idx="19">
                  <c:v>2.3049999999999997</c:v>
                </c:pt>
                <c:pt idx="20">
                  <c:v>2.5973333333333333</c:v>
                </c:pt>
                <c:pt idx="21">
                  <c:v>2.8486666666666665</c:v>
                </c:pt>
                <c:pt idx="22">
                  <c:v>2.9946666666666668</c:v>
                </c:pt>
                <c:pt idx="23">
                  <c:v>3.196333333333333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8F-4E95-934A-F6168E3DBB4A}"/>
            </c:ext>
          </c:extLst>
        </c:ser>
        <c:ser>
          <c:idx val="6"/>
          <c:order val="4"/>
          <c:tx>
            <c:v>Предельное значение теплового потока (3,5 кВт/кв.м)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Sheet1!$DO$2:$DO$25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Sheet1!$DT$2:$DT$25</c:f>
              <c:numCache>
                <c:formatCode>General</c:formatCode>
                <c:ptCount val="2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8F-4E95-934A-F6168E3D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Тепловой поток, кВт/м</a:t>
                </a:r>
                <a:r>
                  <a:rPr lang="ru-RU" strike="noStrike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0274636510501"/>
          <c:y val="0.77406126227495398"/>
          <c:w val="0.72292945611200865"/>
          <c:h val="0.2259387377250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469540124225"/>
          <c:y val="1.4840816698630507E-2"/>
          <c:w val="0.8671123501088569"/>
          <c:h val="0.67552858218280154"/>
        </c:manualLayout>
      </c:layout>
      <c:scatterChart>
        <c:scatterStyle val="smoothMarker"/>
        <c:varyColors val="0"/>
        <c:ser>
          <c:idx val="2"/>
          <c:order val="0"/>
          <c:tx>
            <c:v>Температура стандартного пожара</c:v>
          </c:tx>
          <c:spPr>
            <a:ln w="127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Sheet1!$AG$47:$AG$72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Sheet1!$AU$47:$AU$72</c:f>
              <c:numCache>
                <c:formatCode>0</c:formatCode>
                <c:ptCount val="26"/>
                <c:pt idx="0">
                  <c:v>21</c:v>
                </c:pt>
                <c:pt idx="1">
                  <c:v>329.21366575656708</c:v>
                </c:pt>
                <c:pt idx="2">
                  <c:v>424.50487787550446</c:v>
                </c:pt>
                <c:pt idx="3">
                  <c:v>482.28930299185299</c:v>
                </c:pt>
                <c:pt idx="4">
                  <c:v>523.88730925787115</c:v>
                </c:pt>
                <c:pt idx="5">
                  <c:v>556.4104305683087</c:v>
                </c:pt>
                <c:pt idx="6">
                  <c:v>583.11764760983715</c:v>
                </c:pt>
                <c:pt idx="7">
                  <c:v>605.77682520700955</c:v>
                </c:pt>
                <c:pt idx="8">
                  <c:v>625.45510804178514</c:v>
                </c:pt>
                <c:pt idx="9">
                  <c:v>642.84638674155724</c:v>
                </c:pt>
                <c:pt idx="10">
                  <c:v>658.42733151313416</c:v>
                </c:pt>
                <c:pt idx="11">
                  <c:v>672.53955229249493</c:v>
                </c:pt>
                <c:pt idx="12">
                  <c:v>685.43624832185446</c:v>
                </c:pt>
                <c:pt idx="13">
                  <c:v>697.3103081791287</c:v>
                </c:pt>
                <c:pt idx="14">
                  <c:v>708.31206300177973</c:v>
                </c:pt>
                <c:pt idx="15">
                  <c:v>718.56095275917539</c:v>
                </c:pt>
                <c:pt idx="16">
                  <c:v>728.15345005324082</c:v>
                </c:pt>
                <c:pt idx="17">
                  <c:v>737.16859566896028</c:v>
                </c:pt>
                <c:pt idx="18">
                  <c:v>745.67196077106632</c:v>
                </c:pt>
                <c:pt idx="19">
                  <c:v>753.7185436320716</c:v>
                </c:pt>
                <c:pt idx="20">
                  <c:v>761.3549272309881</c:v>
                </c:pt>
                <c:pt idx="21">
                  <c:v>768.62091309171728</c:v>
                </c:pt>
                <c:pt idx="22">
                  <c:v>775.55077689482334</c:v>
                </c:pt>
                <c:pt idx="23">
                  <c:v>782.17424629903974</c:v>
                </c:pt>
                <c:pt idx="24">
                  <c:v>788.51727160768201</c:v>
                </c:pt>
                <c:pt idx="25">
                  <c:v>794.60263981006869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2-4748-BF17-5839C78B0990}"/>
            </c:ext>
          </c:extLst>
        </c:ser>
        <c:ser>
          <c:idx val="0"/>
          <c:order val="1"/>
          <c:tx>
            <c:v>Минимальный допуск температуры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Sheet1!$AG$47:$AG$72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Sheet1!$AR$47:$AR$72</c:f>
              <c:numCache>
                <c:formatCode>0</c:formatCode>
                <c:ptCount val="26"/>
                <c:pt idx="0">
                  <c:v>22</c:v>
                </c:pt>
                <c:pt idx="1">
                  <c:v>279.83161589308202</c:v>
                </c:pt>
                <c:pt idx="2">
                  <c:v>360.8291461941788</c:v>
                </c:pt>
                <c:pt idx="3">
                  <c:v>409.94590754307501</c:v>
                </c:pt>
                <c:pt idx="4">
                  <c:v>445.30421286919045</c:v>
                </c:pt>
                <c:pt idx="5">
                  <c:v>472.94886598306238</c:v>
                </c:pt>
                <c:pt idx="6">
                  <c:v>495.65000046836155</c:v>
                </c:pt>
                <c:pt idx="7">
                  <c:v>514.9103014259581</c:v>
                </c:pt>
                <c:pt idx="8">
                  <c:v>531.63684183551732</c:v>
                </c:pt>
                <c:pt idx="9">
                  <c:v>546.4194287303236</c:v>
                </c:pt>
                <c:pt idx="10">
                  <c:v>559.66323178616403</c:v>
                </c:pt>
                <c:pt idx="11">
                  <c:v>605.2855970632454</c:v>
                </c:pt>
                <c:pt idx="12">
                  <c:v>616.89262348966906</c:v>
                </c:pt>
                <c:pt idx="13">
                  <c:v>627.57927736121587</c:v>
                </c:pt>
                <c:pt idx="14">
                  <c:v>637.48085670160174</c:v>
                </c:pt>
                <c:pt idx="15">
                  <c:v>646.70485748325791</c:v>
                </c:pt>
                <c:pt idx="16">
                  <c:v>655.33810504791677</c:v>
                </c:pt>
                <c:pt idx="17">
                  <c:v>663.45173610206427</c:v>
                </c:pt>
                <c:pt idx="18">
                  <c:v>671.10476469395974</c:v>
                </c:pt>
                <c:pt idx="19">
                  <c:v>678.34668926886445</c:v>
                </c:pt>
                <c:pt idx="20">
                  <c:v>685.21943450788933</c:v>
                </c:pt>
                <c:pt idx="21">
                  <c:v>691.75882178254562</c:v>
                </c:pt>
                <c:pt idx="22">
                  <c:v>697.995699205341</c:v>
                </c:pt>
                <c:pt idx="23">
                  <c:v>703.95682166913582</c:v>
                </c:pt>
                <c:pt idx="24">
                  <c:v>709.66554444691383</c:v>
                </c:pt>
                <c:pt idx="25">
                  <c:v>715.14237582906185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22-4748-BF17-5839C78B0990}"/>
            </c:ext>
          </c:extLst>
        </c:ser>
        <c:ser>
          <c:idx val="1"/>
          <c:order val="2"/>
          <c:tx>
            <c:v>Максимальный допуск температуры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Sheet1!$AG$47:$AG$72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Sheet1!$AS$47:$AS$72</c:f>
              <c:numCache>
                <c:formatCode>0</c:formatCode>
                <c:ptCount val="26"/>
                <c:pt idx="0">
                  <c:v>22</c:v>
                </c:pt>
                <c:pt idx="1">
                  <c:v>378.59571562005209</c:v>
                </c:pt>
                <c:pt idx="2">
                  <c:v>488.18060955683012</c:v>
                </c:pt>
                <c:pt idx="3">
                  <c:v>554.63269844063086</c:v>
                </c:pt>
                <c:pt idx="4">
                  <c:v>602.47040564655174</c:v>
                </c:pt>
                <c:pt idx="5">
                  <c:v>639.87199515355496</c:v>
                </c:pt>
                <c:pt idx="6">
                  <c:v>670.58529475131263</c:v>
                </c:pt>
                <c:pt idx="7">
                  <c:v>696.64334898806089</c:v>
                </c:pt>
                <c:pt idx="8">
                  <c:v>719.27337424805285</c:v>
                </c:pt>
                <c:pt idx="9">
                  <c:v>739.27334475279076</c:v>
                </c:pt>
                <c:pt idx="10">
                  <c:v>757.19143124010418</c:v>
                </c:pt>
                <c:pt idx="11">
                  <c:v>739.79350752174446</c:v>
                </c:pt>
                <c:pt idx="12">
                  <c:v>753.97987315403998</c:v>
                </c:pt>
                <c:pt idx="13">
                  <c:v>767.04133899704163</c:v>
                </c:pt>
                <c:pt idx="14">
                  <c:v>779.14326930195773</c:v>
                </c:pt>
                <c:pt idx="15">
                  <c:v>790.41704803509299</c:v>
                </c:pt>
                <c:pt idx="16">
                  <c:v>800.96879505856498</c:v>
                </c:pt>
                <c:pt idx="17">
                  <c:v>810.8854552358564</c:v>
                </c:pt>
                <c:pt idx="18">
                  <c:v>820.23915684817302</c:v>
                </c:pt>
                <c:pt idx="19">
                  <c:v>829.09039799527886</c:v>
                </c:pt>
                <c:pt idx="20">
                  <c:v>837.49041995408697</c:v>
                </c:pt>
                <c:pt idx="21">
                  <c:v>845.48300440088906</c:v>
                </c:pt>
                <c:pt idx="22">
                  <c:v>853.1058545843058</c:v>
                </c:pt>
                <c:pt idx="23">
                  <c:v>860.39167092894377</c:v>
                </c:pt>
                <c:pt idx="24">
                  <c:v>867.3689987684503</c:v>
                </c:pt>
                <c:pt idx="25">
                  <c:v>874.06290379107566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22-4748-BF17-5839C78B0990}"/>
            </c:ext>
          </c:extLst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Sheet1!$AG$47:$AG$72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Sheet1!$AK$47:$AK$72</c:f>
              <c:numCache>
                <c:formatCode>0</c:formatCode>
                <c:ptCount val="26"/>
                <c:pt idx="0">
                  <c:v>20</c:v>
                </c:pt>
                <c:pt idx="1">
                  <c:v>338</c:v>
                </c:pt>
                <c:pt idx="2">
                  <c:v>425.33333333333331</c:v>
                </c:pt>
                <c:pt idx="3">
                  <c:v>488.33333333333331</c:v>
                </c:pt>
                <c:pt idx="4">
                  <c:v>548</c:v>
                </c:pt>
                <c:pt idx="5">
                  <c:v>575.33333333333337</c:v>
                </c:pt>
                <c:pt idx="6">
                  <c:v>587.66666666666663</c:v>
                </c:pt>
                <c:pt idx="7">
                  <c:v>603.33333333333337</c:v>
                </c:pt>
                <c:pt idx="8">
                  <c:v>624.66666666666663</c:v>
                </c:pt>
                <c:pt idx="9">
                  <c:v>654</c:v>
                </c:pt>
                <c:pt idx="10">
                  <c:v>669</c:v>
                </c:pt>
                <c:pt idx="11">
                  <c:v>672.33333333333337</c:v>
                </c:pt>
                <c:pt idx="12">
                  <c:v>685.33333333333337</c:v>
                </c:pt>
                <c:pt idx="13">
                  <c:v>685</c:v>
                </c:pt>
                <c:pt idx="14">
                  <c:v>703.66666666666663</c:v>
                </c:pt>
                <c:pt idx="15">
                  <c:v>711</c:v>
                </c:pt>
                <c:pt idx="16">
                  <c:v>728.33333333333337</c:v>
                </c:pt>
                <c:pt idx="17">
                  <c:v>741.33333333333337</c:v>
                </c:pt>
                <c:pt idx="18">
                  <c:v>754.33333333333337</c:v>
                </c:pt>
                <c:pt idx="19">
                  <c:v>769.66666666666663</c:v>
                </c:pt>
                <c:pt idx="20">
                  <c:v>781.66666666666663</c:v>
                </c:pt>
                <c:pt idx="21">
                  <c:v>789.33333333333337</c:v>
                </c:pt>
                <c:pt idx="22">
                  <c:v>796</c:v>
                </c:pt>
                <c:pt idx="23">
                  <c:v>799.66666666666663</c:v>
                </c:pt>
                <c:pt idx="24">
                  <c:v>804</c:v>
                </c:pt>
                <c:pt idx="25">
                  <c:v>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22-4748-BF17-5839C78B0990}"/>
            </c:ext>
          </c:extLst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Sheet1!$AG$47:$AG$72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Sheet1!$AO$47:$AO$72</c:f>
              <c:numCache>
                <c:formatCode>0</c:formatCode>
                <c:ptCount val="26"/>
                <c:pt idx="0">
                  <c:v>20</c:v>
                </c:pt>
                <c:pt idx="1">
                  <c:v>324.66666666666669</c:v>
                </c:pt>
                <c:pt idx="2">
                  <c:v>422.33333333333331</c:v>
                </c:pt>
                <c:pt idx="3">
                  <c:v>485</c:v>
                </c:pt>
                <c:pt idx="4">
                  <c:v>545.66666666666663</c:v>
                </c:pt>
                <c:pt idx="5">
                  <c:v>571.33333333333337</c:v>
                </c:pt>
                <c:pt idx="6">
                  <c:v>605.33333333333337</c:v>
                </c:pt>
                <c:pt idx="7">
                  <c:v>619.66666666666663</c:v>
                </c:pt>
                <c:pt idx="8">
                  <c:v>640</c:v>
                </c:pt>
                <c:pt idx="9">
                  <c:v>647.33333333333337</c:v>
                </c:pt>
                <c:pt idx="10">
                  <c:v>664</c:v>
                </c:pt>
                <c:pt idx="11">
                  <c:v>674</c:v>
                </c:pt>
                <c:pt idx="12">
                  <c:v>681.33333333333337</c:v>
                </c:pt>
                <c:pt idx="13">
                  <c:v>691</c:v>
                </c:pt>
                <c:pt idx="14">
                  <c:v>712</c:v>
                </c:pt>
                <c:pt idx="15">
                  <c:v>718.66666666666663</c:v>
                </c:pt>
                <c:pt idx="16">
                  <c:v>725.66666666666663</c:v>
                </c:pt>
                <c:pt idx="17">
                  <c:v>736.66666666666663</c:v>
                </c:pt>
                <c:pt idx="18">
                  <c:v>753</c:v>
                </c:pt>
                <c:pt idx="19">
                  <c:v>771.66666666666663</c:v>
                </c:pt>
                <c:pt idx="20">
                  <c:v>784.33333333333337</c:v>
                </c:pt>
                <c:pt idx="21">
                  <c:v>790</c:v>
                </c:pt>
                <c:pt idx="22">
                  <c:v>796</c:v>
                </c:pt>
                <c:pt idx="23">
                  <c:v>807.33333333333337</c:v>
                </c:pt>
                <c:pt idx="24">
                  <c:v>813.16666666666663</c:v>
                </c:pt>
                <c:pt idx="25">
                  <c:v>820.66666666666663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22-4748-BF17-5839C78B0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23343"/>
        <c:axId val="1100426399"/>
      </c:scatterChart>
      <c:valAx>
        <c:axId val="1107223343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00426399"/>
        <c:crosses val="autoZero"/>
        <c:crossBetween val="midCat"/>
        <c:majorUnit val="2"/>
      </c:valAx>
      <c:valAx>
        <c:axId val="1100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2.0744735475509854E-2"/>
              <c:y val="0.26229896326171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0722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618347873115051E-2"/>
          <c:y val="0.79764694555648941"/>
          <c:w val="0.82676315220906516"/>
          <c:h val="0.2023530544435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84905919018193E-2"/>
          <c:y val="1.5626045008146759E-2"/>
          <c:w val="0.88768565219670126"/>
          <c:h val="0.67306756954629898"/>
        </c:manualLayout>
      </c:layout>
      <c:scatterChart>
        <c:scatterStyle val="lineMarker"/>
        <c:varyColors val="0"/>
        <c:ser>
          <c:idx val="0"/>
          <c:order val="0"/>
          <c:tx>
            <c:v>Избыточное давление - Образец №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Sheet1!$BI$47:$BI$72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Sheet1!$BL$47:$BL$72</c:f>
              <c:numCache>
                <c:formatCode>General</c:formatCode>
                <c:ptCount val="26"/>
                <c:pt idx="0">
                  <c:v>-2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-3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-4</c:v>
                </c:pt>
                <c:pt idx="13">
                  <c:v>-1</c:v>
                </c:pt>
                <c:pt idx="14">
                  <c:v>-3</c:v>
                </c:pt>
                <c:pt idx="15">
                  <c:v>3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-5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DC4-AB25-BC5C8D1C81F2}"/>
            </c:ext>
          </c:extLst>
        </c:ser>
        <c:ser>
          <c:idx val="1"/>
          <c:order val="1"/>
          <c:tx>
            <c:v>Избыточное давление - Образец №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Sheet1!$BI$47:$BI$72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Sheet1!$BM$47:$BM$72</c:f>
              <c:numCache>
                <c:formatCode>General</c:formatCode>
                <c:ptCount val="26"/>
                <c:pt idx="0">
                  <c:v>-5</c:v>
                </c:pt>
                <c:pt idx="1">
                  <c:v>2</c:v>
                </c:pt>
                <c:pt idx="2">
                  <c:v>-3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4</c:v>
                </c:pt>
                <c:pt idx="10">
                  <c:v>-4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-2</c:v>
                </c:pt>
                <c:pt idx="16">
                  <c:v>-1</c:v>
                </c:pt>
                <c:pt idx="17">
                  <c:v>-4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DC4-AB25-BC5C8D1C81F2}"/>
            </c:ext>
          </c:extLst>
        </c:ser>
        <c:ser>
          <c:idx val="2"/>
          <c:order val="2"/>
          <c:tx>
            <c:v>Минимальный допуск избыточного давления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Sheet1!$BI$47:$BI$72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Sheet1!$BO$47:$BO$72</c:f>
              <c:numCache>
                <c:formatCode>General</c:formatCode>
                <c:ptCount val="26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DC4-AB25-BC5C8D1C81F2}"/>
            </c:ext>
          </c:extLst>
        </c:ser>
        <c:ser>
          <c:idx val="3"/>
          <c:order val="3"/>
          <c:tx>
            <c:v>Максимальный допуск избыточного давления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Sheet1!$BI$47:$BI$72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Sheet1!$BN$47:$BN$72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DC4-AB25-BC5C8D1C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70575"/>
        <c:axId val="1464500735"/>
      </c:scatterChart>
      <c:valAx>
        <c:axId val="129317057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64500735"/>
        <c:crossesAt val="-8"/>
        <c:crossBetween val="midCat"/>
        <c:majorUnit val="2"/>
      </c:valAx>
      <c:valAx>
        <c:axId val="14645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Избыточное давление, 70 Па</a:t>
                </a:r>
                <a:r>
                  <a:rPr lang="ru-RU" sz="1000" b="0" i="0" u="none" strike="noStrike" baseline="0">
                    <a:effectLst/>
                  </a:rPr>
                  <a:t>±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9317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65532131064262"/>
          <c:y val="0.79581887866029211"/>
          <c:w val="0.71254480286738331"/>
          <c:h val="0.20418112133970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00253069645709E-2"/>
          <c:w val="0.86751215871844778"/>
          <c:h val="0.67831999995995729"/>
        </c:manualLayout>
      </c:layout>
      <c:scatterChart>
        <c:scatterStyle val="smoothMarker"/>
        <c:varyColors val="0"/>
        <c:ser>
          <c:idx val="0"/>
          <c:order val="0"/>
          <c:tx>
            <c:v>Термопара 7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Sheet1!$AI$2:$AI$27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38</c:v>
                </c:pt>
                <c:pt idx="9">
                  <c:v>45</c:v>
                </c:pt>
                <c:pt idx="10">
                  <c:v>78</c:v>
                </c:pt>
                <c:pt idx="11">
                  <c:v>94</c:v>
                </c:pt>
                <c:pt idx="12">
                  <c:v>116</c:v>
                </c:pt>
                <c:pt idx="13">
                  <c:v>124</c:v>
                </c:pt>
                <c:pt idx="14">
                  <c:v>129</c:v>
                </c:pt>
                <c:pt idx="15">
                  <c:v>130</c:v>
                </c:pt>
                <c:pt idx="16">
                  <c:v>136</c:v>
                </c:pt>
                <c:pt idx="17">
                  <c:v>163</c:v>
                </c:pt>
                <c:pt idx="18">
                  <c:v>197</c:v>
                </c:pt>
                <c:pt idx="19">
                  <c:v>219</c:v>
                </c:pt>
                <c:pt idx="20">
                  <c:v>238</c:v>
                </c:pt>
                <c:pt idx="21">
                  <c:v>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9-417B-A631-43D7D5C73F2E}"/>
            </c:ext>
          </c:extLst>
        </c:ser>
        <c:ser>
          <c:idx val="1"/>
          <c:order val="1"/>
          <c:tx>
            <c:v>Термопара 8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Sheet1!$AJ$2:$AJ$27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62</c:v>
                </c:pt>
                <c:pt idx="11">
                  <c:v>78</c:v>
                </c:pt>
                <c:pt idx="12">
                  <c:v>87</c:v>
                </c:pt>
                <c:pt idx="13">
                  <c:v>99</c:v>
                </c:pt>
                <c:pt idx="14">
                  <c:v>114</c:v>
                </c:pt>
                <c:pt idx="15">
                  <c:v>130</c:v>
                </c:pt>
                <c:pt idx="16">
                  <c:v>147</c:v>
                </c:pt>
                <c:pt idx="17">
                  <c:v>169</c:v>
                </c:pt>
                <c:pt idx="18">
                  <c:v>208</c:v>
                </c:pt>
                <c:pt idx="19">
                  <c:v>224</c:v>
                </c:pt>
                <c:pt idx="20">
                  <c:v>246</c:v>
                </c:pt>
                <c:pt idx="21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9-417B-A631-43D7D5C73F2E}"/>
            </c:ext>
          </c:extLst>
        </c:ser>
        <c:ser>
          <c:idx val="2"/>
          <c:order val="2"/>
          <c:tx>
            <c:v>Термопара 9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Sheet1!$AK$2:$AK$27</c:f>
              <c:numCache>
                <c:formatCode>General</c:formatCode>
                <c:ptCount val="26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33</c:v>
                </c:pt>
                <c:pt idx="7">
                  <c:v>38</c:v>
                </c:pt>
                <c:pt idx="8">
                  <c:v>41</c:v>
                </c:pt>
                <c:pt idx="9">
                  <c:v>49</c:v>
                </c:pt>
                <c:pt idx="10">
                  <c:v>78</c:v>
                </c:pt>
                <c:pt idx="11">
                  <c:v>103</c:v>
                </c:pt>
                <c:pt idx="12">
                  <c:v>121</c:v>
                </c:pt>
                <c:pt idx="13">
                  <c:v>139</c:v>
                </c:pt>
                <c:pt idx="14">
                  <c:v>155</c:v>
                </c:pt>
                <c:pt idx="15">
                  <c:v>163</c:v>
                </c:pt>
                <c:pt idx="16">
                  <c:v>194</c:v>
                </c:pt>
                <c:pt idx="17">
                  <c:v>206</c:v>
                </c:pt>
                <c:pt idx="18">
                  <c:v>243</c:v>
                </c:pt>
                <c:pt idx="19">
                  <c:v>259</c:v>
                </c:pt>
                <c:pt idx="20">
                  <c:v>275</c:v>
                </c:pt>
                <c:pt idx="21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09-417B-A631-43D7D5C73F2E}"/>
            </c:ext>
          </c:extLst>
        </c:ser>
        <c:ser>
          <c:idx val="3"/>
          <c:order val="3"/>
          <c:tx>
            <c:v>Термопара 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Sheet1!$AL$2:$AL$27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58</c:v>
                </c:pt>
                <c:pt idx="10">
                  <c:v>84</c:v>
                </c:pt>
                <c:pt idx="11">
                  <c:v>106</c:v>
                </c:pt>
                <c:pt idx="12">
                  <c:v>131</c:v>
                </c:pt>
                <c:pt idx="13">
                  <c:v>141</c:v>
                </c:pt>
                <c:pt idx="14">
                  <c:v>147</c:v>
                </c:pt>
                <c:pt idx="15">
                  <c:v>157</c:v>
                </c:pt>
                <c:pt idx="16">
                  <c:v>177</c:v>
                </c:pt>
                <c:pt idx="17">
                  <c:v>203</c:v>
                </c:pt>
                <c:pt idx="18">
                  <c:v>244</c:v>
                </c:pt>
                <c:pt idx="19">
                  <c:v>268</c:v>
                </c:pt>
                <c:pt idx="20">
                  <c:v>288</c:v>
                </c:pt>
                <c:pt idx="2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09-417B-A631-43D7D5C73F2E}"/>
            </c:ext>
          </c:extLst>
        </c:ser>
        <c:ser>
          <c:idx val="4"/>
          <c:order val="4"/>
          <c:tx>
            <c:v>Термопара 11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Sheet1!$AM$2:$AM$27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35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55</c:v>
                </c:pt>
                <c:pt idx="10">
                  <c:v>72</c:v>
                </c:pt>
                <c:pt idx="11">
                  <c:v>87</c:v>
                </c:pt>
                <c:pt idx="12">
                  <c:v>102</c:v>
                </c:pt>
                <c:pt idx="13">
                  <c:v>115</c:v>
                </c:pt>
                <c:pt idx="14">
                  <c:v>126</c:v>
                </c:pt>
                <c:pt idx="15">
                  <c:v>139</c:v>
                </c:pt>
                <c:pt idx="16">
                  <c:v>160</c:v>
                </c:pt>
                <c:pt idx="17">
                  <c:v>191</c:v>
                </c:pt>
                <c:pt idx="18">
                  <c:v>208</c:v>
                </c:pt>
                <c:pt idx="19">
                  <c:v>216</c:v>
                </c:pt>
                <c:pt idx="20">
                  <c:v>233</c:v>
                </c:pt>
                <c:pt idx="21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3-4794-A2B6-3DFCBB0562AD}"/>
            </c:ext>
          </c:extLst>
        </c:ser>
        <c:ser>
          <c:idx val="6"/>
          <c:order val="5"/>
          <c:tx>
            <c:v>Предельное значение температуры (300)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Sheet1!$AO$2:$AO$27</c:f>
              <c:numCache>
                <c:formatCode>0</c:formatCode>
                <c:ptCount val="2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09-417B-A631-43D7D5C7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902351455475807"/>
          <c:w val="1"/>
          <c:h val="0.1909764854452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469540124225"/>
          <c:y val="1.4840816698630507E-2"/>
          <c:w val="0.8671123501088569"/>
          <c:h val="0.67552858218280154"/>
        </c:manualLayout>
      </c:layout>
      <c:scatterChart>
        <c:scatterStyle val="smoothMarker"/>
        <c:varyColors val="0"/>
        <c:ser>
          <c:idx val="2"/>
          <c:order val="0"/>
          <c:tx>
            <c:v>Температура стандартного пожара</c:v>
          </c:tx>
          <c:spPr>
            <a:ln w="1270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Sheet1!$EE$2:$EE$27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Sheet1!$ES$2:$ES$27</c:f>
              <c:numCache>
                <c:formatCode>0</c:formatCode>
                <c:ptCount val="26"/>
                <c:pt idx="0">
                  <c:v>21</c:v>
                </c:pt>
                <c:pt idx="1">
                  <c:v>329.21366575656708</c:v>
                </c:pt>
                <c:pt idx="2">
                  <c:v>424.50487787550446</c:v>
                </c:pt>
                <c:pt idx="3">
                  <c:v>482.28930299185299</c:v>
                </c:pt>
                <c:pt idx="4">
                  <c:v>523.88730925787115</c:v>
                </c:pt>
                <c:pt idx="5">
                  <c:v>556.4104305683087</c:v>
                </c:pt>
                <c:pt idx="6">
                  <c:v>583.11764760983715</c:v>
                </c:pt>
                <c:pt idx="7">
                  <c:v>605.77682520700955</c:v>
                </c:pt>
                <c:pt idx="8">
                  <c:v>625.45510804178514</c:v>
                </c:pt>
                <c:pt idx="9">
                  <c:v>642.84638674155724</c:v>
                </c:pt>
                <c:pt idx="10">
                  <c:v>658.42733151313416</c:v>
                </c:pt>
                <c:pt idx="11">
                  <c:v>672.53955229249493</c:v>
                </c:pt>
                <c:pt idx="12">
                  <c:v>685.43624832185446</c:v>
                </c:pt>
                <c:pt idx="13">
                  <c:v>697.3103081791287</c:v>
                </c:pt>
                <c:pt idx="14">
                  <c:v>708.31206300177973</c:v>
                </c:pt>
                <c:pt idx="15">
                  <c:v>718.56095275917539</c:v>
                </c:pt>
                <c:pt idx="16">
                  <c:v>728.15345005324082</c:v>
                </c:pt>
                <c:pt idx="17">
                  <c:v>737.16859566896028</c:v>
                </c:pt>
                <c:pt idx="18">
                  <c:v>745.67196077106632</c:v>
                </c:pt>
                <c:pt idx="19">
                  <c:v>753.7185436320716</c:v>
                </c:pt>
                <c:pt idx="20">
                  <c:v>761.3549272309881</c:v>
                </c:pt>
                <c:pt idx="21">
                  <c:v>768.62091309171728</c:v>
                </c:pt>
                <c:pt idx="22">
                  <c:v>775.55077689482334</c:v>
                </c:pt>
                <c:pt idx="23">
                  <c:v>782.17424629903974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0E-4C5C-B2EE-67AF31ECD283}"/>
            </c:ext>
          </c:extLst>
        </c:ser>
        <c:ser>
          <c:idx val="0"/>
          <c:order val="1"/>
          <c:tx>
            <c:v>Минимальный допуск температуры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Sheet1!$EE$2:$EE$27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Sheet1!$EP$2:$EP$27</c:f>
              <c:numCache>
                <c:formatCode>0</c:formatCode>
                <c:ptCount val="26"/>
                <c:pt idx="0">
                  <c:v>22</c:v>
                </c:pt>
                <c:pt idx="1">
                  <c:v>279.83161589308202</c:v>
                </c:pt>
                <c:pt idx="2">
                  <c:v>360.8291461941788</c:v>
                </c:pt>
                <c:pt idx="3">
                  <c:v>409.94590754307501</c:v>
                </c:pt>
                <c:pt idx="4">
                  <c:v>445.30421286919045</c:v>
                </c:pt>
                <c:pt idx="5">
                  <c:v>472.94886598306238</c:v>
                </c:pt>
                <c:pt idx="6">
                  <c:v>495.65000046836155</c:v>
                </c:pt>
                <c:pt idx="7">
                  <c:v>514.9103014259581</c:v>
                </c:pt>
                <c:pt idx="8">
                  <c:v>531.63684183551732</c:v>
                </c:pt>
                <c:pt idx="9">
                  <c:v>546.4194287303236</c:v>
                </c:pt>
                <c:pt idx="10">
                  <c:v>559.66323178616403</c:v>
                </c:pt>
                <c:pt idx="11">
                  <c:v>605.2855970632454</c:v>
                </c:pt>
                <c:pt idx="12">
                  <c:v>616.89262348966906</c:v>
                </c:pt>
                <c:pt idx="13">
                  <c:v>627.57927736121587</c:v>
                </c:pt>
                <c:pt idx="14">
                  <c:v>637.48085670160174</c:v>
                </c:pt>
                <c:pt idx="15">
                  <c:v>646.70485748325791</c:v>
                </c:pt>
                <c:pt idx="16">
                  <c:v>655.33810504791677</c:v>
                </c:pt>
                <c:pt idx="17">
                  <c:v>663.45173610206427</c:v>
                </c:pt>
                <c:pt idx="18">
                  <c:v>671.10476469395974</c:v>
                </c:pt>
                <c:pt idx="19">
                  <c:v>678.34668926886445</c:v>
                </c:pt>
                <c:pt idx="20">
                  <c:v>685.21943450788933</c:v>
                </c:pt>
                <c:pt idx="21">
                  <c:v>691.75882178254562</c:v>
                </c:pt>
                <c:pt idx="22">
                  <c:v>697.995699205341</c:v>
                </c:pt>
                <c:pt idx="23">
                  <c:v>703.95682166913582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E-4C5C-B2EE-67AF31ECD283}"/>
            </c:ext>
          </c:extLst>
        </c:ser>
        <c:ser>
          <c:idx val="1"/>
          <c:order val="2"/>
          <c:tx>
            <c:v>Максимальный допуск температуры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Sheet1!$EE$2:$EE$27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Sheet1!$EQ$2:$EQ$27</c:f>
              <c:numCache>
                <c:formatCode>0</c:formatCode>
                <c:ptCount val="26"/>
                <c:pt idx="0">
                  <c:v>22</c:v>
                </c:pt>
                <c:pt idx="1">
                  <c:v>378.59571562005209</c:v>
                </c:pt>
                <c:pt idx="2">
                  <c:v>488.18060955683012</c:v>
                </c:pt>
                <c:pt idx="3">
                  <c:v>554.63269844063086</c:v>
                </c:pt>
                <c:pt idx="4">
                  <c:v>602.47040564655174</c:v>
                </c:pt>
                <c:pt idx="5">
                  <c:v>639.87199515355496</c:v>
                </c:pt>
                <c:pt idx="6">
                  <c:v>670.58529475131263</c:v>
                </c:pt>
                <c:pt idx="7">
                  <c:v>696.64334898806089</c:v>
                </c:pt>
                <c:pt idx="8">
                  <c:v>719.27337424805285</c:v>
                </c:pt>
                <c:pt idx="9">
                  <c:v>739.27334475279076</c:v>
                </c:pt>
                <c:pt idx="10">
                  <c:v>757.19143124010418</c:v>
                </c:pt>
                <c:pt idx="11">
                  <c:v>739.79350752174446</c:v>
                </c:pt>
                <c:pt idx="12">
                  <c:v>753.97987315403998</c:v>
                </c:pt>
                <c:pt idx="13">
                  <c:v>767.04133899704163</c:v>
                </c:pt>
                <c:pt idx="14">
                  <c:v>779.14326930195773</c:v>
                </c:pt>
                <c:pt idx="15">
                  <c:v>790.41704803509299</c:v>
                </c:pt>
                <c:pt idx="16">
                  <c:v>800.96879505856498</c:v>
                </c:pt>
                <c:pt idx="17">
                  <c:v>810.8854552358564</c:v>
                </c:pt>
                <c:pt idx="18">
                  <c:v>820.23915684817302</c:v>
                </c:pt>
                <c:pt idx="19">
                  <c:v>829.09039799527886</c:v>
                </c:pt>
                <c:pt idx="20">
                  <c:v>837.49041995408697</c:v>
                </c:pt>
                <c:pt idx="21">
                  <c:v>845.48300440088906</c:v>
                </c:pt>
                <c:pt idx="22">
                  <c:v>853.1058545843058</c:v>
                </c:pt>
                <c:pt idx="23">
                  <c:v>860.39167092894377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E-4C5C-B2EE-67AF31ECD283}"/>
            </c:ext>
          </c:extLst>
        </c:ser>
        <c:ser>
          <c:idx val="3"/>
          <c:order val="3"/>
          <c:tx>
            <c:v>Среднее значение температуры в печи - Образец № 1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Sheet1!$EE$2:$EE$27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Sheet1!$EI$2:$EI$27</c:f>
              <c:numCache>
                <c:formatCode>0</c:formatCode>
                <c:ptCount val="26"/>
                <c:pt idx="0">
                  <c:v>20</c:v>
                </c:pt>
                <c:pt idx="1">
                  <c:v>325</c:v>
                </c:pt>
                <c:pt idx="2">
                  <c:v>416</c:v>
                </c:pt>
                <c:pt idx="3">
                  <c:v>476</c:v>
                </c:pt>
                <c:pt idx="4">
                  <c:v>537.66666666666663</c:v>
                </c:pt>
                <c:pt idx="5">
                  <c:v>570</c:v>
                </c:pt>
                <c:pt idx="6">
                  <c:v>581.33333333333337</c:v>
                </c:pt>
                <c:pt idx="7">
                  <c:v>609.33333333333337</c:v>
                </c:pt>
                <c:pt idx="8">
                  <c:v>624</c:v>
                </c:pt>
                <c:pt idx="9">
                  <c:v>643.66666666666663</c:v>
                </c:pt>
                <c:pt idx="10">
                  <c:v>666.33333333333337</c:v>
                </c:pt>
                <c:pt idx="11">
                  <c:v>673.33333333333337</c:v>
                </c:pt>
                <c:pt idx="12">
                  <c:v>689.33333333333337</c:v>
                </c:pt>
                <c:pt idx="13">
                  <c:v>689</c:v>
                </c:pt>
                <c:pt idx="14">
                  <c:v>695.33333333333337</c:v>
                </c:pt>
                <c:pt idx="15">
                  <c:v>712.33333333333337</c:v>
                </c:pt>
                <c:pt idx="16">
                  <c:v>726.66666666666663</c:v>
                </c:pt>
                <c:pt idx="17">
                  <c:v>738.66666666666663</c:v>
                </c:pt>
                <c:pt idx="18">
                  <c:v>747</c:v>
                </c:pt>
                <c:pt idx="19">
                  <c:v>759.66666666666663</c:v>
                </c:pt>
                <c:pt idx="20">
                  <c:v>779</c:v>
                </c:pt>
                <c:pt idx="21">
                  <c:v>792.33333333333337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0E-4C5C-B2EE-67AF31ECD283}"/>
            </c:ext>
          </c:extLst>
        </c:ser>
        <c:ser>
          <c:idx val="4"/>
          <c:order val="4"/>
          <c:tx>
            <c:v>Среднее значение температуры в печи - Образец № 2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Sheet1!$EE$2:$EE$25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Sheet1!$EM$2:$EM$25</c:f>
              <c:numCache>
                <c:formatCode>0</c:formatCode>
                <c:ptCount val="24"/>
                <c:pt idx="0">
                  <c:v>20</c:v>
                </c:pt>
                <c:pt idx="1">
                  <c:v>319.66666666666669</c:v>
                </c:pt>
                <c:pt idx="2">
                  <c:v>417.33333333333331</c:v>
                </c:pt>
                <c:pt idx="3">
                  <c:v>480</c:v>
                </c:pt>
                <c:pt idx="4">
                  <c:v>534.66666666666663</c:v>
                </c:pt>
                <c:pt idx="5">
                  <c:v>560.33333333333337</c:v>
                </c:pt>
                <c:pt idx="6">
                  <c:v>583.33333333333337</c:v>
                </c:pt>
                <c:pt idx="7">
                  <c:v>597.66666666666663</c:v>
                </c:pt>
                <c:pt idx="8">
                  <c:v>618</c:v>
                </c:pt>
                <c:pt idx="9">
                  <c:v>631.33333333333337</c:v>
                </c:pt>
                <c:pt idx="10">
                  <c:v>648</c:v>
                </c:pt>
                <c:pt idx="11">
                  <c:v>658</c:v>
                </c:pt>
                <c:pt idx="12">
                  <c:v>671.33333333333337</c:v>
                </c:pt>
                <c:pt idx="13">
                  <c:v>681</c:v>
                </c:pt>
                <c:pt idx="14">
                  <c:v>702</c:v>
                </c:pt>
                <c:pt idx="15">
                  <c:v>708.66666666666663</c:v>
                </c:pt>
                <c:pt idx="16">
                  <c:v>715.66666666666663</c:v>
                </c:pt>
                <c:pt idx="17">
                  <c:v>726.66666666666663</c:v>
                </c:pt>
                <c:pt idx="18">
                  <c:v>743</c:v>
                </c:pt>
                <c:pt idx="19">
                  <c:v>750.66666666666663</c:v>
                </c:pt>
                <c:pt idx="20">
                  <c:v>763.33333333333337</c:v>
                </c:pt>
                <c:pt idx="21">
                  <c:v>769</c:v>
                </c:pt>
                <c:pt idx="22">
                  <c:v>775</c:v>
                </c:pt>
                <c:pt idx="23">
                  <c:v>786.33333333333337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0E-4C5C-B2EE-67AF31EC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23343"/>
        <c:axId val="1100426399"/>
      </c:scatterChart>
      <c:valAx>
        <c:axId val="1107223343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00426399"/>
        <c:crosses val="autoZero"/>
        <c:crossBetween val="midCat"/>
        <c:majorUnit val="2"/>
      </c:valAx>
      <c:valAx>
        <c:axId val="11004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2.0744735475509854E-2"/>
              <c:y val="0.26229896326171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0722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618347873115051E-2"/>
          <c:y val="0.79764694555648941"/>
          <c:w val="0.82676315220906516"/>
          <c:h val="0.2023530544435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84905919018193E-2"/>
          <c:y val="1.5626045008146759E-2"/>
          <c:w val="0.88768565219670126"/>
          <c:h val="0.67306756954629898"/>
        </c:manualLayout>
      </c:layout>
      <c:scatterChart>
        <c:scatterStyle val="lineMarker"/>
        <c:varyColors val="0"/>
        <c:ser>
          <c:idx val="0"/>
          <c:order val="0"/>
          <c:tx>
            <c:v>Избыточное давление - Образец №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Sheet1!$FG$2:$FG$23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Sheet1!$FJ$2:$FJ$27</c:f>
              <c:numCache>
                <c:formatCode>General</c:formatCode>
                <c:ptCount val="26"/>
                <c:pt idx="0">
                  <c:v>-1.8000000000000007</c:v>
                </c:pt>
                <c:pt idx="1">
                  <c:v>-0.59999999999999964</c:v>
                </c:pt>
                <c:pt idx="2">
                  <c:v>-0.90000000000000036</c:v>
                </c:pt>
                <c:pt idx="3">
                  <c:v>0.59999999999999964</c:v>
                </c:pt>
                <c:pt idx="4">
                  <c:v>9.9999999999999645E-2</c:v>
                </c:pt>
                <c:pt idx="5">
                  <c:v>1.5999999999999996</c:v>
                </c:pt>
                <c:pt idx="6">
                  <c:v>0.40000000000000036</c:v>
                </c:pt>
                <c:pt idx="7">
                  <c:v>1.1999999999999993</c:v>
                </c:pt>
                <c:pt idx="8">
                  <c:v>-0.69999999999999929</c:v>
                </c:pt>
                <c:pt idx="9">
                  <c:v>0.69999999999999929</c:v>
                </c:pt>
                <c:pt idx="10">
                  <c:v>-0.59999999999999964</c:v>
                </c:pt>
                <c:pt idx="11">
                  <c:v>-0.19999999999999929</c:v>
                </c:pt>
                <c:pt idx="12">
                  <c:v>1.3000000000000007</c:v>
                </c:pt>
                <c:pt idx="13">
                  <c:v>-1.5</c:v>
                </c:pt>
                <c:pt idx="14">
                  <c:v>-9.9999999999999645E-2</c:v>
                </c:pt>
                <c:pt idx="15">
                  <c:v>-1.5999999999999996</c:v>
                </c:pt>
                <c:pt idx="16">
                  <c:v>0.59999999999999964</c:v>
                </c:pt>
                <c:pt idx="17">
                  <c:v>0.19999999999999929</c:v>
                </c:pt>
                <c:pt idx="18">
                  <c:v>1.3000000000000007</c:v>
                </c:pt>
                <c:pt idx="19">
                  <c:v>-0.30000000000000071</c:v>
                </c:pt>
                <c:pt idx="20">
                  <c:v>0.80000000000000071</c:v>
                </c:pt>
                <c:pt idx="21">
                  <c:v>-1.6999999999999993</c:v>
                </c:pt>
                <c:pt idx="22">
                  <c:v>-10</c:v>
                </c:pt>
                <c:pt idx="23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0-4EF7-96B2-CD74735B9999}"/>
            </c:ext>
          </c:extLst>
        </c:ser>
        <c:ser>
          <c:idx val="1"/>
          <c:order val="1"/>
          <c:tx>
            <c:v>Избыточное давление - Образец №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Sheet1!$FG$2:$FG$27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Sheet1!$FK$2:$FK$25</c:f>
              <c:numCache>
                <c:formatCode>General</c:formatCode>
                <c:ptCount val="24"/>
                <c:pt idx="0">
                  <c:v>-1.5999999999999996</c:v>
                </c:pt>
                <c:pt idx="1">
                  <c:v>-0.19999999999999929</c:v>
                </c:pt>
                <c:pt idx="2">
                  <c:v>-1.4000000000000004</c:v>
                </c:pt>
                <c:pt idx="3">
                  <c:v>1.6999999999999993</c:v>
                </c:pt>
                <c:pt idx="4">
                  <c:v>-1.0999999999999996</c:v>
                </c:pt>
                <c:pt idx="5">
                  <c:v>-9.9999999999999645E-2</c:v>
                </c:pt>
                <c:pt idx="6">
                  <c:v>-1.0999999999999996</c:v>
                </c:pt>
                <c:pt idx="7">
                  <c:v>0.59999999999999964</c:v>
                </c:pt>
                <c:pt idx="8">
                  <c:v>-0.59999999999999964</c:v>
                </c:pt>
                <c:pt idx="9">
                  <c:v>-0.5</c:v>
                </c:pt>
                <c:pt idx="10">
                  <c:v>0.80000000000000071</c:v>
                </c:pt>
                <c:pt idx="11">
                  <c:v>-1.0999999999999996</c:v>
                </c:pt>
                <c:pt idx="12">
                  <c:v>0.69999999999999929</c:v>
                </c:pt>
                <c:pt idx="13">
                  <c:v>1.5</c:v>
                </c:pt>
                <c:pt idx="14">
                  <c:v>0.19999999999999929</c:v>
                </c:pt>
                <c:pt idx="15">
                  <c:v>1.8000000000000007</c:v>
                </c:pt>
                <c:pt idx="16">
                  <c:v>-1.1999999999999993</c:v>
                </c:pt>
                <c:pt idx="17">
                  <c:v>-9.9999999999999645E-2</c:v>
                </c:pt>
                <c:pt idx="18">
                  <c:v>-0.69999999999999929</c:v>
                </c:pt>
                <c:pt idx="19">
                  <c:v>1.1999999999999993</c:v>
                </c:pt>
                <c:pt idx="20">
                  <c:v>0.30000000000000071</c:v>
                </c:pt>
                <c:pt idx="21">
                  <c:v>1.5</c:v>
                </c:pt>
                <c:pt idx="22">
                  <c:v>-1.3000000000000007</c:v>
                </c:pt>
                <c:pt idx="23">
                  <c:v>-0.80000000000000071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0-4EF7-96B2-CD74735B9999}"/>
            </c:ext>
          </c:extLst>
        </c:ser>
        <c:ser>
          <c:idx val="2"/>
          <c:order val="2"/>
          <c:tx>
            <c:v>Минимальный допуск избыточного давления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Sheet1!$FG$2:$FG$27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Sheet1!$FM$2:$FM$27</c:f>
              <c:numCache>
                <c:formatCode>General</c:formatCode>
                <c:ptCount val="2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0-4EF7-96B2-CD74735B9999}"/>
            </c:ext>
          </c:extLst>
        </c:ser>
        <c:ser>
          <c:idx val="3"/>
          <c:order val="3"/>
          <c:tx>
            <c:v>Максимальный допуск избыточного давления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Sheet1!$FG$2:$FG$27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Sheet1!$FL$2:$FL$27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0-4EF7-96B2-CD74735B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70575"/>
        <c:axId val="1464500735"/>
      </c:scatterChart>
      <c:valAx>
        <c:axId val="129317057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64500735"/>
        <c:crossesAt val="-8"/>
        <c:crossBetween val="midCat"/>
        <c:majorUnit val="2"/>
      </c:valAx>
      <c:valAx>
        <c:axId val="1464500735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Избыточное давление, 10 Па</a:t>
                </a:r>
                <a:r>
                  <a:rPr lang="ru-RU" sz="1000" b="0" i="0" u="none" strike="noStrike" baseline="0">
                    <a:effectLst/>
                  </a:rPr>
                  <a:t>±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9317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65532131064262"/>
          <c:y val="0.79581887866029211"/>
          <c:w val="0.71254480286738331"/>
          <c:h val="0.20418112133970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8770720068758"/>
          <c:y val="1.7251728326148307E-2"/>
          <c:w val="0.83570333101116401"/>
          <c:h val="0.77996855587786706"/>
        </c:manualLayout>
      </c:layout>
      <c:scatterChart>
        <c:scatterStyle val="smoothMarker"/>
        <c:varyColors val="0"/>
        <c:ser>
          <c:idx val="0"/>
          <c:order val="0"/>
          <c:tx>
            <c:v>Образец №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Sheet1!$A$49:$A$74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Sheet1!$AA$49:$AA$74</c:f>
              <c:numCache>
                <c:formatCode>0.00</c:formatCode>
                <c:ptCount val="26"/>
                <c:pt idx="0">
                  <c:v>20.746520694612659</c:v>
                </c:pt>
                <c:pt idx="1">
                  <c:v>7.2441111744305946</c:v>
                </c:pt>
                <c:pt idx="2">
                  <c:v>7.6572082300968418</c:v>
                </c:pt>
                <c:pt idx="3">
                  <c:v>7.0804598251131523</c:v>
                </c:pt>
                <c:pt idx="4">
                  <c:v>6.6929633939533657</c:v>
                </c:pt>
                <c:pt idx="5">
                  <c:v>5.769525824404182</c:v>
                </c:pt>
                <c:pt idx="6">
                  <c:v>5.0968805000201352</c:v>
                </c:pt>
                <c:pt idx="7">
                  <c:v>4.6142987229670567</c:v>
                </c:pt>
                <c:pt idx="8">
                  <c:v>4.1866285918677368</c:v>
                </c:pt>
                <c:pt idx="9">
                  <c:v>3.8603295015302188</c:v>
                </c:pt>
                <c:pt idx="10">
                  <c:v>3.5802312189852588</c:v>
                </c:pt>
                <c:pt idx="11">
                  <c:v>3.3434090877151701</c:v>
                </c:pt>
                <c:pt idx="12">
                  <c:v>3.1289816614848793</c:v>
                </c:pt>
                <c:pt idx="13">
                  <c:v>2.9438806900006389</c:v>
                </c:pt>
                <c:pt idx="14">
                  <c:v>2.7790641352877476</c:v>
                </c:pt>
                <c:pt idx="15">
                  <c:v>2.6360900496845669</c:v>
                </c:pt>
                <c:pt idx="16">
                  <c:v>2.5068788120513457</c:v>
                </c:pt>
                <c:pt idx="17">
                  <c:v>2.3891277445449477</c:v>
                </c:pt>
                <c:pt idx="18">
                  <c:v>2.2844839916717281</c:v>
                </c:pt>
                <c:pt idx="19">
                  <c:v>2.1898516622657214</c:v>
                </c:pt>
                <c:pt idx="20">
                  <c:v>2.1017083642562819</c:v>
                </c:pt>
                <c:pt idx="21">
                  <c:v>2.0219133244036254</c:v>
                </c:pt>
                <c:pt idx="22">
                  <c:v>1.946112427182987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575-A8BC-3D26F7E6C1C9}"/>
            </c:ext>
          </c:extLst>
        </c:ser>
        <c:ser>
          <c:idx val="1"/>
          <c:order val="1"/>
          <c:tx>
            <c:v>Образец №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Sheet1!$A$49:$A$74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Sheet1!$AB$49:$AB$74</c:f>
              <c:numCache>
                <c:formatCode>0.00</c:formatCode>
                <c:ptCount val="26"/>
                <c:pt idx="0">
                  <c:v>20.53336361840644</c:v>
                </c:pt>
                <c:pt idx="1">
                  <c:v>8.6779753744596579</c:v>
                </c:pt>
                <c:pt idx="2">
                  <c:v>8.9612035023356817</c:v>
                </c:pt>
                <c:pt idx="3">
                  <c:v>7.990309281595775</c:v>
                </c:pt>
                <c:pt idx="4">
                  <c:v>6.7399752694462718</c:v>
                </c:pt>
                <c:pt idx="5">
                  <c:v>6.0351553300544527</c:v>
                </c:pt>
                <c:pt idx="6">
                  <c:v>5.3620648706653951</c:v>
                </c:pt>
                <c:pt idx="7">
                  <c:v>4.8420791525711175</c:v>
                </c:pt>
                <c:pt idx="8">
                  <c:v>4.4154621778691201</c:v>
                </c:pt>
                <c:pt idx="9">
                  <c:v>4.0740960308186445</c:v>
                </c:pt>
                <c:pt idx="10">
                  <c:v>3.7721109552846137</c:v>
                </c:pt>
                <c:pt idx="11">
                  <c:v>3.5238455208325821</c:v>
                </c:pt>
                <c:pt idx="12">
                  <c:v>3.3064201360744443</c:v>
                </c:pt>
                <c:pt idx="13">
                  <c:v>3.1207607693892143</c:v>
                </c:pt>
                <c:pt idx="14">
                  <c:v>2.9518323200611776</c:v>
                </c:pt>
                <c:pt idx="15">
                  <c:v>2.8003224177368033</c:v>
                </c:pt>
                <c:pt idx="16">
                  <c:v>2.6653751974439466</c:v>
                </c:pt>
                <c:pt idx="17">
                  <c:v>2.5423157437758652</c:v>
                </c:pt>
                <c:pt idx="18">
                  <c:v>2.4337020375252587</c:v>
                </c:pt>
                <c:pt idx="19">
                  <c:v>2.3339328472383607</c:v>
                </c:pt>
                <c:pt idx="20">
                  <c:v>2.2444936663629349</c:v>
                </c:pt>
                <c:pt idx="21">
                  <c:v>2.1612483502813395</c:v>
                </c:pt>
                <c:pt idx="22">
                  <c:v>2.0850601829589634</c:v>
                </c:pt>
                <c:pt idx="23">
                  <c:v>2.0126093370203391</c:v>
                </c:pt>
                <c:pt idx="24">
                  <c:v>1.9459148151603871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5-4575-A8BC-3D26F7E6C1C9}"/>
            </c:ext>
          </c:extLst>
        </c:ser>
        <c:ser>
          <c:idx val="2"/>
          <c:order val="2"/>
          <c:tx>
            <c:v>Минимально допустимое значение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Sheet1!$A$49:$A$74</c:f>
              <c:numCache>
                <c:formatCode>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Sheet1!$Z$49:$Z$74</c:f>
              <c:numCache>
                <c:formatCode>General</c:formatCode>
                <c:ptCount val="26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5-4575-A8BC-3D26F7E6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14415"/>
        <c:axId val="1507126959"/>
      </c:scatterChart>
      <c:valAx>
        <c:axId val="161371441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7126959"/>
        <c:crosses val="autoZero"/>
        <c:crossBetween val="midCat"/>
        <c:majorUnit val="2"/>
      </c:valAx>
      <c:valAx>
        <c:axId val="1507126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Коэффициент удельного сопротивления дымогазонепроницанию, х10</a:t>
                </a:r>
                <a:r>
                  <a:rPr lang="ru-RU" baseline="30000"/>
                  <a:t>5</a:t>
                </a:r>
                <a:r>
                  <a:rPr lang="ru-RU"/>
                  <a:t>м</a:t>
                </a:r>
                <a:r>
                  <a:rPr lang="ru-RU" baseline="30000"/>
                  <a:t>3</a:t>
                </a:r>
                <a:r>
                  <a:rPr lang="ru-RU"/>
                  <a:t>/кг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1371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42308627261013E-2"/>
          <c:w val="0.86751215871844778"/>
          <c:h val="0.70282350186377063"/>
        </c:manualLayout>
      </c:layout>
      <c:scatterChart>
        <c:scatterStyle val="smoothMarker"/>
        <c:varyColors val="0"/>
        <c:ser>
          <c:idx val="8"/>
          <c:order val="0"/>
          <c:tx>
            <c:v>Термопара 6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Sheet1!$U$2:$U$27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Sheet1!$V$2:$V$27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33</c:v>
                </c:pt>
                <c:pt idx="5">
                  <c:v>44</c:v>
                </c:pt>
                <c:pt idx="6">
                  <c:v>54</c:v>
                </c:pt>
                <c:pt idx="7">
                  <c:v>58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75</c:v>
                </c:pt>
                <c:pt idx="12">
                  <c:v>87</c:v>
                </c:pt>
                <c:pt idx="13">
                  <c:v>98</c:v>
                </c:pt>
                <c:pt idx="14">
                  <c:v>107</c:v>
                </c:pt>
                <c:pt idx="15">
                  <c:v>119</c:v>
                </c:pt>
                <c:pt idx="16">
                  <c:v>130</c:v>
                </c:pt>
                <c:pt idx="17">
                  <c:v>142</c:v>
                </c:pt>
                <c:pt idx="18">
                  <c:v>152</c:v>
                </c:pt>
                <c:pt idx="19">
                  <c:v>159</c:v>
                </c:pt>
                <c:pt idx="20">
                  <c:v>163</c:v>
                </c:pt>
                <c:pt idx="2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6E-4CC3-81AD-B4BE525CF38C}"/>
            </c:ext>
          </c:extLst>
        </c:ser>
        <c:ser>
          <c:idx val="5"/>
          <c:order val="1"/>
          <c:tx>
            <c:v>Предельно допустимое значение (180+То)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Sheet1!$I$2:$I$27</c:f>
              <c:numCache>
                <c:formatCode>0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6E-4CC3-81AD-B4BE525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494518986231706"/>
          <c:w val="1"/>
          <c:h val="0.12505481013768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42308627261013E-2"/>
          <c:w val="0.86751215871844778"/>
          <c:h val="0.67124834213459827"/>
        </c:manualLayout>
      </c:layout>
      <c:scatterChart>
        <c:scatterStyle val="smoothMarker"/>
        <c:varyColors val="0"/>
        <c:ser>
          <c:idx val="0"/>
          <c:order val="0"/>
          <c:tx>
            <c:v>Термопара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Sheet1!$BQ$2:$BQ$25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28</c:v>
                </c:pt>
                <c:pt idx="11">
                  <c:v>32</c:v>
                </c:pt>
                <c:pt idx="12">
                  <c:v>40</c:v>
                </c:pt>
                <c:pt idx="13">
                  <c:v>42</c:v>
                </c:pt>
                <c:pt idx="14">
                  <c:v>49</c:v>
                </c:pt>
                <c:pt idx="15">
                  <c:v>55</c:v>
                </c:pt>
                <c:pt idx="16">
                  <c:v>65</c:v>
                </c:pt>
                <c:pt idx="17">
                  <c:v>74</c:v>
                </c:pt>
                <c:pt idx="18">
                  <c:v>84</c:v>
                </c:pt>
                <c:pt idx="19">
                  <c:v>101</c:v>
                </c:pt>
                <c:pt idx="20">
                  <c:v>109</c:v>
                </c:pt>
                <c:pt idx="21">
                  <c:v>115</c:v>
                </c:pt>
                <c:pt idx="22">
                  <c:v>124</c:v>
                </c:pt>
                <c:pt idx="23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2-4D1A-AF10-BAC2C0A5D484}"/>
            </c:ext>
          </c:extLst>
        </c:ser>
        <c:ser>
          <c:idx val="1"/>
          <c:order val="1"/>
          <c:tx>
            <c:v>Термопара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Sheet1!$BR$2:$BR$25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57</c:v>
                </c:pt>
                <c:pt idx="15">
                  <c:v>67</c:v>
                </c:pt>
                <c:pt idx="16">
                  <c:v>78</c:v>
                </c:pt>
                <c:pt idx="17">
                  <c:v>88</c:v>
                </c:pt>
                <c:pt idx="18">
                  <c:v>94</c:v>
                </c:pt>
                <c:pt idx="19">
                  <c:v>110</c:v>
                </c:pt>
                <c:pt idx="20">
                  <c:v>128</c:v>
                </c:pt>
                <c:pt idx="21">
                  <c:v>142</c:v>
                </c:pt>
                <c:pt idx="22">
                  <c:v>151</c:v>
                </c:pt>
                <c:pt idx="23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2-4D1A-AF10-BAC2C0A5D484}"/>
            </c:ext>
          </c:extLst>
        </c:ser>
        <c:ser>
          <c:idx val="2"/>
          <c:order val="2"/>
          <c:tx>
            <c:v>Термопара 3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Sheet1!$BS$2:$BS$25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35</c:v>
                </c:pt>
                <c:pt idx="10">
                  <c:v>39</c:v>
                </c:pt>
                <c:pt idx="11">
                  <c:v>40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66</c:v>
                </c:pt>
                <c:pt idx="16">
                  <c:v>74</c:v>
                </c:pt>
                <c:pt idx="17">
                  <c:v>82</c:v>
                </c:pt>
                <c:pt idx="18">
                  <c:v>99</c:v>
                </c:pt>
                <c:pt idx="19">
                  <c:v>120</c:v>
                </c:pt>
                <c:pt idx="20">
                  <c:v>131</c:v>
                </c:pt>
                <c:pt idx="21">
                  <c:v>143</c:v>
                </c:pt>
                <c:pt idx="22">
                  <c:v>152</c:v>
                </c:pt>
                <c:pt idx="2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F2-4D1A-AF10-BAC2C0A5D484}"/>
            </c:ext>
          </c:extLst>
        </c:ser>
        <c:ser>
          <c:idx val="3"/>
          <c:order val="3"/>
          <c:tx>
            <c:v>Термопара 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Sheet1!$BT$2:$BT$25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36</c:v>
                </c:pt>
                <c:pt idx="11">
                  <c:v>41</c:v>
                </c:pt>
                <c:pt idx="12">
                  <c:v>48</c:v>
                </c:pt>
                <c:pt idx="13">
                  <c:v>51</c:v>
                </c:pt>
                <c:pt idx="14">
                  <c:v>58</c:v>
                </c:pt>
                <c:pt idx="15">
                  <c:v>69</c:v>
                </c:pt>
                <c:pt idx="16">
                  <c:v>74</c:v>
                </c:pt>
                <c:pt idx="17">
                  <c:v>82</c:v>
                </c:pt>
                <c:pt idx="18">
                  <c:v>95</c:v>
                </c:pt>
                <c:pt idx="19">
                  <c:v>115</c:v>
                </c:pt>
                <c:pt idx="20">
                  <c:v>121</c:v>
                </c:pt>
                <c:pt idx="21">
                  <c:v>139</c:v>
                </c:pt>
                <c:pt idx="22">
                  <c:v>143</c:v>
                </c:pt>
                <c:pt idx="23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F2-4D1A-AF10-BAC2C0A5D484}"/>
            </c:ext>
          </c:extLst>
        </c:ser>
        <c:ser>
          <c:idx val="8"/>
          <c:order val="4"/>
          <c:tx>
            <c:v>Термопара 5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Sheet1!$BU$2:$BU$25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  <c:pt idx="12">
                  <c:v>48</c:v>
                </c:pt>
                <c:pt idx="13">
                  <c:v>51</c:v>
                </c:pt>
                <c:pt idx="14">
                  <c:v>61</c:v>
                </c:pt>
                <c:pt idx="15">
                  <c:v>67</c:v>
                </c:pt>
                <c:pt idx="16">
                  <c:v>81</c:v>
                </c:pt>
                <c:pt idx="17">
                  <c:v>91</c:v>
                </c:pt>
                <c:pt idx="18">
                  <c:v>97</c:v>
                </c:pt>
                <c:pt idx="19">
                  <c:v>119</c:v>
                </c:pt>
                <c:pt idx="20">
                  <c:v>131</c:v>
                </c:pt>
                <c:pt idx="21">
                  <c:v>135</c:v>
                </c:pt>
                <c:pt idx="22">
                  <c:v>138</c:v>
                </c:pt>
                <c:pt idx="23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F2-4D1A-AF10-BAC2C0A5D484}"/>
            </c:ext>
          </c:extLst>
        </c:ser>
        <c:ser>
          <c:idx val="7"/>
          <c:order val="5"/>
          <c:tx>
            <c:v>Среднее значение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Sheet1!$BV$2:$BV$25</c:f>
              <c:numCache>
                <c:formatCode>0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22.2</c:v>
                </c:pt>
                <c:pt idx="4">
                  <c:v>23.4</c:v>
                </c:pt>
                <c:pt idx="5">
                  <c:v>24.4</c:v>
                </c:pt>
                <c:pt idx="6">
                  <c:v>26.2</c:v>
                </c:pt>
                <c:pt idx="7">
                  <c:v>27.4</c:v>
                </c:pt>
                <c:pt idx="8">
                  <c:v>28.8</c:v>
                </c:pt>
                <c:pt idx="9">
                  <c:v>33.6</c:v>
                </c:pt>
                <c:pt idx="10">
                  <c:v>36.200000000000003</c:v>
                </c:pt>
                <c:pt idx="11">
                  <c:v>39</c:v>
                </c:pt>
                <c:pt idx="12">
                  <c:v>45.8</c:v>
                </c:pt>
                <c:pt idx="13">
                  <c:v>49.2</c:v>
                </c:pt>
                <c:pt idx="14">
                  <c:v>55.8</c:v>
                </c:pt>
                <c:pt idx="15">
                  <c:v>64.8</c:v>
                </c:pt>
                <c:pt idx="16">
                  <c:v>74.400000000000006</c:v>
                </c:pt>
                <c:pt idx="17">
                  <c:v>83.4</c:v>
                </c:pt>
                <c:pt idx="18">
                  <c:v>93.8</c:v>
                </c:pt>
                <c:pt idx="19">
                  <c:v>113</c:v>
                </c:pt>
                <c:pt idx="20">
                  <c:v>124</c:v>
                </c:pt>
                <c:pt idx="21">
                  <c:v>134.80000000000001</c:v>
                </c:pt>
                <c:pt idx="22">
                  <c:v>141.6</c:v>
                </c:pt>
                <c:pt idx="23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F2-4D1A-AF10-BAC2C0A5D484}"/>
            </c:ext>
          </c:extLst>
        </c:ser>
        <c:ser>
          <c:idx val="4"/>
          <c:order val="6"/>
          <c:tx>
            <c:v>Предельно допустимое значение (140+То)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Sheet1!$BW$2:$BW$25</c:f>
              <c:numCache>
                <c:formatCode>0</c:formatCode>
                <c:ptCount val="2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F2-4D1A-AF10-BAC2C0A5D484}"/>
            </c:ext>
          </c:extLst>
        </c:ser>
        <c:ser>
          <c:idx val="5"/>
          <c:order val="7"/>
          <c:tx>
            <c:v>Предельно допустимое значение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Sheet1!$BP$2:$BP$25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Sheet1!$BX$2:$BX$25</c:f>
              <c:numCache>
                <c:formatCode>0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F2-4D1A-AF10-BAC2C0A5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44252507253022"/>
          <c:w val="1"/>
          <c:h val="0.20255747492746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00253069645709E-2"/>
          <c:w val="0.86751215871844778"/>
          <c:h val="0.67831999995995729"/>
        </c:manualLayout>
      </c:layout>
      <c:scatterChart>
        <c:scatterStyle val="smoothMarker"/>
        <c:varyColors val="0"/>
        <c:ser>
          <c:idx val="0"/>
          <c:order val="0"/>
          <c:tx>
            <c:v>Термопара 7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Sheet1!$CX$2:$CX$25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34</c:v>
                </c:pt>
                <c:pt idx="11">
                  <c:v>43</c:v>
                </c:pt>
                <c:pt idx="12">
                  <c:v>56</c:v>
                </c:pt>
                <c:pt idx="13">
                  <c:v>63</c:v>
                </c:pt>
                <c:pt idx="14">
                  <c:v>71</c:v>
                </c:pt>
                <c:pt idx="15">
                  <c:v>78</c:v>
                </c:pt>
                <c:pt idx="16">
                  <c:v>92</c:v>
                </c:pt>
                <c:pt idx="17">
                  <c:v>113</c:v>
                </c:pt>
                <c:pt idx="18">
                  <c:v>132</c:v>
                </c:pt>
                <c:pt idx="19">
                  <c:v>145</c:v>
                </c:pt>
                <c:pt idx="20">
                  <c:v>155</c:v>
                </c:pt>
                <c:pt idx="21">
                  <c:v>166</c:v>
                </c:pt>
                <c:pt idx="22">
                  <c:v>172</c:v>
                </c:pt>
                <c:pt idx="23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2-43A8-A0BF-0D24B45CD016}"/>
            </c:ext>
          </c:extLst>
        </c:ser>
        <c:ser>
          <c:idx val="1"/>
          <c:order val="1"/>
          <c:tx>
            <c:v>Термопара 8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Sheet1!$CY$2:$CY$25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32</c:v>
                </c:pt>
                <c:pt idx="10">
                  <c:v>46</c:v>
                </c:pt>
                <c:pt idx="11">
                  <c:v>56</c:v>
                </c:pt>
                <c:pt idx="12">
                  <c:v>71</c:v>
                </c:pt>
                <c:pt idx="13">
                  <c:v>84</c:v>
                </c:pt>
                <c:pt idx="14">
                  <c:v>91</c:v>
                </c:pt>
                <c:pt idx="15">
                  <c:v>98</c:v>
                </c:pt>
                <c:pt idx="16">
                  <c:v>106</c:v>
                </c:pt>
                <c:pt idx="17">
                  <c:v>128</c:v>
                </c:pt>
                <c:pt idx="18">
                  <c:v>145</c:v>
                </c:pt>
                <c:pt idx="19">
                  <c:v>158</c:v>
                </c:pt>
                <c:pt idx="20">
                  <c:v>172</c:v>
                </c:pt>
                <c:pt idx="21">
                  <c:v>186</c:v>
                </c:pt>
                <c:pt idx="22">
                  <c:v>199</c:v>
                </c:pt>
                <c:pt idx="23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2-43A8-A0BF-0D24B45CD016}"/>
            </c:ext>
          </c:extLst>
        </c:ser>
        <c:ser>
          <c:idx val="2"/>
          <c:order val="2"/>
          <c:tx>
            <c:v>Термопара 9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Sheet1!$CZ$2:$CZ$25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52</c:v>
                </c:pt>
                <c:pt idx="11">
                  <c:v>64</c:v>
                </c:pt>
                <c:pt idx="12">
                  <c:v>75</c:v>
                </c:pt>
                <c:pt idx="13">
                  <c:v>87</c:v>
                </c:pt>
                <c:pt idx="14">
                  <c:v>94</c:v>
                </c:pt>
                <c:pt idx="15">
                  <c:v>102</c:v>
                </c:pt>
                <c:pt idx="16">
                  <c:v>118</c:v>
                </c:pt>
                <c:pt idx="17">
                  <c:v>142</c:v>
                </c:pt>
                <c:pt idx="18">
                  <c:v>167</c:v>
                </c:pt>
                <c:pt idx="19">
                  <c:v>180</c:v>
                </c:pt>
                <c:pt idx="20">
                  <c:v>194</c:v>
                </c:pt>
                <c:pt idx="21">
                  <c:v>202</c:v>
                </c:pt>
                <c:pt idx="22">
                  <c:v>212</c:v>
                </c:pt>
                <c:pt idx="23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2-43A8-A0BF-0D24B45CD016}"/>
            </c:ext>
          </c:extLst>
        </c:ser>
        <c:ser>
          <c:idx val="3"/>
          <c:order val="3"/>
          <c:tx>
            <c:v>Термопара 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Sheet1!$DA$2:$DA$25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33</c:v>
                </c:pt>
                <c:pt idx="9">
                  <c:v>38</c:v>
                </c:pt>
                <c:pt idx="10">
                  <c:v>49</c:v>
                </c:pt>
                <c:pt idx="11">
                  <c:v>62</c:v>
                </c:pt>
                <c:pt idx="12">
                  <c:v>77</c:v>
                </c:pt>
                <c:pt idx="13">
                  <c:v>85</c:v>
                </c:pt>
                <c:pt idx="14">
                  <c:v>93</c:v>
                </c:pt>
                <c:pt idx="15">
                  <c:v>104</c:v>
                </c:pt>
                <c:pt idx="16">
                  <c:v>128</c:v>
                </c:pt>
                <c:pt idx="17">
                  <c:v>156</c:v>
                </c:pt>
                <c:pt idx="18">
                  <c:v>186</c:v>
                </c:pt>
                <c:pt idx="19">
                  <c:v>211</c:v>
                </c:pt>
                <c:pt idx="20">
                  <c:v>220</c:v>
                </c:pt>
                <c:pt idx="21">
                  <c:v>232</c:v>
                </c:pt>
                <c:pt idx="22">
                  <c:v>245</c:v>
                </c:pt>
                <c:pt idx="23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12-43A8-A0BF-0D24B45CD016}"/>
            </c:ext>
          </c:extLst>
        </c:ser>
        <c:ser>
          <c:idx val="4"/>
          <c:order val="4"/>
          <c:tx>
            <c:v>Термопара 11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Sheet1!$DB$2:$DB$25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39</c:v>
                </c:pt>
                <c:pt idx="11">
                  <c:v>45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77</c:v>
                </c:pt>
                <c:pt idx="16">
                  <c:v>96</c:v>
                </c:pt>
                <c:pt idx="17">
                  <c:v>123</c:v>
                </c:pt>
                <c:pt idx="18">
                  <c:v>147</c:v>
                </c:pt>
                <c:pt idx="19">
                  <c:v>161</c:v>
                </c:pt>
                <c:pt idx="20">
                  <c:v>173</c:v>
                </c:pt>
                <c:pt idx="21">
                  <c:v>186</c:v>
                </c:pt>
                <c:pt idx="22">
                  <c:v>201</c:v>
                </c:pt>
                <c:pt idx="23">
                  <c:v>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12-43A8-A0BF-0D24B45CD016}"/>
            </c:ext>
          </c:extLst>
        </c:ser>
        <c:ser>
          <c:idx val="6"/>
          <c:order val="5"/>
          <c:tx>
            <c:v>Предельное значение температуры (300)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Sheet1!$CW$2:$CW$25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Sheet1!$DD$2:$DD$25</c:f>
              <c:numCache>
                <c:formatCode>0</c:formatCode>
                <c:ptCount val="2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12-43A8-A0BF-0D24B45C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902351455475807"/>
          <c:w val="1"/>
          <c:h val="0.1909764854452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7937109638355"/>
          <c:y val="1.7642308627261013E-2"/>
          <c:w val="0.86751215871844778"/>
          <c:h val="0.70282350186377063"/>
        </c:manualLayout>
      </c:layout>
      <c:scatterChart>
        <c:scatterStyle val="smoothMarker"/>
        <c:varyColors val="0"/>
        <c:ser>
          <c:idx val="8"/>
          <c:order val="0"/>
          <c:tx>
            <c:v>Термопара 6</c:v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Sheet1!$CJ$2:$CJ$25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Sheet1!$CK$2:$CK$25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28</c:v>
                </c:pt>
                <c:pt idx="8">
                  <c:v>33</c:v>
                </c:pt>
                <c:pt idx="9">
                  <c:v>40</c:v>
                </c:pt>
                <c:pt idx="10">
                  <c:v>50</c:v>
                </c:pt>
                <c:pt idx="11">
                  <c:v>68</c:v>
                </c:pt>
                <c:pt idx="12">
                  <c:v>75</c:v>
                </c:pt>
                <c:pt idx="13">
                  <c:v>84</c:v>
                </c:pt>
                <c:pt idx="14">
                  <c:v>90</c:v>
                </c:pt>
                <c:pt idx="15">
                  <c:v>94</c:v>
                </c:pt>
                <c:pt idx="16">
                  <c:v>105</c:v>
                </c:pt>
                <c:pt idx="17">
                  <c:v>115</c:v>
                </c:pt>
                <c:pt idx="18">
                  <c:v>126</c:v>
                </c:pt>
                <c:pt idx="19">
                  <c:v>141</c:v>
                </c:pt>
                <c:pt idx="20">
                  <c:v>162</c:v>
                </c:pt>
                <c:pt idx="21">
                  <c:v>178</c:v>
                </c:pt>
                <c:pt idx="22">
                  <c:v>194</c:v>
                </c:pt>
                <c:pt idx="23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1-4FC8-8D53-1EF676B1A8EE}"/>
            </c:ext>
          </c:extLst>
        </c:ser>
        <c:ser>
          <c:idx val="5"/>
          <c:order val="1"/>
          <c:tx>
            <c:v>Предельно допустимое значение (180+То)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Sheet1!$CJ$2:$CJ$25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Sheet1!$CL$2:$CL$25</c:f>
              <c:numCache>
                <c:formatCode>0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1-4FC8-8D53-1EF676B1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08335"/>
        <c:axId val="1040530223"/>
      </c:scatterChart>
      <c:valAx>
        <c:axId val="1028508335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40530223"/>
        <c:crosses val="autoZero"/>
        <c:crossBetween val="midCat"/>
        <c:majorUnit val="2"/>
      </c:valAx>
      <c:valAx>
        <c:axId val="1040530223"/>
        <c:scaling>
          <c:orientation val="minMax"/>
          <c:max val="2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Температура, </a:t>
                </a:r>
                <a:r>
                  <a:rPr lang="ru-RU" baseline="30000"/>
                  <a:t>о</a:t>
                </a:r>
                <a:r>
                  <a:rPr lang="ru-RU"/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850833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494518986231706"/>
          <c:w val="1"/>
          <c:h val="0.12505481013768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123823</xdr:colOff>
      <xdr:row>1</xdr:row>
      <xdr:rowOff>90486</xdr:rowOff>
    </xdr:from>
    <xdr:to>
      <xdr:col>19</xdr:col>
      <xdr:colOff>533399</xdr:colOff>
      <xdr:row>24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4B130F-BD64-46C7-8C65-2FB67F3B3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152400</xdr:colOff>
      <xdr:row>1</xdr:row>
      <xdr:rowOff>123825</xdr:rowOff>
    </xdr:from>
    <xdr:to>
      <xdr:col>50</xdr:col>
      <xdr:colOff>561975</xdr:colOff>
      <xdr:row>22</xdr:row>
      <xdr:rowOff>109538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5325AA-03F7-4F1E-8A93-ECD92513A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149</xdr:col>
      <xdr:colOff>185736</xdr:colOff>
      <xdr:row>1</xdr:row>
      <xdr:rowOff>100012</xdr:rowOff>
    </xdr:from>
    <xdr:to>
      <xdr:col>161</xdr:col>
      <xdr:colOff>66675</xdr:colOff>
      <xdr:row>28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4E91CC-F00C-4A6C-8B5C-6433429F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169</xdr:col>
      <xdr:colOff>523874</xdr:colOff>
      <xdr:row>1</xdr:row>
      <xdr:rowOff>157161</xdr:rowOff>
    </xdr:from>
    <xdr:to>
      <xdr:col>180</xdr:col>
      <xdr:colOff>19049</xdr:colOff>
      <xdr:row>24</xdr:row>
      <xdr:rowOff>85724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1693470-F76A-4BA8-90E8-4F1F24B8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271460</xdr:colOff>
      <xdr:row>74</xdr:row>
      <xdr:rowOff>80961</xdr:rowOff>
    </xdr:from>
    <xdr:to>
      <xdr:col>10</xdr:col>
      <xdr:colOff>561974</xdr:colOff>
      <xdr:row>97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5669772-810D-4ABB-B472-0D2539BE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19050</xdr:colOff>
      <xdr:row>1</xdr:row>
      <xdr:rowOff>57150</xdr:rowOff>
    </xdr:from>
    <xdr:to>
      <xdr:col>32</xdr:col>
      <xdr:colOff>495301</xdr:colOff>
      <xdr:row>24</xdr:row>
      <xdr:rowOff>90489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7BE9B63-C98A-4D51-94A4-FB3071F9C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123823</xdr:colOff>
      <xdr:row>1</xdr:row>
      <xdr:rowOff>90486</xdr:rowOff>
    </xdr:from>
    <xdr:to>
      <xdr:col>86</xdr:col>
      <xdr:colOff>533399</xdr:colOff>
      <xdr:row>24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58F2F7F-D926-4255-A5C6-8AD20A70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108</xdr:col>
      <xdr:colOff>152400</xdr:colOff>
      <xdr:row>1</xdr:row>
      <xdr:rowOff>123825</xdr:rowOff>
    </xdr:from>
    <xdr:to>
      <xdr:col>117</xdr:col>
      <xdr:colOff>561975</xdr:colOff>
      <xdr:row>22</xdr:row>
      <xdr:rowOff>109538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0436A29-558D-4CC4-9148-172BCEF1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19050</xdr:colOff>
      <xdr:row>1</xdr:row>
      <xdr:rowOff>57150</xdr:rowOff>
    </xdr:from>
    <xdr:to>
      <xdr:col>99</xdr:col>
      <xdr:colOff>495301</xdr:colOff>
      <xdr:row>24</xdr:row>
      <xdr:rowOff>90489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BF50AA2-5248-4E8F-A73F-3D42DFB2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104775</xdr:colOff>
      <xdr:row>1</xdr:row>
      <xdr:rowOff>104775</xdr:rowOff>
    </xdr:from>
    <xdr:to>
      <xdr:col>66</xdr:col>
      <xdr:colOff>514350</xdr:colOff>
      <xdr:row>22</xdr:row>
      <xdr:rowOff>90488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CAA6111-527A-4FCE-ACCC-EEDE0E75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124</xdr:col>
      <xdr:colOff>104775</xdr:colOff>
      <xdr:row>1</xdr:row>
      <xdr:rowOff>104775</xdr:rowOff>
    </xdr:from>
    <xdr:to>
      <xdr:col>133</xdr:col>
      <xdr:colOff>514350</xdr:colOff>
      <xdr:row>22</xdr:row>
      <xdr:rowOff>90488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3638CFD-3474-44CC-A665-52A83464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185736</xdr:colOff>
      <xdr:row>46</xdr:row>
      <xdr:rowOff>100012</xdr:rowOff>
    </xdr:from>
    <xdr:to>
      <xdr:col>59</xdr:col>
      <xdr:colOff>66675</xdr:colOff>
      <xdr:row>73</xdr:row>
      <xdr:rowOff>104775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5FC5252-3E05-4945-8266-D5CD6F27D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523874</xdr:colOff>
      <xdr:row>46</xdr:row>
      <xdr:rowOff>166686</xdr:rowOff>
    </xdr:from>
    <xdr:to>
      <xdr:col>78</xdr:col>
      <xdr:colOff>19049</xdr:colOff>
      <xdr:row>69</xdr:row>
      <xdr:rowOff>95249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04A3C59-56AE-4DE8-8EE8-851BF39C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75"/>
  <sheetViews>
    <sheetView tabSelected="1" topLeftCell="A60" zoomScaleNormal="100" workbookViewId="0">
      <selection activeCell="M91" sqref="M91"/>
    </sheetView>
  </sheetViews>
  <sheetFormatPr defaultRowHeight="15" x14ac:dyDescent="0.25"/>
  <cols>
    <col min="2" max="9" width="10" customWidth="1"/>
    <col min="10" max="11" width="12.42578125" customWidth="1"/>
    <col min="12" max="21" width="9.140625" customWidth="1"/>
    <col min="22" max="26" width="11.42578125" customWidth="1"/>
    <col min="62" max="63" width="9.140625" customWidth="1"/>
    <col min="66" max="66" width="9.140625" customWidth="1"/>
  </cols>
  <sheetData>
    <row r="1" spans="1:169" ht="15.75" thickBot="1" x14ac:dyDescent="0.3">
      <c r="A1" s="5" t="s">
        <v>0</v>
      </c>
      <c r="B1" s="44" t="s">
        <v>1</v>
      </c>
      <c r="C1" s="44" t="s">
        <v>2</v>
      </c>
      <c r="D1" s="44" t="s">
        <v>3</v>
      </c>
      <c r="E1" s="43" t="s">
        <v>4</v>
      </c>
      <c r="F1" s="55" t="s">
        <v>9</v>
      </c>
      <c r="G1" s="6" t="s">
        <v>5</v>
      </c>
      <c r="H1" s="11" t="s">
        <v>6</v>
      </c>
      <c r="I1" s="11" t="s">
        <v>7</v>
      </c>
      <c r="J1" s="12" t="s">
        <v>8</v>
      </c>
      <c r="U1" s="5" t="s">
        <v>0</v>
      </c>
      <c r="V1" s="16" t="s">
        <v>10</v>
      </c>
      <c r="W1" s="12" t="s">
        <v>7</v>
      </c>
      <c r="AH1" s="5" t="s">
        <v>0</v>
      </c>
      <c r="AI1" s="6" t="s">
        <v>11</v>
      </c>
      <c r="AJ1" s="6" t="s">
        <v>12</v>
      </c>
      <c r="AK1" s="6" t="s">
        <v>60</v>
      </c>
      <c r="AL1" s="15" t="s">
        <v>61</v>
      </c>
      <c r="AM1" s="56" t="s">
        <v>63</v>
      </c>
      <c r="AN1" s="6" t="s">
        <v>5</v>
      </c>
      <c r="AO1" s="12" t="s">
        <v>62</v>
      </c>
      <c r="AZ1" s="5" t="s">
        <v>0</v>
      </c>
      <c r="BA1" s="15" t="s">
        <v>1</v>
      </c>
      <c r="BB1" s="15" t="s">
        <v>2</v>
      </c>
      <c r="BC1" s="15" t="s">
        <v>3</v>
      </c>
      <c r="BD1" s="57" t="s">
        <v>5</v>
      </c>
      <c r="BE1" s="20" t="s">
        <v>65</v>
      </c>
      <c r="BP1" s="5" t="s">
        <v>0</v>
      </c>
      <c r="BQ1" s="44" t="s">
        <v>1</v>
      </c>
      <c r="BR1" s="44" t="s">
        <v>2</v>
      </c>
      <c r="BS1" s="44" t="s">
        <v>3</v>
      </c>
      <c r="BT1" s="43" t="s">
        <v>4</v>
      </c>
      <c r="BU1" s="55" t="s">
        <v>9</v>
      </c>
      <c r="BV1" s="6" t="s">
        <v>5</v>
      </c>
      <c r="BW1" s="11" t="s">
        <v>6</v>
      </c>
      <c r="BX1" s="11" t="s">
        <v>7</v>
      </c>
      <c r="BY1" s="12" t="s">
        <v>8</v>
      </c>
      <c r="CJ1" s="5" t="s">
        <v>0</v>
      </c>
      <c r="CK1" s="16" t="s">
        <v>10</v>
      </c>
      <c r="CL1" s="12" t="s">
        <v>7</v>
      </c>
      <c r="CW1" s="5" t="s">
        <v>0</v>
      </c>
      <c r="CX1" s="6" t="s">
        <v>11</v>
      </c>
      <c r="CY1" s="6" t="s">
        <v>12</v>
      </c>
      <c r="CZ1" s="6" t="s">
        <v>60</v>
      </c>
      <c r="DA1" s="15" t="s">
        <v>61</v>
      </c>
      <c r="DB1" s="56" t="s">
        <v>63</v>
      </c>
      <c r="DC1" s="6" t="s">
        <v>5</v>
      </c>
      <c r="DD1" s="12" t="s">
        <v>62</v>
      </c>
      <c r="DO1" s="5" t="s">
        <v>0</v>
      </c>
      <c r="DP1" s="15" t="s">
        <v>1</v>
      </c>
      <c r="DQ1" s="15" t="s">
        <v>2</v>
      </c>
      <c r="DR1" s="15" t="s">
        <v>3</v>
      </c>
      <c r="DS1" s="57" t="s">
        <v>5</v>
      </c>
      <c r="DT1" s="20" t="s">
        <v>65</v>
      </c>
      <c r="EE1" s="5" t="s">
        <v>0</v>
      </c>
      <c r="EF1" s="6" t="s">
        <v>13</v>
      </c>
      <c r="EG1" s="6" t="s">
        <v>14</v>
      </c>
      <c r="EH1" s="9" t="s">
        <v>15</v>
      </c>
      <c r="EI1" s="82" t="s">
        <v>16</v>
      </c>
      <c r="EJ1" s="81" t="s">
        <v>13</v>
      </c>
      <c r="EK1" s="6" t="s">
        <v>14</v>
      </c>
      <c r="EL1" s="9" t="s">
        <v>15</v>
      </c>
      <c r="EM1" s="82" t="s">
        <v>16</v>
      </c>
      <c r="EN1" s="83" t="s">
        <v>17</v>
      </c>
      <c r="EO1" s="15" t="s">
        <v>18</v>
      </c>
      <c r="EP1" s="69" t="s">
        <v>20</v>
      </c>
      <c r="EQ1" s="69" t="s">
        <v>21</v>
      </c>
      <c r="ER1" s="15" t="s">
        <v>19</v>
      </c>
      <c r="ES1" s="70" t="s">
        <v>22</v>
      </c>
      <c r="FG1" s="5" t="s">
        <v>0</v>
      </c>
      <c r="FH1" s="15" t="s">
        <v>23</v>
      </c>
      <c r="FI1" s="20" t="s">
        <v>24</v>
      </c>
      <c r="FJ1" s="22" t="s">
        <v>25</v>
      </c>
      <c r="FK1" s="21" t="s">
        <v>26</v>
      </c>
      <c r="FL1" s="15" t="s">
        <v>27</v>
      </c>
      <c r="FM1" s="20" t="s">
        <v>28</v>
      </c>
    </row>
    <row r="2" spans="1:169" x14ac:dyDescent="0.25">
      <c r="A2" s="7">
        <v>0</v>
      </c>
      <c r="B2" s="51">
        <v>20</v>
      </c>
      <c r="C2" s="51">
        <v>20</v>
      </c>
      <c r="D2" s="51">
        <v>20</v>
      </c>
      <c r="E2" s="51">
        <v>20</v>
      </c>
      <c r="F2" s="51">
        <v>20</v>
      </c>
      <c r="G2" s="45">
        <f>(B2+C2+D2+E2+F2)/5</f>
        <v>20</v>
      </c>
      <c r="H2" s="4">
        <f>140+G2</f>
        <v>160</v>
      </c>
      <c r="I2" s="4">
        <f>180+G2</f>
        <v>200</v>
      </c>
      <c r="J2" s="10">
        <v>220</v>
      </c>
      <c r="U2" s="7">
        <v>0</v>
      </c>
      <c r="V2" s="51">
        <v>20</v>
      </c>
      <c r="W2" s="4">
        <f>180+V2</f>
        <v>200</v>
      </c>
      <c r="AH2" s="14">
        <v>0</v>
      </c>
      <c r="AI2" s="51">
        <v>20</v>
      </c>
      <c r="AJ2" s="51">
        <v>20</v>
      </c>
      <c r="AK2" s="51">
        <v>20</v>
      </c>
      <c r="AL2" s="51">
        <v>20</v>
      </c>
      <c r="AM2" s="51">
        <v>20</v>
      </c>
      <c r="AN2" s="45">
        <f>(AI2+AJ2+AK2+AL2+AM2)/5</f>
        <v>20</v>
      </c>
      <c r="AO2" s="8">
        <v>300</v>
      </c>
      <c r="AZ2" s="14">
        <v>0</v>
      </c>
      <c r="BA2" s="60">
        <v>0</v>
      </c>
      <c r="BB2" s="60">
        <v>0</v>
      </c>
      <c r="BC2" s="60">
        <v>0</v>
      </c>
      <c r="BD2" s="54">
        <f>(BA2+BB2+BC2)/3</f>
        <v>0</v>
      </c>
      <c r="BE2" s="14">
        <v>3.5</v>
      </c>
      <c r="BP2" s="7">
        <v>0</v>
      </c>
      <c r="BQ2" s="51">
        <v>20</v>
      </c>
      <c r="BR2" s="51">
        <v>20</v>
      </c>
      <c r="BS2" s="51">
        <v>20</v>
      </c>
      <c r="BT2" s="51">
        <v>20</v>
      </c>
      <c r="BU2" s="51">
        <v>20</v>
      </c>
      <c r="BV2" s="45">
        <f>(BQ2+BR2+BS2+BT2+BU2)/5</f>
        <v>20</v>
      </c>
      <c r="BW2" s="4">
        <f>140+BV2</f>
        <v>160</v>
      </c>
      <c r="BX2" s="4">
        <f>180+BV2</f>
        <v>200</v>
      </c>
      <c r="BY2" s="10">
        <v>220</v>
      </c>
      <c r="CJ2" s="7">
        <v>0</v>
      </c>
      <c r="CK2" s="51">
        <v>20</v>
      </c>
      <c r="CL2" s="4">
        <f>180+CK2</f>
        <v>200</v>
      </c>
      <c r="CW2" s="14">
        <v>0</v>
      </c>
      <c r="CX2" s="51">
        <v>20</v>
      </c>
      <c r="CY2" s="51">
        <v>20</v>
      </c>
      <c r="CZ2" s="51">
        <v>20</v>
      </c>
      <c r="DA2" s="51">
        <v>20</v>
      </c>
      <c r="DB2" s="51">
        <v>20</v>
      </c>
      <c r="DC2" s="45">
        <f>(CX2+CY2+CZ2+DA2+DB2)/5</f>
        <v>20</v>
      </c>
      <c r="DD2" s="8">
        <v>300</v>
      </c>
      <c r="DO2" s="14">
        <v>0</v>
      </c>
      <c r="DP2" s="60">
        <v>0</v>
      </c>
      <c r="DQ2" s="60">
        <v>0</v>
      </c>
      <c r="DR2" s="60">
        <v>0</v>
      </c>
      <c r="DS2" s="54">
        <f>(DP2+DQ2+DR2)/3</f>
        <v>0</v>
      </c>
      <c r="DT2" s="14">
        <v>3.5</v>
      </c>
      <c r="EE2" s="7">
        <v>0</v>
      </c>
      <c r="EF2" s="67">
        <v>20</v>
      </c>
      <c r="EG2" s="68">
        <v>20</v>
      </c>
      <c r="EH2" s="71">
        <v>20</v>
      </c>
      <c r="EI2" s="76">
        <f>(EF2+EG2+EH2)/3</f>
        <v>20</v>
      </c>
      <c r="EJ2" s="73">
        <v>20</v>
      </c>
      <c r="EK2" s="68">
        <v>20</v>
      </c>
      <c r="EL2" s="71">
        <v>20</v>
      </c>
      <c r="EM2" s="76">
        <f>AVERAGE(EJ2:EL2)</f>
        <v>20</v>
      </c>
      <c r="EN2" s="62">
        <v>21</v>
      </c>
      <c r="EO2" s="53">
        <f t="shared" ref="EO2:EO20" si="0">EN2+SUM(ES2)</f>
        <v>42</v>
      </c>
      <c r="EP2" s="77">
        <v>22</v>
      </c>
      <c r="EQ2" s="77">
        <v>22</v>
      </c>
      <c r="ER2" s="19">
        <f>EE2*8+1</f>
        <v>1</v>
      </c>
      <c r="ES2" s="18">
        <v>21</v>
      </c>
      <c r="FG2" s="7">
        <v>0</v>
      </c>
      <c r="FH2" s="14">
        <v>8.1999999999999993</v>
      </c>
      <c r="FI2" s="14">
        <v>8.4</v>
      </c>
      <c r="FJ2" s="14">
        <f>FH2-10</f>
        <v>-1.8000000000000007</v>
      </c>
      <c r="FK2" s="14">
        <f>FI2-10</f>
        <v>-1.5999999999999996</v>
      </c>
      <c r="FL2" s="14">
        <v>2</v>
      </c>
      <c r="FM2" s="14">
        <v>-2</v>
      </c>
    </row>
    <row r="3" spans="1:169" x14ac:dyDescent="0.25">
      <c r="A3" s="1">
        <v>1</v>
      </c>
      <c r="B3" s="47">
        <v>20</v>
      </c>
      <c r="C3" s="47">
        <v>20</v>
      </c>
      <c r="D3" s="47">
        <v>22</v>
      </c>
      <c r="E3" s="47">
        <v>20</v>
      </c>
      <c r="F3" s="47">
        <v>20</v>
      </c>
      <c r="G3" s="45">
        <f t="shared" ref="G3:G23" si="1">(B3+C3+D3+E3+F3)/5</f>
        <v>20.399999999999999</v>
      </c>
      <c r="H3" s="3">
        <f>H2</f>
        <v>160</v>
      </c>
      <c r="I3" s="3">
        <f>I2</f>
        <v>200</v>
      </c>
      <c r="J3" s="2">
        <v>220</v>
      </c>
      <c r="U3" s="1">
        <v>1</v>
      </c>
      <c r="V3" s="47">
        <v>20</v>
      </c>
      <c r="W3" s="3">
        <f>W2</f>
        <v>200</v>
      </c>
      <c r="AH3" s="13">
        <v>1</v>
      </c>
      <c r="AI3" s="47">
        <v>20</v>
      </c>
      <c r="AJ3" s="47">
        <v>21</v>
      </c>
      <c r="AK3" s="47">
        <v>22</v>
      </c>
      <c r="AL3" s="47">
        <v>20</v>
      </c>
      <c r="AM3" s="47">
        <v>21</v>
      </c>
      <c r="AN3" s="45">
        <f t="shared" ref="AN3:AN23" si="2">(AI3+AJ3+AK3+AL3+AM3)/5</f>
        <v>20.8</v>
      </c>
      <c r="AO3" s="8">
        <v>300</v>
      </c>
      <c r="AZ3" s="13">
        <v>1</v>
      </c>
      <c r="BA3" s="58">
        <v>1.7000000000000001E-2</v>
      </c>
      <c r="BB3" s="58">
        <v>2.1999999999999999E-2</v>
      </c>
      <c r="BC3" s="58">
        <v>2.1999999999999999E-2</v>
      </c>
      <c r="BD3" s="59">
        <f t="shared" ref="BD3:BD23" si="3">(BA3+BB3+BC3)/3</f>
        <v>2.0333333333333332E-2</v>
      </c>
      <c r="BE3" s="13">
        <v>3.5</v>
      </c>
      <c r="BP3" s="1">
        <v>1</v>
      </c>
      <c r="BQ3" s="47">
        <v>20</v>
      </c>
      <c r="BR3" s="47">
        <v>20</v>
      </c>
      <c r="BS3" s="47">
        <v>20</v>
      </c>
      <c r="BT3" s="47">
        <v>20</v>
      </c>
      <c r="BU3" s="47">
        <v>20</v>
      </c>
      <c r="BV3" s="45">
        <f t="shared" ref="BV3:BV25" si="4">(BQ3+BR3+BS3+BT3+BU3)/5</f>
        <v>20</v>
      </c>
      <c r="BW3" s="3">
        <f>BW2</f>
        <v>160</v>
      </c>
      <c r="BX3" s="3">
        <f>BX2</f>
        <v>200</v>
      </c>
      <c r="BY3" s="2">
        <v>220</v>
      </c>
      <c r="CJ3" s="1">
        <v>1</v>
      </c>
      <c r="CK3" s="47">
        <v>20</v>
      </c>
      <c r="CL3" s="3">
        <f>CL2</f>
        <v>200</v>
      </c>
      <c r="CW3" s="13">
        <v>1</v>
      </c>
      <c r="CX3" s="47">
        <v>20</v>
      </c>
      <c r="CY3" s="47">
        <v>20</v>
      </c>
      <c r="CZ3" s="47">
        <v>20</v>
      </c>
      <c r="DA3" s="47">
        <v>20</v>
      </c>
      <c r="DB3" s="47">
        <v>20</v>
      </c>
      <c r="DC3" s="45">
        <f t="shared" ref="DC3:DC25" si="5">(CX3+CY3+CZ3+DA3+DB3)/5</f>
        <v>20</v>
      </c>
      <c r="DD3" s="8">
        <v>300</v>
      </c>
      <c r="DO3" s="13">
        <v>1</v>
      </c>
      <c r="DP3" s="58">
        <v>2.3E-2</v>
      </c>
      <c r="DQ3" s="58">
        <v>1.7999999999999999E-2</v>
      </c>
      <c r="DR3" s="58">
        <v>2.3E-2</v>
      </c>
      <c r="DS3" s="59">
        <f t="shared" ref="DS3:DS25" si="6">(DP3+DQ3+DR3)/3</f>
        <v>2.1333333333333333E-2</v>
      </c>
      <c r="DT3" s="13">
        <v>3.5</v>
      </c>
      <c r="EE3" s="1">
        <v>1</v>
      </c>
      <c r="EF3" s="64">
        <v>349</v>
      </c>
      <c r="EG3" s="65">
        <v>307</v>
      </c>
      <c r="EH3" s="72">
        <v>319</v>
      </c>
      <c r="EI3" s="61">
        <f t="shared" ref="EI3:EI23" si="7">(EF3+EG3+EH3)/3</f>
        <v>325</v>
      </c>
      <c r="EJ3" s="74">
        <v>336</v>
      </c>
      <c r="EK3" s="65">
        <v>303</v>
      </c>
      <c r="EL3" s="72">
        <v>320</v>
      </c>
      <c r="EM3" s="61">
        <f t="shared" ref="EM3:EM25" si="8">AVERAGE(EJ3:EL3)</f>
        <v>319.66666666666669</v>
      </c>
      <c r="EN3" s="63">
        <v>21</v>
      </c>
      <c r="EO3" s="49">
        <f t="shared" si="0"/>
        <v>350.21366575656708</v>
      </c>
      <c r="EP3" s="66">
        <f t="shared" ref="EP3:EP12" si="9">ES3*0.85</f>
        <v>279.83161589308202</v>
      </c>
      <c r="EQ3" s="66">
        <f t="shared" ref="EQ3:EQ12" si="10">ES3*1.15</f>
        <v>378.59571562005209</v>
      </c>
      <c r="ER3" s="50">
        <f t="shared" ref="ER3:ER20" si="11">EE3*8+1</f>
        <v>9</v>
      </c>
      <c r="ES3" s="17">
        <f t="shared" ref="ES3:ES20" si="12">LOG10(ER3)*345</f>
        <v>329.21366575656708</v>
      </c>
      <c r="FG3" s="1">
        <v>1</v>
      </c>
      <c r="FH3" s="13">
        <v>9.4</v>
      </c>
      <c r="FI3" s="13">
        <v>9.8000000000000007</v>
      </c>
      <c r="FJ3" s="13">
        <f t="shared" ref="FJ3:FJ22" si="13">FH3-10</f>
        <v>-0.59999999999999964</v>
      </c>
      <c r="FK3" s="13">
        <f t="shared" ref="FK3:FK22" si="14">FI3-10</f>
        <v>-0.19999999999999929</v>
      </c>
      <c r="FL3" s="13">
        <v>2</v>
      </c>
      <c r="FM3" s="13">
        <v>-2</v>
      </c>
    </row>
    <row r="4" spans="1:169" x14ac:dyDescent="0.25">
      <c r="A4" s="1">
        <v>2</v>
      </c>
      <c r="B4" s="47">
        <v>21</v>
      </c>
      <c r="C4" s="47">
        <v>21</v>
      </c>
      <c r="D4" s="47">
        <v>23</v>
      </c>
      <c r="E4" s="47">
        <v>23</v>
      </c>
      <c r="F4" s="47">
        <v>21</v>
      </c>
      <c r="G4" s="45">
        <f t="shared" si="1"/>
        <v>21.8</v>
      </c>
      <c r="H4" s="3">
        <f t="shared" ref="H4:H23" si="15">H3</f>
        <v>160</v>
      </c>
      <c r="I4" s="3">
        <f t="shared" ref="I4:I23" si="16">I3</f>
        <v>200</v>
      </c>
      <c r="J4" s="2">
        <v>220</v>
      </c>
      <c r="U4" s="1">
        <v>2</v>
      </c>
      <c r="V4" s="47">
        <v>21</v>
      </c>
      <c r="W4" s="3">
        <f t="shared" ref="W4:W23" si="17">W3</f>
        <v>200</v>
      </c>
      <c r="AH4" s="13">
        <v>2</v>
      </c>
      <c r="AI4" s="47">
        <v>21</v>
      </c>
      <c r="AJ4" s="47">
        <v>22</v>
      </c>
      <c r="AK4" s="47">
        <v>23</v>
      </c>
      <c r="AL4" s="47">
        <v>23</v>
      </c>
      <c r="AM4" s="47">
        <v>22</v>
      </c>
      <c r="AN4" s="45">
        <f t="shared" si="2"/>
        <v>22.2</v>
      </c>
      <c r="AO4" s="8">
        <v>300</v>
      </c>
      <c r="AZ4" s="13">
        <v>2</v>
      </c>
      <c r="BA4" s="58">
        <v>4.1000000000000002E-2</v>
      </c>
      <c r="BB4" s="58">
        <v>5.6000000000000001E-2</v>
      </c>
      <c r="BC4" s="58">
        <v>4.5999999999999999E-2</v>
      </c>
      <c r="BD4" s="59">
        <f t="shared" si="3"/>
        <v>4.766666666666667E-2</v>
      </c>
      <c r="BE4" s="13">
        <v>3.5</v>
      </c>
      <c r="BP4" s="1">
        <v>2</v>
      </c>
      <c r="BQ4" s="47">
        <v>20</v>
      </c>
      <c r="BR4" s="47">
        <v>20</v>
      </c>
      <c r="BS4" s="47">
        <v>22</v>
      </c>
      <c r="BT4" s="47">
        <v>22</v>
      </c>
      <c r="BU4" s="47">
        <v>21</v>
      </c>
      <c r="BV4" s="45">
        <f t="shared" si="4"/>
        <v>21</v>
      </c>
      <c r="BW4" s="3">
        <f t="shared" ref="BW4:BX19" si="18">BW3</f>
        <v>160</v>
      </c>
      <c r="BX4" s="3">
        <f t="shared" si="18"/>
        <v>200</v>
      </c>
      <c r="BY4" s="2">
        <v>220</v>
      </c>
      <c r="CJ4" s="1">
        <v>2</v>
      </c>
      <c r="CK4" s="47">
        <v>20</v>
      </c>
      <c r="CL4" s="3">
        <f t="shared" ref="CL4:CL25" si="19">CL3</f>
        <v>200</v>
      </c>
      <c r="CW4" s="13">
        <v>2</v>
      </c>
      <c r="CX4" s="47">
        <v>20</v>
      </c>
      <c r="CY4" s="47">
        <v>21</v>
      </c>
      <c r="CZ4" s="47">
        <v>21</v>
      </c>
      <c r="DA4" s="47">
        <v>21</v>
      </c>
      <c r="DB4" s="47">
        <v>20</v>
      </c>
      <c r="DC4" s="45">
        <f t="shared" si="5"/>
        <v>20.6</v>
      </c>
      <c r="DD4" s="8">
        <v>300</v>
      </c>
      <c r="DO4" s="13">
        <v>2</v>
      </c>
      <c r="DP4" s="58">
        <v>4.9000000000000002E-2</v>
      </c>
      <c r="DQ4" s="58">
        <v>4.3999999999999997E-2</v>
      </c>
      <c r="DR4" s="58">
        <v>5.8999999999999997E-2</v>
      </c>
      <c r="DS4" s="59">
        <f t="shared" si="6"/>
        <v>5.0666666666666665E-2</v>
      </c>
      <c r="DT4" s="13">
        <v>3.5</v>
      </c>
      <c r="EE4" s="1">
        <v>2</v>
      </c>
      <c r="EF4" s="64">
        <v>445</v>
      </c>
      <c r="EG4" s="65">
        <v>403</v>
      </c>
      <c r="EH4" s="72">
        <v>400</v>
      </c>
      <c r="EI4" s="61">
        <f t="shared" si="7"/>
        <v>416</v>
      </c>
      <c r="EJ4" s="74">
        <v>442</v>
      </c>
      <c r="EK4" s="65">
        <v>397</v>
      </c>
      <c r="EL4" s="72">
        <v>413</v>
      </c>
      <c r="EM4" s="61">
        <f t="shared" si="8"/>
        <v>417.33333333333331</v>
      </c>
      <c r="EN4" s="63">
        <v>21</v>
      </c>
      <c r="EO4" s="49">
        <f t="shared" si="0"/>
        <v>445.50487787550446</v>
      </c>
      <c r="EP4" s="66">
        <f t="shared" si="9"/>
        <v>360.8291461941788</v>
      </c>
      <c r="EQ4" s="66">
        <f t="shared" si="10"/>
        <v>488.18060955683012</v>
      </c>
      <c r="ER4" s="50">
        <f t="shared" si="11"/>
        <v>17</v>
      </c>
      <c r="ES4" s="17">
        <f t="shared" si="12"/>
        <v>424.50487787550446</v>
      </c>
      <c r="FG4" s="1">
        <v>2</v>
      </c>
      <c r="FH4" s="13">
        <v>9.1</v>
      </c>
      <c r="FI4" s="13">
        <v>8.6</v>
      </c>
      <c r="FJ4" s="13">
        <f t="shared" si="13"/>
        <v>-0.90000000000000036</v>
      </c>
      <c r="FK4" s="13">
        <f t="shared" si="14"/>
        <v>-1.4000000000000004</v>
      </c>
      <c r="FL4" s="13">
        <v>2</v>
      </c>
      <c r="FM4" s="13">
        <v>-2</v>
      </c>
    </row>
    <row r="5" spans="1:169" x14ac:dyDescent="0.25">
      <c r="A5" s="1">
        <v>3</v>
      </c>
      <c r="B5" s="47">
        <v>22</v>
      </c>
      <c r="C5" s="47">
        <v>23</v>
      </c>
      <c r="D5" s="47">
        <v>24</v>
      </c>
      <c r="E5" s="47">
        <v>24</v>
      </c>
      <c r="F5" s="47">
        <v>22</v>
      </c>
      <c r="G5" s="45">
        <f t="shared" si="1"/>
        <v>23</v>
      </c>
      <c r="H5" s="3">
        <f t="shared" si="15"/>
        <v>160</v>
      </c>
      <c r="I5" s="3">
        <f t="shared" si="16"/>
        <v>200</v>
      </c>
      <c r="J5" s="2">
        <v>220</v>
      </c>
      <c r="U5" s="1">
        <v>3</v>
      </c>
      <c r="V5" s="47">
        <v>23</v>
      </c>
      <c r="W5" s="3">
        <f t="shared" si="17"/>
        <v>200</v>
      </c>
      <c r="AH5" s="13">
        <v>3</v>
      </c>
      <c r="AI5" s="47">
        <v>22</v>
      </c>
      <c r="AJ5" s="47">
        <v>26</v>
      </c>
      <c r="AK5" s="47">
        <v>24</v>
      </c>
      <c r="AL5" s="47">
        <v>24</v>
      </c>
      <c r="AM5" s="47">
        <v>24</v>
      </c>
      <c r="AN5" s="45">
        <f t="shared" si="2"/>
        <v>24</v>
      </c>
      <c r="AO5" s="8">
        <v>300</v>
      </c>
      <c r="AZ5" s="13">
        <v>3</v>
      </c>
      <c r="BA5" s="58">
        <v>8.6999999999999994E-2</v>
      </c>
      <c r="BB5" s="58">
        <v>0.111</v>
      </c>
      <c r="BC5" s="58">
        <v>9.1999999999999998E-2</v>
      </c>
      <c r="BD5" s="59">
        <f t="shared" si="3"/>
        <v>9.6666666666666679E-2</v>
      </c>
      <c r="BE5" s="13">
        <v>3.5</v>
      </c>
      <c r="BP5" s="1">
        <v>3</v>
      </c>
      <c r="BQ5" s="47">
        <v>21</v>
      </c>
      <c r="BR5" s="47">
        <v>22</v>
      </c>
      <c r="BS5" s="47">
        <v>23</v>
      </c>
      <c r="BT5" s="47">
        <v>23</v>
      </c>
      <c r="BU5" s="47">
        <v>22</v>
      </c>
      <c r="BV5" s="45">
        <f t="shared" si="4"/>
        <v>22.2</v>
      </c>
      <c r="BW5" s="3">
        <f t="shared" si="18"/>
        <v>160</v>
      </c>
      <c r="BX5" s="3">
        <f t="shared" si="18"/>
        <v>200</v>
      </c>
      <c r="BY5" s="2">
        <v>220</v>
      </c>
      <c r="CJ5" s="1">
        <v>3</v>
      </c>
      <c r="CK5" s="84">
        <v>21</v>
      </c>
      <c r="CL5" s="3">
        <f t="shared" si="19"/>
        <v>200</v>
      </c>
      <c r="CW5" s="13">
        <v>3</v>
      </c>
      <c r="CX5" s="47">
        <v>20</v>
      </c>
      <c r="CY5" s="47">
        <v>22</v>
      </c>
      <c r="CZ5" s="47">
        <v>22</v>
      </c>
      <c r="DA5" s="47">
        <v>22</v>
      </c>
      <c r="DB5" s="47">
        <v>21</v>
      </c>
      <c r="DC5" s="45">
        <f t="shared" si="5"/>
        <v>21.4</v>
      </c>
      <c r="DD5" s="8">
        <v>300</v>
      </c>
      <c r="DO5" s="13">
        <v>3</v>
      </c>
      <c r="DP5" s="58">
        <v>0.10299999999999999</v>
      </c>
      <c r="DQ5" s="58">
        <v>9.7000000000000003E-2</v>
      </c>
      <c r="DR5" s="58">
        <v>0.123</v>
      </c>
      <c r="DS5" s="59">
        <f t="shared" si="6"/>
        <v>0.10766666666666667</v>
      </c>
      <c r="DT5" s="13">
        <v>3.5</v>
      </c>
      <c r="EE5" s="1">
        <v>3</v>
      </c>
      <c r="EF5" s="64">
        <v>505</v>
      </c>
      <c r="EG5" s="65">
        <v>464</v>
      </c>
      <c r="EH5" s="72">
        <v>459</v>
      </c>
      <c r="EI5" s="61">
        <f t="shared" si="7"/>
        <v>476</v>
      </c>
      <c r="EJ5" s="74">
        <v>509</v>
      </c>
      <c r="EK5" s="65">
        <v>457</v>
      </c>
      <c r="EL5" s="72">
        <v>474</v>
      </c>
      <c r="EM5" s="61">
        <f t="shared" si="8"/>
        <v>480</v>
      </c>
      <c r="EN5" s="63">
        <v>21</v>
      </c>
      <c r="EO5" s="49">
        <f t="shared" si="0"/>
        <v>503.28930299185299</v>
      </c>
      <c r="EP5" s="66">
        <f t="shared" si="9"/>
        <v>409.94590754307501</v>
      </c>
      <c r="EQ5" s="66">
        <f t="shared" si="10"/>
        <v>554.63269844063086</v>
      </c>
      <c r="ER5" s="50">
        <f t="shared" si="11"/>
        <v>25</v>
      </c>
      <c r="ES5" s="17">
        <f t="shared" si="12"/>
        <v>482.28930299185299</v>
      </c>
      <c r="FG5" s="1">
        <v>3</v>
      </c>
      <c r="FH5" s="13">
        <v>10.6</v>
      </c>
      <c r="FI5" s="13">
        <v>11.7</v>
      </c>
      <c r="FJ5" s="13">
        <f t="shared" si="13"/>
        <v>0.59999999999999964</v>
      </c>
      <c r="FK5" s="13">
        <f t="shared" si="14"/>
        <v>1.6999999999999993</v>
      </c>
      <c r="FL5" s="13">
        <v>2</v>
      </c>
      <c r="FM5" s="13">
        <v>-2</v>
      </c>
    </row>
    <row r="6" spans="1:169" x14ac:dyDescent="0.25">
      <c r="A6" s="1">
        <v>4</v>
      </c>
      <c r="B6" s="47">
        <v>22</v>
      </c>
      <c r="C6" s="47">
        <v>24</v>
      </c>
      <c r="D6" s="47">
        <v>26</v>
      </c>
      <c r="E6" s="47">
        <v>26</v>
      </c>
      <c r="F6" s="47">
        <v>23</v>
      </c>
      <c r="G6" s="45">
        <f t="shared" si="1"/>
        <v>24.2</v>
      </c>
      <c r="H6" s="3">
        <f t="shared" si="15"/>
        <v>160</v>
      </c>
      <c r="I6" s="3">
        <f t="shared" si="16"/>
        <v>200</v>
      </c>
      <c r="J6" s="2">
        <v>220</v>
      </c>
      <c r="U6" s="1">
        <v>4</v>
      </c>
      <c r="V6" s="47">
        <v>33</v>
      </c>
      <c r="W6" s="3">
        <f t="shared" si="17"/>
        <v>200</v>
      </c>
      <c r="AH6" s="13">
        <v>4</v>
      </c>
      <c r="AI6" s="47">
        <v>22</v>
      </c>
      <c r="AJ6" s="47">
        <v>26</v>
      </c>
      <c r="AK6" s="47">
        <v>26</v>
      </c>
      <c r="AL6" s="47">
        <v>26</v>
      </c>
      <c r="AM6" s="47">
        <v>27</v>
      </c>
      <c r="AN6" s="45">
        <f t="shared" si="2"/>
        <v>25.4</v>
      </c>
      <c r="AO6" s="8">
        <v>300</v>
      </c>
      <c r="AZ6" s="13">
        <v>4</v>
      </c>
      <c r="BA6" s="58">
        <v>0.14099999999999999</v>
      </c>
      <c r="BB6" s="58">
        <v>0.19</v>
      </c>
      <c r="BC6" s="58">
        <v>0.14599999999999999</v>
      </c>
      <c r="BD6" s="59">
        <f t="shared" si="3"/>
        <v>0.159</v>
      </c>
      <c r="BE6" s="13">
        <v>3.5</v>
      </c>
      <c r="BP6" s="1">
        <v>4</v>
      </c>
      <c r="BQ6" s="47">
        <v>21</v>
      </c>
      <c r="BR6" s="47">
        <v>23</v>
      </c>
      <c r="BS6" s="47">
        <v>25</v>
      </c>
      <c r="BT6" s="47">
        <v>25</v>
      </c>
      <c r="BU6" s="47">
        <v>23</v>
      </c>
      <c r="BV6" s="45">
        <f t="shared" si="4"/>
        <v>23.4</v>
      </c>
      <c r="BW6" s="3">
        <f t="shared" si="18"/>
        <v>160</v>
      </c>
      <c r="BX6" s="3">
        <f t="shared" si="18"/>
        <v>200</v>
      </c>
      <c r="BY6" s="2">
        <v>220</v>
      </c>
      <c r="CJ6" s="1">
        <v>4</v>
      </c>
      <c r="CK6" s="84">
        <v>21</v>
      </c>
      <c r="CL6" s="3">
        <f t="shared" si="19"/>
        <v>200</v>
      </c>
      <c r="CW6" s="13">
        <v>4</v>
      </c>
      <c r="CX6" s="47">
        <v>20</v>
      </c>
      <c r="CY6" s="47">
        <v>23</v>
      </c>
      <c r="CZ6" s="47">
        <v>24</v>
      </c>
      <c r="DA6" s="47">
        <v>23</v>
      </c>
      <c r="DB6" s="47">
        <v>22</v>
      </c>
      <c r="DC6" s="45">
        <f t="shared" si="5"/>
        <v>22.4</v>
      </c>
      <c r="DD6" s="8">
        <v>300</v>
      </c>
      <c r="DO6" s="13">
        <v>4</v>
      </c>
      <c r="DP6" s="58">
        <v>0.16500000000000001</v>
      </c>
      <c r="DQ6" s="58">
        <v>0.16200000000000001</v>
      </c>
      <c r="DR6" s="58">
        <v>0.215</v>
      </c>
      <c r="DS6" s="59">
        <f t="shared" si="6"/>
        <v>0.18066666666666667</v>
      </c>
      <c r="DT6" s="13">
        <v>3.5</v>
      </c>
      <c r="EE6" s="1">
        <v>4</v>
      </c>
      <c r="EF6" s="64">
        <v>574</v>
      </c>
      <c r="EG6" s="65">
        <v>516</v>
      </c>
      <c r="EH6" s="72">
        <v>523</v>
      </c>
      <c r="EI6" s="61">
        <f t="shared" si="7"/>
        <v>537.66666666666663</v>
      </c>
      <c r="EJ6" s="74">
        <v>557</v>
      </c>
      <c r="EK6" s="65">
        <v>507</v>
      </c>
      <c r="EL6" s="72">
        <v>540</v>
      </c>
      <c r="EM6" s="61">
        <f t="shared" si="8"/>
        <v>534.66666666666663</v>
      </c>
      <c r="EN6" s="63">
        <v>21</v>
      </c>
      <c r="EO6" s="49">
        <f t="shared" si="0"/>
        <v>544.88730925787115</v>
      </c>
      <c r="EP6" s="66">
        <f t="shared" si="9"/>
        <v>445.30421286919045</v>
      </c>
      <c r="EQ6" s="66">
        <f t="shared" si="10"/>
        <v>602.47040564655174</v>
      </c>
      <c r="ER6" s="50">
        <f t="shared" si="11"/>
        <v>33</v>
      </c>
      <c r="ES6" s="17">
        <f t="shared" si="12"/>
        <v>523.88730925787115</v>
      </c>
      <c r="FG6" s="1">
        <v>4</v>
      </c>
      <c r="FH6" s="13">
        <v>10.1</v>
      </c>
      <c r="FI6" s="13">
        <v>8.9</v>
      </c>
      <c r="FJ6" s="13">
        <f t="shared" si="13"/>
        <v>9.9999999999999645E-2</v>
      </c>
      <c r="FK6" s="13">
        <f t="shared" si="14"/>
        <v>-1.0999999999999996</v>
      </c>
      <c r="FL6" s="13">
        <v>2</v>
      </c>
      <c r="FM6" s="13">
        <v>-2</v>
      </c>
    </row>
    <row r="7" spans="1:169" x14ac:dyDescent="0.25">
      <c r="A7" s="1">
        <v>5</v>
      </c>
      <c r="B7" s="47">
        <v>23</v>
      </c>
      <c r="C7" s="47">
        <v>25</v>
      </c>
      <c r="D7" s="47">
        <v>28</v>
      </c>
      <c r="E7" s="47">
        <v>29</v>
      </c>
      <c r="F7" s="47">
        <v>26</v>
      </c>
      <c r="G7" s="45">
        <f t="shared" si="1"/>
        <v>26.2</v>
      </c>
      <c r="H7" s="3">
        <f t="shared" si="15"/>
        <v>160</v>
      </c>
      <c r="I7" s="3">
        <f t="shared" si="16"/>
        <v>200</v>
      </c>
      <c r="J7" s="2">
        <v>220</v>
      </c>
      <c r="U7" s="1">
        <v>5</v>
      </c>
      <c r="V7" s="47">
        <v>44</v>
      </c>
      <c r="W7" s="3">
        <f t="shared" si="17"/>
        <v>200</v>
      </c>
      <c r="AH7" s="13">
        <v>5</v>
      </c>
      <c r="AI7" s="47">
        <v>25</v>
      </c>
      <c r="AJ7" s="47">
        <v>28</v>
      </c>
      <c r="AK7" s="47">
        <v>30</v>
      </c>
      <c r="AL7" s="47">
        <v>29</v>
      </c>
      <c r="AM7" s="47">
        <v>35</v>
      </c>
      <c r="AN7" s="45">
        <f t="shared" si="2"/>
        <v>29.4</v>
      </c>
      <c r="AO7" s="8">
        <v>300</v>
      </c>
      <c r="AZ7" s="13">
        <v>5</v>
      </c>
      <c r="BA7" s="58">
        <v>0.28699999999999998</v>
      </c>
      <c r="BB7" s="58">
        <v>0.36</v>
      </c>
      <c r="BC7" s="58">
        <v>0.28100000000000003</v>
      </c>
      <c r="BD7" s="59">
        <f t="shared" si="3"/>
        <v>0.30933333333333335</v>
      </c>
      <c r="BE7" s="13">
        <v>3.5</v>
      </c>
      <c r="BP7" s="1">
        <v>5</v>
      </c>
      <c r="BQ7" s="47">
        <v>21</v>
      </c>
      <c r="BR7" s="47">
        <v>23</v>
      </c>
      <c r="BS7" s="47">
        <v>26</v>
      </c>
      <c r="BT7" s="47">
        <v>27</v>
      </c>
      <c r="BU7" s="47">
        <v>25</v>
      </c>
      <c r="BV7" s="45">
        <f t="shared" si="4"/>
        <v>24.4</v>
      </c>
      <c r="BW7" s="3">
        <f t="shared" si="18"/>
        <v>160</v>
      </c>
      <c r="BX7" s="3">
        <f t="shared" si="18"/>
        <v>200</v>
      </c>
      <c r="BY7" s="2">
        <v>220</v>
      </c>
      <c r="CJ7" s="1">
        <v>5</v>
      </c>
      <c r="CK7" s="84">
        <v>23</v>
      </c>
      <c r="CL7" s="3">
        <f t="shared" si="19"/>
        <v>200</v>
      </c>
      <c r="CW7" s="13">
        <v>5</v>
      </c>
      <c r="CX7" s="47">
        <v>20</v>
      </c>
      <c r="CY7" s="47">
        <v>23</v>
      </c>
      <c r="CZ7" s="47">
        <v>25</v>
      </c>
      <c r="DA7" s="47">
        <v>25</v>
      </c>
      <c r="DB7" s="47">
        <v>23</v>
      </c>
      <c r="DC7" s="45">
        <f t="shared" si="5"/>
        <v>23.2</v>
      </c>
      <c r="DD7" s="8">
        <v>300</v>
      </c>
      <c r="DO7" s="13">
        <v>5</v>
      </c>
      <c r="DP7" s="58">
        <v>0.315</v>
      </c>
      <c r="DQ7" s="58">
        <v>0.32500000000000001</v>
      </c>
      <c r="DR7" s="58">
        <v>0.40300000000000002</v>
      </c>
      <c r="DS7" s="59">
        <f t="shared" si="6"/>
        <v>0.34766666666666673</v>
      </c>
      <c r="DT7" s="13">
        <v>3.5</v>
      </c>
      <c r="EE7" s="1">
        <v>5</v>
      </c>
      <c r="EF7" s="64">
        <v>606</v>
      </c>
      <c r="EG7" s="65">
        <v>552</v>
      </c>
      <c r="EH7" s="72">
        <v>552</v>
      </c>
      <c r="EI7" s="61">
        <f t="shared" si="7"/>
        <v>570</v>
      </c>
      <c r="EJ7" s="74">
        <v>570</v>
      </c>
      <c r="EK7" s="65">
        <v>545</v>
      </c>
      <c r="EL7" s="72">
        <v>566</v>
      </c>
      <c r="EM7" s="61">
        <f t="shared" si="8"/>
        <v>560.33333333333337</v>
      </c>
      <c r="EN7" s="63">
        <v>21</v>
      </c>
      <c r="EO7" s="49">
        <f t="shared" si="0"/>
        <v>577.4104305683087</v>
      </c>
      <c r="EP7" s="66">
        <f t="shared" si="9"/>
        <v>472.94886598306238</v>
      </c>
      <c r="EQ7" s="66">
        <f t="shared" si="10"/>
        <v>639.87199515355496</v>
      </c>
      <c r="ER7" s="50">
        <f t="shared" si="11"/>
        <v>41</v>
      </c>
      <c r="ES7" s="17">
        <f t="shared" si="12"/>
        <v>556.4104305683087</v>
      </c>
      <c r="FG7" s="1">
        <v>5</v>
      </c>
      <c r="FH7" s="13">
        <v>11.6</v>
      </c>
      <c r="FI7" s="13">
        <v>9.9</v>
      </c>
      <c r="FJ7" s="13">
        <f t="shared" si="13"/>
        <v>1.5999999999999996</v>
      </c>
      <c r="FK7" s="13">
        <f t="shared" si="14"/>
        <v>-9.9999999999999645E-2</v>
      </c>
      <c r="FL7" s="13">
        <v>2</v>
      </c>
      <c r="FM7" s="13">
        <v>-2</v>
      </c>
    </row>
    <row r="8" spans="1:169" x14ac:dyDescent="0.25">
      <c r="A8" s="1">
        <v>6</v>
      </c>
      <c r="B8" s="47">
        <v>25</v>
      </c>
      <c r="C8" s="47">
        <v>27</v>
      </c>
      <c r="D8" s="47">
        <v>30</v>
      </c>
      <c r="E8" s="47">
        <v>31</v>
      </c>
      <c r="F8" s="47">
        <v>28</v>
      </c>
      <c r="G8" s="45">
        <f t="shared" si="1"/>
        <v>28.2</v>
      </c>
      <c r="H8" s="3">
        <f t="shared" si="15"/>
        <v>160</v>
      </c>
      <c r="I8" s="3">
        <f t="shared" si="16"/>
        <v>200</v>
      </c>
      <c r="J8" s="2">
        <v>220</v>
      </c>
      <c r="U8" s="1">
        <v>6</v>
      </c>
      <c r="V8" s="47">
        <v>54</v>
      </c>
      <c r="W8" s="3">
        <f t="shared" si="17"/>
        <v>200</v>
      </c>
      <c r="AH8" s="13">
        <v>6</v>
      </c>
      <c r="AI8" s="47">
        <v>30</v>
      </c>
      <c r="AJ8" s="47">
        <v>32</v>
      </c>
      <c r="AK8" s="47">
        <v>33</v>
      </c>
      <c r="AL8" s="47">
        <v>32</v>
      </c>
      <c r="AM8" s="47">
        <v>45</v>
      </c>
      <c r="AN8" s="45">
        <f t="shared" si="2"/>
        <v>34.4</v>
      </c>
      <c r="AO8" s="8">
        <v>300</v>
      </c>
      <c r="AZ8" s="13">
        <v>6</v>
      </c>
      <c r="BA8" s="58">
        <v>0.38300000000000001</v>
      </c>
      <c r="BB8" s="58">
        <v>0.53400000000000003</v>
      </c>
      <c r="BC8" s="58">
        <v>0.36199999999999999</v>
      </c>
      <c r="BD8" s="59">
        <f t="shared" si="3"/>
        <v>0.42633333333333329</v>
      </c>
      <c r="BE8" s="13">
        <v>3.5</v>
      </c>
      <c r="BP8" s="1">
        <v>6</v>
      </c>
      <c r="BQ8" s="47">
        <v>23</v>
      </c>
      <c r="BR8" s="47">
        <v>25</v>
      </c>
      <c r="BS8" s="47">
        <v>27</v>
      </c>
      <c r="BT8" s="47">
        <v>29</v>
      </c>
      <c r="BU8" s="47">
        <v>27</v>
      </c>
      <c r="BV8" s="45">
        <f t="shared" si="4"/>
        <v>26.2</v>
      </c>
      <c r="BW8" s="3">
        <f t="shared" si="18"/>
        <v>160</v>
      </c>
      <c r="BX8" s="3">
        <f t="shared" si="18"/>
        <v>200</v>
      </c>
      <c r="BY8" s="2">
        <v>220</v>
      </c>
      <c r="CJ8" s="1">
        <v>6</v>
      </c>
      <c r="CK8" s="84">
        <v>24</v>
      </c>
      <c r="CL8" s="3">
        <f t="shared" si="19"/>
        <v>200</v>
      </c>
      <c r="CW8" s="13">
        <v>6</v>
      </c>
      <c r="CX8" s="47">
        <v>21</v>
      </c>
      <c r="CY8" s="47">
        <v>25</v>
      </c>
      <c r="CZ8" s="47">
        <v>26</v>
      </c>
      <c r="DA8" s="47">
        <v>27</v>
      </c>
      <c r="DB8" s="47">
        <v>26</v>
      </c>
      <c r="DC8" s="45">
        <f t="shared" si="5"/>
        <v>25</v>
      </c>
      <c r="DD8" s="8">
        <v>300</v>
      </c>
      <c r="DO8" s="13">
        <v>6</v>
      </c>
      <c r="DP8" s="58">
        <v>0.39900000000000002</v>
      </c>
      <c r="DQ8" s="58">
        <v>0.42699999999999999</v>
      </c>
      <c r="DR8" s="58">
        <v>0.58199999999999996</v>
      </c>
      <c r="DS8" s="59">
        <f t="shared" si="6"/>
        <v>0.46933333333333332</v>
      </c>
      <c r="DT8" s="13">
        <v>3.5</v>
      </c>
      <c r="EE8" s="1">
        <v>6</v>
      </c>
      <c r="EF8" s="64">
        <v>591</v>
      </c>
      <c r="EG8" s="65">
        <v>584</v>
      </c>
      <c r="EH8" s="72">
        <v>569</v>
      </c>
      <c r="EI8" s="61">
        <f t="shared" si="7"/>
        <v>581.33333333333337</v>
      </c>
      <c r="EJ8" s="74">
        <v>584</v>
      </c>
      <c r="EK8" s="65">
        <v>578</v>
      </c>
      <c r="EL8" s="72">
        <v>588</v>
      </c>
      <c r="EM8" s="61">
        <f t="shared" si="8"/>
        <v>583.33333333333337</v>
      </c>
      <c r="EN8" s="63">
        <v>21</v>
      </c>
      <c r="EO8" s="49">
        <f t="shared" si="0"/>
        <v>604.11764760983715</v>
      </c>
      <c r="EP8" s="66">
        <f t="shared" si="9"/>
        <v>495.65000046836155</v>
      </c>
      <c r="EQ8" s="66">
        <f t="shared" si="10"/>
        <v>670.58529475131263</v>
      </c>
      <c r="ER8" s="50">
        <f t="shared" si="11"/>
        <v>49</v>
      </c>
      <c r="ES8" s="17">
        <f t="shared" si="12"/>
        <v>583.11764760983715</v>
      </c>
      <c r="FG8" s="1">
        <v>6</v>
      </c>
      <c r="FH8" s="13">
        <v>10.4</v>
      </c>
      <c r="FI8" s="13">
        <v>8.9</v>
      </c>
      <c r="FJ8" s="13">
        <f t="shared" si="13"/>
        <v>0.40000000000000036</v>
      </c>
      <c r="FK8" s="13">
        <f t="shared" si="14"/>
        <v>-1.0999999999999996</v>
      </c>
      <c r="FL8" s="13">
        <v>2</v>
      </c>
      <c r="FM8" s="13">
        <v>-2</v>
      </c>
    </row>
    <row r="9" spans="1:169" x14ac:dyDescent="0.25">
      <c r="A9" s="1">
        <v>7</v>
      </c>
      <c r="B9" s="47">
        <v>28</v>
      </c>
      <c r="C9" s="47">
        <v>31</v>
      </c>
      <c r="D9" s="47">
        <v>34</v>
      </c>
      <c r="E9" s="47">
        <v>34</v>
      </c>
      <c r="F9" s="47">
        <v>32</v>
      </c>
      <c r="G9" s="45">
        <f t="shared" si="1"/>
        <v>31.8</v>
      </c>
      <c r="H9" s="3">
        <f t="shared" si="15"/>
        <v>160</v>
      </c>
      <c r="I9" s="3">
        <f t="shared" si="16"/>
        <v>200</v>
      </c>
      <c r="J9" s="2">
        <v>220</v>
      </c>
      <c r="U9" s="1">
        <v>7</v>
      </c>
      <c r="V9" s="47">
        <v>58</v>
      </c>
      <c r="W9" s="3">
        <f t="shared" si="17"/>
        <v>200</v>
      </c>
      <c r="AH9" s="13">
        <v>7</v>
      </c>
      <c r="AI9" s="47">
        <v>32</v>
      </c>
      <c r="AJ9" s="47">
        <v>36</v>
      </c>
      <c r="AK9" s="47">
        <v>38</v>
      </c>
      <c r="AL9" s="47">
        <v>35</v>
      </c>
      <c r="AM9" s="47">
        <v>49</v>
      </c>
      <c r="AN9" s="45">
        <f t="shared" si="2"/>
        <v>38</v>
      </c>
      <c r="AO9" s="8">
        <v>300</v>
      </c>
      <c r="AZ9" s="13">
        <v>7</v>
      </c>
      <c r="BA9" s="58">
        <v>0.46600000000000003</v>
      </c>
      <c r="BB9" s="58">
        <v>0.67600000000000005</v>
      </c>
      <c r="BC9" s="58">
        <v>0.45100000000000001</v>
      </c>
      <c r="BD9" s="59">
        <f t="shared" si="3"/>
        <v>0.53100000000000003</v>
      </c>
      <c r="BE9" s="13">
        <v>3.5</v>
      </c>
      <c r="BP9" s="1">
        <v>7</v>
      </c>
      <c r="BQ9" s="47">
        <v>24</v>
      </c>
      <c r="BR9" s="47">
        <v>26</v>
      </c>
      <c r="BS9" s="47">
        <v>29</v>
      </c>
      <c r="BT9" s="47">
        <v>29</v>
      </c>
      <c r="BU9" s="47">
        <v>29</v>
      </c>
      <c r="BV9" s="45">
        <f t="shared" si="4"/>
        <v>27.4</v>
      </c>
      <c r="BW9" s="3">
        <f t="shared" si="18"/>
        <v>160</v>
      </c>
      <c r="BX9" s="3">
        <f t="shared" si="18"/>
        <v>200</v>
      </c>
      <c r="BY9" s="2">
        <v>220</v>
      </c>
      <c r="CJ9" s="1">
        <v>7</v>
      </c>
      <c r="CK9" s="84">
        <v>28</v>
      </c>
      <c r="CL9" s="3">
        <f t="shared" si="19"/>
        <v>200</v>
      </c>
      <c r="CW9" s="13">
        <v>7</v>
      </c>
      <c r="CX9" s="47">
        <v>23</v>
      </c>
      <c r="CY9" s="47">
        <v>28</v>
      </c>
      <c r="CZ9" s="47">
        <v>30</v>
      </c>
      <c r="DA9" s="47">
        <v>28</v>
      </c>
      <c r="DB9" s="47">
        <v>28</v>
      </c>
      <c r="DC9" s="45">
        <f t="shared" si="5"/>
        <v>27.4</v>
      </c>
      <c r="DD9" s="8">
        <v>300</v>
      </c>
      <c r="DO9" s="13">
        <v>7</v>
      </c>
      <c r="DP9" s="58">
        <v>0.49199999999999999</v>
      </c>
      <c r="DQ9" s="58">
        <v>0.51400000000000001</v>
      </c>
      <c r="DR9" s="58">
        <v>0.72899999999999998</v>
      </c>
      <c r="DS9" s="59">
        <f t="shared" si="6"/>
        <v>0.57833333333333325</v>
      </c>
      <c r="DT9" s="13">
        <v>3.5</v>
      </c>
      <c r="EE9" s="1">
        <v>7</v>
      </c>
      <c r="EF9" s="64">
        <v>612</v>
      </c>
      <c r="EG9" s="65">
        <v>609</v>
      </c>
      <c r="EH9" s="72">
        <v>607</v>
      </c>
      <c r="EI9" s="61">
        <f t="shared" si="7"/>
        <v>609.33333333333337</v>
      </c>
      <c r="EJ9" s="74">
        <v>595</v>
      </c>
      <c r="EK9" s="65">
        <v>602</v>
      </c>
      <c r="EL9" s="72">
        <v>596</v>
      </c>
      <c r="EM9" s="61">
        <f t="shared" si="8"/>
        <v>597.66666666666663</v>
      </c>
      <c r="EN9" s="63">
        <v>21</v>
      </c>
      <c r="EO9" s="49">
        <f t="shared" si="0"/>
        <v>626.77682520700955</v>
      </c>
      <c r="EP9" s="66">
        <f t="shared" si="9"/>
        <v>514.9103014259581</v>
      </c>
      <c r="EQ9" s="66">
        <f t="shared" si="10"/>
        <v>696.64334898806089</v>
      </c>
      <c r="ER9" s="50">
        <f t="shared" si="11"/>
        <v>57</v>
      </c>
      <c r="ES9" s="17">
        <f t="shared" si="12"/>
        <v>605.77682520700955</v>
      </c>
      <c r="FG9" s="1">
        <v>7</v>
      </c>
      <c r="FH9" s="13">
        <v>11.2</v>
      </c>
      <c r="FI9" s="13">
        <v>10.6</v>
      </c>
      <c r="FJ9" s="13">
        <f t="shared" si="13"/>
        <v>1.1999999999999993</v>
      </c>
      <c r="FK9" s="13">
        <f t="shared" si="14"/>
        <v>0.59999999999999964</v>
      </c>
      <c r="FL9" s="13">
        <v>2</v>
      </c>
      <c r="FM9" s="13">
        <v>-2</v>
      </c>
    </row>
    <row r="10" spans="1:169" x14ac:dyDescent="0.25">
      <c r="A10" s="1">
        <v>8</v>
      </c>
      <c r="B10" s="47">
        <v>31</v>
      </c>
      <c r="C10" s="47">
        <v>37</v>
      </c>
      <c r="D10" s="47">
        <v>39</v>
      </c>
      <c r="E10" s="47">
        <v>39</v>
      </c>
      <c r="F10" s="47">
        <v>37</v>
      </c>
      <c r="G10" s="45">
        <f t="shared" si="1"/>
        <v>36.6</v>
      </c>
      <c r="H10" s="3">
        <f t="shared" si="15"/>
        <v>160</v>
      </c>
      <c r="I10" s="3">
        <f t="shared" si="16"/>
        <v>200</v>
      </c>
      <c r="J10" s="2">
        <v>220</v>
      </c>
      <c r="U10" s="1">
        <v>8</v>
      </c>
      <c r="V10" s="47">
        <v>60</v>
      </c>
      <c r="W10" s="3">
        <f t="shared" si="17"/>
        <v>200</v>
      </c>
      <c r="AH10" s="13">
        <v>8</v>
      </c>
      <c r="AI10" s="47">
        <v>38</v>
      </c>
      <c r="AJ10" s="47">
        <v>39</v>
      </c>
      <c r="AK10" s="47">
        <v>41</v>
      </c>
      <c r="AL10" s="47">
        <v>38</v>
      </c>
      <c r="AM10" s="47">
        <v>54</v>
      </c>
      <c r="AN10" s="45">
        <f t="shared" si="2"/>
        <v>42</v>
      </c>
      <c r="AO10" s="8">
        <v>300</v>
      </c>
      <c r="AZ10" s="13">
        <v>8</v>
      </c>
      <c r="BA10" s="58">
        <v>0.53600000000000003</v>
      </c>
      <c r="BB10" s="58">
        <v>0.73199999999999998</v>
      </c>
      <c r="BC10" s="58">
        <v>0.51900000000000002</v>
      </c>
      <c r="BD10" s="59">
        <f t="shared" si="3"/>
        <v>0.59566666666666668</v>
      </c>
      <c r="BE10" s="13">
        <v>3.5</v>
      </c>
      <c r="BP10" s="1">
        <v>8</v>
      </c>
      <c r="BQ10" s="47">
        <v>24</v>
      </c>
      <c r="BR10" s="47">
        <v>28</v>
      </c>
      <c r="BS10" s="47">
        <v>30</v>
      </c>
      <c r="BT10" s="47">
        <v>31</v>
      </c>
      <c r="BU10" s="47">
        <v>31</v>
      </c>
      <c r="BV10" s="45">
        <f t="shared" si="4"/>
        <v>28.8</v>
      </c>
      <c r="BW10" s="3">
        <f t="shared" si="18"/>
        <v>160</v>
      </c>
      <c r="BX10" s="3">
        <f t="shared" si="18"/>
        <v>200</v>
      </c>
      <c r="BY10" s="2">
        <v>220</v>
      </c>
      <c r="CJ10" s="1">
        <v>8</v>
      </c>
      <c r="CK10" s="84">
        <v>33</v>
      </c>
      <c r="CL10" s="3">
        <f t="shared" si="19"/>
        <v>200</v>
      </c>
      <c r="CW10" s="13">
        <v>8</v>
      </c>
      <c r="CX10" s="47">
        <v>26</v>
      </c>
      <c r="CY10" s="47">
        <v>31</v>
      </c>
      <c r="CZ10" s="47">
        <v>35</v>
      </c>
      <c r="DA10" s="47">
        <v>33</v>
      </c>
      <c r="DB10" s="47">
        <v>30</v>
      </c>
      <c r="DC10" s="45">
        <f t="shared" si="5"/>
        <v>31</v>
      </c>
      <c r="DD10" s="8">
        <v>300</v>
      </c>
      <c r="DO10" s="13">
        <v>8</v>
      </c>
      <c r="DP10" s="58">
        <v>0.56299999999999994</v>
      </c>
      <c r="DQ10" s="58">
        <v>0.58799999999999997</v>
      </c>
      <c r="DR10" s="58">
        <v>0.78900000000000003</v>
      </c>
      <c r="DS10" s="59">
        <f t="shared" si="6"/>
        <v>0.64666666666666661</v>
      </c>
      <c r="DT10" s="13">
        <v>3.5</v>
      </c>
      <c r="EE10" s="1">
        <v>8</v>
      </c>
      <c r="EF10" s="64">
        <v>632</v>
      </c>
      <c r="EG10" s="65">
        <v>603</v>
      </c>
      <c r="EH10" s="72">
        <v>637</v>
      </c>
      <c r="EI10" s="61">
        <f t="shared" si="7"/>
        <v>624</v>
      </c>
      <c r="EJ10" s="74">
        <v>633</v>
      </c>
      <c r="EK10" s="65">
        <v>614</v>
      </c>
      <c r="EL10" s="72">
        <v>607</v>
      </c>
      <c r="EM10" s="61">
        <f t="shared" si="8"/>
        <v>618</v>
      </c>
      <c r="EN10" s="63">
        <v>21</v>
      </c>
      <c r="EO10" s="49">
        <f t="shared" si="0"/>
        <v>646.45510804178514</v>
      </c>
      <c r="EP10" s="66">
        <f t="shared" si="9"/>
        <v>531.63684183551732</v>
      </c>
      <c r="EQ10" s="66">
        <f t="shared" si="10"/>
        <v>719.27337424805285</v>
      </c>
      <c r="ER10" s="50">
        <f t="shared" si="11"/>
        <v>65</v>
      </c>
      <c r="ES10" s="17">
        <f t="shared" si="12"/>
        <v>625.45510804178514</v>
      </c>
      <c r="FG10" s="1">
        <v>8</v>
      </c>
      <c r="FH10" s="13">
        <v>9.3000000000000007</v>
      </c>
      <c r="FI10" s="13">
        <v>9.4</v>
      </c>
      <c r="FJ10" s="13">
        <f t="shared" si="13"/>
        <v>-0.69999999999999929</v>
      </c>
      <c r="FK10" s="13">
        <f t="shared" si="14"/>
        <v>-0.59999999999999964</v>
      </c>
      <c r="FL10" s="13">
        <v>2</v>
      </c>
      <c r="FM10" s="13">
        <v>-2</v>
      </c>
    </row>
    <row r="11" spans="1:169" x14ac:dyDescent="0.25">
      <c r="A11" s="1">
        <v>9</v>
      </c>
      <c r="B11" s="47">
        <v>39</v>
      </c>
      <c r="C11" s="47">
        <v>44</v>
      </c>
      <c r="D11" s="47">
        <v>45</v>
      </c>
      <c r="E11" s="47">
        <v>50</v>
      </c>
      <c r="F11" s="47">
        <v>52</v>
      </c>
      <c r="G11" s="45">
        <f t="shared" si="1"/>
        <v>46</v>
      </c>
      <c r="H11" s="3">
        <f t="shared" si="15"/>
        <v>160</v>
      </c>
      <c r="I11" s="3">
        <f t="shared" si="16"/>
        <v>200</v>
      </c>
      <c r="J11" s="2">
        <v>220</v>
      </c>
      <c r="U11" s="1">
        <v>9</v>
      </c>
      <c r="V11" s="47">
        <v>66</v>
      </c>
      <c r="W11" s="3">
        <f t="shared" si="17"/>
        <v>200</v>
      </c>
      <c r="AH11" s="13">
        <v>9</v>
      </c>
      <c r="AI11" s="47">
        <v>45</v>
      </c>
      <c r="AJ11" s="47">
        <v>42</v>
      </c>
      <c r="AK11" s="47">
        <v>49</v>
      </c>
      <c r="AL11" s="47">
        <v>58</v>
      </c>
      <c r="AM11" s="47">
        <v>55</v>
      </c>
      <c r="AN11" s="45">
        <f t="shared" si="2"/>
        <v>49.8</v>
      </c>
      <c r="AO11" s="8">
        <v>300</v>
      </c>
      <c r="AZ11" s="13">
        <v>9</v>
      </c>
      <c r="BA11" s="58">
        <v>0.63</v>
      </c>
      <c r="BB11" s="58">
        <v>0.81</v>
      </c>
      <c r="BC11" s="58">
        <v>0.59</v>
      </c>
      <c r="BD11" s="59">
        <f t="shared" si="3"/>
        <v>0.67666666666666664</v>
      </c>
      <c r="BE11" s="13">
        <v>3.5</v>
      </c>
      <c r="BP11" s="1">
        <v>9</v>
      </c>
      <c r="BQ11" s="47">
        <v>28</v>
      </c>
      <c r="BR11" s="47">
        <v>34</v>
      </c>
      <c r="BS11" s="47">
        <v>35</v>
      </c>
      <c r="BT11" s="47">
        <v>34</v>
      </c>
      <c r="BU11" s="47">
        <v>37</v>
      </c>
      <c r="BV11" s="45">
        <f t="shared" si="4"/>
        <v>33.6</v>
      </c>
      <c r="BW11" s="3">
        <f t="shared" si="18"/>
        <v>160</v>
      </c>
      <c r="BX11" s="3">
        <f t="shared" si="18"/>
        <v>200</v>
      </c>
      <c r="BY11" s="2">
        <v>220</v>
      </c>
      <c r="CJ11" s="1">
        <v>9</v>
      </c>
      <c r="CK11" s="84">
        <v>40</v>
      </c>
      <c r="CL11" s="3">
        <f t="shared" si="19"/>
        <v>200</v>
      </c>
      <c r="CW11" s="13">
        <v>9</v>
      </c>
      <c r="CX11" s="47">
        <v>28</v>
      </c>
      <c r="CY11" s="47">
        <v>32</v>
      </c>
      <c r="CZ11" s="47">
        <v>40</v>
      </c>
      <c r="DA11" s="47">
        <v>38</v>
      </c>
      <c r="DB11" s="47">
        <v>32</v>
      </c>
      <c r="DC11" s="45">
        <f t="shared" si="5"/>
        <v>34</v>
      </c>
      <c r="DD11" s="8">
        <v>300</v>
      </c>
      <c r="DO11" s="13">
        <v>9</v>
      </c>
      <c r="DP11" s="58">
        <v>0.63800000000000001</v>
      </c>
      <c r="DQ11" s="58">
        <v>0.629</v>
      </c>
      <c r="DR11" s="58">
        <v>0.871</v>
      </c>
      <c r="DS11" s="59">
        <f t="shared" si="6"/>
        <v>0.71266666666666667</v>
      </c>
      <c r="DT11" s="13">
        <v>3.5</v>
      </c>
      <c r="EE11" s="1">
        <v>9</v>
      </c>
      <c r="EF11" s="64">
        <v>674</v>
      </c>
      <c r="EG11" s="65">
        <v>619</v>
      </c>
      <c r="EH11" s="72">
        <v>638</v>
      </c>
      <c r="EI11" s="61">
        <f t="shared" si="7"/>
        <v>643.66666666666663</v>
      </c>
      <c r="EJ11" s="74">
        <v>652</v>
      </c>
      <c r="EK11" s="65">
        <v>627</v>
      </c>
      <c r="EL11" s="72">
        <v>615</v>
      </c>
      <c r="EM11" s="61">
        <f t="shared" si="8"/>
        <v>631.33333333333337</v>
      </c>
      <c r="EN11" s="63">
        <v>21</v>
      </c>
      <c r="EO11" s="49">
        <f t="shared" si="0"/>
        <v>663.84638674155724</v>
      </c>
      <c r="EP11" s="66">
        <f t="shared" si="9"/>
        <v>546.4194287303236</v>
      </c>
      <c r="EQ11" s="66">
        <f t="shared" si="10"/>
        <v>739.27334475279076</v>
      </c>
      <c r="ER11" s="50">
        <f t="shared" si="11"/>
        <v>73</v>
      </c>
      <c r="ES11" s="17">
        <f t="shared" si="12"/>
        <v>642.84638674155724</v>
      </c>
      <c r="FG11" s="1">
        <v>9</v>
      </c>
      <c r="FH11" s="13">
        <v>10.7</v>
      </c>
      <c r="FI11" s="13">
        <v>9.5</v>
      </c>
      <c r="FJ11" s="13">
        <f t="shared" si="13"/>
        <v>0.69999999999999929</v>
      </c>
      <c r="FK11" s="13">
        <f t="shared" si="14"/>
        <v>-0.5</v>
      </c>
      <c r="FL11" s="13">
        <v>2</v>
      </c>
      <c r="FM11" s="13">
        <v>-2</v>
      </c>
    </row>
    <row r="12" spans="1:169" x14ac:dyDescent="0.25">
      <c r="A12" s="1">
        <v>10</v>
      </c>
      <c r="B12" s="47">
        <v>42</v>
      </c>
      <c r="C12" s="47">
        <v>48</v>
      </c>
      <c r="D12" s="47">
        <v>52</v>
      </c>
      <c r="E12" s="47">
        <v>55</v>
      </c>
      <c r="F12" s="47">
        <v>59</v>
      </c>
      <c r="G12" s="45">
        <f t="shared" si="1"/>
        <v>51.2</v>
      </c>
      <c r="H12" s="3">
        <f t="shared" si="15"/>
        <v>160</v>
      </c>
      <c r="I12" s="3">
        <f t="shared" si="16"/>
        <v>200</v>
      </c>
      <c r="J12" s="2">
        <v>220</v>
      </c>
      <c r="U12" s="1">
        <v>10</v>
      </c>
      <c r="V12" s="47">
        <v>72</v>
      </c>
      <c r="W12" s="3">
        <f t="shared" si="17"/>
        <v>200</v>
      </c>
      <c r="AH12" s="13">
        <v>10</v>
      </c>
      <c r="AI12" s="47">
        <v>78</v>
      </c>
      <c r="AJ12" s="47">
        <v>62</v>
      </c>
      <c r="AK12" s="47">
        <v>78</v>
      </c>
      <c r="AL12" s="47">
        <v>84</v>
      </c>
      <c r="AM12" s="47">
        <v>72</v>
      </c>
      <c r="AN12" s="45">
        <f t="shared" si="2"/>
        <v>74.8</v>
      </c>
      <c r="AO12" s="8">
        <v>300</v>
      </c>
      <c r="AZ12" s="13">
        <v>10</v>
      </c>
      <c r="BA12" s="58">
        <v>0.748</v>
      </c>
      <c r="BB12" s="58">
        <v>0.88500000000000001</v>
      </c>
      <c r="BC12" s="58">
        <v>0.79100000000000004</v>
      </c>
      <c r="BD12" s="59">
        <f t="shared" si="3"/>
        <v>0.80799999999999994</v>
      </c>
      <c r="BE12" s="13">
        <v>3.5</v>
      </c>
      <c r="BP12" s="1">
        <v>10</v>
      </c>
      <c r="BQ12" s="47">
        <v>28</v>
      </c>
      <c r="BR12" s="47">
        <v>38</v>
      </c>
      <c r="BS12" s="47">
        <v>39</v>
      </c>
      <c r="BT12" s="47">
        <v>36</v>
      </c>
      <c r="BU12" s="47">
        <v>40</v>
      </c>
      <c r="BV12" s="45">
        <f t="shared" si="4"/>
        <v>36.200000000000003</v>
      </c>
      <c r="BW12" s="3">
        <f t="shared" si="18"/>
        <v>160</v>
      </c>
      <c r="BX12" s="3">
        <f t="shared" si="18"/>
        <v>200</v>
      </c>
      <c r="BY12" s="2">
        <v>220</v>
      </c>
      <c r="CJ12" s="1">
        <v>10</v>
      </c>
      <c r="CK12" s="84">
        <v>50</v>
      </c>
      <c r="CL12" s="3">
        <f t="shared" si="19"/>
        <v>200</v>
      </c>
      <c r="CW12" s="13">
        <v>10</v>
      </c>
      <c r="CX12" s="47">
        <v>34</v>
      </c>
      <c r="CY12" s="47">
        <v>46</v>
      </c>
      <c r="CZ12" s="47">
        <v>52</v>
      </c>
      <c r="DA12" s="47">
        <v>49</v>
      </c>
      <c r="DB12" s="47">
        <v>39</v>
      </c>
      <c r="DC12" s="45">
        <f t="shared" si="5"/>
        <v>44</v>
      </c>
      <c r="DD12" s="8">
        <v>300</v>
      </c>
      <c r="DO12" s="13">
        <v>10</v>
      </c>
      <c r="DP12" s="58">
        <v>0.755</v>
      </c>
      <c r="DQ12" s="58">
        <v>0.68899999999999995</v>
      </c>
      <c r="DR12" s="58">
        <v>0.90700000000000003</v>
      </c>
      <c r="DS12" s="59">
        <f t="shared" si="6"/>
        <v>0.78366666666666662</v>
      </c>
      <c r="DT12" s="13">
        <v>3.5</v>
      </c>
      <c r="EE12" s="1">
        <v>10</v>
      </c>
      <c r="EF12" s="64">
        <v>687</v>
      </c>
      <c r="EG12" s="65">
        <v>647</v>
      </c>
      <c r="EH12" s="72">
        <v>665</v>
      </c>
      <c r="EI12" s="61">
        <f t="shared" si="7"/>
        <v>666.33333333333337</v>
      </c>
      <c r="EJ12" s="74">
        <v>660</v>
      </c>
      <c r="EK12" s="65">
        <v>653</v>
      </c>
      <c r="EL12" s="72">
        <v>631</v>
      </c>
      <c r="EM12" s="61">
        <f t="shared" si="8"/>
        <v>648</v>
      </c>
      <c r="EN12" s="63">
        <v>21</v>
      </c>
      <c r="EO12" s="49">
        <f t="shared" si="0"/>
        <v>679.42733151313416</v>
      </c>
      <c r="EP12" s="66">
        <f t="shared" si="9"/>
        <v>559.66323178616403</v>
      </c>
      <c r="EQ12" s="66">
        <f t="shared" si="10"/>
        <v>757.19143124010418</v>
      </c>
      <c r="ER12" s="50">
        <f t="shared" si="11"/>
        <v>81</v>
      </c>
      <c r="ES12" s="17">
        <f t="shared" si="12"/>
        <v>658.42733151313416</v>
      </c>
      <c r="FG12" s="1">
        <v>10</v>
      </c>
      <c r="FH12" s="13">
        <v>9.4</v>
      </c>
      <c r="FI12" s="13">
        <v>10.8</v>
      </c>
      <c r="FJ12" s="13">
        <f t="shared" si="13"/>
        <v>-0.59999999999999964</v>
      </c>
      <c r="FK12" s="13">
        <f t="shared" si="14"/>
        <v>0.80000000000000071</v>
      </c>
      <c r="FL12" s="13">
        <v>2</v>
      </c>
      <c r="FM12" s="13">
        <v>-2</v>
      </c>
    </row>
    <row r="13" spans="1:169" x14ac:dyDescent="0.25">
      <c r="A13" s="1">
        <v>11</v>
      </c>
      <c r="B13" s="47">
        <v>45</v>
      </c>
      <c r="C13" s="47">
        <v>52</v>
      </c>
      <c r="D13" s="47">
        <v>56</v>
      </c>
      <c r="E13" s="47">
        <v>60</v>
      </c>
      <c r="F13" s="47">
        <v>64</v>
      </c>
      <c r="G13" s="45">
        <f t="shared" si="1"/>
        <v>55.4</v>
      </c>
      <c r="H13" s="3">
        <f t="shared" si="15"/>
        <v>160</v>
      </c>
      <c r="I13" s="3">
        <f t="shared" si="16"/>
        <v>200</v>
      </c>
      <c r="J13" s="2">
        <v>220</v>
      </c>
      <c r="U13" s="1">
        <v>11</v>
      </c>
      <c r="V13" s="47">
        <v>75</v>
      </c>
      <c r="W13" s="3">
        <f t="shared" si="17"/>
        <v>200</v>
      </c>
      <c r="AH13" s="13">
        <v>11</v>
      </c>
      <c r="AI13" s="47">
        <v>94</v>
      </c>
      <c r="AJ13" s="47">
        <v>78</v>
      </c>
      <c r="AK13" s="47">
        <v>103</v>
      </c>
      <c r="AL13" s="47">
        <v>106</v>
      </c>
      <c r="AM13" s="47">
        <v>87</v>
      </c>
      <c r="AN13" s="45">
        <f t="shared" si="2"/>
        <v>93.6</v>
      </c>
      <c r="AO13" s="8">
        <v>300</v>
      </c>
      <c r="AZ13" s="13">
        <v>11</v>
      </c>
      <c r="BA13" s="58">
        <v>1.2490000000000001</v>
      </c>
      <c r="BB13" s="58">
        <v>1.171</v>
      </c>
      <c r="BC13" s="58">
        <v>1.109</v>
      </c>
      <c r="BD13" s="59">
        <f t="shared" si="3"/>
        <v>1.1763333333333332</v>
      </c>
      <c r="BE13" s="13">
        <v>3.5</v>
      </c>
      <c r="BP13" s="1">
        <v>11</v>
      </c>
      <c r="BQ13" s="47">
        <v>32</v>
      </c>
      <c r="BR13" s="47">
        <v>40</v>
      </c>
      <c r="BS13" s="47">
        <v>40</v>
      </c>
      <c r="BT13" s="47">
        <v>41</v>
      </c>
      <c r="BU13" s="47">
        <v>42</v>
      </c>
      <c r="BV13" s="45">
        <f t="shared" si="4"/>
        <v>39</v>
      </c>
      <c r="BW13" s="3">
        <f t="shared" si="18"/>
        <v>160</v>
      </c>
      <c r="BX13" s="3">
        <f t="shared" si="18"/>
        <v>200</v>
      </c>
      <c r="BY13" s="2">
        <v>220</v>
      </c>
      <c r="CJ13" s="1">
        <v>11</v>
      </c>
      <c r="CK13" s="84">
        <v>68</v>
      </c>
      <c r="CL13" s="3">
        <f t="shared" si="19"/>
        <v>200</v>
      </c>
      <c r="CW13" s="13">
        <v>11</v>
      </c>
      <c r="CX13" s="47">
        <v>43</v>
      </c>
      <c r="CY13" s="47">
        <v>56</v>
      </c>
      <c r="CZ13" s="47">
        <v>64</v>
      </c>
      <c r="DA13" s="47">
        <v>62</v>
      </c>
      <c r="DB13" s="47">
        <v>45</v>
      </c>
      <c r="DC13" s="45">
        <f t="shared" si="5"/>
        <v>54</v>
      </c>
      <c r="DD13" s="8">
        <v>300</v>
      </c>
      <c r="DO13" s="13">
        <v>11</v>
      </c>
      <c r="DP13" s="58">
        <v>0.80300000000000005</v>
      </c>
      <c r="DQ13" s="58">
        <v>0.746</v>
      </c>
      <c r="DR13" s="58">
        <v>0.95399999999999996</v>
      </c>
      <c r="DS13" s="59">
        <f t="shared" si="6"/>
        <v>0.83433333333333337</v>
      </c>
      <c r="DT13" s="13">
        <v>3.5</v>
      </c>
      <c r="EE13" s="1">
        <v>11</v>
      </c>
      <c r="EF13" s="64">
        <v>688</v>
      </c>
      <c r="EG13" s="65">
        <v>651</v>
      </c>
      <c r="EH13" s="72">
        <v>681</v>
      </c>
      <c r="EI13" s="61">
        <f t="shared" si="7"/>
        <v>673.33333333333337</v>
      </c>
      <c r="EJ13" s="74">
        <v>677</v>
      </c>
      <c r="EK13" s="65">
        <v>653</v>
      </c>
      <c r="EL13" s="72">
        <v>644</v>
      </c>
      <c r="EM13" s="61">
        <f t="shared" si="8"/>
        <v>658</v>
      </c>
      <c r="EN13" s="63">
        <v>21</v>
      </c>
      <c r="EO13" s="49">
        <f t="shared" si="0"/>
        <v>693.53955229249493</v>
      </c>
      <c r="EP13" s="66">
        <f t="shared" ref="EP13:EP25" si="20">ES13*0.9</f>
        <v>605.2855970632454</v>
      </c>
      <c r="EQ13" s="66">
        <f t="shared" ref="EQ13:EQ25" si="21">ES13*1.1</f>
        <v>739.79350752174446</v>
      </c>
      <c r="ER13" s="50">
        <f t="shared" si="11"/>
        <v>89</v>
      </c>
      <c r="ES13" s="17">
        <f t="shared" si="12"/>
        <v>672.53955229249493</v>
      </c>
      <c r="FG13" s="1">
        <v>11</v>
      </c>
      <c r="FH13" s="13">
        <v>9.8000000000000007</v>
      </c>
      <c r="FI13" s="13">
        <v>8.9</v>
      </c>
      <c r="FJ13" s="13">
        <f t="shared" si="13"/>
        <v>-0.19999999999999929</v>
      </c>
      <c r="FK13" s="13">
        <f t="shared" si="14"/>
        <v>-1.0999999999999996</v>
      </c>
      <c r="FL13" s="13">
        <v>2</v>
      </c>
      <c r="FM13" s="13">
        <v>-2</v>
      </c>
    </row>
    <row r="14" spans="1:169" x14ac:dyDescent="0.25">
      <c r="A14" s="1">
        <v>12</v>
      </c>
      <c r="B14" s="47">
        <v>46</v>
      </c>
      <c r="C14" s="47">
        <v>54</v>
      </c>
      <c r="D14" s="47">
        <v>61</v>
      </c>
      <c r="E14" s="47">
        <v>62</v>
      </c>
      <c r="F14" s="47">
        <v>67</v>
      </c>
      <c r="G14" s="45">
        <f t="shared" si="1"/>
        <v>58</v>
      </c>
      <c r="H14" s="3">
        <f t="shared" si="15"/>
        <v>160</v>
      </c>
      <c r="I14" s="3">
        <f t="shared" si="16"/>
        <v>200</v>
      </c>
      <c r="J14" s="2">
        <v>220</v>
      </c>
      <c r="U14" s="1">
        <v>12</v>
      </c>
      <c r="V14" s="47">
        <v>87</v>
      </c>
      <c r="W14" s="3">
        <f t="shared" si="17"/>
        <v>200</v>
      </c>
      <c r="AH14" s="13">
        <v>12</v>
      </c>
      <c r="AI14" s="47">
        <v>116</v>
      </c>
      <c r="AJ14" s="47">
        <v>87</v>
      </c>
      <c r="AK14" s="47">
        <v>121</v>
      </c>
      <c r="AL14" s="47">
        <v>131</v>
      </c>
      <c r="AM14" s="47">
        <v>102</v>
      </c>
      <c r="AN14" s="45">
        <f t="shared" si="2"/>
        <v>111.4</v>
      </c>
      <c r="AO14" s="8">
        <v>300</v>
      </c>
      <c r="AZ14" s="13">
        <v>12</v>
      </c>
      <c r="BA14" s="58">
        <v>1.3919999999999999</v>
      </c>
      <c r="BB14" s="58">
        <v>1.391</v>
      </c>
      <c r="BC14" s="58">
        <v>1.3080000000000001</v>
      </c>
      <c r="BD14" s="59">
        <f t="shared" si="3"/>
        <v>1.3636666666666668</v>
      </c>
      <c r="BE14" s="13">
        <v>3.5</v>
      </c>
      <c r="BP14" s="1">
        <v>12</v>
      </c>
      <c r="BQ14" s="47">
        <v>40</v>
      </c>
      <c r="BR14" s="47">
        <v>45</v>
      </c>
      <c r="BS14" s="47">
        <v>48</v>
      </c>
      <c r="BT14" s="47">
        <v>48</v>
      </c>
      <c r="BU14" s="47">
        <v>48</v>
      </c>
      <c r="BV14" s="45">
        <f t="shared" si="4"/>
        <v>45.8</v>
      </c>
      <c r="BW14" s="3">
        <f t="shared" si="18"/>
        <v>160</v>
      </c>
      <c r="BX14" s="3">
        <f t="shared" si="18"/>
        <v>200</v>
      </c>
      <c r="BY14" s="2">
        <v>220</v>
      </c>
      <c r="CJ14" s="1">
        <v>12</v>
      </c>
      <c r="CK14" s="84">
        <v>75</v>
      </c>
      <c r="CL14" s="3">
        <f t="shared" si="19"/>
        <v>200</v>
      </c>
      <c r="CW14" s="13">
        <v>12</v>
      </c>
      <c r="CX14" s="47">
        <v>56</v>
      </c>
      <c r="CY14" s="47">
        <v>71</v>
      </c>
      <c r="CZ14" s="47">
        <v>75</v>
      </c>
      <c r="DA14" s="47">
        <v>77</v>
      </c>
      <c r="DB14" s="47">
        <v>56</v>
      </c>
      <c r="DC14" s="45">
        <f t="shared" si="5"/>
        <v>67</v>
      </c>
      <c r="DD14" s="8">
        <v>300</v>
      </c>
      <c r="DO14" s="13">
        <v>12</v>
      </c>
      <c r="DP14" s="58">
        <v>0.85</v>
      </c>
      <c r="DQ14" s="58">
        <v>0.82299999999999995</v>
      </c>
      <c r="DR14" s="58">
        <v>1.032</v>
      </c>
      <c r="DS14" s="59">
        <f t="shared" si="6"/>
        <v>0.90166666666666673</v>
      </c>
      <c r="DT14" s="13">
        <v>3.5</v>
      </c>
      <c r="EE14" s="1">
        <v>12</v>
      </c>
      <c r="EF14" s="64">
        <v>711</v>
      </c>
      <c r="EG14" s="65">
        <v>669</v>
      </c>
      <c r="EH14" s="72">
        <v>688</v>
      </c>
      <c r="EI14" s="61">
        <f t="shared" si="7"/>
        <v>689.33333333333337</v>
      </c>
      <c r="EJ14" s="74">
        <v>688</v>
      </c>
      <c r="EK14" s="65">
        <v>667</v>
      </c>
      <c r="EL14" s="72">
        <v>659</v>
      </c>
      <c r="EM14" s="61">
        <f t="shared" si="8"/>
        <v>671.33333333333337</v>
      </c>
      <c r="EN14" s="63">
        <v>21</v>
      </c>
      <c r="EO14" s="49">
        <f t="shared" si="0"/>
        <v>706.43624832185446</v>
      </c>
      <c r="EP14" s="66">
        <f t="shared" si="20"/>
        <v>616.89262348966906</v>
      </c>
      <c r="EQ14" s="66">
        <f t="shared" si="21"/>
        <v>753.97987315403998</v>
      </c>
      <c r="ER14" s="50">
        <f t="shared" si="11"/>
        <v>97</v>
      </c>
      <c r="ES14" s="17">
        <f t="shared" si="12"/>
        <v>685.43624832185446</v>
      </c>
      <c r="FG14" s="1">
        <v>12</v>
      </c>
      <c r="FH14" s="13">
        <v>11.3</v>
      </c>
      <c r="FI14" s="13">
        <v>10.7</v>
      </c>
      <c r="FJ14" s="13">
        <f t="shared" si="13"/>
        <v>1.3000000000000007</v>
      </c>
      <c r="FK14" s="13">
        <f t="shared" si="14"/>
        <v>0.69999999999999929</v>
      </c>
      <c r="FL14" s="13">
        <v>2</v>
      </c>
      <c r="FM14" s="13">
        <v>-2</v>
      </c>
    </row>
    <row r="15" spans="1:169" x14ac:dyDescent="0.25">
      <c r="A15" s="1">
        <v>13</v>
      </c>
      <c r="B15" s="47">
        <v>50</v>
      </c>
      <c r="C15" s="47">
        <v>58</v>
      </c>
      <c r="D15" s="47">
        <v>66</v>
      </c>
      <c r="E15" s="47">
        <v>64</v>
      </c>
      <c r="F15" s="47">
        <v>72</v>
      </c>
      <c r="G15" s="45">
        <f t="shared" si="1"/>
        <v>62</v>
      </c>
      <c r="H15" s="3">
        <f t="shared" si="15"/>
        <v>160</v>
      </c>
      <c r="I15" s="3">
        <f t="shared" si="16"/>
        <v>200</v>
      </c>
      <c r="J15" s="2">
        <v>220</v>
      </c>
      <c r="U15" s="1">
        <v>13</v>
      </c>
      <c r="V15" s="47">
        <v>98</v>
      </c>
      <c r="W15" s="3">
        <f t="shared" si="17"/>
        <v>200</v>
      </c>
      <c r="AH15" s="13">
        <v>13</v>
      </c>
      <c r="AI15" s="47">
        <v>124</v>
      </c>
      <c r="AJ15" s="47">
        <v>99</v>
      </c>
      <c r="AK15" s="47">
        <v>139</v>
      </c>
      <c r="AL15" s="47">
        <v>141</v>
      </c>
      <c r="AM15" s="47">
        <v>115</v>
      </c>
      <c r="AN15" s="45">
        <f t="shared" si="2"/>
        <v>123.6</v>
      </c>
      <c r="AO15" s="8">
        <v>300</v>
      </c>
      <c r="AZ15" s="13">
        <v>13</v>
      </c>
      <c r="BA15" s="58">
        <v>1.5780000000000001</v>
      </c>
      <c r="BB15" s="58">
        <v>1.512</v>
      </c>
      <c r="BC15" s="58">
        <v>1.5</v>
      </c>
      <c r="BD15" s="59">
        <f t="shared" si="3"/>
        <v>1.53</v>
      </c>
      <c r="BE15" s="13">
        <v>3.5</v>
      </c>
      <c r="BP15" s="1">
        <v>13</v>
      </c>
      <c r="BQ15" s="47">
        <v>42</v>
      </c>
      <c r="BR15" s="47">
        <v>50</v>
      </c>
      <c r="BS15" s="47">
        <v>52</v>
      </c>
      <c r="BT15" s="47">
        <v>51</v>
      </c>
      <c r="BU15" s="47">
        <v>51</v>
      </c>
      <c r="BV15" s="45">
        <f t="shared" si="4"/>
        <v>49.2</v>
      </c>
      <c r="BW15" s="3">
        <f t="shared" si="18"/>
        <v>160</v>
      </c>
      <c r="BX15" s="3">
        <f t="shared" si="18"/>
        <v>200</v>
      </c>
      <c r="BY15" s="2">
        <v>220</v>
      </c>
      <c r="CJ15" s="1">
        <v>13</v>
      </c>
      <c r="CK15" s="84">
        <v>84</v>
      </c>
      <c r="CL15" s="3">
        <f t="shared" si="19"/>
        <v>200</v>
      </c>
      <c r="CW15" s="13">
        <v>13</v>
      </c>
      <c r="CX15" s="47">
        <v>63</v>
      </c>
      <c r="CY15" s="47">
        <v>84</v>
      </c>
      <c r="CZ15" s="47">
        <v>87</v>
      </c>
      <c r="DA15" s="47">
        <v>85</v>
      </c>
      <c r="DB15" s="47">
        <v>64</v>
      </c>
      <c r="DC15" s="45">
        <f t="shared" si="5"/>
        <v>76.599999999999994</v>
      </c>
      <c r="DD15" s="8">
        <v>300</v>
      </c>
      <c r="DO15" s="13">
        <v>13</v>
      </c>
      <c r="DP15" s="58">
        <v>0.98099999999999998</v>
      </c>
      <c r="DQ15" s="58">
        <v>1.0109999999999999</v>
      </c>
      <c r="DR15" s="58">
        <v>1.244</v>
      </c>
      <c r="DS15" s="59">
        <f t="shared" si="6"/>
        <v>1.0786666666666667</v>
      </c>
      <c r="DT15" s="13">
        <v>3.5</v>
      </c>
      <c r="EE15" s="1">
        <v>13</v>
      </c>
      <c r="EF15" s="64">
        <v>694</v>
      </c>
      <c r="EG15" s="65">
        <v>672</v>
      </c>
      <c r="EH15" s="72">
        <v>701</v>
      </c>
      <c r="EI15" s="61">
        <f t="shared" si="7"/>
        <v>689</v>
      </c>
      <c r="EJ15" s="74">
        <v>701</v>
      </c>
      <c r="EK15" s="65">
        <v>672</v>
      </c>
      <c r="EL15" s="72">
        <v>670</v>
      </c>
      <c r="EM15" s="61">
        <f t="shared" si="8"/>
        <v>681</v>
      </c>
      <c r="EN15" s="63">
        <v>21</v>
      </c>
      <c r="EO15" s="49">
        <f t="shared" si="0"/>
        <v>718.3103081791287</v>
      </c>
      <c r="EP15" s="66">
        <f t="shared" si="20"/>
        <v>627.57927736121587</v>
      </c>
      <c r="EQ15" s="66">
        <f t="shared" si="21"/>
        <v>767.04133899704163</v>
      </c>
      <c r="ER15" s="50">
        <f t="shared" si="11"/>
        <v>105</v>
      </c>
      <c r="ES15" s="17">
        <f t="shared" si="12"/>
        <v>697.3103081791287</v>
      </c>
      <c r="FG15" s="1">
        <v>13</v>
      </c>
      <c r="FH15" s="13">
        <v>8.5</v>
      </c>
      <c r="FI15" s="13">
        <v>11.5</v>
      </c>
      <c r="FJ15" s="13">
        <f t="shared" si="13"/>
        <v>-1.5</v>
      </c>
      <c r="FK15" s="13">
        <f t="shared" si="14"/>
        <v>1.5</v>
      </c>
      <c r="FL15" s="13">
        <v>2</v>
      </c>
      <c r="FM15" s="13">
        <v>-2</v>
      </c>
    </row>
    <row r="16" spans="1:169" x14ac:dyDescent="0.25">
      <c r="A16" s="1">
        <v>14</v>
      </c>
      <c r="B16" s="47">
        <v>56</v>
      </c>
      <c r="C16" s="47">
        <v>66</v>
      </c>
      <c r="D16" s="47">
        <v>74</v>
      </c>
      <c r="E16" s="47">
        <v>71</v>
      </c>
      <c r="F16" s="47">
        <v>81</v>
      </c>
      <c r="G16" s="45">
        <f t="shared" si="1"/>
        <v>69.599999999999994</v>
      </c>
      <c r="H16" s="3">
        <f t="shared" si="15"/>
        <v>160</v>
      </c>
      <c r="I16" s="3">
        <f t="shared" si="16"/>
        <v>200</v>
      </c>
      <c r="J16" s="2">
        <v>220</v>
      </c>
      <c r="U16" s="1">
        <v>14</v>
      </c>
      <c r="V16" s="47">
        <v>107</v>
      </c>
      <c r="W16" s="3">
        <f t="shared" si="17"/>
        <v>200</v>
      </c>
      <c r="AH16" s="13">
        <v>14</v>
      </c>
      <c r="AI16" s="47">
        <v>129</v>
      </c>
      <c r="AJ16" s="47">
        <v>114</v>
      </c>
      <c r="AK16" s="47">
        <v>155</v>
      </c>
      <c r="AL16" s="47">
        <v>147</v>
      </c>
      <c r="AM16" s="47">
        <v>126</v>
      </c>
      <c r="AN16" s="45">
        <f t="shared" si="2"/>
        <v>134.19999999999999</v>
      </c>
      <c r="AO16" s="8">
        <v>300</v>
      </c>
      <c r="AZ16" s="13">
        <v>14</v>
      </c>
      <c r="BA16" s="58">
        <v>1.7450000000000001</v>
      </c>
      <c r="BB16" s="58">
        <v>1.639</v>
      </c>
      <c r="BC16" s="58">
        <v>1.8180000000000001</v>
      </c>
      <c r="BD16" s="59">
        <f t="shared" si="3"/>
        <v>1.734</v>
      </c>
      <c r="BE16" s="13">
        <v>3.5</v>
      </c>
      <c r="BP16" s="1">
        <v>14</v>
      </c>
      <c r="BQ16" s="47">
        <v>49</v>
      </c>
      <c r="BR16" s="47">
        <v>57</v>
      </c>
      <c r="BS16" s="47">
        <v>54</v>
      </c>
      <c r="BT16" s="47">
        <v>58</v>
      </c>
      <c r="BU16" s="47">
        <v>61</v>
      </c>
      <c r="BV16" s="45">
        <f t="shared" si="4"/>
        <v>55.8</v>
      </c>
      <c r="BW16" s="3">
        <f t="shared" si="18"/>
        <v>160</v>
      </c>
      <c r="BX16" s="3">
        <f t="shared" si="18"/>
        <v>200</v>
      </c>
      <c r="BY16" s="2">
        <v>220</v>
      </c>
      <c r="CJ16" s="1">
        <v>14</v>
      </c>
      <c r="CK16" s="84">
        <v>90</v>
      </c>
      <c r="CL16" s="3">
        <f t="shared" si="19"/>
        <v>200</v>
      </c>
      <c r="CW16" s="13">
        <v>14</v>
      </c>
      <c r="CX16" s="47">
        <v>71</v>
      </c>
      <c r="CY16" s="47">
        <v>91</v>
      </c>
      <c r="CZ16" s="47">
        <v>94</v>
      </c>
      <c r="DA16" s="47">
        <v>93</v>
      </c>
      <c r="DB16" s="47">
        <v>67</v>
      </c>
      <c r="DC16" s="45">
        <f t="shared" si="5"/>
        <v>83.2</v>
      </c>
      <c r="DD16" s="8">
        <v>300</v>
      </c>
      <c r="DO16" s="13">
        <v>14</v>
      </c>
      <c r="DP16" s="58">
        <v>1.1819999999999999</v>
      </c>
      <c r="DQ16" s="58">
        <v>1.2370000000000001</v>
      </c>
      <c r="DR16" s="58">
        <v>1.4690000000000001</v>
      </c>
      <c r="DS16" s="59">
        <f t="shared" si="6"/>
        <v>1.296</v>
      </c>
      <c r="DT16" s="13">
        <v>3.5</v>
      </c>
      <c r="EE16" s="1">
        <v>14</v>
      </c>
      <c r="EF16" s="64">
        <v>694</v>
      </c>
      <c r="EG16" s="65">
        <v>681</v>
      </c>
      <c r="EH16" s="72">
        <v>711</v>
      </c>
      <c r="EI16" s="61">
        <f t="shared" si="7"/>
        <v>695.33333333333337</v>
      </c>
      <c r="EJ16" s="74">
        <v>719</v>
      </c>
      <c r="EK16" s="65">
        <v>693</v>
      </c>
      <c r="EL16" s="72">
        <v>694</v>
      </c>
      <c r="EM16" s="61">
        <f t="shared" si="8"/>
        <v>702</v>
      </c>
      <c r="EN16" s="63">
        <v>21</v>
      </c>
      <c r="EO16" s="49">
        <f t="shared" si="0"/>
        <v>729.31206300177973</v>
      </c>
      <c r="EP16" s="66">
        <f t="shared" si="20"/>
        <v>637.48085670160174</v>
      </c>
      <c r="EQ16" s="66">
        <f t="shared" si="21"/>
        <v>779.14326930195773</v>
      </c>
      <c r="ER16" s="50">
        <f t="shared" si="11"/>
        <v>113</v>
      </c>
      <c r="ES16" s="17">
        <f t="shared" si="12"/>
        <v>708.31206300177973</v>
      </c>
      <c r="FG16" s="1">
        <v>14</v>
      </c>
      <c r="FH16" s="13">
        <v>9.9</v>
      </c>
      <c r="FI16" s="13">
        <v>10.199999999999999</v>
      </c>
      <c r="FJ16" s="13">
        <f t="shared" si="13"/>
        <v>-9.9999999999999645E-2</v>
      </c>
      <c r="FK16" s="13">
        <f t="shared" si="14"/>
        <v>0.19999999999999929</v>
      </c>
      <c r="FL16" s="13">
        <v>2</v>
      </c>
      <c r="FM16" s="13">
        <v>-2</v>
      </c>
    </row>
    <row r="17" spans="1:169" x14ac:dyDescent="0.25">
      <c r="A17" s="1">
        <v>15</v>
      </c>
      <c r="B17" s="47">
        <v>64</v>
      </c>
      <c r="C17" s="47">
        <v>76</v>
      </c>
      <c r="D17" s="47">
        <v>92</v>
      </c>
      <c r="E17" s="47">
        <v>90</v>
      </c>
      <c r="F17" s="47">
        <v>91</v>
      </c>
      <c r="G17" s="45">
        <f t="shared" si="1"/>
        <v>82.6</v>
      </c>
      <c r="H17" s="3">
        <f t="shared" si="15"/>
        <v>160</v>
      </c>
      <c r="I17" s="3">
        <f t="shared" si="16"/>
        <v>200</v>
      </c>
      <c r="J17" s="2">
        <v>220</v>
      </c>
      <c r="U17" s="1">
        <v>15</v>
      </c>
      <c r="V17" s="47">
        <v>119</v>
      </c>
      <c r="W17" s="3">
        <f t="shared" si="17"/>
        <v>200</v>
      </c>
      <c r="AH17" s="13">
        <v>15</v>
      </c>
      <c r="AI17" s="47">
        <v>130</v>
      </c>
      <c r="AJ17" s="47">
        <v>130</v>
      </c>
      <c r="AK17" s="47">
        <v>163</v>
      </c>
      <c r="AL17" s="47">
        <v>157</v>
      </c>
      <c r="AM17" s="47">
        <v>139</v>
      </c>
      <c r="AN17" s="45">
        <f t="shared" si="2"/>
        <v>143.80000000000001</v>
      </c>
      <c r="AO17" s="8">
        <v>300</v>
      </c>
      <c r="AZ17" s="13">
        <v>15</v>
      </c>
      <c r="BA17" s="58">
        <v>1.964</v>
      </c>
      <c r="BB17" s="58">
        <v>1.8440000000000001</v>
      </c>
      <c r="BC17" s="58">
        <v>2.0190000000000001</v>
      </c>
      <c r="BD17" s="59">
        <f t="shared" si="3"/>
        <v>1.9423333333333332</v>
      </c>
      <c r="BE17" s="13">
        <v>3.5</v>
      </c>
      <c r="BP17" s="1">
        <v>15</v>
      </c>
      <c r="BQ17" s="47">
        <v>55</v>
      </c>
      <c r="BR17" s="47">
        <v>67</v>
      </c>
      <c r="BS17" s="47">
        <v>66</v>
      </c>
      <c r="BT17" s="47">
        <v>69</v>
      </c>
      <c r="BU17" s="47">
        <v>67</v>
      </c>
      <c r="BV17" s="45">
        <f t="shared" si="4"/>
        <v>64.8</v>
      </c>
      <c r="BW17" s="3">
        <f t="shared" si="18"/>
        <v>160</v>
      </c>
      <c r="BX17" s="3">
        <f t="shared" si="18"/>
        <v>200</v>
      </c>
      <c r="BY17" s="2">
        <v>220</v>
      </c>
      <c r="CJ17" s="1">
        <v>15</v>
      </c>
      <c r="CK17" s="84">
        <v>94</v>
      </c>
      <c r="CL17" s="3">
        <f t="shared" si="19"/>
        <v>200</v>
      </c>
      <c r="CW17" s="13">
        <v>15</v>
      </c>
      <c r="CX17" s="47">
        <v>78</v>
      </c>
      <c r="CY17" s="47">
        <v>98</v>
      </c>
      <c r="CZ17" s="47">
        <v>102</v>
      </c>
      <c r="DA17" s="47">
        <v>104</v>
      </c>
      <c r="DB17" s="47">
        <v>77</v>
      </c>
      <c r="DC17" s="45">
        <f t="shared" si="5"/>
        <v>91.8</v>
      </c>
      <c r="DD17" s="8">
        <v>300</v>
      </c>
      <c r="DO17" s="13">
        <v>15</v>
      </c>
      <c r="DP17" s="58">
        <v>1.306</v>
      </c>
      <c r="DQ17" s="58">
        <v>1.42</v>
      </c>
      <c r="DR17" s="58">
        <v>1.6</v>
      </c>
      <c r="DS17" s="59">
        <f t="shared" si="6"/>
        <v>1.4420000000000002</v>
      </c>
      <c r="DT17" s="13">
        <v>3.5</v>
      </c>
      <c r="EE17" s="1">
        <v>15</v>
      </c>
      <c r="EF17" s="64">
        <v>697</v>
      </c>
      <c r="EG17" s="65">
        <v>710</v>
      </c>
      <c r="EH17" s="72">
        <v>730</v>
      </c>
      <c r="EI17" s="61">
        <f t="shared" si="7"/>
        <v>712.33333333333337</v>
      </c>
      <c r="EJ17" s="74">
        <v>717</v>
      </c>
      <c r="EK17" s="65">
        <v>698</v>
      </c>
      <c r="EL17" s="72">
        <v>711</v>
      </c>
      <c r="EM17" s="61">
        <f t="shared" si="8"/>
        <v>708.66666666666663</v>
      </c>
      <c r="EN17" s="63">
        <v>21</v>
      </c>
      <c r="EO17" s="49">
        <f t="shared" si="0"/>
        <v>739.56095275917539</v>
      </c>
      <c r="EP17" s="66">
        <f t="shared" si="20"/>
        <v>646.70485748325791</v>
      </c>
      <c r="EQ17" s="66">
        <f t="shared" si="21"/>
        <v>790.41704803509299</v>
      </c>
      <c r="ER17" s="50">
        <f t="shared" si="11"/>
        <v>121</v>
      </c>
      <c r="ES17" s="17">
        <f t="shared" si="12"/>
        <v>718.56095275917539</v>
      </c>
      <c r="FG17" s="1">
        <v>15</v>
      </c>
      <c r="FH17" s="13">
        <v>8.4</v>
      </c>
      <c r="FI17" s="13">
        <v>11.8</v>
      </c>
      <c r="FJ17" s="13">
        <f t="shared" si="13"/>
        <v>-1.5999999999999996</v>
      </c>
      <c r="FK17" s="13">
        <f t="shared" si="14"/>
        <v>1.8000000000000007</v>
      </c>
      <c r="FL17" s="13">
        <v>2</v>
      </c>
      <c r="FM17" s="13">
        <v>-2</v>
      </c>
    </row>
    <row r="18" spans="1:169" x14ac:dyDescent="0.25">
      <c r="A18" s="1">
        <v>16</v>
      </c>
      <c r="B18" s="47">
        <v>82</v>
      </c>
      <c r="C18" s="47">
        <v>96</v>
      </c>
      <c r="D18" s="47">
        <v>110</v>
      </c>
      <c r="E18" s="47">
        <v>101</v>
      </c>
      <c r="F18" s="47">
        <v>101</v>
      </c>
      <c r="G18" s="45">
        <f t="shared" si="1"/>
        <v>98</v>
      </c>
      <c r="H18" s="3">
        <f t="shared" si="15"/>
        <v>160</v>
      </c>
      <c r="I18" s="3">
        <f t="shared" si="16"/>
        <v>200</v>
      </c>
      <c r="J18" s="2">
        <v>220</v>
      </c>
      <c r="U18" s="1">
        <v>16</v>
      </c>
      <c r="V18" s="47">
        <v>130</v>
      </c>
      <c r="W18" s="3">
        <f t="shared" si="17"/>
        <v>200</v>
      </c>
      <c r="AH18" s="13">
        <v>16</v>
      </c>
      <c r="AI18" s="47">
        <v>136</v>
      </c>
      <c r="AJ18" s="47">
        <v>147</v>
      </c>
      <c r="AK18" s="47">
        <v>194</v>
      </c>
      <c r="AL18" s="47">
        <v>177</v>
      </c>
      <c r="AM18" s="47">
        <v>160</v>
      </c>
      <c r="AN18" s="45">
        <f t="shared" si="2"/>
        <v>162.80000000000001</v>
      </c>
      <c r="AO18" s="8">
        <v>300</v>
      </c>
      <c r="AZ18" s="13">
        <v>16</v>
      </c>
      <c r="BA18" s="58">
        <v>2.09</v>
      </c>
      <c r="BB18" s="58">
        <v>2.0840000000000001</v>
      </c>
      <c r="BC18" s="58">
        <v>2.1739999999999999</v>
      </c>
      <c r="BD18" s="59">
        <f t="shared" si="3"/>
        <v>2.1159999999999997</v>
      </c>
      <c r="BE18" s="13">
        <v>3.5</v>
      </c>
      <c r="BP18" s="1">
        <v>16</v>
      </c>
      <c r="BQ18" s="47">
        <v>65</v>
      </c>
      <c r="BR18" s="47">
        <v>78</v>
      </c>
      <c r="BS18" s="47">
        <v>74</v>
      </c>
      <c r="BT18" s="47">
        <v>74</v>
      </c>
      <c r="BU18" s="47">
        <v>81</v>
      </c>
      <c r="BV18" s="45">
        <f t="shared" si="4"/>
        <v>74.400000000000006</v>
      </c>
      <c r="BW18" s="3">
        <f t="shared" si="18"/>
        <v>160</v>
      </c>
      <c r="BX18" s="3">
        <f t="shared" si="18"/>
        <v>200</v>
      </c>
      <c r="BY18" s="2">
        <v>220</v>
      </c>
      <c r="CJ18" s="1">
        <v>16</v>
      </c>
      <c r="CK18" s="84">
        <v>105</v>
      </c>
      <c r="CL18" s="3">
        <f t="shared" si="19"/>
        <v>200</v>
      </c>
      <c r="CW18" s="13">
        <v>16</v>
      </c>
      <c r="CX18" s="47">
        <v>92</v>
      </c>
      <c r="CY18" s="47">
        <v>106</v>
      </c>
      <c r="CZ18" s="47">
        <v>118</v>
      </c>
      <c r="DA18" s="47">
        <v>128</v>
      </c>
      <c r="DB18" s="47">
        <v>96</v>
      </c>
      <c r="DC18" s="45">
        <f t="shared" si="5"/>
        <v>108</v>
      </c>
      <c r="DD18" s="8">
        <v>300</v>
      </c>
      <c r="DO18" s="13">
        <v>16</v>
      </c>
      <c r="DP18" s="58">
        <v>1.5</v>
      </c>
      <c r="DQ18" s="58">
        <v>1.6060000000000001</v>
      </c>
      <c r="DR18" s="58">
        <v>1.7430000000000001</v>
      </c>
      <c r="DS18" s="59">
        <f t="shared" si="6"/>
        <v>1.6163333333333334</v>
      </c>
      <c r="DT18" s="13">
        <v>3.5</v>
      </c>
      <c r="EE18" s="1">
        <v>16</v>
      </c>
      <c r="EF18" s="64">
        <v>724</v>
      </c>
      <c r="EG18" s="65">
        <v>716</v>
      </c>
      <c r="EH18" s="72">
        <v>740</v>
      </c>
      <c r="EI18" s="61">
        <f t="shared" si="7"/>
        <v>726.66666666666663</v>
      </c>
      <c r="EJ18" s="74">
        <v>722</v>
      </c>
      <c r="EK18" s="65">
        <v>708</v>
      </c>
      <c r="EL18" s="72">
        <v>717</v>
      </c>
      <c r="EM18" s="61">
        <f t="shared" si="8"/>
        <v>715.66666666666663</v>
      </c>
      <c r="EN18" s="63">
        <v>21</v>
      </c>
      <c r="EO18" s="49">
        <f t="shared" si="0"/>
        <v>749.15345005324082</v>
      </c>
      <c r="EP18" s="66">
        <f t="shared" si="20"/>
        <v>655.33810504791677</v>
      </c>
      <c r="EQ18" s="66">
        <f t="shared" si="21"/>
        <v>800.96879505856498</v>
      </c>
      <c r="ER18" s="50">
        <f t="shared" si="11"/>
        <v>129</v>
      </c>
      <c r="ES18" s="17">
        <f t="shared" si="12"/>
        <v>728.15345005324082</v>
      </c>
      <c r="FG18" s="1">
        <v>16</v>
      </c>
      <c r="FH18" s="13">
        <v>10.6</v>
      </c>
      <c r="FI18" s="13">
        <v>8.8000000000000007</v>
      </c>
      <c r="FJ18" s="13">
        <f t="shared" si="13"/>
        <v>0.59999999999999964</v>
      </c>
      <c r="FK18" s="13">
        <f t="shared" si="14"/>
        <v>-1.1999999999999993</v>
      </c>
      <c r="FL18" s="13">
        <v>2</v>
      </c>
      <c r="FM18" s="13">
        <v>-2</v>
      </c>
    </row>
    <row r="19" spans="1:169" x14ac:dyDescent="0.25">
      <c r="A19" s="1">
        <v>17</v>
      </c>
      <c r="B19" s="47">
        <v>93</v>
      </c>
      <c r="C19" s="47">
        <v>104</v>
      </c>
      <c r="D19" s="47">
        <v>116</v>
      </c>
      <c r="E19" s="47">
        <v>109</v>
      </c>
      <c r="F19" s="47">
        <v>109</v>
      </c>
      <c r="G19" s="45">
        <f t="shared" si="1"/>
        <v>106.2</v>
      </c>
      <c r="H19" s="3">
        <f t="shared" si="15"/>
        <v>160</v>
      </c>
      <c r="I19" s="3">
        <f t="shared" si="16"/>
        <v>200</v>
      </c>
      <c r="J19" s="2">
        <v>220</v>
      </c>
      <c r="U19" s="1">
        <v>17</v>
      </c>
      <c r="V19" s="47">
        <v>142</v>
      </c>
      <c r="W19" s="3">
        <f t="shared" si="17"/>
        <v>200</v>
      </c>
      <c r="AH19" s="13">
        <v>17</v>
      </c>
      <c r="AI19" s="47">
        <v>163</v>
      </c>
      <c r="AJ19" s="47">
        <v>169</v>
      </c>
      <c r="AK19" s="47">
        <v>206</v>
      </c>
      <c r="AL19" s="47">
        <v>203</v>
      </c>
      <c r="AM19" s="47">
        <v>191</v>
      </c>
      <c r="AN19" s="45">
        <f t="shared" si="2"/>
        <v>186.4</v>
      </c>
      <c r="AO19" s="8">
        <v>300</v>
      </c>
      <c r="AZ19" s="13">
        <v>17</v>
      </c>
      <c r="BA19" s="58">
        <v>2.42</v>
      </c>
      <c r="BB19" s="58">
        <v>2.4169999999999998</v>
      </c>
      <c r="BC19" s="58">
        <v>2.3620000000000001</v>
      </c>
      <c r="BD19" s="59">
        <f t="shared" si="3"/>
        <v>2.3996666666666666</v>
      </c>
      <c r="BE19" s="13">
        <v>3.5</v>
      </c>
      <c r="BP19" s="1">
        <v>17</v>
      </c>
      <c r="BQ19" s="47">
        <v>74</v>
      </c>
      <c r="BR19" s="47">
        <v>88</v>
      </c>
      <c r="BS19" s="47">
        <v>82</v>
      </c>
      <c r="BT19" s="47">
        <v>82</v>
      </c>
      <c r="BU19" s="47">
        <v>91</v>
      </c>
      <c r="BV19" s="45">
        <f t="shared" si="4"/>
        <v>83.4</v>
      </c>
      <c r="BW19" s="3">
        <f t="shared" si="18"/>
        <v>160</v>
      </c>
      <c r="BX19" s="3">
        <f t="shared" si="18"/>
        <v>200</v>
      </c>
      <c r="BY19" s="2">
        <v>220</v>
      </c>
      <c r="CJ19" s="1">
        <v>17</v>
      </c>
      <c r="CK19" s="84">
        <v>115</v>
      </c>
      <c r="CL19" s="3">
        <f t="shared" si="19"/>
        <v>200</v>
      </c>
      <c r="CW19" s="13">
        <v>17</v>
      </c>
      <c r="CX19" s="47">
        <v>113</v>
      </c>
      <c r="CY19" s="47">
        <v>128</v>
      </c>
      <c r="CZ19" s="47">
        <v>142</v>
      </c>
      <c r="DA19" s="47">
        <v>156</v>
      </c>
      <c r="DB19" s="47">
        <v>123</v>
      </c>
      <c r="DC19" s="45">
        <f t="shared" si="5"/>
        <v>132.4</v>
      </c>
      <c r="DD19" s="8">
        <v>300</v>
      </c>
      <c r="DO19" s="13">
        <v>17</v>
      </c>
      <c r="DP19" s="58">
        <v>1.732</v>
      </c>
      <c r="DQ19" s="58">
        <v>1.748</v>
      </c>
      <c r="DR19" s="58">
        <v>1.9570000000000001</v>
      </c>
      <c r="DS19" s="59">
        <f t="shared" si="6"/>
        <v>1.8123333333333334</v>
      </c>
      <c r="DT19" s="13">
        <v>3.5</v>
      </c>
      <c r="EE19" s="1">
        <v>17</v>
      </c>
      <c r="EF19" s="64">
        <v>734</v>
      </c>
      <c r="EG19" s="65">
        <v>728</v>
      </c>
      <c r="EH19" s="72">
        <v>754</v>
      </c>
      <c r="EI19" s="61">
        <f t="shared" si="7"/>
        <v>738.66666666666663</v>
      </c>
      <c r="EJ19" s="74">
        <v>729</v>
      </c>
      <c r="EK19" s="65">
        <v>723</v>
      </c>
      <c r="EL19" s="72">
        <v>728</v>
      </c>
      <c r="EM19" s="61">
        <f t="shared" si="8"/>
        <v>726.66666666666663</v>
      </c>
      <c r="EN19" s="63">
        <v>21</v>
      </c>
      <c r="EO19" s="49">
        <f t="shared" si="0"/>
        <v>758.16859566896028</v>
      </c>
      <c r="EP19" s="66">
        <f t="shared" si="20"/>
        <v>663.45173610206427</v>
      </c>
      <c r="EQ19" s="66">
        <f t="shared" si="21"/>
        <v>810.8854552358564</v>
      </c>
      <c r="ER19" s="50">
        <f t="shared" si="11"/>
        <v>137</v>
      </c>
      <c r="ES19" s="17">
        <f t="shared" si="12"/>
        <v>737.16859566896028</v>
      </c>
      <c r="FG19" s="1">
        <v>17</v>
      </c>
      <c r="FH19" s="13">
        <v>10.199999999999999</v>
      </c>
      <c r="FI19" s="13">
        <v>9.9</v>
      </c>
      <c r="FJ19" s="13">
        <f t="shared" si="13"/>
        <v>0.19999999999999929</v>
      </c>
      <c r="FK19" s="13">
        <f t="shared" si="14"/>
        <v>-9.9999999999999645E-2</v>
      </c>
      <c r="FL19" s="13">
        <v>2</v>
      </c>
      <c r="FM19" s="13">
        <v>-2</v>
      </c>
    </row>
    <row r="20" spans="1:169" x14ac:dyDescent="0.25">
      <c r="A20" s="46">
        <v>18</v>
      </c>
      <c r="B20" s="84">
        <v>102</v>
      </c>
      <c r="C20" s="84">
        <v>109</v>
      </c>
      <c r="D20" s="84">
        <v>124</v>
      </c>
      <c r="E20" s="84">
        <v>118</v>
      </c>
      <c r="F20" s="84">
        <v>116</v>
      </c>
      <c r="G20" s="45">
        <f t="shared" si="1"/>
        <v>113.8</v>
      </c>
      <c r="H20" s="3">
        <f t="shared" si="15"/>
        <v>160</v>
      </c>
      <c r="I20" s="3">
        <f t="shared" si="16"/>
        <v>200</v>
      </c>
      <c r="J20" s="2">
        <v>220</v>
      </c>
      <c r="U20" s="46">
        <v>18</v>
      </c>
      <c r="V20" s="47">
        <v>152</v>
      </c>
      <c r="W20" s="3">
        <f t="shared" si="17"/>
        <v>200</v>
      </c>
      <c r="AH20" s="13">
        <v>18</v>
      </c>
      <c r="AI20" s="47">
        <v>197</v>
      </c>
      <c r="AJ20" s="47">
        <v>208</v>
      </c>
      <c r="AK20" s="47">
        <v>243</v>
      </c>
      <c r="AL20" s="47">
        <v>244</v>
      </c>
      <c r="AM20" s="47">
        <v>208</v>
      </c>
      <c r="AN20" s="45">
        <f t="shared" si="2"/>
        <v>220</v>
      </c>
      <c r="AO20" s="8">
        <v>300</v>
      </c>
      <c r="AZ20" s="13">
        <v>18</v>
      </c>
      <c r="BA20" s="58">
        <v>2.7189999999999999</v>
      </c>
      <c r="BB20" s="58">
        <v>2.7730000000000001</v>
      </c>
      <c r="BC20" s="58">
        <v>2.5859999999999999</v>
      </c>
      <c r="BD20" s="59">
        <f t="shared" si="3"/>
        <v>2.6926666666666663</v>
      </c>
      <c r="BE20" s="13">
        <v>3.5</v>
      </c>
      <c r="BP20" s="46">
        <v>18</v>
      </c>
      <c r="BQ20" s="47">
        <v>84</v>
      </c>
      <c r="BR20" s="47">
        <v>94</v>
      </c>
      <c r="BS20" s="47">
        <v>99</v>
      </c>
      <c r="BT20" s="47">
        <v>95</v>
      </c>
      <c r="BU20" s="47">
        <v>97</v>
      </c>
      <c r="BV20" s="45">
        <f t="shared" si="4"/>
        <v>93.8</v>
      </c>
      <c r="BW20" s="3">
        <f t="shared" ref="BW20:BX25" si="22">BW19</f>
        <v>160</v>
      </c>
      <c r="BX20" s="3">
        <f t="shared" si="22"/>
        <v>200</v>
      </c>
      <c r="BY20" s="2">
        <v>220</v>
      </c>
      <c r="CJ20" s="46">
        <v>18</v>
      </c>
      <c r="CK20" s="84">
        <v>126</v>
      </c>
      <c r="CL20" s="3">
        <f t="shared" si="19"/>
        <v>200</v>
      </c>
      <c r="CW20" s="13">
        <v>18</v>
      </c>
      <c r="CX20" s="47">
        <v>132</v>
      </c>
      <c r="CY20" s="47">
        <v>145</v>
      </c>
      <c r="CZ20" s="47">
        <v>167</v>
      </c>
      <c r="DA20" s="47">
        <v>186</v>
      </c>
      <c r="DB20" s="47">
        <v>147</v>
      </c>
      <c r="DC20" s="45">
        <f t="shared" si="5"/>
        <v>155.4</v>
      </c>
      <c r="DD20" s="8">
        <v>300</v>
      </c>
      <c r="DO20" s="13">
        <v>18</v>
      </c>
      <c r="DP20" s="58">
        <v>1.944</v>
      </c>
      <c r="DQ20" s="58">
        <v>1.9390000000000001</v>
      </c>
      <c r="DR20" s="58">
        <v>2.2050000000000001</v>
      </c>
      <c r="DS20" s="59">
        <f t="shared" si="6"/>
        <v>2.0293333333333332</v>
      </c>
      <c r="DT20" s="13">
        <v>3.5</v>
      </c>
      <c r="EE20" s="1">
        <v>18</v>
      </c>
      <c r="EF20" s="64">
        <v>739</v>
      </c>
      <c r="EG20" s="65">
        <v>743</v>
      </c>
      <c r="EH20" s="72">
        <v>759</v>
      </c>
      <c r="EI20" s="61">
        <f t="shared" si="7"/>
        <v>747</v>
      </c>
      <c r="EJ20" s="74">
        <v>748</v>
      </c>
      <c r="EK20" s="65">
        <v>748</v>
      </c>
      <c r="EL20" s="72">
        <v>733</v>
      </c>
      <c r="EM20" s="61">
        <f t="shared" si="8"/>
        <v>743</v>
      </c>
      <c r="EN20" s="63">
        <v>21</v>
      </c>
      <c r="EO20" s="49">
        <f t="shared" si="0"/>
        <v>766.67196077106632</v>
      </c>
      <c r="EP20" s="66">
        <f t="shared" si="20"/>
        <v>671.10476469395974</v>
      </c>
      <c r="EQ20" s="66">
        <f t="shared" si="21"/>
        <v>820.23915684817302</v>
      </c>
      <c r="ER20" s="50">
        <f t="shared" si="11"/>
        <v>145</v>
      </c>
      <c r="ES20" s="17">
        <f t="shared" si="12"/>
        <v>745.67196077106632</v>
      </c>
      <c r="FG20" s="1">
        <v>18</v>
      </c>
      <c r="FH20" s="13">
        <v>11.3</v>
      </c>
      <c r="FI20" s="13">
        <v>9.3000000000000007</v>
      </c>
      <c r="FJ20" s="13">
        <f t="shared" si="13"/>
        <v>1.3000000000000007</v>
      </c>
      <c r="FK20" s="13">
        <f t="shared" si="14"/>
        <v>-0.69999999999999929</v>
      </c>
      <c r="FL20" s="13">
        <v>2</v>
      </c>
      <c r="FM20" s="13">
        <v>-2</v>
      </c>
    </row>
    <row r="21" spans="1:169" x14ac:dyDescent="0.25">
      <c r="A21" s="46">
        <v>19</v>
      </c>
      <c r="B21" s="84">
        <v>118</v>
      </c>
      <c r="C21" s="84">
        <v>121</v>
      </c>
      <c r="D21" s="84">
        <v>136</v>
      </c>
      <c r="E21" s="84">
        <v>126</v>
      </c>
      <c r="F21" s="84">
        <v>125</v>
      </c>
      <c r="G21" s="45">
        <f t="shared" si="1"/>
        <v>125.2</v>
      </c>
      <c r="H21" s="3">
        <f t="shared" si="15"/>
        <v>160</v>
      </c>
      <c r="I21" s="3">
        <f t="shared" si="16"/>
        <v>200</v>
      </c>
      <c r="J21" s="2">
        <v>220</v>
      </c>
      <c r="U21" s="46">
        <v>19</v>
      </c>
      <c r="V21" s="47">
        <v>159</v>
      </c>
      <c r="W21" s="3">
        <f t="shared" si="17"/>
        <v>200</v>
      </c>
      <c r="AH21" s="13">
        <v>19</v>
      </c>
      <c r="AI21" s="47">
        <v>219</v>
      </c>
      <c r="AJ21" s="47">
        <v>224</v>
      </c>
      <c r="AK21" s="47">
        <v>259</v>
      </c>
      <c r="AL21" s="47">
        <v>268</v>
      </c>
      <c r="AM21" s="47">
        <v>216</v>
      </c>
      <c r="AN21" s="45">
        <f t="shared" si="2"/>
        <v>237.2</v>
      </c>
      <c r="AO21" s="8">
        <v>300</v>
      </c>
      <c r="AZ21" s="13">
        <v>19</v>
      </c>
      <c r="BA21" s="58">
        <v>3.077</v>
      </c>
      <c r="BB21" s="58">
        <v>3.0190000000000001</v>
      </c>
      <c r="BC21" s="58">
        <v>2.8090000000000002</v>
      </c>
      <c r="BD21" s="59">
        <f t="shared" si="3"/>
        <v>2.9683333333333337</v>
      </c>
      <c r="BE21" s="13">
        <v>3.5</v>
      </c>
      <c r="BP21" s="46">
        <v>19</v>
      </c>
      <c r="BQ21" s="47">
        <v>101</v>
      </c>
      <c r="BR21" s="47">
        <v>110</v>
      </c>
      <c r="BS21" s="47">
        <v>120</v>
      </c>
      <c r="BT21" s="47">
        <v>115</v>
      </c>
      <c r="BU21" s="47">
        <v>119</v>
      </c>
      <c r="BV21" s="45">
        <f t="shared" si="4"/>
        <v>113</v>
      </c>
      <c r="BW21" s="3">
        <f t="shared" si="22"/>
        <v>160</v>
      </c>
      <c r="BX21" s="3">
        <f t="shared" si="22"/>
        <v>200</v>
      </c>
      <c r="BY21" s="2">
        <v>220</v>
      </c>
      <c r="CJ21" s="46">
        <v>19</v>
      </c>
      <c r="CK21" s="84">
        <v>141</v>
      </c>
      <c r="CL21" s="3">
        <f t="shared" si="19"/>
        <v>200</v>
      </c>
      <c r="CW21" s="13">
        <v>19</v>
      </c>
      <c r="CX21" s="47">
        <v>145</v>
      </c>
      <c r="CY21" s="47">
        <v>158</v>
      </c>
      <c r="CZ21" s="47">
        <v>180</v>
      </c>
      <c r="DA21" s="47">
        <v>211</v>
      </c>
      <c r="DB21" s="47">
        <v>161</v>
      </c>
      <c r="DC21" s="45">
        <f t="shared" si="5"/>
        <v>171</v>
      </c>
      <c r="DD21" s="8">
        <v>300</v>
      </c>
      <c r="DO21" s="13">
        <v>19</v>
      </c>
      <c r="DP21" s="58">
        <v>2.153</v>
      </c>
      <c r="DQ21" s="58">
        <v>2.2160000000000002</v>
      </c>
      <c r="DR21" s="58">
        <v>2.5459999999999998</v>
      </c>
      <c r="DS21" s="59">
        <f t="shared" si="6"/>
        <v>2.3049999999999997</v>
      </c>
      <c r="DT21" s="13">
        <v>3.5</v>
      </c>
      <c r="EE21" s="1">
        <v>19</v>
      </c>
      <c r="EF21" s="64">
        <v>761</v>
      </c>
      <c r="EG21" s="65">
        <v>752</v>
      </c>
      <c r="EH21" s="72">
        <v>766</v>
      </c>
      <c r="EI21" s="61">
        <f t="shared" si="7"/>
        <v>759.66666666666663</v>
      </c>
      <c r="EJ21" s="74">
        <v>754</v>
      </c>
      <c r="EK21" s="65">
        <v>759</v>
      </c>
      <c r="EL21" s="72">
        <v>739</v>
      </c>
      <c r="EM21" s="61">
        <f t="shared" si="8"/>
        <v>750.66666666666663</v>
      </c>
      <c r="EN21" s="63">
        <v>21</v>
      </c>
      <c r="EO21" s="49">
        <f t="shared" ref="EO21:EO25" si="23">EN21+SUM(ES21)</f>
        <v>774.7185436320716</v>
      </c>
      <c r="EP21" s="66">
        <f t="shared" si="20"/>
        <v>678.34668926886445</v>
      </c>
      <c r="EQ21" s="66">
        <f t="shared" si="21"/>
        <v>829.09039799527886</v>
      </c>
      <c r="ER21" s="50">
        <f t="shared" ref="ER21:ER25" si="24">EE21*8+1</f>
        <v>153</v>
      </c>
      <c r="ES21" s="17">
        <f t="shared" ref="ES21:ES25" si="25">LOG10(ER21)*345</f>
        <v>753.7185436320716</v>
      </c>
      <c r="FG21" s="1">
        <v>19</v>
      </c>
      <c r="FH21" s="13">
        <v>9.6999999999999993</v>
      </c>
      <c r="FI21" s="13">
        <v>11.2</v>
      </c>
      <c r="FJ21" s="13">
        <f t="shared" si="13"/>
        <v>-0.30000000000000071</v>
      </c>
      <c r="FK21" s="13">
        <f t="shared" si="14"/>
        <v>1.1999999999999993</v>
      </c>
      <c r="FL21" s="13">
        <v>2</v>
      </c>
      <c r="FM21" s="13">
        <v>-2</v>
      </c>
    </row>
    <row r="22" spans="1:169" x14ac:dyDescent="0.25">
      <c r="A22" s="46">
        <v>20</v>
      </c>
      <c r="B22" s="84">
        <v>141</v>
      </c>
      <c r="C22" s="84">
        <v>137</v>
      </c>
      <c r="D22" s="84">
        <v>147</v>
      </c>
      <c r="E22" s="84">
        <v>138</v>
      </c>
      <c r="F22" s="84">
        <v>134</v>
      </c>
      <c r="G22" s="45">
        <f t="shared" si="1"/>
        <v>139.4</v>
      </c>
      <c r="H22" s="3">
        <f t="shared" si="15"/>
        <v>160</v>
      </c>
      <c r="I22" s="3">
        <f t="shared" si="16"/>
        <v>200</v>
      </c>
      <c r="J22" s="2">
        <v>220</v>
      </c>
      <c r="U22" s="46">
        <v>20</v>
      </c>
      <c r="V22" s="47">
        <v>163</v>
      </c>
      <c r="W22" s="3">
        <f t="shared" si="17"/>
        <v>200</v>
      </c>
      <c r="AH22" s="13">
        <v>20</v>
      </c>
      <c r="AI22" s="47">
        <v>238</v>
      </c>
      <c r="AJ22" s="47">
        <v>246</v>
      </c>
      <c r="AK22" s="47">
        <v>275</v>
      </c>
      <c r="AL22" s="47">
        <v>288</v>
      </c>
      <c r="AM22" s="47">
        <v>233</v>
      </c>
      <c r="AN22" s="45">
        <f t="shared" si="2"/>
        <v>256</v>
      </c>
      <c r="AO22" s="8">
        <v>300</v>
      </c>
      <c r="AZ22" s="13">
        <v>20</v>
      </c>
      <c r="BA22" s="58">
        <v>3.13</v>
      </c>
      <c r="BB22" s="58">
        <v>3.1880000000000002</v>
      </c>
      <c r="BC22" s="58">
        <v>3.04</v>
      </c>
      <c r="BD22" s="59">
        <f t="shared" si="3"/>
        <v>3.1193333333333335</v>
      </c>
      <c r="BE22" s="13">
        <v>3.5</v>
      </c>
      <c r="BP22" s="46">
        <v>20</v>
      </c>
      <c r="BQ22" s="47">
        <v>109</v>
      </c>
      <c r="BR22" s="47">
        <v>128</v>
      </c>
      <c r="BS22" s="47">
        <v>131</v>
      </c>
      <c r="BT22" s="47">
        <v>121</v>
      </c>
      <c r="BU22" s="47">
        <v>131</v>
      </c>
      <c r="BV22" s="45">
        <f t="shared" si="4"/>
        <v>124</v>
      </c>
      <c r="BW22" s="3">
        <f t="shared" si="22"/>
        <v>160</v>
      </c>
      <c r="BX22" s="3">
        <f t="shared" si="22"/>
        <v>200</v>
      </c>
      <c r="BY22" s="2">
        <v>220</v>
      </c>
      <c r="CJ22" s="46">
        <v>20</v>
      </c>
      <c r="CK22" s="84">
        <v>162</v>
      </c>
      <c r="CL22" s="3">
        <f t="shared" si="19"/>
        <v>200</v>
      </c>
      <c r="CW22" s="13">
        <v>20</v>
      </c>
      <c r="CX22" s="47">
        <v>155</v>
      </c>
      <c r="CY22" s="47">
        <v>172</v>
      </c>
      <c r="CZ22" s="47">
        <v>194</v>
      </c>
      <c r="DA22" s="47">
        <v>220</v>
      </c>
      <c r="DB22" s="47">
        <v>173</v>
      </c>
      <c r="DC22" s="45">
        <f t="shared" si="5"/>
        <v>182.8</v>
      </c>
      <c r="DD22" s="8">
        <v>300</v>
      </c>
      <c r="DO22" s="13">
        <v>20</v>
      </c>
      <c r="DP22" s="58">
        <v>2.4060000000000001</v>
      </c>
      <c r="DQ22" s="58">
        <v>2.5569999999999999</v>
      </c>
      <c r="DR22" s="58">
        <v>2.8290000000000002</v>
      </c>
      <c r="DS22" s="59">
        <f t="shared" si="6"/>
        <v>2.5973333333333333</v>
      </c>
      <c r="DT22" s="13">
        <v>3.5</v>
      </c>
      <c r="EE22" s="1">
        <v>20</v>
      </c>
      <c r="EF22" s="64">
        <v>777</v>
      </c>
      <c r="EG22" s="65">
        <v>779</v>
      </c>
      <c r="EH22" s="72">
        <v>781</v>
      </c>
      <c r="EI22" s="61">
        <f t="shared" si="7"/>
        <v>779</v>
      </c>
      <c r="EJ22" s="74">
        <v>763</v>
      </c>
      <c r="EK22" s="65">
        <v>776</v>
      </c>
      <c r="EL22" s="72">
        <v>751</v>
      </c>
      <c r="EM22" s="61">
        <f t="shared" si="8"/>
        <v>763.33333333333337</v>
      </c>
      <c r="EN22" s="63">
        <v>21</v>
      </c>
      <c r="EO22" s="49">
        <f t="shared" si="23"/>
        <v>782.3549272309881</v>
      </c>
      <c r="EP22" s="66">
        <f t="shared" si="20"/>
        <v>685.21943450788933</v>
      </c>
      <c r="EQ22" s="66">
        <f t="shared" si="21"/>
        <v>837.49041995408697</v>
      </c>
      <c r="ER22" s="50">
        <f t="shared" si="24"/>
        <v>161</v>
      </c>
      <c r="ES22" s="17">
        <f t="shared" si="25"/>
        <v>761.3549272309881</v>
      </c>
      <c r="FG22" s="1">
        <v>20</v>
      </c>
      <c r="FH22" s="13">
        <v>10.8</v>
      </c>
      <c r="FI22" s="13">
        <v>10.3</v>
      </c>
      <c r="FJ22" s="13">
        <f t="shared" si="13"/>
        <v>0.80000000000000071</v>
      </c>
      <c r="FK22" s="13">
        <f t="shared" si="14"/>
        <v>0.30000000000000071</v>
      </c>
      <c r="FL22" s="13">
        <v>2</v>
      </c>
      <c r="FM22" s="13">
        <v>-2</v>
      </c>
    </row>
    <row r="23" spans="1:169" x14ac:dyDescent="0.25">
      <c r="A23" s="1">
        <v>21</v>
      </c>
      <c r="B23" s="84">
        <v>148</v>
      </c>
      <c r="C23" s="84">
        <v>145</v>
      </c>
      <c r="D23" s="84">
        <v>153</v>
      </c>
      <c r="E23" s="84">
        <v>142</v>
      </c>
      <c r="F23" s="84">
        <v>148</v>
      </c>
      <c r="G23" s="45">
        <f t="shared" si="1"/>
        <v>147.19999999999999</v>
      </c>
      <c r="H23" s="3">
        <f t="shared" si="15"/>
        <v>160</v>
      </c>
      <c r="I23" s="3">
        <f t="shared" si="16"/>
        <v>200</v>
      </c>
      <c r="J23" s="2">
        <v>220</v>
      </c>
      <c r="U23" s="1">
        <v>21</v>
      </c>
      <c r="V23" s="47">
        <v>170</v>
      </c>
      <c r="W23" s="3">
        <f t="shared" si="17"/>
        <v>200</v>
      </c>
      <c r="AH23" s="13">
        <v>21</v>
      </c>
      <c r="AI23" s="47">
        <v>253</v>
      </c>
      <c r="AJ23" s="47">
        <v>270</v>
      </c>
      <c r="AK23" s="47">
        <v>289</v>
      </c>
      <c r="AL23" s="47">
        <v>300</v>
      </c>
      <c r="AM23" s="47">
        <v>245</v>
      </c>
      <c r="AN23" s="45">
        <f t="shared" si="2"/>
        <v>271.39999999999998</v>
      </c>
      <c r="AO23" s="8">
        <v>300</v>
      </c>
      <c r="AZ23" s="13">
        <v>21</v>
      </c>
      <c r="BA23" s="58">
        <v>3.17</v>
      </c>
      <c r="BB23" s="58">
        <v>3.43</v>
      </c>
      <c r="BC23" s="58">
        <v>3.327</v>
      </c>
      <c r="BD23" s="59">
        <f t="shared" si="3"/>
        <v>3.3089999999999997</v>
      </c>
      <c r="BE23" s="13">
        <v>3.5</v>
      </c>
      <c r="BP23" s="1">
        <v>21</v>
      </c>
      <c r="BQ23" s="47">
        <v>115</v>
      </c>
      <c r="BR23" s="47">
        <v>142</v>
      </c>
      <c r="BS23" s="47">
        <v>143</v>
      </c>
      <c r="BT23" s="47">
        <v>139</v>
      </c>
      <c r="BU23" s="47">
        <v>135</v>
      </c>
      <c r="BV23" s="45">
        <f t="shared" si="4"/>
        <v>134.80000000000001</v>
      </c>
      <c r="BW23" s="3">
        <f t="shared" si="22"/>
        <v>160</v>
      </c>
      <c r="BX23" s="3">
        <f t="shared" si="22"/>
        <v>200</v>
      </c>
      <c r="BY23" s="2">
        <v>220</v>
      </c>
      <c r="CJ23" s="1">
        <v>21</v>
      </c>
      <c r="CK23" s="84">
        <v>178</v>
      </c>
      <c r="CL23" s="3">
        <f t="shared" si="19"/>
        <v>200</v>
      </c>
      <c r="CW23" s="13">
        <v>21</v>
      </c>
      <c r="CX23" s="47">
        <v>166</v>
      </c>
      <c r="CY23" s="47">
        <v>186</v>
      </c>
      <c r="CZ23" s="47">
        <v>202</v>
      </c>
      <c r="DA23" s="47">
        <v>232</v>
      </c>
      <c r="DB23" s="47">
        <v>186</v>
      </c>
      <c r="DC23" s="45">
        <f t="shared" si="5"/>
        <v>194.4</v>
      </c>
      <c r="DD23" s="8">
        <v>300</v>
      </c>
      <c r="DO23" s="13">
        <v>21</v>
      </c>
      <c r="DP23" s="58">
        <v>2.62</v>
      </c>
      <c r="DQ23" s="58">
        <v>2.8639999999999999</v>
      </c>
      <c r="DR23" s="58">
        <v>3.0619999999999998</v>
      </c>
      <c r="DS23" s="59">
        <f t="shared" si="6"/>
        <v>2.8486666666666665</v>
      </c>
      <c r="DT23" s="13">
        <v>3.5</v>
      </c>
      <c r="EE23" s="1">
        <v>21</v>
      </c>
      <c r="EF23" s="64">
        <v>797</v>
      </c>
      <c r="EG23" s="65">
        <v>797</v>
      </c>
      <c r="EH23" s="72">
        <v>783</v>
      </c>
      <c r="EI23" s="61">
        <f t="shared" si="7"/>
        <v>792.33333333333337</v>
      </c>
      <c r="EJ23" s="74">
        <v>767</v>
      </c>
      <c r="EK23" s="65">
        <v>790</v>
      </c>
      <c r="EL23" s="72">
        <v>750</v>
      </c>
      <c r="EM23" s="61">
        <f t="shared" si="8"/>
        <v>769</v>
      </c>
      <c r="EN23" s="63">
        <v>21</v>
      </c>
      <c r="EO23" s="49">
        <f t="shared" si="23"/>
        <v>789.62091309171728</v>
      </c>
      <c r="EP23" s="66">
        <f t="shared" si="20"/>
        <v>691.75882178254562</v>
      </c>
      <c r="EQ23" s="66">
        <f t="shared" si="21"/>
        <v>845.48300440088906</v>
      </c>
      <c r="ER23" s="50">
        <f t="shared" si="24"/>
        <v>169</v>
      </c>
      <c r="ES23" s="17">
        <f t="shared" si="25"/>
        <v>768.62091309171728</v>
      </c>
      <c r="FG23" s="1">
        <v>21</v>
      </c>
      <c r="FH23" s="13">
        <v>8.3000000000000007</v>
      </c>
      <c r="FI23" s="13">
        <v>11.5</v>
      </c>
      <c r="FJ23" s="13">
        <f t="shared" ref="FJ23:FJ25" si="26">FH23-10</f>
        <v>-1.6999999999999993</v>
      </c>
      <c r="FK23" s="13">
        <f t="shared" ref="FK23:FK25" si="27">FI23-10</f>
        <v>1.5</v>
      </c>
      <c r="FL23" s="13">
        <v>2</v>
      </c>
      <c r="FM23" s="13">
        <v>-2</v>
      </c>
    </row>
    <row r="24" spans="1:169" ht="15.75" thickBot="1" x14ac:dyDescent="0.3">
      <c r="BP24" s="1">
        <v>22</v>
      </c>
      <c r="BQ24" s="47">
        <v>124</v>
      </c>
      <c r="BR24" s="47">
        <v>151</v>
      </c>
      <c r="BS24" s="47">
        <v>152</v>
      </c>
      <c r="BT24" s="47">
        <v>143</v>
      </c>
      <c r="BU24" s="47">
        <v>138</v>
      </c>
      <c r="BV24" s="45">
        <f t="shared" si="4"/>
        <v>141.6</v>
      </c>
      <c r="BW24" s="3">
        <f t="shared" si="22"/>
        <v>160</v>
      </c>
      <c r="BX24" s="3">
        <f t="shared" si="22"/>
        <v>200</v>
      </c>
      <c r="BY24" s="2">
        <v>220</v>
      </c>
      <c r="CJ24" s="1">
        <v>22</v>
      </c>
      <c r="CK24" s="84">
        <v>194</v>
      </c>
      <c r="CL24" s="3">
        <f t="shared" si="19"/>
        <v>200</v>
      </c>
      <c r="CW24" s="13">
        <v>22</v>
      </c>
      <c r="CX24" s="47">
        <v>172</v>
      </c>
      <c r="CY24" s="47">
        <v>199</v>
      </c>
      <c r="CZ24" s="47">
        <v>212</v>
      </c>
      <c r="DA24" s="47">
        <v>245</v>
      </c>
      <c r="DB24" s="47">
        <v>201</v>
      </c>
      <c r="DC24" s="45">
        <f t="shared" si="5"/>
        <v>205.8</v>
      </c>
      <c r="DD24" s="8">
        <v>300</v>
      </c>
      <c r="DO24" s="13">
        <v>22</v>
      </c>
      <c r="DP24" s="58">
        <v>2.8519999999999999</v>
      </c>
      <c r="DQ24" s="58">
        <v>2.97</v>
      </c>
      <c r="DR24" s="58">
        <v>3.1619999999999999</v>
      </c>
      <c r="DS24" s="59">
        <f t="shared" si="6"/>
        <v>2.9946666666666668</v>
      </c>
      <c r="DT24" s="13">
        <v>3.5</v>
      </c>
      <c r="EE24" s="1">
        <v>22</v>
      </c>
      <c r="EF24" s="67"/>
      <c r="EG24" s="68"/>
      <c r="EH24" s="71"/>
      <c r="EI24" s="61"/>
      <c r="EJ24" s="74">
        <v>773</v>
      </c>
      <c r="EK24" s="65">
        <v>802</v>
      </c>
      <c r="EL24" s="72">
        <v>750</v>
      </c>
      <c r="EM24" s="75">
        <f t="shared" si="8"/>
        <v>775</v>
      </c>
      <c r="EN24" s="63">
        <v>21</v>
      </c>
      <c r="EO24" s="49">
        <f t="shared" si="23"/>
        <v>796.55077689482334</v>
      </c>
      <c r="EP24" s="66">
        <f t="shared" si="20"/>
        <v>697.995699205341</v>
      </c>
      <c r="EQ24" s="66">
        <f t="shared" si="21"/>
        <v>853.1058545843058</v>
      </c>
      <c r="ER24" s="50">
        <f t="shared" si="24"/>
        <v>177</v>
      </c>
      <c r="ES24" s="17">
        <f t="shared" si="25"/>
        <v>775.55077689482334</v>
      </c>
      <c r="FG24" s="1">
        <v>22</v>
      </c>
      <c r="FH24" s="13"/>
      <c r="FI24" s="13">
        <v>8.6999999999999993</v>
      </c>
      <c r="FJ24" s="13">
        <f t="shared" si="26"/>
        <v>-10</v>
      </c>
      <c r="FK24" s="13">
        <f t="shared" si="27"/>
        <v>-1.3000000000000007</v>
      </c>
      <c r="FL24" s="13">
        <v>2</v>
      </c>
      <c r="FM24" s="13">
        <v>-2</v>
      </c>
    </row>
    <row r="25" spans="1:169" ht="15.75" thickBot="1" x14ac:dyDescent="0.3">
      <c r="BP25" s="1">
        <v>23</v>
      </c>
      <c r="BQ25" s="47">
        <v>142</v>
      </c>
      <c r="BR25" s="47">
        <v>160</v>
      </c>
      <c r="BS25" s="47">
        <v>165</v>
      </c>
      <c r="BT25" s="47">
        <v>151</v>
      </c>
      <c r="BU25" s="47">
        <v>147</v>
      </c>
      <c r="BV25" s="45">
        <f t="shared" si="4"/>
        <v>153</v>
      </c>
      <c r="BW25" s="3">
        <f t="shared" si="22"/>
        <v>160</v>
      </c>
      <c r="BX25" s="3">
        <f t="shared" si="22"/>
        <v>200</v>
      </c>
      <c r="BY25" s="2">
        <v>220</v>
      </c>
      <c r="CJ25" s="1">
        <v>23</v>
      </c>
      <c r="CK25" s="84">
        <v>201</v>
      </c>
      <c r="CL25" s="3">
        <f t="shared" si="19"/>
        <v>200</v>
      </c>
      <c r="CW25" s="13">
        <v>23</v>
      </c>
      <c r="CX25" s="47">
        <v>201</v>
      </c>
      <c r="CY25" s="47">
        <v>220</v>
      </c>
      <c r="CZ25" s="47">
        <v>234</v>
      </c>
      <c r="DA25" s="47">
        <v>259</v>
      </c>
      <c r="DB25" s="47">
        <v>227</v>
      </c>
      <c r="DC25" s="45">
        <f t="shared" si="5"/>
        <v>228.2</v>
      </c>
      <c r="DD25" s="8">
        <v>300</v>
      </c>
      <c r="DO25" s="13">
        <v>23</v>
      </c>
      <c r="DP25" s="58">
        <v>3.0840000000000001</v>
      </c>
      <c r="DQ25" s="58">
        <v>3.17</v>
      </c>
      <c r="DR25" s="58">
        <v>3.335</v>
      </c>
      <c r="DS25" s="59">
        <f t="shared" si="6"/>
        <v>3.196333333333333</v>
      </c>
      <c r="DT25" s="13">
        <v>3.5</v>
      </c>
      <c r="EE25" s="1">
        <v>23</v>
      </c>
      <c r="EF25" s="64"/>
      <c r="EG25" s="65"/>
      <c r="EH25" s="72"/>
      <c r="EI25" s="61"/>
      <c r="EJ25" s="74">
        <v>779</v>
      </c>
      <c r="EK25" s="65">
        <v>806</v>
      </c>
      <c r="EL25" s="72">
        <v>774</v>
      </c>
      <c r="EM25" s="86">
        <f t="shared" si="8"/>
        <v>786.33333333333337</v>
      </c>
      <c r="EN25" s="63">
        <v>21</v>
      </c>
      <c r="EO25" s="49">
        <f t="shared" si="23"/>
        <v>803.17424629903974</v>
      </c>
      <c r="EP25" s="66">
        <f t="shared" si="20"/>
        <v>703.95682166913582</v>
      </c>
      <c r="EQ25" s="66">
        <f t="shared" si="21"/>
        <v>860.39167092894377</v>
      </c>
      <c r="ER25" s="50">
        <f t="shared" si="24"/>
        <v>185</v>
      </c>
      <c r="ES25" s="17">
        <f t="shared" si="25"/>
        <v>782.17424629903974</v>
      </c>
      <c r="FG25" s="1">
        <v>23</v>
      </c>
      <c r="FH25" s="13"/>
      <c r="FI25" s="13">
        <v>9.1999999999999993</v>
      </c>
      <c r="FJ25" s="13">
        <f t="shared" si="26"/>
        <v>-10</v>
      </c>
      <c r="FK25" s="13">
        <f t="shared" si="27"/>
        <v>-0.80000000000000071</v>
      </c>
      <c r="FL25" s="13">
        <v>2</v>
      </c>
      <c r="FM25" s="13">
        <v>-2</v>
      </c>
    </row>
    <row r="27" spans="1:169" x14ac:dyDescent="0.25">
      <c r="AW27" t="s">
        <v>64</v>
      </c>
    </row>
    <row r="30" spans="1:169" x14ac:dyDescent="0.25">
      <c r="A30" s="121" t="s">
        <v>35</v>
      </c>
      <c r="B30" s="122"/>
      <c r="C30" s="25">
        <v>742</v>
      </c>
    </row>
    <row r="31" spans="1:169" x14ac:dyDescent="0.25">
      <c r="A31" s="123" t="s">
        <v>36</v>
      </c>
      <c r="B31" s="123"/>
      <c r="C31" s="26">
        <f>C30*133/1000</f>
        <v>98.686000000000007</v>
      </c>
    </row>
    <row r="32" spans="1:169" ht="15.75" x14ac:dyDescent="0.25">
      <c r="A32" s="123" t="s">
        <v>37</v>
      </c>
      <c r="B32" s="123"/>
      <c r="C32" s="27">
        <f>C31*1.225/101.325*288.16/293.16</f>
        <v>1.1727461205879781</v>
      </c>
    </row>
    <row r="34" spans="1:67" x14ac:dyDescent="0.25">
      <c r="A34" s="124" t="s">
        <v>29</v>
      </c>
      <c r="B34" s="124"/>
      <c r="C34" s="124"/>
      <c r="D34" s="23">
        <v>0.6</v>
      </c>
    </row>
    <row r="35" spans="1:67" x14ac:dyDescent="0.25">
      <c r="A35" s="124" t="s">
        <v>30</v>
      </c>
      <c r="B35" s="124"/>
      <c r="C35" s="124"/>
      <c r="D35" s="23">
        <v>0.1</v>
      </c>
    </row>
    <row r="36" spans="1:67" x14ac:dyDescent="0.25">
      <c r="A36" s="124" t="s">
        <v>31</v>
      </c>
      <c r="B36" s="124"/>
      <c r="C36" s="124"/>
      <c r="D36" s="23">
        <v>7.0000000000000007E-2</v>
      </c>
    </row>
    <row r="37" spans="1:67" x14ac:dyDescent="0.25">
      <c r="A37" s="120" t="s">
        <v>32</v>
      </c>
      <c r="B37" s="120"/>
      <c r="C37" s="120"/>
      <c r="D37" s="24">
        <f>(3.14*D36^2)/4</f>
        <v>3.8465000000000005E-3</v>
      </c>
    </row>
    <row r="38" spans="1:67" x14ac:dyDescent="0.25">
      <c r="A38" s="120" t="s">
        <v>33</v>
      </c>
      <c r="B38" s="120"/>
      <c r="C38" s="120"/>
      <c r="D38" s="24">
        <f>D36/D35</f>
        <v>0.70000000000000007</v>
      </c>
    </row>
    <row r="39" spans="1:67" x14ac:dyDescent="0.25">
      <c r="A39" s="120" t="s">
        <v>34</v>
      </c>
      <c r="B39" s="120"/>
      <c r="C39" s="120"/>
      <c r="D39" s="24">
        <f>1/((1-D38^4)^0.5)</f>
        <v>1.14715414250283</v>
      </c>
    </row>
    <row r="41" spans="1:67" x14ac:dyDescent="0.25">
      <c r="A41" s="116" t="s">
        <v>38</v>
      </c>
      <c r="B41" s="116"/>
      <c r="C41" s="116"/>
      <c r="D41" s="116"/>
      <c r="E41" s="125">
        <v>2200</v>
      </c>
      <c r="F41" s="125"/>
      <c r="G41" s="125"/>
      <c r="H41" s="125">
        <v>1000</v>
      </c>
      <c r="I41" s="125"/>
      <c r="J41" s="125"/>
    </row>
    <row r="42" spans="1:67" x14ac:dyDescent="0.25">
      <c r="A42" s="116" t="s">
        <v>39</v>
      </c>
      <c r="B42" s="116"/>
      <c r="C42" s="116"/>
      <c r="D42" s="116"/>
      <c r="E42" s="125">
        <f>E41*H41</f>
        <v>2200000</v>
      </c>
      <c r="F42" s="125"/>
      <c r="G42" s="125"/>
      <c r="H42" s="125"/>
      <c r="I42" s="125"/>
      <c r="J42" s="125"/>
    </row>
    <row r="43" spans="1:67" x14ac:dyDescent="0.25">
      <c r="A43" s="116" t="s">
        <v>40</v>
      </c>
      <c r="B43" s="116"/>
      <c r="C43" s="116"/>
      <c r="D43" s="116"/>
      <c r="E43" s="117">
        <f>E42/1000000</f>
        <v>2.2000000000000002</v>
      </c>
      <c r="F43" s="117"/>
      <c r="G43" s="117"/>
      <c r="H43" s="117"/>
      <c r="I43" s="117"/>
      <c r="J43" s="117"/>
    </row>
    <row r="44" spans="1:67" x14ac:dyDescent="0.25">
      <c r="A44" s="118" t="s">
        <v>41</v>
      </c>
      <c r="B44" s="118"/>
      <c r="C44" s="118"/>
      <c r="D44" s="118"/>
      <c r="E44" s="119">
        <f>E43*E43</f>
        <v>4.8400000000000007</v>
      </c>
      <c r="F44" s="119"/>
      <c r="G44" s="119"/>
      <c r="H44" s="119"/>
      <c r="I44" s="119"/>
      <c r="J44" s="119"/>
    </row>
    <row r="45" spans="1:67" ht="15.75" thickBot="1" x14ac:dyDescent="0.3"/>
    <row r="46" spans="1:67" ht="15.75" thickBot="1" x14ac:dyDescent="0.3">
      <c r="B46" s="111" t="s">
        <v>56</v>
      </c>
      <c r="C46" s="112"/>
      <c r="D46" s="112"/>
      <c r="E46" s="113"/>
      <c r="F46" s="111" t="s">
        <v>57</v>
      </c>
      <c r="G46" s="112"/>
      <c r="H46" s="112"/>
      <c r="I46" s="113"/>
      <c r="J46" s="28" t="s">
        <v>58</v>
      </c>
      <c r="K46" s="29" t="s">
        <v>59</v>
      </c>
      <c r="L46" s="29" t="s">
        <v>58</v>
      </c>
      <c r="M46" s="29" t="s">
        <v>59</v>
      </c>
      <c r="N46" s="29" t="s">
        <v>58</v>
      </c>
      <c r="O46" s="29" t="s">
        <v>59</v>
      </c>
      <c r="P46" s="29" t="s">
        <v>58</v>
      </c>
      <c r="Q46" s="29" t="s">
        <v>59</v>
      </c>
      <c r="R46" s="29" t="s">
        <v>58</v>
      </c>
      <c r="S46" s="29" t="s">
        <v>59</v>
      </c>
      <c r="T46" s="29" t="s">
        <v>58</v>
      </c>
      <c r="U46" s="29" t="s">
        <v>59</v>
      </c>
      <c r="V46" s="29" t="s">
        <v>58</v>
      </c>
      <c r="W46" s="29" t="s">
        <v>59</v>
      </c>
      <c r="X46" s="29" t="s">
        <v>58</v>
      </c>
      <c r="Y46" s="29" t="s">
        <v>59</v>
      </c>
      <c r="Z46" s="30" t="s">
        <v>68</v>
      </c>
      <c r="AG46" s="5" t="s">
        <v>0</v>
      </c>
      <c r="AH46" s="85" t="s">
        <v>13</v>
      </c>
      <c r="AI46" s="85" t="s">
        <v>14</v>
      </c>
      <c r="AJ46" s="88" t="s">
        <v>15</v>
      </c>
      <c r="AK46" s="89" t="s">
        <v>16</v>
      </c>
      <c r="AL46" s="90" t="s">
        <v>13</v>
      </c>
      <c r="AM46" s="85" t="s">
        <v>14</v>
      </c>
      <c r="AN46" s="88" t="s">
        <v>15</v>
      </c>
      <c r="AO46" s="82" t="s">
        <v>16</v>
      </c>
      <c r="AP46" s="83" t="s">
        <v>17</v>
      </c>
      <c r="AQ46" s="15" t="s">
        <v>18</v>
      </c>
      <c r="AR46" s="69" t="s">
        <v>20</v>
      </c>
      <c r="AS46" s="69" t="s">
        <v>21</v>
      </c>
      <c r="AT46" s="15" t="s">
        <v>19</v>
      </c>
      <c r="AU46" s="70" t="s">
        <v>22</v>
      </c>
      <c r="BI46" s="5" t="s">
        <v>0</v>
      </c>
      <c r="BJ46" s="15" t="s">
        <v>23</v>
      </c>
      <c r="BK46" s="20" t="s">
        <v>24</v>
      </c>
      <c r="BL46" s="22" t="s">
        <v>25</v>
      </c>
      <c r="BM46" s="21" t="s">
        <v>26</v>
      </c>
      <c r="BN46" s="15" t="s">
        <v>27</v>
      </c>
      <c r="BO46" s="20" t="s">
        <v>28</v>
      </c>
    </row>
    <row r="47" spans="1:67" ht="26.25" customHeight="1" x14ac:dyDescent="0.25">
      <c r="A47" s="105" t="s">
        <v>47</v>
      </c>
      <c r="B47" s="107" t="s">
        <v>48</v>
      </c>
      <c r="C47" s="101" t="s">
        <v>49</v>
      </c>
      <c r="D47" s="101" t="s">
        <v>42</v>
      </c>
      <c r="E47" s="109" t="s">
        <v>43</v>
      </c>
      <c r="F47" s="107" t="s">
        <v>48</v>
      </c>
      <c r="G47" s="101" t="s">
        <v>49</v>
      </c>
      <c r="H47" s="101" t="s">
        <v>42</v>
      </c>
      <c r="I47" s="109" t="s">
        <v>43</v>
      </c>
      <c r="J47" s="114" t="s">
        <v>44</v>
      </c>
      <c r="K47" s="114" t="s">
        <v>44</v>
      </c>
      <c r="L47" s="101" t="s">
        <v>45</v>
      </c>
      <c r="M47" s="101" t="s">
        <v>45</v>
      </c>
      <c r="N47" s="126" t="s">
        <v>46</v>
      </c>
      <c r="O47" s="126" t="s">
        <v>46</v>
      </c>
      <c r="P47" s="101" t="s">
        <v>50</v>
      </c>
      <c r="Q47" s="101" t="s">
        <v>50</v>
      </c>
      <c r="R47" s="101" t="s">
        <v>51</v>
      </c>
      <c r="S47" s="101" t="s">
        <v>51</v>
      </c>
      <c r="T47" s="101" t="s">
        <v>52</v>
      </c>
      <c r="U47" s="101" t="s">
        <v>52</v>
      </c>
      <c r="V47" s="101" t="s">
        <v>54</v>
      </c>
      <c r="W47" s="101" t="s">
        <v>54</v>
      </c>
      <c r="X47" s="103" t="s">
        <v>53</v>
      </c>
      <c r="Y47" s="103" t="s">
        <v>53</v>
      </c>
      <c r="Z47" s="128" t="s">
        <v>55</v>
      </c>
      <c r="AA47" s="131" t="s">
        <v>66</v>
      </c>
      <c r="AB47" s="133" t="s">
        <v>67</v>
      </c>
      <c r="AC47" s="135" t="s">
        <v>47</v>
      </c>
      <c r="AG47" s="7">
        <v>0</v>
      </c>
      <c r="AH47" s="91">
        <v>20</v>
      </c>
      <c r="AI47" s="91">
        <v>20</v>
      </c>
      <c r="AJ47" s="94">
        <v>20</v>
      </c>
      <c r="AK47" s="61">
        <f>(AH47+AI47+AJ47)/3</f>
        <v>20</v>
      </c>
      <c r="AL47" s="95">
        <v>20</v>
      </c>
      <c r="AM47" s="91">
        <v>20</v>
      </c>
      <c r="AN47" s="94">
        <v>20</v>
      </c>
      <c r="AO47" s="76">
        <f>AVERAGE(AL47:AN47)</f>
        <v>20</v>
      </c>
      <c r="AP47" s="62">
        <v>21</v>
      </c>
      <c r="AQ47" s="53">
        <f t="shared" ref="AQ47:AQ72" si="28">AP47+SUM(AU47)</f>
        <v>42</v>
      </c>
      <c r="AR47" s="77">
        <v>22</v>
      </c>
      <c r="AS47" s="77">
        <v>22</v>
      </c>
      <c r="AT47" s="52">
        <f>AG47*8+1</f>
        <v>1</v>
      </c>
      <c r="AU47" s="77">
        <v>21</v>
      </c>
      <c r="BI47" s="7">
        <v>0</v>
      </c>
      <c r="BJ47" s="14">
        <v>68</v>
      </c>
      <c r="BK47" s="14">
        <v>65</v>
      </c>
      <c r="BL47" s="14">
        <f>BJ47-70</f>
        <v>-2</v>
      </c>
      <c r="BM47" s="14">
        <f>BK47-70</f>
        <v>-5</v>
      </c>
      <c r="BN47" s="14">
        <v>7</v>
      </c>
      <c r="BO47" s="14">
        <v>-7</v>
      </c>
    </row>
    <row r="48" spans="1:67" ht="26.25" customHeight="1" thickBot="1" x14ac:dyDescent="0.3">
      <c r="A48" s="106"/>
      <c r="B48" s="108"/>
      <c r="C48" s="102"/>
      <c r="D48" s="102"/>
      <c r="E48" s="110"/>
      <c r="F48" s="108"/>
      <c r="G48" s="102"/>
      <c r="H48" s="102"/>
      <c r="I48" s="110"/>
      <c r="J48" s="115"/>
      <c r="K48" s="115"/>
      <c r="L48" s="102"/>
      <c r="M48" s="102"/>
      <c r="N48" s="127"/>
      <c r="O48" s="127"/>
      <c r="P48" s="102"/>
      <c r="Q48" s="102"/>
      <c r="R48" s="102"/>
      <c r="S48" s="102"/>
      <c r="T48" s="102"/>
      <c r="U48" s="102"/>
      <c r="V48" s="102"/>
      <c r="W48" s="102"/>
      <c r="X48" s="104"/>
      <c r="Y48" s="104"/>
      <c r="Z48" s="129"/>
      <c r="AA48" s="132"/>
      <c r="AB48" s="134"/>
      <c r="AC48" s="136"/>
      <c r="AG48" s="1">
        <v>1</v>
      </c>
      <c r="AH48" s="79">
        <v>355</v>
      </c>
      <c r="AI48" s="79">
        <v>316</v>
      </c>
      <c r="AJ48" s="80">
        <v>343</v>
      </c>
      <c r="AK48" s="61">
        <f t="shared" ref="AK48:AK72" si="29">(AH48+AI48+AJ48)/3</f>
        <v>338</v>
      </c>
      <c r="AL48" s="96">
        <v>341</v>
      </c>
      <c r="AM48" s="92">
        <v>308</v>
      </c>
      <c r="AN48" s="99">
        <v>325</v>
      </c>
      <c r="AO48" s="61">
        <f t="shared" ref="AO48:AO72" si="30">AVERAGE(AL48:AN48)</f>
        <v>324.66666666666669</v>
      </c>
      <c r="AP48" s="63">
        <v>21</v>
      </c>
      <c r="AQ48" s="49">
        <f t="shared" si="28"/>
        <v>350.21366575656708</v>
      </c>
      <c r="AR48" s="66">
        <f t="shared" ref="AR48:AR57" si="31">AU48*0.85</f>
        <v>279.83161589308202</v>
      </c>
      <c r="AS48" s="66">
        <f t="shared" ref="AS48:AS57" si="32">AU48*1.15</f>
        <v>378.59571562005209</v>
      </c>
      <c r="AT48" s="48">
        <f t="shared" ref="AT48:AT72" si="33">AG48*8+1</f>
        <v>9</v>
      </c>
      <c r="AU48" s="66">
        <f t="shared" ref="AU48:AU72" si="34">LOG10(AT48)*345</f>
        <v>329.21366575656708</v>
      </c>
      <c r="BI48" s="1">
        <v>1</v>
      </c>
      <c r="BJ48" s="13">
        <v>71</v>
      </c>
      <c r="BK48" s="13">
        <v>72</v>
      </c>
      <c r="BL48" s="14">
        <f t="shared" ref="BL48:BL70" si="35">BJ48-70</f>
        <v>1</v>
      </c>
      <c r="BM48" s="14">
        <f t="shared" ref="BM48:BM70" si="36">BK48-70</f>
        <v>2</v>
      </c>
      <c r="BN48" s="14">
        <v>7</v>
      </c>
      <c r="BO48" s="14">
        <v>-7</v>
      </c>
    </row>
    <row r="49" spans="1:67" x14ac:dyDescent="0.25">
      <c r="A49" s="31">
        <v>0</v>
      </c>
      <c r="B49" s="32">
        <v>68</v>
      </c>
      <c r="C49" s="32">
        <v>20</v>
      </c>
      <c r="D49" s="33">
        <v>71.94</v>
      </c>
      <c r="E49" s="34">
        <v>9.65</v>
      </c>
      <c r="F49" s="32">
        <v>65</v>
      </c>
      <c r="G49" s="32">
        <v>21</v>
      </c>
      <c r="H49" s="33">
        <v>72.069999999999993</v>
      </c>
      <c r="I49" s="34">
        <v>9.32</v>
      </c>
      <c r="J49" s="35">
        <f>1-((0.41+0.35*$D$38^4)*E49)/(1.4071*($C$31*1000-D49))</f>
        <v>0.99996564252583064</v>
      </c>
      <c r="K49" s="35">
        <f>1-((0.41+0.35*$D$38^4)*I49)/(1.4071*($C$31*1000-H49))</f>
        <v>0.99996681740089277</v>
      </c>
      <c r="L49" s="36">
        <f>$D$34*$D$39*$D$37*J49*(((2*E49)/R49)^0.5)</f>
        <v>1.0739906374293829E-2</v>
      </c>
      <c r="M49" s="36">
        <f>$D$34*$D$39*$D$37*K49*(((2*I49)/S49)^0.5)</f>
        <v>1.0572671949965376E-2</v>
      </c>
      <c r="N49" s="36">
        <f>L49*R49</f>
        <v>1.2595183535931186E-2</v>
      </c>
      <c r="O49" s="36">
        <f>M49*S49</f>
        <v>1.2356909279230834E-2</v>
      </c>
      <c r="P49" s="36">
        <f t="shared" ref="P49:P67" si="37">N49*N49</f>
        <v>1.5863864830379201E-4</v>
      </c>
      <c r="Q49" s="36">
        <f t="shared" ref="Q49:Q66" si="38">O49*O49</f>
        <v>1.5269320693514108E-4</v>
      </c>
      <c r="R49" s="36">
        <f>$C$31*1.225/101.325*288.16/(273.16+C49)</f>
        <v>1.1727461205879781</v>
      </c>
      <c r="S49" s="36">
        <f>$C$31*1.225/101.325*288.16/(273.16+G49)</f>
        <v>1.1687593578718103</v>
      </c>
      <c r="T49" s="36">
        <f>E44</f>
        <v>4.8400000000000007</v>
      </c>
      <c r="U49" s="36">
        <f>E44</f>
        <v>4.8400000000000007</v>
      </c>
      <c r="V49" s="36">
        <f>(B49*R49)/(P49*C32)</f>
        <v>428647.1217895177</v>
      </c>
      <c r="W49" s="36">
        <f>(F49*S49)/(Q49*C32)</f>
        <v>424243.04996707517</v>
      </c>
      <c r="X49" s="36">
        <f>T49*V49</f>
        <v>2074652.069461266</v>
      </c>
      <c r="Y49" s="36">
        <f>U49*W49</f>
        <v>2053336.3618406442</v>
      </c>
      <c r="Z49" s="130">
        <f>196000/(10^5)</f>
        <v>1.96</v>
      </c>
      <c r="AA49" s="60">
        <f>X49/(10^5)</f>
        <v>20.746520694612659</v>
      </c>
      <c r="AB49" s="59">
        <f>Y49/(10^5)</f>
        <v>20.53336361840644</v>
      </c>
      <c r="AC49" s="137">
        <v>0</v>
      </c>
      <c r="AG49" s="1">
        <v>2</v>
      </c>
      <c r="AH49" s="79">
        <v>451</v>
      </c>
      <c r="AI49" s="79">
        <v>405</v>
      </c>
      <c r="AJ49" s="80">
        <v>420</v>
      </c>
      <c r="AK49" s="61">
        <f t="shared" si="29"/>
        <v>425.33333333333331</v>
      </c>
      <c r="AL49" s="96">
        <v>447</v>
      </c>
      <c r="AM49" s="92">
        <v>402</v>
      </c>
      <c r="AN49" s="99">
        <v>418</v>
      </c>
      <c r="AO49" s="61">
        <f t="shared" si="30"/>
        <v>422.33333333333331</v>
      </c>
      <c r="AP49" s="63">
        <v>21</v>
      </c>
      <c r="AQ49" s="49">
        <f t="shared" si="28"/>
        <v>445.50487787550446</v>
      </c>
      <c r="AR49" s="66">
        <f t="shared" si="31"/>
        <v>360.8291461941788</v>
      </c>
      <c r="AS49" s="66">
        <f t="shared" si="32"/>
        <v>488.18060955683012</v>
      </c>
      <c r="AT49" s="48">
        <f t="shared" si="33"/>
        <v>17</v>
      </c>
      <c r="AU49" s="66">
        <f t="shared" si="34"/>
        <v>424.50487787550446</v>
      </c>
      <c r="BI49" s="1">
        <v>2</v>
      </c>
      <c r="BJ49" s="13">
        <v>70</v>
      </c>
      <c r="BK49" s="13">
        <v>67</v>
      </c>
      <c r="BL49" s="14">
        <f t="shared" si="35"/>
        <v>0</v>
      </c>
      <c r="BM49" s="14">
        <f t="shared" si="36"/>
        <v>-3</v>
      </c>
      <c r="BN49" s="14">
        <v>7</v>
      </c>
      <c r="BO49" s="14">
        <v>-7</v>
      </c>
    </row>
    <row r="50" spans="1:67" x14ac:dyDescent="0.25">
      <c r="A50" s="37">
        <v>1</v>
      </c>
      <c r="B50" s="38">
        <v>71</v>
      </c>
      <c r="C50" s="38">
        <v>20</v>
      </c>
      <c r="D50" s="39">
        <v>71.69</v>
      </c>
      <c r="E50" s="40">
        <v>28.86</v>
      </c>
      <c r="F50" s="38">
        <v>72</v>
      </c>
      <c r="G50" s="38">
        <v>21</v>
      </c>
      <c r="H50" s="39">
        <v>71.87</v>
      </c>
      <c r="I50" s="40">
        <v>24.43</v>
      </c>
      <c r="J50" s="35">
        <f t="shared" ref="J50:J67" si="39">1-((0.41+0.35*$D$38^4)*E50)/(1.4071*($C$31*1000-D50))</f>
        <v>0.99989724827038295</v>
      </c>
      <c r="K50" s="41">
        <f t="shared" ref="K50:K67" si="40">1-((0.41+0.35*$D$38^4)*I50)/(1.4071*($C$31*1000-H50))</f>
        <v>0.99991302046651254</v>
      </c>
      <c r="L50" s="42">
        <f t="shared" ref="L50:L66" si="41">$D$34*$D$39*$D$37*J50*(((2*E50)/R50)^0.5)</f>
        <v>1.8571855537528617E-2</v>
      </c>
      <c r="M50" s="42">
        <f>$D$34*$D$39*$D$37*K50*(((2*I50)/S50)^0.5)</f>
        <v>1.7116508073508379E-2</v>
      </c>
      <c r="N50" s="42">
        <f t="shared" ref="N50:O67" si="42">L50*R50</f>
        <v>2.1780071533757044E-2</v>
      </c>
      <c r="O50" s="42">
        <f t="shared" si="42"/>
        <v>2.0005078985001309E-2</v>
      </c>
      <c r="P50" s="42">
        <f t="shared" si="37"/>
        <v>4.7437151601557387E-4</v>
      </c>
      <c r="Q50" s="42">
        <f t="shared" si="38"/>
        <v>4.0020318519614099E-4</v>
      </c>
      <c r="R50" s="42">
        <f t="shared" ref="R50:R67" si="43">$C$31*1.225/101.325*288.16/(273.16+C50)</f>
        <v>1.1727461205879781</v>
      </c>
      <c r="S50" s="42">
        <f>$C$31*1.225/101.325*288.16/(273.16+G50)</f>
        <v>1.1687593578718103</v>
      </c>
      <c r="T50" s="42">
        <f>$E$44/A50</f>
        <v>4.8400000000000007</v>
      </c>
      <c r="U50" s="42">
        <f>$E$44/A50</f>
        <v>4.8400000000000007</v>
      </c>
      <c r="V50" s="42">
        <f>(B50*R50)/(P50*$C$32)</f>
        <v>149671.71847997094</v>
      </c>
      <c r="W50" s="42">
        <f>(F50*S50)/(Q50*$C$32)</f>
        <v>179297.01186900117</v>
      </c>
      <c r="X50" s="42">
        <f t="shared" ref="X50:Y68" si="44">T50*V50</f>
        <v>724411.11744305945</v>
      </c>
      <c r="Y50" s="42">
        <f t="shared" si="44"/>
        <v>867797.53744596581</v>
      </c>
      <c r="Z50" s="130">
        <f t="shared" ref="Z50:Z74" si="45">196000/(10^5)</f>
        <v>1.96</v>
      </c>
      <c r="AA50" s="58">
        <f t="shared" ref="AA50:AA74" si="46">X50/(10^5)</f>
        <v>7.2441111744305946</v>
      </c>
      <c r="AB50" s="140">
        <f t="shared" ref="AB50:AB74" si="47">Y50/(10^5)</f>
        <v>8.6779753744596579</v>
      </c>
      <c r="AC50" s="138">
        <v>1</v>
      </c>
      <c r="AG50" s="1">
        <v>3</v>
      </c>
      <c r="AH50" s="79">
        <v>511</v>
      </c>
      <c r="AI50" s="79">
        <v>477</v>
      </c>
      <c r="AJ50" s="80">
        <v>477</v>
      </c>
      <c r="AK50" s="61">
        <f t="shared" si="29"/>
        <v>488.33333333333331</v>
      </c>
      <c r="AL50" s="96">
        <v>514</v>
      </c>
      <c r="AM50" s="92">
        <v>462</v>
      </c>
      <c r="AN50" s="99">
        <v>479</v>
      </c>
      <c r="AO50" s="61">
        <f t="shared" si="30"/>
        <v>485</v>
      </c>
      <c r="AP50" s="63">
        <v>21</v>
      </c>
      <c r="AQ50" s="49">
        <f t="shared" si="28"/>
        <v>503.28930299185299</v>
      </c>
      <c r="AR50" s="66">
        <f t="shared" si="31"/>
        <v>409.94590754307501</v>
      </c>
      <c r="AS50" s="66">
        <f t="shared" si="32"/>
        <v>554.63269844063086</v>
      </c>
      <c r="AT50" s="48">
        <f t="shared" si="33"/>
        <v>25</v>
      </c>
      <c r="AU50" s="66">
        <f t="shared" si="34"/>
        <v>482.28930299185299</v>
      </c>
      <c r="BI50" s="1">
        <v>3</v>
      </c>
      <c r="BJ50" s="13">
        <v>76</v>
      </c>
      <c r="BK50" s="13">
        <v>73</v>
      </c>
      <c r="BL50" s="14">
        <f t="shared" si="35"/>
        <v>6</v>
      </c>
      <c r="BM50" s="14">
        <f t="shared" si="36"/>
        <v>3</v>
      </c>
      <c r="BN50" s="14">
        <v>7</v>
      </c>
      <c r="BO50" s="14">
        <v>-7</v>
      </c>
    </row>
    <row r="51" spans="1:67" x14ac:dyDescent="0.25">
      <c r="A51" s="37">
        <v>2</v>
      </c>
      <c r="B51" s="13">
        <v>70</v>
      </c>
      <c r="C51" s="38">
        <v>21</v>
      </c>
      <c r="D51" s="33">
        <v>71.44</v>
      </c>
      <c r="E51" s="40">
        <v>25.54</v>
      </c>
      <c r="F51" s="38">
        <v>67</v>
      </c>
      <c r="G51" s="38">
        <v>22</v>
      </c>
      <c r="H51" s="33">
        <v>71.67</v>
      </c>
      <c r="I51" s="40">
        <v>21.34</v>
      </c>
      <c r="J51" s="35">
        <f t="shared" si="39"/>
        <v>0.99990906886619713</v>
      </c>
      <c r="K51" s="41">
        <f t="shared" si="40"/>
        <v>0.99992402212524878</v>
      </c>
      <c r="L51" s="42">
        <f t="shared" si="41"/>
        <v>1.7500971837447553E-2</v>
      </c>
      <c r="M51" s="42">
        <f t="shared" ref="M51:M67" si="48">$D$34*$D$39*$D$37*K51*(((2*I51)/S51)^0.5)</f>
        <v>1.6024790632971773E-2</v>
      </c>
      <c r="N51" s="42">
        <f t="shared" si="42"/>
        <v>2.0454424606867836E-2</v>
      </c>
      <c r="O51" s="42">
        <f t="shared" si="42"/>
        <v>1.8665669870060266E-2</v>
      </c>
      <c r="P51" s="42">
        <f t="shared" si="37"/>
        <v>4.183834859980404E-4</v>
      </c>
      <c r="Q51" s="42">
        <f t="shared" si="38"/>
        <v>3.4840723169807562E-4</v>
      </c>
      <c r="R51" s="42">
        <f t="shared" si="43"/>
        <v>1.1687593578718103</v>
      </c>
      <c r="S51" s="42">
        <f t="shared" ref="S51:S67" si="49">$C$31*1.225/101.325*288.16/(273.16+G51)</f>
        <v>1.1647996094036173</v>
      </c>
      <c r="T51" s="42">
        <f t="shared" ref="T51:T74" si="50">$E$44/A51</f>
        <v>2.4200000000000004</v>
      </c>
      <c r="U51" s="42">
        <f t="shared" ref="U51:U74" si="51">$E$44/A51</f>
        <v>2.4200000000000004</v>
      </c>
      <c r="V51" s="42">
        <f>(B51*R51)/(P51*$C$32)+V50</f>
        <v>316413.56322714221</v>
      </c>
      <c r="W51" s="42">
        <f>(F51*S51)/(Q51*$C$32)+W50</f>
        <v>370297.66538577189</v>
      </c>
      <c r="X51" s="42">
        <f t="shared" si="44"/>
        <v>765720.82300968422</v>
      </c>
      <c r="Y51" s="42">
        <f t="shared" si="44"/>
        <v>896120.35023356811</v>
      </c>
      <c r="Z51" s="130">
        <f t="shared" si="45"/>
        <v>1.96</v>
      </c>
      <c r="AA51" s="58">
        <f t="shared" si="46"/>
        <v>7.6572082300968418</v>
      </c>
      <c r="AB51" s="140">
        <f t="shared" si="47"/>
        <v>8.9612035023356817</v>
      </c>
      <c r="AC51" s="138">
        <v>2</v>
      </c>
      <c r="AG51" s="1">
        <v>4</v>
      </c>
      <c r="AH51" s="79">
        <v>580</v>
      </c>
      <c r="AI51" s="79">
        <v>532</v>
      </c>
      <c r="AJ51" s="80">
        <v>532</v>
      </c>
      <c r="AK51" s="61">
        <f t="shared" si="29"/>
        <v>548</v>
      </c>
      <c r="AL51" s="96">
        <v>580</v>
      </c>
      <c r="AM51" s="92">
        <v>512</v>
      </c>
      <c r="AN51" s="99">
        <v>545</v>
      </c>
      <c r="AO51" s="61">
        <f t="shared" si="30"/>
        <v>545.66666666666663</v>
      </c>
      <c r="AP51" s="63">
        <v>21</v>
      </c>
      <c r="AQ51" s="49">
        <f t="shared" si="28"/>
        <v>544.88730925787115</v>
      </c>
      <c r="AR51" s="66">
        <f t="shared" si="31"/>
        <v>445.30421286919045</v>
      </c>
      <c r="AS51" s="66">
        <f t="shared" si="32"/>
        <v>602.47040564655174</v>
      </c>
      <c r="AT51" s="48">
        <f t="shared" si="33"/>
        <v>33</v>
      </c>
      <c r="AU51" s="66">
        <f t="shared" si="34"/>
        <v>523.88730925787115</v>
      </c>
      <c r="BI51" s="1">
        <v>4</v>
      </c>
      <c r="BJ51" s="13">
        <v>73</v>
      </c>
      <c r="BK51" s="13">
        <v>70</v>
      </c>
      <c r="BL51" s="14">
        <f t="shared" si="35"/>
        <v>3</v>
      </c>
      <c r="BM51" s="14">
        <f t="shared" si="36"/>
        <v>0</v>
      </c>
      <c r="BN51" s="14">
        <v>7</v>
      </c>
      <c r="BO51" s="14">
        <v>-7</v>
      </c>
    </row>
    <row r="52" spans="1:67" x14ac:dyDescent="0.25">
      <c r="A52" s="37">
        <v>3</v>
      </c>
      <c r="B52" s="13">
        <v>76</v>
      </c>
      <c r="C52" s="38">
        <v>21</v>
      </c>
      <c r="D52" s="39">
        <v>71.19</v>
      </c>
      <c r="E52" s="40">
        <v>37.76</v>
      </c>
      <c r="F52" s="38">
        <v>73</v>
      </c>
      <c r="G52" s="38">
        <v>22</v>
      </c>
      <c r="H52" s="39">
        <v>71.47</v>
      </c>
      <c r="I52" s="40">
        <v>35.54</v>
      </c>
      <c r="J52" s="35">
        <f t="shared" si="39"/>
        <v>0.99986556182819408</v>
      </c>
      <c r="K52" s="41">
        <f t="shared" si="40"/>
        <v>0.99987346540804689</v>
      </c>
      <c r="L52" s="42">
        <f t="shared" si="41"/>
        <v>2.1278882443706681E-2</v>
      </c>
      <c r="M52" s="42">
        <f t="shared" si="48"/>
        <v>2.0679113149886137E-2</v>
      </c>
      <c r="N52" s="42">
        <f t="shared" si="42"/>
        <v>2.4869892981136357E-2</v>
      </c>
      <c r="O52" s="42">
        <f t="shared" si="42"/>
        <v>2.4087022919800579E-2</v>
      </c>
      <c r="P52" s="42">
        <f t="shared" si="37"/>
        <v>6.1851157689317546E-4</v>
      </c>
      <c r="Q52" s="42">
        <f t="shared" si="38"/>
        <v>5.801846731389984E-4</v>
      </c>
      <c r="R52" s="42">
        <f t="shared" si="43"/>
        <v>1.1687593578718103</v>
      </c>
      <c r="S52" s="42">
        <f t="shared" si="49"/>
        <v>1.1647996094036173</v>
      </c>
      <c r="T52" s="42">
        <f t="shared" si="50"/>
        <v>1.6133333333333335</v>
      </c>
      <c r="U52" s="42">
        <f t="shared" si="51"/>
        <v>1.6133333333333335</v>
      </c>
      <c r="V52" s="42">
        <f t="shared" ref="V52:V74" si="52">(B52*R52)/(P52*$C$32)+V51</f>
        <v>438871.47676321189</v>
      </c>
      <c r="W52" s="42">
        <f t="shared" ref="W52:W74" si="53">(F52*S52)/(Q52*$C$32)+W51</f>
        <v>495267.10423114302</v>
      </c>
      <c r="X52" s="42">
        <f t="shared" si="44"/>
        <v>708045.98251131526</v>
      </c>
      <c r="Y52" s="42">
        <f t="shared" si="44"/>
        <v>799030.92815957754</v>
      </c>
      <c r="Z52" s="130">
        <f t="shared" si="45"/>
        <v>1.96</v>
      </c>
      <c r="AA52" s="58">
        <f t="shared" si="46"/>
        <v>7.0804598251131523</v>
      </c>
      <c r="AB52" s="140">
        <f t="shared" si="47"/>
        <v>7.990309281595775</v>
      </c>
      <c r="AC52" s="138">
        <v>3</v>
      </c>
      <c r="AG52" s="1">
        <v>5</v>
      </c>
      <c r="AH52" s="79">
        <v>612</v>
      </c>
      <c r="AI52" s="79">
        <v>554</v>
      </c>
      <c r="AJ52" s="80">
        <v>560</v>
      </c>
      <c r="AK52" s="61">
        <f t="shared" si="29"/>
        <v>575.33333333333337</v>
      </c>
      <c r="AL52" s="96">
        <v>593</v>
      </c>
      <c r="AM52" s="92">
        <v>550</v>
      </c>
      <c r="AN52" s="99">
        <v>571</v>
      </c>
      <c r="AO52" s="61">
        <f t="shared" si="30"/>
        <v>571.33333333333337</v>
      </c>
      <c r="AP52" s="63">
        <v>21</v>
      </c>
      <c r="AQ52" s="49">
        <f t="shared" si="28"/>
        <v>577.4104305683087</v>
      </c>
      <c r="AR52" s="66">
        <f t="shared" si="31"/>
        <v>472.94886598306238</v>
      </c>
      <c r="AS52" s="66">
        <f t="shared" si="32"/>
        <v>639.87199515355496</v>
      </c>
      <c r="AT52" s="48">
        <f t="shared" si="33"/>
        <v>41</v>
      </c>
      <c r="AU52" s="66">
        <f t="shared" si="34"/>
        <v>556.4104305683087</v>
      </c>
      <c r="BI52" s="1">
        <v>5</v>
      </c>
      <c r="BJ52" s="13">
        <v>76</v>
      </c>
      <c r="BK52" s="13">
        <v>74</v>
      </c>
      <c r="BL52" s="14">
        <f t="shared" si="35"/>
        <v>6</v>
      </c>
      <c r="BM52" s="14">
        <f t="shared" si="36"/>
        <v>4</v>
      </c>
      <c r="BN52" s="14">
        <v>7</v>
      </c>
      <c r="BO52" s="14">
        <v>-7</v>
      </c>
    </row>
    <row r="53" spans="1:67" x14ac:dyDescent="0.25">
      <c r="A53" s="37">
        <v>4</v>
      </c>
      <c r="B53" s="13">
        <v>73</v>
      </c>
      <c r="C53" s="38">
        <v>23</v>
      </c>
      <c r="D53" s="33">
        <v>70.94</v>
      </c>
      <c r="E53" s="40">
        <v>38.869999999999997</v>
      </c>
      <c r="F53" s="38">
        <v>70</v>
      </c>
      <c r="G53" s="38">
        <v>22</v>
      </c>
      <c r="H53" s="33">
        <v>71.27</v>
      </c>
      <c r="I53" s="40">
        <v>68.98</v>
      </c>
      <c r="J53" s="35">
        <f t="shared" si="39"/>
        <v>0.99986161020946518</v>
      </c>
      <c r="K53" s="41">
        <f t="shared" si="40"/>
        <v>0.99975440803458104</v>
      </c>
      <c r="L53" s="42">
        <f t="shared" si="41"/>
        <v>2.1662559503962519E-2</v>
      </c>
      <c r="M53" s="42">
        <f t="shared" si="48"/>
        <v>2.8806008018729082E-2</v>
      </c>
      <c r="N53" s="42">
        <f t="shared" si="42"/>
        <v>2.5147341831985349E-2</v>
      </c>
      <c r="O53" s="42">
        <f t="shared" si="42"/>
        <v>3.3553226888693104E-2</v>
      </c>
      <c r="P53" s="42">
        <f t="shared" si="37"/>
        <v>6.3238880121472022E-4</v>
      </c>
      <c r="Q53" s="42">
        <f t="shared" si="38"/>
        <v>1.125819034644118E-3</v>
      </c>
      <c r="R53" s="42">
        <f t="shared" si="43"/>
        <v>1.160866601538262</v>
      </c>
      <c r="S53" s="42">
        <f t="shared" si="49"/>
        <v>1.1647996094036173</v>
      </c>
      <c r="T53" s="42">
        <f t="shared" si="50"/>
        <v>1.2100000000000002</v>
      </c>
      <c r="U53" s="42">
        <f t="shared" si="51"/>
        <v>1.2100000000000002</v>
      </c>
      <c r="V53" s="42">
        <f t="shared" si="52"/>
        <v>553137.47057465825</v>
      </c>
      <c r="W53" s="42">
        <f t="shared" si="53"/>
        <v>557022.74954101408</v>
      </c>
      <c r="X53" s="42">
        <f t="shared" si="44"/>
        <v>669296.33939533657</v>
      </c>
      <c r="Y53" s="42">
        <f t="shared" si="44"/>
        <v>673997.52694462717</v>
      </c>
      <c r="Z53" s="130">
        <f t="shared" si="45"/>
        <v>1.96</v>
      </c>
      <c r="AA53" s="58">
        <f t="shared" si="46"/>
        <v>6.6929633939533657</v>
      </c>
      <c r="AB53" s="140">
        <f t="shared" si="47"/>
        <v>6.7399752694462718</v>
      </c>
      <c r="AC53" s="138">
        <v>4</v>
      </c>
      <c r="AG53" s="1">
        <v>6</v>
      </c>
      <c r="AH53" s="79">
        <v>614</v>
      </c>
      <c r="AI53" s="79">
        <v>561</v>
      </c>
      <c r="AJ53" s="80">
        <v>588</v>
      </c>
      <c r="AK53" s="61">
        <f t="shared" si="29"/>
        <v>587.66666666666663</v>
      </c>
      <c r="AL53" s="96">
        <v>618</v>
      </c>
      <c r="AM53" s="92">
        <v>594</v>
      </c>
      <c r="AN53" s="99">
        <v>604</v>
      </c>
      <c r="AO53" s="61">
        <f t="shared" si="30"/>
        <v>605.33333333333337</v>
      </c>
      <c r="AP53" s="63">
        <v>21</v>
      </c>
      <c r="AQ53" s="49">
        <f t="shared" si="28"/>
        <v>604.11764760983715</v>
      </c>
      <c r="AR53" s="66">
        <f t="shared" si="31"/>
        <v>495.65000046836155</v>
      </c>
      <c r="AS53" s="66">
        <f t="shared" si="32"/>
        <v>670.58529475131263</v>
      </c>
      <c r="AT53" s="48">
        <f t="shared" si="33"/>
        <v>49</v>
      </c>
      <c r="AU53" s="66">
        <f t="shared" si="34"/>
        <v>583.11764760983715</v>
      </c>
      <c r="BI53" s="1">
        <v>6</v>
      </c>
      <c r="BJ53" s="13">
        <v>70</v>
      </c>
      <c r="BK53" s="13">
        <v>67</v>
      </c>
      <c r="BL53" s="14">
        <f t="shared" si="35"/>
        <v>0</v>
      </c>
      <c r="BM53" s="14">
        <f t="shared" si="36"/>
        <v>-3</v>
      </c>
      <c r="BN53" s="14">
        <v>7</v>
      </c>
      <c r="BO53" s="14">
        <v>-7</v>
      </c>
    </row>
    <row r="54" spans="1:67" x14ac:dyDescent="0.25">
      <c r="A54" s="37">
        <v>5</v>
      </c>
      <c r="B54" s="13">
        <v>76</v>
      </c>
      <c r="C54" s="38">
        <v>23</v>
      </c>
      <c r="D54" s="39">
        <v>70.69</v>
      </c>
      <c r="E54" s="40">
        <v>107.87</v>
      </c>
      <c r="F54" s="38">
        <v>74</v>
      </c>
      <c r="G54" s="38">
        <v>23</v>
      </c>
      <c r="H54" s="39">
        <v>71.070000000000107</v>
      </c>
      <c r="I54" s="40">
        <v>67.775999999999996</v>
      </c>
      <c r="J54" s="35">
        <f t="shared" si="39"/>
        <v>0.99961594883301519</v>
      </c>
      <c r="K54" s="41">
        <f t="shared" si="40"/>
        <v>0.99975869516830707</v>
      </c>
      <c r="L54" s="42">
        <f t="shared" si="41"/>
        <v>3.607830456500799E-2</v>
      </c>
      <c r="M54" s="42">
        <f t="shared" si="48"/>
        <v>2.8601957795677462E-2</v>
      </c>
      <c r="N54" s="42">
        <f t="shared" si="42"/>
        <v>4.1882098809643192E-2</v>
      </c>
      <c r="O54" s="42">
        <f t="shared" si="42"/>
        <v>3.3203057543608895E-2</v>
      </c>
      <c r="P54" s="42">
        <f t="shared" si="37"/>
        <v>1.7541102007007157E-3</v>
      </c>
      <c r="Q54" s="42">
        <f t="shared" si="38"/>
        <v>1.1024430302442035E-3</v>
      </c>
      <c r="R54" s="42">
        <f t="shared" si="43"/>
        <v>1.160866601538262</v>
      </c>
      <c r="S54" s="42">
        <f t="shared" si="49"/>
        <v>1.160866601538262</v>
      </c>
      <c r="T54" s="42">
        <f t="shared" si="50"/>
        <v>0.96800000000000019</v>
      </c>
      <c r="U54" s="42">
        <f t="shared" si="51"/>
        <v>0.96800000000000019</v>
      </c>
      <c r="V54" s="42">
        <f t="shared" si="52"/>
        <v>596025.39508307655</v>
      </c>
      <c r="W54" s="42">
        <f t="shared" si="53"/>
        <v>623466.45971636893</v>
      </c>
      <c r="X54" s="42">
        <f t="shared" si="44"/>
        <v>576952.58244041819</v>
      </c>
      <c r="Y54" s="42">
        <f t="shared" si="44"/>
        <v>603515.53300544526</v>
      </c>
      <c r="Z54" s="130">
        <f t="shared" si="45"/>
        <v>1.96</v>
      </c>
      <c r="AA54" s="58">
        <f t="shared" si="46"/>
        <v>5.769525824404182</v>
      </c>
      <c r="AB54" s="140">
        <f t="shared" si="47"/>
        <v>6.0351553300544527</v>
      </c>
      <c r="AC54" s="138">
        <v>5</v>
      </c>
      <c r="AG54" s="1">
        <v>7</v>
      </c>
      <c r="AH54" s="79">
        <v>635</v>
      </c>
      <c r="AI54" s="79">
        <v>574</v>
      </c>
      <c r="AJ54" s="80">
        <v>601</v>
      </c>
      <c r="AK54" s="61">
        <f t="shared" si="29"/>
        <v>603.33333333333337</v>
      </c>
      <c r="AL54" s="96">
        <v>629</v>
      </c>
      <c r="AM54" s="92">
        <v>618</v>
      </c>
      <c r="AN54" s="99">
        <v>612</v>
      </c>
      <c r="AO54" s="61">
        <f t="shared" si="30"/>
        <v>619.66666666666663</v>
      </c>
      <c r="AP54" s="63">
        <v>21</v>
      </c>
      <c r="AQ54" s="49">
        <f t="shared" si="28"/>
        <v>626.77682520700955</v>
      </c>
      <c r="AR54" s="66">
        <f t="shared" si="31"/>
        <v>514.9103014259581</v>
      </c>
      <c r="AS54" s="66">
        <f t="shared" si="32"/>
        <v>696.64334898806089</v>
      </c>
      <c r="AT54" s="48">
        <f t="shared" si="33"/>
        <v>57</v>
      </c>
      <c r="AU54" s="66">
        <f t="shared" si="34"/>
        <v>605.77682520700955</v>
      </c>
      <c r="BI54" s="1">
        <v>7</v>
      </c>
      <c r="BJ54" s="13">
        <v>72</v>
      </c>
      <c r="BK54" s="13">
        <v>69</v>
      </c>
      <c r="BL54" s="14">
        <f t="shared" si="35"/>
        <v>2</v>
      </c>
      <c r="BM54" s="14">
        <f t="shared" si="36"/>
        <v>-1</v>
      </c>
      <c r="BN54" s="14">
        <v>7</v>
      </c>
      <c r="BO54" s="14">
        <v>-7</v>
      </c>
    </row>
    <row r="55" spans="1:67" x14ac:dyDescent="0.25">
      <c r="A55" s="37">
        <v>6</v>
      </c>
      <c r="B55" s="13">
        <v>70</v>
      </c>
      <c r="C55" s="38">
        <v>24</v>
      </c>
      <c r="D55" s="33">
        <v>70.44</v>
      </c>
      <c r="E55" s="40">
        <v>118.97</v>
      </c>
      <c r="F55" s="38">
        <v>67</v>
      </c>
      <c r="G55" s="38">
        <v>24</v>
      </c>
      <c r="H55" s="33">
        <v>70.870000000000104</v>
      </c>
      <c r="I55" s="40">
        <v>98.86</v>
      </c>
      <c r="J55" s="35">
        <f t="shared" si="39"/>
        <v>0.99957643041154942</v>
      </c>
      <c r="K55" s="41">
        <f t="shared" si="40"/>
        <v>0.99964802662770946</v>
      </c>
      <c r="L55" s="42">
        <f t="shared" si="41"/>
        <v>3.795153240072615E-2</v>
      </c>
      <c r="M55" s="42">
        <f t="shared" si="48"/>
        <v>3.4598079688022455E-2</v>
      </c>
      <c r="N55" s="42">
        <f t="shared" si="42"/>
        <v>4.3908407367161978E-2</v>
      </c>
      <c r="O55" s="42">
        <f t="shared" si="42"/>
        <v>4.002859650099809E-2</v>
      </c>
      <c r="P55" s="42">
        <f t="shared" si="37"/>
        <v>1.9279482375206443E-3</v>
      </c>
      <c r="Q55" s="42">
        <f t="shared" si="38"/>
        <v>1.6022885378397164E-3</v>
      </c>
      <c r="R55" s="42">
        <f t="shared" si="43"/>
        <v>1.1569600643140789</v>
      </c>
      <c r="S55" s="42">
        <f t="shared" si="49"/>
        <v>1.1569600643140789</v>
      </c>
      <c r="T55" s="42">
        <f t="shared" si="50"/>
        <v>0.80666666666666675</v>
      </c>
      <c r="U55" s="42">
        <f t="shared" si="51"/>
        <v>0.80666666666666675</v>
      </c>
      <c r="V55" s="42">
        <f t="shared" si="52"/>
        <v>631844.69008514064</v>
      </c>
      <c r="W55" s="42">
        <f t="shared" si="53"/>
        <v>664718.78561967693</v>
      </c>
      <c r="X55" s="42">
        <f t="shared" si="44"/>
        <v>509688.05000201351</v>
      </c>
      <c r="Y55" s="42">
        <f t="shared" si="44"/>
        <v>536206.48706653947</v>
      </c>
      <c r="Z55" s="130">
        <f t="shared" si="45"/>
        <v>1.96</v>
      </c>
      <c r="AA55" s="58">
        <f t="shared" si="46"/>
        <v>5.0968805000201352</v>
      </c>
      <c r="AB55" s="140">
        <f t="shared" si="47"/>
        <v>5.3620648706653951</v>
      </c>
      <c r="AC55" s="138">
        <v>6</v>
      </c>
      <c r="AG55" s="1">
        <v>8</v>
      </c>
      <c r="AH55" s="79">
        <v>655</v>
      </c>
      <c r="AI55" s="79">
        <v>606</v>
      </c>
      <c r="AJ55" s="80">
        <v>613</v>
      </c>
      <c r="AK55" s="61">
        <f t="shared" si="29"/>
        <v>624.66666666666663</v>
      </c>
      <c r="AL55" s="96">
        <v>667</v>
      </c>
      <c r="AM55" s="92">
        <v>630</v>
      </c>
      <c r="AN55" s="99">
        <v>623</v>
      </c>
      <c r="AO55" s="61">
        <f t="shared" si="30"/>
        <v>640</v>
      </c>
      <c r="AP55" s="63">
        <v>21</v>
      </c>
      <c r="AQ55" s="49">
        <f t="shared" si="28"/>
        <v>646.45510804178514</v>
      </c>
      <c r="AR55" s="66">
        <f t="shared" si="31"/>
        <v>531.63684183551732</v>
      </c>
      <c r="AS55" s="66">
        <f t="shared" si="32"/>
        <v>719.27337424805285</v>
      </c>
      <c r="AT55" s="48">
        <f t="shared" si="33"/>
        <v>65</v>
      </c>
      <c r="AU55" s="66">
        <f t="shared" si="34"/>
        <v>625.45510804178514</v>
      </c>
      <c r="BI55" s="1">
        <v>8</v>
      </c>
      <c r="BJ55" s="13">
        <v>67</v>
      </c>
      <c r="BK55" s="13">
        <v>68</v>
      </c>
      <c r="BL55" s="14">
        <f t="shared" si="35"/>
        <v>-3</v>
      </c>
      <c r="BM55" s="14">
        <f t="shared" si="36"/>
        <v>-2</v>
      </c>
      <c r="BN55" s="14">
        <v>7</v>
      </c>
      <c r="BO55" s="14">
        <v>-7</v>
      </c>
    </row>
    <row r="56" spans="1:67" x14ac:dyDescent="0.25">
      <c r="A56" s="37">
        <v>7</v>
      </c>
      <c r="B56" s="13">
        <v>72</v>
      </c>
      <c r="C56" s="38">
        <v>25</v>
      </c>
      <c r="D56" s="39">
        <v>70.19</v>
      </c>
      <c r="E56" s="40">
        <v>123.43</v>
      </c>
      <c r="F56" s="38">
        <v>69</v>
      </c>
      <c r="G56" s="38">
        <v>25</v>
      </c>
      <c r="H56" s="39">
        <v>70.670000000000101</v>
      </c>
      <c r="I56" s="40">
        <v>118.05200000000001</v>
      </c>
      <c r="J56" s="35">
        <f t="shared" si="39"/>
        <v>0.99956055256144494</v>
      </c>
      <c r="K56" s="41">
        <f t="shared" si="40"/>
        <v>0.99957969779206479</v>
      </c>
      <c r="L56" s="42">
        <f t="shared" si="41"/>
        <v>3.8720732684456222E-2</v>
      </c>
      <c r="M56" s="42">
        <f t="shared" si="48"/>
        <v>3.7868508035407089E-2</v>
      </c>
      <c r="N56" s="42">
        <f t="shared" si="42"/>
        <v>4.4648092043059542E-2</v>
      </c>
      <c r="O56" s="42">
        <f t="shared" si="42"/>
        <v>4.3665409073649089E-2</v>
      </c>
      <c r="P56" s="42">
        <f t="shared" si="37"/>
        <v>1.9934521230855168E-3</v>
      </c>
      <c r="Q56" s="42">
        <f t="shared" si="38"/>
        <v>1.9066679495691162E-3</v>
      </c>
      <c r="R56" s="42">
        <f t="shared" si="43"/>
        <v>1.1530797313911045</v>
      </c>
      <c r="S56" s="42">
        <f t="shared" si="49"/>
        <v>1.1530797313911045</v>
      </c>
      <c r="T56" s="42">
        <f t="shared" si="50"/>
        <v>0.6914285714285715</v>
      </c>
      <c r="U56" s="42">
        <f t="shared" si="51"/>
        <v>0.6914285714285715</v>
      </c>
      <c r="V56" s="42">
        <f t="shared" si="52"/>
        <v>667357.25332168164</v>
      </c>
      <c r="W56" s="42">
        <f t="shared" si="53"/>
        <v>700300.70388425246</v>
      </c>
      <c r="X56" s="42">
        <f t="shared" si="44"/>
        <v>461429.87229670567</v>
      </c>
      <c r="Y56" s="42">
        <f t="shared" si="44"/>
        <v>484207.91525711177</v>
      </c>
      <c r="Z56" s="130">
        <f t="shared" si="45"/>
        <v>1.96</v>
      </c>
      <c r="AA56" s="58">
        <f t="shared" si="46"/>
        <v>4.6142987229670567</v>
      </c>
      <c r="AB56" s="140">
        <f t="shared" si="47"/>
        <v>4.8420791525711175</v>
      </c>
      <c r="AC56" s="138">
        <v>7</v>
      </c>
      <c r="AG56" s="1">
        <v>9</v>
      </c>
      <c r="AH56" s="79">
        <v>697</v>
      </c>
      <c r="AI56" s="79">
        <v>616</v>
      </c>
      <c r="AJ56" s="80">
        <v>649</v>
      </c>
      <c r="AK56" s="61">
        <f t="shared" si="29"/>
        <v>654</v>
      </c>
      <c r="AL56" s="96">
        <v>686</v>
      </c>
      <c r="AM56" s="92">
        <v>643</v>
      </c>
      <c r="AN56" s="99">
        <v>613</v>
      </c>
      <c r="AO56" s="61">
        <f t="shared" si="30"/>
        <v>647.33333333333337</v>
      </c>
      <c r="AP56" s="63">
        <v>21</v>
      </c>
      <c r="AQ56" s="49">
        <f t="shared" si="28"/>
        <v>663.84638674155724</v>
      </c>
      <c r="AR56" s="66">
        <f t="shared" si="31"/>
        <v>546.4194287303236</v>
      </c>
      <c r="AS56" s="66">
        <f t="shared" si="32"/>
        <v>739.27334475279076</v>
      </c>
      <c r="AT56" s="48">
        <f t="shared" si="33"/>
        <v>73</v>
      </c>
      <c r="AU56" s="66">
        <f t="shared" si="34"/>
        <v>642.84638674155724</v>
      </c>
      <c r="BI56" s="1">
        <v>9</v>
      </c>
      <c r="BJ56" s="13">
        <v>75</v>
      </c>
      <c r="BK56" s="13">
        <v>74</v>
      </c>
      <c r="BL56" s="14">
        <f t="shared" si="35"/>
        <v>5</v>
      </c>
      <c r="BM56" s="14">
        <f t="shared" si="36"/>
        <v>4</v>
      </c>
      <c r="BN56" s="14">
        <v>7</v>
      </c>
      <c r="BO56" s="14">
        <v>-7</v>
      </c>
    </row>
    <row r="57" spans="1:67" x14ac:dyDescent="0.25">
      <c r="A57" s="37">
        <v>8</v>
      </c>
      <c r="B57" s="13">
        <v>67</v>
      </c>
      <c r="C57" s="38">
        <v>26</v>
      </c>
      <c r="D57" s="33">
        <v>69.94</v>
      </c>
      <c r="E57" s="40">
        <v>165.54</v>
      </c>
      <c r="F57" s="38">
        <v>68</v>
      </c>
      <c r="G57" s="38">
        <v>25</v>
      </c>
      <c r="H57" s="33">
        <v>70.470000000000098</v>
      </c>
      <c r="I57" s="40">
        <v>140.21700000000001</v>
      </c>
      <c r="J57" s="35">
        <f t="shared" si="39"/>
        <v>0.99941062995575747</v>
      </c>
      <c r="K57" s="41">
        <f t="shared" si="40"/>
        <v>0.99950078444102364</v>
      </c>
      <c r="L57" s="42">
        <f t="shared" si="41"/>
        <v>4.4910367182302936E-2</v>
      </c>
      <c r="M57" s="42">
        <f t="shared" si="48"/>
        <v>4.1267443788029934E-2</v>
      </c>
      <c r="N57" s="42">
        <f t="shared" si="42"/>
        <v>5.1612131994182346E-2</v>
      </c>
      <c r="O57" s="42">
        <f t="shared" si="42"/>
        <v>4.758465299829906E-2</v>
      </c>
      <c r="P57" s="42">
        <f t="shared" si="37"/>
        <v>2.6638121689849009E-3</v>
      </c>
      <c r="Q57" s="42">
        <f t="shared" si="38"/>
        <v>2.2642992009685317E-3</v>
      </c>
      <c r="R57" s="42">
        <f t="shared" si="43"/>
        <v>1.1492253399905459</v>
      </c>
      <c r="S57" s="42">
        <f t="shared" si="49"/>
        <v>1.1530797313911045</v>
      </c>
      <c r="T57" s="42">
        <f t="shared" si="50"/>
        <v>0.60500000000000009</v>
      </c>
      <c r="U57" s="42">
        <f t="shared" si="51"/>
        <v>0.60500000000000009</v>
      </c>
      <c r="V57" s="42">
        <f t="shared" si="52"/>
        <v>692004.7259285514</v>
      </c>
      <c r="W57" s="42">
        <f t="shared" si="53"/>
        <v>729828.45915192051</v>
      </c>
      <c r="X57" s="42">
        <f t="shared" si="44"/>
        <v>418662.85918677365</v>
      </c>
      <c r="Y57" s="42">
        <f t="shared" si="44"/>
        <v>441546.21778691199</v>
      </c>
      <c r="Z57" s="130">
        <f t="shared" si="45"/>
        <v>1.96</v>
      </c>
      <c r="AA57" s="58">
        <f t="shared" si="46"/>
        <v>4.1866285918677368</v>
      </c>
      <c r="AB57" s="140">
        <f t="shared" si="47"/>
        <v>4.4154621778691201</v>
      </c>
      <c r="AC57" s="138">
        <v>8</v>
      </c>
      <c r="AG57" s="1">
        <v>10</v>
      </c>
      <c r="AH57" s="79">
        <v>710</v>
      </c>
      <c r="AI57" s="79">
        <v>635</v>
      </c>
      <c r="AJ57" s="80">
        <v>662</v>
      </c>
      <c r="AK57" s="61">
        <f t="shared" si="29"/>
        <v>669</v>
      </c>
      <c r="AL57" s="96">
        <v>694</v>
      </c>
      <c r="AM57" s="92">
        <v>669</v>
      </c>
      <c r="AN57" s="99">
        <v>629</v>
      </c>
      <c r="AO57" s="61">
        <f t="shared" si="30"/>
        <v>664</v>
      </c>
      <c r="AP57" s="63">
        <v>21</v>
      </c>
      <c r="AQ57" s="49">
        <f t="shared" si="28"/>
        <v>679.42733151313416</v>
      </c>
      <c r="AR57" s="66">
        <f t="shared" si="31"/>
        <v>559.66323178616403</v>
      </c>
      <c r="AS57" s="66">
        <f t="shared" si="32"/>
        <v>757.19143124010418</v>
      </c>
      <c r="AT57" s="48">
        <f t="shared" si="33"/>
        <v>81</v>
      </c>
      <c r="AU57" s="66">
        <f t="shared" si="34"/>
        <v>658.42733151313416</v>
      </c>
      <c r="BI57" s="1">
        <v>10</v>
      </c>
      <c r="BJ57" s="13">
        <v>70</v>
      </c>
      <c r="BK57" s="13">
        <v>66</v>
      </c>
      <c r="BL57" s="14">
        <f t="shared" si="35"/>
        <v>0</v>
      </c>
      <c r="BM57" s="14">
        <f t="shared" si="36"/>
        <v>-4</v>
      </c>
      <c r="BN57" s="14">
        <v>7</v>
      </c>
      <c r="BO57" s="14">
        <v>-7</v>
      </c>
    </row>
    <row r="58" spans="1:67" x14ac:dyDescent="0.25">
      <c r="A58" s="37">
        <v>9</v>
      </c>
      <c r="B58" s="13">
        <v>75</v>
      </c>
      <c r="C58" s="38">
        <v>26</v>
      </c>
      <c r="D58" s="39">
        <v>69.69</v>
      </c>
      <c r="E58" s="40">
        <v>176.87</v>
      </c>
      <c r="F58" s="38">
        <v>74</v>
      </c>
      <c r="G58" s="38">
        <v>26</v>
      </c>
      <c r="H58" s="39">
        <v>70.270000000000095</v>
      </c>
      <c r="I58" s="40">
        <v>162.38200000000001</v>
      </c>
      <c r="J58" s="35">
        <f t="shared" si="39"/>
        <v>0.99937029349121709</v>
      </c>
      <c r="K58" s="41">
        <f t="shared" si="40"/>
        <v>0.99942187141006678</v>
      </c>
      <c r="L58" s="42">
        <f t="shared" si="41"/>
        <v>4.6419952285238333E-2</v>
      </c>
      <c r="M58" s="42">
        <f t="shared" si="48"/>
        <v>4.4480428097479138E-2</v>
      </c>
      <c r="N58" s="42">
        <f t="shared" si="42"/>
        <v>5.3346985447347943E-2</v>
      </c>
      <c r="O58" s="42">
        <f t="shared" si="42"/>
        <v>5.1118035103250491E-2</v>
      </c>
      <c r="P58" s="42">
        <f t="shared" si="37"/>
        <v>2.8459008563195532E-3</v>
      </c>
      <c r="Q58" s="42">
        <f t="shared" si="38"/>
        <v>2.6130535128171496E-3</v>
      </c>
      <c r="R58" s="42">
        <f t="shared" si="43"/>
        <v>1.1492253399905459</v>
      </c>
      <c r="S58" s="42">
        <f t="shared" si="49"/>
        <v>1.1492253399905459</v>
      </c>
      <c r="T58" s="42">
        <f t="shared" si="50"/>
        <v>0.53777777777777791</v>
      </c>
      <c r="U58" s="42">
        <f t="shared" si="51"/>
        <v>0.53777777777777791</v>
      </c>
      <c r="V58" s="42">
        <f t="shared" si="52"/>
        <v>717829.86598702404</v>
      </c>
      <c r="W58" s="42">
        <f t="shared" si="53"/>
        <v>757579.84044148319</v>
      </c>
      <c r="X58" s="42">
        <f t="shared" si="44"/>
        <v>386032.9501530219</v>
      </c>
      <c r="Y58" s="42">
        <f t="shared" si="44"/>
        <v>407409.60308186442</v>
      </c>
      <c r="Z58" s="130">
        <f t="shared" si="45"/>
        <v>1.96</v>
      </c>
      <c r="AA58" s="58">
        <f t="shared" si="46"/>
        <v>3.8603295015302188</v>
      </c>
      <c r="AB58" s="140">
        <f t="shared" si="47"/>
        <v>4.0740960308186445</v>
      </c>
      <c r="AC58" s="138">
        <v>9</v>
      </c>
      <c r="AG58" s="1">
        <v>11</v>
      </c>
      <c r="AH58" s="79">
        <v>711</v>
      </c>
      <c r="AI58" s="79">
        <v>632</v>
      </c>
      <c r="AJ58" s="80">
        <v>674</v>
      </c>
      <c r="AK58" s="61">
        <f t="shared" si="29"/>
        <v>672.33333333333337</v>
      </c>
      <c r="AL58" s="96">
        <v>711</v>
      </c>
      <c r="AM58" s="92">
        <v>669</v>
      </c>
      <c r="AN58" s="99">
        <v>642</v>
      </c>
      <c r="AO58" s="61">
        <f t="shared" si="30"/>
        <v>674</v>
      </c>
      <c r="AP58" s="63">
        <v>21</v>
      </c>
      <c r="AQ58" s="49">
        <f t="shared" si="28"/>
        <v>693.53955229249493</v>
      </c>
      <c r="AR58" s="66">
        <f t="shared" ref="AR58:AR72" si="54">AU58*0.9</f>
        <v>605.2855970632454</v>
      </c>
      <c r="AS58" s="66">
        <f t="shared" ref="AS58:AS72" si="55">AU58*1.1</f>
        <v>739.79350752174446</v>
      </c>
      <c r="AT58" s="48">
        <f t="shared" si="33"/>
        <v>89</v>
      </c>
      <c r="AU58" s="66">
        <f t="shared" si="34"/>
        <v>672.53955229249493</v>
      </c>
      <c r="BI58" s="1">
        <v>11</v>
      </c>
      <c r="BJ58" s="13">
        <v>74</v>
      </c>
      <c r="BK58" s="13">
        <v>73</v>
      </c>
      <c r="BL58" s="14">
        <f t="shared" si="35"/>
        <v>4</v>
      </c>
      <c r="BM58" s="14">
        <f t="shared" si="36"/>
        <v>3</v>
      </c>
      <c r="BN58" s="14">
        <v>7</v>
      </c>
      <c r="BO58" s="14">
        <v>-7</v>
      </c>
    </row>
    <row r="59" spans="1:67" x14ac:dyDescent="0.25">
      <c r="A59" s="37">
        <v>10</v>
      </c>
      <c r="B59" s="13">
        <v>70</v>
      </c>
      <c r="C59" s="38">
        <v>27</v>
      </c>
      <c r="D59" s="33">
        <v>69.44</v>
      </c>
      <c r="E59" s="40">
        <v>194.803333333333</v>
      </c>
      <c r="F59" s="38">
        <v>66</v>
      </c>
      <c r="G59" s="38">
        <v>27</v>
      </c>
      <c r="H59" s="33">
        <v>70.070000000000107</v>
      </c>
      <c r="I59" s="40">
        <v>184.547</v>
      </c>
      <c r="J59" s="35">
        <f t="shared" si="39"/>
        <v>0.99930644758320719</v>
      </c>
      <c r="K59" s="41">
        <f t="shared" si="40"/>
        <v>0.9993429586991921</v>
      </c>
      <c r="L59" s="42">
        <f t="shared" si="41"/>
        <v>4.8794704645747117E-2</v>
      </c>
      <c r="M59" s="42">
        <f t="shared" si="48"/>
        <v>4.7494559464004604E-2</v>
      </c>
      <c r="N59" s="42">
        <f t="shared" si="42"/>
        <v>5.5889290303850127E-2</v>
      </c>
      <c r="O59" s="42">
        <f t="shared" si="42"/>
        <v>5.4400108393085296E-2</v>
      </c>
      <c r="P59" s="42">
        <f t="shared" si="37"/>
        <v>3.1236127706680359E-3</v>
      </c>
      <c r="Q59" s="42">
        <f t="shared" si="38"/>
        <v>2.9593717931794294E-3</v>
      </c>
      <c r="R59" s="42">
        <f t="shared" si="43"/>
        <v>1.1453966308354602</v>
      </c>
      <c r="S59" s="42">
        <f t="shared" si="49"/>
        <v>1.1453966308354602</v>
      </c>
      <c r="T59" s="42">
        <f t="shared" si="50"/>
        <v>0.4840000000000001</v>
      </c>
      <c r="U59" s="42">
        <f t="shared" si="51"/>
        <v>0.4840000000000001</v>
      </c>
      <c r="V59" s="42">
        <f t="shared" si="52"/>
        <v>739717.19400521857</v>
      </c>
      <c r="W59" s="42">
        <f t="shared" si="53"/>
        <v>779361.76762078784</v>
      </c>
      <c r="X59" s="42">
        <f t="shared" si="44"/>
        <v>358023.12189852586</v>
      </c>
      <c r="Y59" s="42">
        <f t="shared" si="44"/>
        <v>377211.09552846139</v>
      </c>
      <c r="Z59" s="130">
        <f t="shared" si="45"/>
        <v>1.96</v>
      </c>
      <c r="AA59" s="58">
        <f t="shared" si="46"/>
        <v>3.5802312189852588</v>
      </c>
      <c r="AB59" s="140">
        <f t="shared" si="47"/>
        <v>3.7721109552846137</v>
      </c>
      <c r="AC59" s="138">
        <v>10</v>
      </c>
      <c r="AG59" s="1">
        <v>12</v>
      </c>
      <c r="AH59" s="79">
        <v>734</v>
      </c>
      <c r="AI59" s="79">
        <v>637</v>
      </c>
      <c r="AJ59" s="80">
        <v>685</v>
      </c>
      <c r="AK59" s="61">
        <f t="shared" si="29"/>
        <v>685.33333333333337</v>
      </c>
      <c r="AL59" s="96">
        <v>722</v>
      </c>
      <c r="AM59" s="92">
        <v>665</v>
      </c>
      <c r="AN59" s="99">
        <v>657</v>
      </c>
      <c r="AO59" s="61">
        <f t="shared" si="30"/>
        <v>681.33333333333337</v>
      </c>
      <c r="AP59" s="63">
        <v>21</v>
      </c>
      <c r="AQ59" s="49">
        <f t="shared" si="28"/>
        <v>706.43624832185446</v>
      </c>
      <c r="AR59" s="66">
        <f t="shared" si="54"/>
        <v>616.89262348966906</v>
      </c>
      <c r="AS59" s="66">
        <f t="shared" si="55"/>
        <v>753.97987315403998</v>
      </c>
      <c r="AT59" s="48">
        <f t="shared" si="33"/>
        <v>97</v>
      </c>
      <c r="AU59" s="66">
        <f t="shared" si="34"/>
        <v>685.43624832185446</v>
      </c>
      <c r="BI59" s="1">
        <v>12</v>
      </c>
      <c r="BJ59" s="13">
        <v>66</v>
      </c>
      <c r="BK59" s="13">
        <v>71</v>
      </c>
      <c r="BL59" s="14">
        <f t="shared" si="35"/>
        <v>-4</v>
      </c>
      <c r="BM59" s="14">
        <f t="shared" si="36"/>
        <v>1</v>
      </c>
      <c r="BN59" s="14">
        <v>7</v>
      </c>
      <c r="BO59" s="14">
        <v>-7</v>
      </c>
    </row>
    <row r="60" spans="1:67" x14ac:dyDescent="0.25">
      <c r="A60" s="37">
        <v>11</v>
      </c>
      <c r="B60" s="13">
        <v>74</v>
      </c>
      <c r="C60" s="38">
        <v>28</v>
      </c>
      <c r="D60" s="39">
        <v>69.19</v>
      </c>
      <c r="E60" s="40">
        <v>223.75333333333299</v>
      </c>
      <c r="F60" s="38">
        <v>73</v>
      </c>
      <c r="G60" s="38">
        <v>28</v>
      </c>
      <c r="H60" s="39">
        <v>69.870000000000104</v>
      </c>
      <c r="I60" s="40">
        <v>206.71199999999999</v>
      </c>
      <c r="J60" s="35">
        <f t="shared" si="39"/>
        <v>0.99920337979314722</v>
      </c>
      <c r="K60" s="41">
        <f t="shared" si="40"/>
        <v>0.99926404630839782</v>
      </c>
      <c r="L60" s="42">
        <f t="shared" si="41"/>
        <v>5.237652718866944E-2</v>
      </c>
      <c r="M60" s="42">
        <f t="shared" si="48"/>
        <v>5.0345557472665371E-2</v>
      </c>
      <c r="N60" s="42">
        <f t="shared" si="42"/>
        <v>5.979269503477698E-2</v>
      </c>
      <c r="O60" s="42">
        <f t="shared" si="42"/>
        <v>5.7474153516809193E-2</v>
      </c>
      <c r="P60" s="42">
        <f t="shared" si="37"/>
        <v>3.5751663795218435E-3</v>
      </c>
      <c r="Q60" s="42">
        <f t="shared" si="38"/>
        <v>3.3032783224737506E-3</v>
      </c>
      <c r="R60" s="42">
        <f t="shared" si="43"/>
        <v>1.1415933480926141</v>
      </c>
      <c r="S60" s="42">
        <f t="shared" si="49"/>
        <v>1.1415933480926141</v>
      </c>
      <c r="T60" s="42">
        <f t="shared" si="50"/>
        <v>0.44000000000000006</v>
      </c>
      <c r="U60" s="42">
        <f t="shared" si="51"/>
        <v>0.44000000000000006</v>
      </c>
      <c r="V60" s="42">
        <f t="shared" si="52"/>
        <v>759865.70175344765</v>
      </c>
      <c r="W60" s="42">
        <f t="shared" si="53"/>
        <v>800873.98200740491</v>
      </c>
      <c r="X60" s="42">
        <f t="shared" si="44"/>
        <v>334340.90877151699</v>
      </c>
      <c r="Y60" s="42">
        <f t="shared" si="44"/>
        <v>352384.55208325823</v>
      </c>
      <c r="Z60" s="130">
        <f t="shared" si="45"/>
        <v>1.96</v>
      </c>
      <c r="AA60" s="58">
        <f t="shared" si="46"/>
        <v>3.3434090877151701</v>
      </c>
      <c r="AB60" s="140">
        <f t="shared" si="47"/>
        <v>3.5238455208325821</v>
      </c>
      <c r="AC60" s="138">
        <v>11</v>
      </c>
      <c r="AG60" s="1">
        <v>13</v>
      </c>
      <c r="AH60" s="79">
        <v>717</v>
      </c>
      <c r="AI60" s="79">
        <v>642</v>
      </c>
      <c r="AJ60" s="80">
        <v>696</v>
      </c>
      <c r="AK60" s="61">
        <f t="shared" si="29"/>
        <v>685</v>
      </c>
      <c r="AL60" s="96">
        <v>735</v>
      </c>
      <c r="AM60" s="92">
        <v>670</v>
      </c>
      <c r="AN60" s="99">
        <v>668</v>
      </c>
      <c r="AO60" s="61">
        <f t="shared" si="30"/>
        <v>691</v>
      </c>
      <c r="AP60" s="63">
        <v>21</v>
      </c>
      <c r="AQ60" s="49">
        <f t="shared" si="28"/>
        <v>718.3103081791287</v>
      </c>
      <c r="AR60" s="66">
        <f t="shared" si="54"/>
        <v>627.57927736121587</v>
      </c>
      <c r="AS60" s="66">
        <f t="shared" si="55"/>
        <v>767.04133899704163</v>
      </c>
      <c r="AT60" s="48">
        <f t="shared" si="33"/>
        <v>105</v>
      </c>
      <c r="AU60" s="66">
        <f t="shared" si="34"/>
        <v>697.3103081791287</v>
      </c>
      <c r="BI60" s="1">
        <v>13</v>
      </c>
      <c r="BJ60" s="13">
        <v>69</v>
      </c>
      <c r="BK60" s="13">
        <v>76</v>
      </c>
      <c r="BL60" s="14">
        <f t="shared" si="35"/>
        <v>-1</v>
      </c>
      <c r="BM60" s="14">
        <f t="shared" si="36"/>
        <v>6</v>
      </c>
      <c r="BN60" s="14">
        <v>7</v>
      </c>
      <c r="BO60" s="14">
        <v>-7</v>
      </c>
    </row>
    <row r="61" spans="1:67" x14ac:dyDescent="0.25">
      <c r="A61" s="37">
        <v>12</v>
      </c>
      <c r="B61" s="13">
        <v>66</v>
      </c>
      <c r="C61" s="38">
        <v>29</v>
      </c>
      <c r="D61" s="33">
        <v>68.94</v>
      </c>
      <c r="E61" s="40">
        <v>252.70333333333301</v>
      </c>
      <c r="F61" s="38">
        <v>71</v>
      </c>
      <c r="G61" s="38">
        <v>29</v>
      </c>
      <c r="H61" s="33">
        <v>69.670000000000101</v>
      </c>
      <c r="I61" s="40">
        <v>228.87700000000001</v>
      </c>
      <c r="J61" s="35">
        <f t="shared" si="39"/>
        <v>0.99910031252565301</v>
      </c>
      <c r="K61" s="41">
        <f t="shared" si="40"/>
        <v>0.99918513423768185</v>
      </c>
      <c r="L61" s="42">
        <f t="shared" si="41"/>
        <v>5.5748407994562738E-2</v>
      </c>
      <c r="M61" s="42">
        <f t="shared" si="48"/>
        <v>5.3059717066134687E-2</v>
      </c>
      <c r="N61" s="42">
        <f t="shared" si="42"/>
        <v>6.3431388183791584E-2</v>
      </c>
      <c r="O61" s="42">
        <f t="shared" si="42"/>
        <v>6.0372154671616801E-2</v>
      </c>
      <c r="P61" s="42">
        <f t="shared" si="37"/>
        <v>4.0235410069228549E-3</v>
      </c>
      <c r="Q61" s="42">
        <f t="shared" si="38"/>
        <v>3.6447970596936224E-3</v>
      </c>
      <c r="R61" s="42">
        <f t="shared" si="43"/>
        <v>1.1378152393155008</v>
      </c>
      <c r="S61" s="42">
        <f t="shared" si="49"/>
        <v>1.1378152393155008</v>
      </c>
      <c r="T61" s="42">
        <f t="shared" si="50"/>
        <v>0.40333333333333338</v>
      </c>
      <c r="U61" s="42">
        <f t="shared" si="51"/>
        <v>0.40333333333333338</v>
      </c>
      <c r="V61" s="42">
        <f t="shared" si="52"/>
        <v>775780.57722765603</v>
      </c>
      <c r="W61" s="42">
        <f t="shared" si="53"/>
        <v>819773.58745647362</v>
      </c>
      <c r="X61" s="42">
        <f t="shared" si="44"/>
        <v>312898.16614848794</v>
      </c>
      <c r="Y61" s="42">
        <f t="shared" si="44"/>
        <v>330642.01360744442</v>
      </c>
      <c r="Z61" s="130">
        <f t="shared" si="45"/>
        <v>1.96</v>
      </c>
      <c r="AA61" s="58">
        <f t="shared" si="46"/>
        <v>3.1289816614848793</v>
      </c>
      <c r="AB61" s="140">
        <f t="shared" si="47"/>
        <v>3.3064201360744443</v>
      </c>
      <c r="AC61" s="138">
        <v>12</v>
      </c>
      <c r="AG61" s="1">
        <v>14</v>
      </c>
      <c r="AH61" s="79">
        <v>717</v>
      </c>
      <c r="AI61" s="79">
        <v>663</v>
      </c>
      <c r="AJ61" s="80">
        <v>731</v>
      </c>
      <c r="AK61" s="61">
        <f t="shared" si="29"/>
        <v>703.66666666666663</v>
      </c>
      <c r="AL61" s="96">
        <v>753</v>
      </c>
      <c r="AM61" s="92">
        <v>691</v>
      </c>
      <c r="AN61" s="99">
        <v>692</v>
      </c>
      <c r="AO61" s="61">
        <f t="shared" si="30"/>
        <v>712</v>
      </c>
      <c r="AP61" s="63">
        <v>21</v>
      </c>
      <c r="AQ61" s="49">
        <f t="shared" si="28"/>
        <v>729.31206300177973</v>
      </c>
      <c r="AR61" s="66">
        <f t="shared" si="54"/>
        <v>637.48085670160174</v>
      </c>
      <c r="AS61" s="66">
        <f t="shared" si="55"/>
        <v>779.14326930195773</v>
      </c>
      <c r="AT61" s="48">
        <f t="shared" si="33"/>
        <v>113</v>
      </c>
      <c r="AU61" s="66">
        <f t="shared" si="34"/>
        <v>708.31206300177973</v>
      </c>
      <c r="BI61" s="1">
        <v>14</v>
      </c>
      <c r="BJ61" s="13">
        <v>67</v>
      </c>
      <c r="BK61" s="13">
        <v>70</v>
      </c>
      <c r="BL61" s="14">
        <f t="shared" si="35"/>
        <v>-3</v>
      </c>
      <c r="BM61" s="14">
        <f t="shared" si="36"/>
        <v>0</v>
      </c>
      <c r="BN61" s="14">
        <v>7</v>
      </c>
      <c r="BO61" s="14">
        <v>-7</v>
      </c>
    </row>
    <row r="62" spans="1:67" x14ac:dyDescent="0.25">
      <c r="A62" s="37">
        <v>13</v>
      </c>
      <c r="B62" s="13">
        <v>69</v>
      </c>
      <c r="C62" s="38">
        <v>30</v>
      </c>
      <c r="D62" s="39">
        <v>68.69</v>
      </c>
      <c r="E62" s="40">
        <v>281.65333333333302</v>
      </c>
      <c r="F62" s="38">
        <v>76</v>
      </c>
      <c r="G62" s="38">
        <v>32</v>
      </c>
      <c r="H62" s="39">
        <v>69.470000000000098</v>
      </c>
      <c r="I62" s="40">
        <v>251.042</v>
      </c>
      <c r="J62" s="35">
        <f t="shared" si="39"/>
        <v>0.99899724578072058</v>
      </c>
      <c r="K62" s="41">
        <f t="shared" si="40"/>
        <v>0.99910622248704239</v>
      </c>
      <c r="L62" s="42">
        <f t="shared" si="41"/>
        <v>5.8946373492562182E-2</v>
      </c>
      <c r="M62" s="42">
        <f t="shared" si="48"/>
        <v>5.5840341257020108E-2</v>
      </c>
      <c r="N62" s="42">
        <f t="shared" si="42"/>
        <v>6.6848845480672103E-2</v>
      </c>
      <c r="O62" s="42">
        <f t="shared" si="42"/>
        <v>6.2911374742254653E-2</v>
      </c>
      <c r="P62" s="42">
        <f t="shared" si="37"/>
        <v>4.4687681420987752E-3</v>
      </c>
      <c r="Q62" s="42">
        <f t="shared" si="38"/>
        <v>3.957841071960397E-3</v>
      </c>
      <c r="R62" s="42">
        <f t="shared" si="43"/>
        <v>1.1340620553884804</v>
      </c>
      <c r="S62" s="42">
        <f t="shared" si="49"/>
        <v>1.1266294819490488</v>
      </c>
      <c r="T62" s="42">
        <f t="shared" si="50"/>
        <v>0.37230769230769234</v>
      </c>
      <c r="U62" s="42">
        <f t="shared" si="51"/>
        <v>0.37230769230769234</v>
      </c>
      <c r="V62" s="42">
        <f t="shared" si="52"/>
        <v>790711.75557868392</v>
      </c>
      <c r="W62" s="42">
        <f t="shared" si="53"/>
        <v>838220.86781115248</v>
      </c>
      <c r="X62" s="42">
        <f t="shared" si="44"/>
        <v>294388.06900006387</v>
      </c>
      <c r="Y62" s="42">
        <f t="shared" si="44"/>
        <v>312076.07693892141</v>
      </c>
      <c r="Z62" s="130">
        <f t="shared" si="45"/>
        <v>1.96</v>
      </c>
      <c r="AA62" s="58">
        <f t="shared" si="46"/>
        <v>2.9438806900006389</v>
      </c>
      <c r="AB62" s="140">
        <f t="shared" si="47"/>
        <v>3.1207607693892143</v>
      </c>
      <c r="AC62" s="138">
        <v>13</v>
      </c>
      <c r="AG62" s="1">
        <v>15</v>
      </c>
      <c r="AH62" s="79">
        <v>720</v>
      </c>
      <c r="AI62" s="79">
        <v>668</v>
      </c>
      <c r="AJ62" s="80">
        <v>745</v>
      </c>
      <c r="AK62" s="61">
        <f t="shared" si="29"/>
        <v>711</v>
      </c>
      <c r="AL62" s="96">
        <v>751</v>
      </c>
      <c r="AM62" s="92">
        <v>696</v>
      </c>
      <c r="AN62" s="99">
        <v>709</v>
      </c>
      <c r="AO62" s="61">
        <f t="shared" si="30"/>
        <v>718.66666666666663</v>
      </c>
      <c r="AP62" s="63">
        <v>21</v>
      </c>
      <c r="AQ62" s="49">
        <f t="shared" si="28"/>
        <v>739.56095275917539</v>
      </c>
      <c r="AR62" s="66">
        <f t="shared" si="54"/>
        <v>646.70485748325791</v>
      </c>
      <c r="AS62" s="66">
        <f t="shared" si="55"/>
        <v>790.41704803509299</v>
      </c>
      <c r="AT62" s="48">
        <f t="shared" si="33"/>
        <v>121</v>
      </c>
      <c r="AU62" s="66">
        <f t="shared" si="34"/>
        <v>718.56095275917539</v>
      </c>
      <c r="BI62" s="1">
        <v>15</v>
      </c>
      <c r="BJ62" s="13">
        <v>73</v>
      </c>
      <c r="BK62" s="13">
        <v>68</v>
      </c>
      <c r="BL62" s="14">
        <f t="shared" si="35"/>
        <v>3</v>
      </c>
      <c r="BM62" s="14">
        <f t="shared" si="36"/>
        <v>-2</v>
      </c>
      <c r="BN62" s="14">
        <v>7</v>
      </c>
      <c r="BO62" s="14">
        <v>-7</v>
      </c>
    </row>
    <row r="63" spans="1:67" x14ac:dyDescent="0.25">
      <c r="A63" s="37">
        <v>14</v>
      </c>
      <c r="B63" s="13">
        <v>67</v>
      </c>
      <c r="C63" s="38">
        <v>31</v>
      </c>
      <c r="D63" s="33">
        <v>68.44</v>
      </c>
      <c r="E63" s="40">
        <v>310.60333333333301</v>
      </c>
      <c r="F63" s="38">
        <v>70</v>
      </c>
      <c r="G63" s="38">
        <v>33</v>
      </c>
      <c r="H63" s="33">
        <v>69.270000000000195</v>
      </c>
      <c r="I63" s="40">
        <v>273.20699999999999</v>
      </c>
      <c r="J63" s="35">
        <f t="shared" si="39"/>
        <v>0.99889417955834581</v>
      </c>
      <c r="K63" s="41">
        <f t="shared" si="40"/>
        <v>0.99902731105647746</v>
      </c>
      <c r="L63" s="42">
        <f t="shared" si="41"/>
        <v>6.1997330816418839E-2</v>
      </c>
      <c r="M63" s="42">
        <f t="shared" si="48"/>
        <v>5.8344094039023693E-2</v>
      </c>
      <c r="N63" s="42">
        <f t="shared" si="42"/>
        <v>7.0077663061511516E-2</v>
      </c>
      <c r="O63" s="42">
        <f t="shared" si="42"/>
        <v>6.5517477668644256E-2</v>
      </c>
      <c r="P63" s="42">
        <f t="shared" si="37"/>
        <v>4.9108788601627358E-3</v>
      </c>
      <c r="Q63" s="42">
        <f t="shared" si="38"/>
        <v>4.2925398800612987E-3</v>
      </c>
      <c r="R63" s="42">
        <f t="shared" si="43"/>
        <v>1.1303335504720269</v>
      </c>
      <c r="S63" s="42">
        <f t="shared" si="49"/>
        <v>1.1229496103722618</v>
      </c>
      <c r="T63" s="42">
        <f t="shared" si="50"/>
        <v>0.34571428571428575</v>
      </c>
      <c r="U63" s="42">
        <f t="shared" si="51"/>
        <v>0.34571428571428575</v>
      </c>
      <c r="V63" s="42">
        <f t="shared" si="52"/>
        <v>803861.52673612523</v>
      </c>
      <c r="W63" s="42">
        <f t="shared" si="53"/>
        <v>853835.7950590183</v>
      </c>
      <c r="X63" s="42">
        <f t="shared" si="44"/>
        <v>277906.41352877475</v>
      </c>
      <c r="Y63" s="42">
        <f t="shared" si="44"/>
        <v>295183.23200611776</v>
      </c>
      <c r="Z63" s="130">
        <f t="shared" si="45"/>
        <v>1.96</v>
      </c>
      <c r="AA63" s="58">
        <f t="shared" si="46"/>
        <v>2.7790641352877476</v>
      </c>
      <c r="AB63" s="140">
        <f t="shared" si="47"/>
        <v>2.9518323200611776</v>
      </c>
      <c r="AC63" s="138">
        <v>14</v>
      </c>
      <c r="AG63" s="1">
        <v>16</v>
      </c>
      <c r="AH63" s="79">
        <v>747</v>
      </c>
      <c r="AI63" s="79">
        <v>678</v>
      </c>
      <c r="AJ63" s="80">
        <v>760</v>
      </c>
      <c r="AK63" s="61">
        <f t="shared" si="29"/>
        <v>728.33333333333337</v>
      </c>
      <c r="AL63" s="97">
        <v>756</v>
      </c>
      <c r="AM63" s="93">
        <v>706</v>
      </c>
      <c r="AN63" s="98">
        <v>715</v>
      </c>
      <c r="AO63" s="61">
        <f t="shared" si="30"/>
        <v>725.66666666666663</v>
      </c>
      <c r="AP63" s="63">
        <v>21</v>
      </c>
      <c r="AQ63" s="49">
        <f t="shared" si="28"/>
        <v>749.15345005324082</v>
      </c>
      <c r="AR63" s="66">
        <f t="shared" si="54"/>
        <v>655.33810504791677</v>
      </c>
      <c r="AS63" s="66">
        <f t="shared" si="55"/>
        <v>800.96879505856498</v>
      </c>
      <c r="AT63" s="48">
        <f t="shared" si="33"/>
        <v>129</v>
      </c>
      <c r="AU63" s="66">
        <f t="shared" si="34"/>
        <v>728.15345005324082</v>
      </c>
      <c r="BI63" s="1">
        <v>16</v>
      </c>
      <c r="BJ63" s="13">
        <v>71</v>
      </c>
      <c r="BK63" s="13">
        <v>69</v>
      </c>
      <c r="BL63" s="14">
        <f t="shared" si="35"/>
        <v>1</v>
      </c>
      <c r="BM63" s="14">
        <f t="shared" si="36"/>
        <v>-1</v>
      </c>
      <c r="BN63" s="14">
        <v>7</v>
      </c>
      <c r="BO63" s="14">
        <v>-7</v>
      </c>
    </row>
    <row r="64" spans="1:67" x14ac:dyDescent="0.25">
      <c r="A64" s="37">
        <v>15</v>
      </c>
      <c r="B64" s="13">
        <v>73</v>
      </c>
      <c r="C64" s="38">
        <v>32</v>
      </c>
      <c r="D64" s="39">
        <v>68.19</v>
      </c>
      <c r="E64" s="40">
        <v>339.553333333333</v>
      </c>
      <c r="F64" s="38">
        <v>68</v>
      </c>
      <c r="G64" s="38">
        <v>33</v>
      </c>
      <c r="H64" s="39">
        <v>69.070000000000206</v>
      </c>
      <c r="I64" s="40">
        <v>295.37200000000001</v>
      </c>
      <c r="J64" s="35">
        <f t="shared" si="39"/>
        <v>0.99879111385852493</v>
      </c>
      <c r="K64" s="41">
        <f t="shared" si="40"/>
        <v>0.99894839994598505</v>
      </c>
      <c r="L64" s="42">
        <f t="shared" si="41"/>
        <v>6.4921997824903696E-2</v>
      </c>
      <c r="M64" s="42">
        <f t="shared" si="48"/>
        <v>6.065985191625959E-2</v>
      </c>
      <c r="N64" s="42">
        <f t="shared" si="42"/>
        <v>7.3143036776568526E-2</v>
      </c>
      <c r="O64" s="42">
        <f t="shared" si="42"/>
        <v>6.8117957074602803E-2</v>
      </c>
      <c r="P64" s="42">
        <f t="shared" si="37"/>
        <v>5.3499038288984556E-3</v>
      </c>
      <c r="Q64" s="42">
        <f t="shared" si="38"/>
        <v>4.6400560760174302E-3</v>
      </c>
      <c r="R64" s="42">
        <f t="shared" si="43"/>
        <v>1.1266294819490488</v>
      </c>
      <c r="S64" s="42">
        <f t="shared" si="49"/>
        <v>1.1229496103722618</v>
      </c>
      <c r="T64" s="42">
        <f t="shared" si="50"/>
        <v>0.32266666666666671</v>
      </c>
      <c r="U64" s="42">
        <f t="shared" si="51"/>
        <v>0.32266666666666671</v>
      </c>
      <c r="V64" s="42">
        <f t="shared" si="52"/>
        <v>816970.05672042351</v>
      </c>
      <c r="W64" s="42">
        <f t="shared" si="53"/>
        <v>867868.5178936373</v>
      </c>
      <c r="X64" s="42">
        <f t="shared" si="44"/>
        <v>263609.00496845669</v>
      </c>
      <c r="Y64" s="42">
        <f t="shared" si="44"/>
        <v>280032.24177368032</v>
      </c>
      <c r="Z64" s="130">
        <f t="shared" si="45"/>
        <v>1.96</v>
      </c>
      <c r="AA64" s="58">
        <f t="shared" si="46"/>
        <v>2.6360900496845669</v>
      </c>
      <c r="AB64" s="140">
        <f t="shared" si="47"/>
        <v>2.8003224177368033</v>
      </c>
      <c r="AC64" s="138">
        <v>15</v>
      </c>
      <c r="AG64" s="1">
        <v>17</v>
      </c>
      <c r="AH64" s="79">
        <v>757</v>
      </c>
      <c r="AI64" s="79">
        <v>693</v>
      </c>
      <c r="AJ64" s="80">
        <v>774</v>
      </c>
      <c r="AK64" s="61">
        <f t="shared" si="29"/>
        <v>741.33333333333337</v>
      </c>
      <c r="AL64" s="97">
        <v>763</v>
      </c>
      <c r="AM64" s="93">
        <v>721</v>
      </c>
      <c r="AN64" s="98">
        <v>726</v>
      </c>
      <c r="AO64" s="61">
        <f t="shared" si="30"/>
        <v>736.66666666666663</v>
      </c>
      <c r="AP64" s="63">
        <v>21</v>
      </c>
      <c r="AQ64" s="49">
        <f t="shared" si="28"/>
        <v>758.16859566896028</v>
      </c>
      <c r="AR64" s="66">
        <f t="shared" si="54"/>
        <v>663.45173610206427</v>
      </c>
      <c r="AS64" s="66">
        <f t="shared" si="55"/>
        <v>810.8854552358564</v>
      </c>
      <c r="AT64" s="48">
        <f t="shared" si="33"/>
        <v>137</v>
      </c>
      <c r="AU64" s="66">
        <f t="shared" si="34"/>
        <v>737.16859566896028</v>
      </c>
      <c r="BI64" s="1">
        <v>17</v>
      </c>
      <c r="BJ64" s="13">
        <v>68</v>
      </c>
      <c r="BK64" s="13">
        <v>66</v>
      </c>
      <c r="BL64" s="14">
        <f t="shared" si="35"/>
        <v>-2</v>
      </c>
      <c r="BM64" s="14">
        <f t="shared" si="36"/>
        <v>-4</v>
      </c>
      <c r="BN64" s="14">
        <v>7</v>
      </c>
      <c r="BO64" s="14">
        <v>-7</v>
      </c>
    </row>
    <row r="65" spans="1:67" x14ac:dyDescent="0.25">
      <c r="A65" s="37">
        <v>16</v>
      </c>
      <c r="B65" s="13">
        <v>71</v>
      </c>
      <c r="C65" s="38">
        <v>33</v>
      </c>
      <c r="D65" s="33">
        <v>67.94</v>
      </c>
      <c r="E65" s="40">
        <v>368.50333333333299</v>
      </c>
      <c r="F65" s="38">
        <v>69</v>
      </c>
      <c r="G65" s="38">
        <v>35</v>
      </c>
      <c r="H65" s="33">
        <v>68.870000000000203</v>
      </c>
      <c r="I65" s="40">
        <v>317.53699999999998</v>
      </c>
      <c r="J65" s="35">
        <f t="shared" si="39"/>
        <v>0.99868804868125383</v>
      </c>
      <c r="K65" s="41">
        <f t="shared" si="40"/>
        <v>0.99886948915556328</v>
      </c>
      <c r="L65" s="42">
        <f t="shared" si="41"/>
        <v>6.7736724413200805E-2</v>
      </c>
      <c r="M65" s="42">
        <f t="shared" si="48"/>
        <v>6.309478325388912E-2</v>
      </c>
      <c r="N65" s="42">
        <f t="shared" si="42"/>
        <v>7.606492828769712E-2</v>
      </c>
      <c r="O65" s="42">
        <f t="shared" si="42"/>
        <v>7.0392421524647683E-2</v>
      </c>
      <c r="P65" s="42">
        <f t="shared" si="37"/>
        <v>5.7858733154125055E-3</v>
      </c>
      <c r="Q65" s="42">
        <f t="shared" si="38"/>
        <v>4.9550930081036825E-3</v>
      </c>
      <c r="R65" s="42">
        <f t="shared" si="43"/>
        <v>1.1229496103722618</v>
      </c>
      <c r="S65" s="42">
        <f t="shared" si="49"/>
        <v>1.115661515808579</v>
      </c>
      <c r="T65" s="42">
        <f t="shared" si="50"/>
        <v>0.30250000000000005</v>
      </c>
      <c r="U65" s="42">
        <f t="shared" si="51"/>
        <v>0.30250000000000005</v>
      </c>
      <c r="V65" s="42">
        <f t="shared" si="52"/>
        <v>828720.26844672568</v>
      </c>
      <c r="W65" s="42">
        <f t="shared" si="53"/>
        <v>881115.76775006484</v>
      </c>
      <c r="X65" s="42">
        <f t="shared" si="44"/>
        <v>250687.88120513456</v>
      </c>
      <c r="Y65" s="42">
        <f t="shared" si="44"/>
        <v>266537.51974439464</v>
      </c>
      <c r="Z65" s="130">
        <f t="shared" si="45"/>
        <v>1.96</v>
      </c>
      <c r="AA65" s="58">
        <f t="shared" si="46"/>
        <v>2.5068788120513457</v>
      </c>
      <c r="AB65" s="140">
        <f t="shared" si="47"/>
        <v>2.6653751974439466</v>
      </c>
      <c r="AC65" s="138">
        <v>16</v>
      </c>
      <c r="AG65" s="1">
        <v>18</v>
      </c>
      <c r="AH65" s="79">
        <v>762</v>
      </c>
      <c r="AI65" s="79">
        <v>718</v>
      </c>
      <c r="AJ65" s="80">
        <v>783</v>
      </c>
      <c r="AK65" s="61">
        <f t="shared" si="29"/>
        <v>754.33333333333337</v>
      </c>
      <c r="AL65" s="97">
        <v>782</v>
      </c>
      <c r="AM65" s="93">
        <v>746</v>
      </c>
      <c r="AN65" s="98">
        <v>731</v>
      </c>
      <c r="AO65" s="61">
        <f t="shared" si="30"/>
        <v>753</v>
      </c>
      <c r="AP65" s="63">
        <v>21</v>
      </c>
      <c r="AQ65" s="49">
        <f t="shared" si="28"/>
        <v>766.67196077106632</v>
      </c>
      <c r="AR65" s="66">
        <f t="shared" si="54"/>
        <v>671.10476469395974</v>
      </c>
      <c r="AS65" s="66">
        <f t="shared" si="55"/>
        <v>820.23915684817302</v>
      </c>
      <c r="AT65" s="48">
        <f t="shared" si="33"/>
        <v>145</v>
      </c>
      <c r="AU65" s="66">
        <f t="shared" si="34"/>
        <v>745.67196077106632</v>
      </c>
      <c r="BI65" s="1">
        <v>18</v>
      </c>
      <c r="BJ65" s="13">
        <v>73</v>
      </c>
      <c r="BK65" s="13">
        <v>72</v>
      </c>
      <c r="BL65" s="14">
        <f t="shared" si="35"/>
        <v>3</v>
      </c>
      <c r="BM65" s="14">
        <f t="shared" si="36"/>
        <v>2</v>
      </c>
      <c r="BN65" s="14">
        <v>7</v>
      </c>
      <c r="BO65" s="14">
        <v>-7</v>
      </c>
    </row>
    <row r="66" spans="1:67" x14ac:dyDescent="0.25">
      <c r="A66" s="37">
        <v>17</v>
      </c>
      <c r="B66" s="13">
        <v>68</v>
      </c>
      <c r="C66" s="38">
        <v>34</v>
      </c>
      <c r="D66" s="39">
        <v>67.69</v>
      </c>
      <c r="E66" s="40">
        <v>397.45333333333298</v>
      </c>
      <c r="F66" s="38">
        <v>66</v>
      </c>
      <c r="G66" s="38">
        <v>36</v>
      </c>
      <c r="H66" s="39">
        <v>68.670000000000201</v>
      </c>
      <c r="I66" s="40">
        <v>339.702</v>
      </c>
      <c r="J66" s="35">
        <f t="shared" si="39"/>
        <v>0.99858498402652862</v>
      </c>
      <c r="K66" s="41">
        <f t="shared" si="40"/>
        <v>0.99879057868521004</v>
      </c>
      <c r="L66" s="42">
        <f t="shared" si="41"/>
        <v>7.0454678292440981E-2</v>
      </c>
      <c r="M66" s="42">
        <f t="shared" si="48"/>
        <v>6.5360376022828667E-2</v>
      </c>
      <c r="N66" s="42">
        <f t="shared" si="42"/>
        <v>7.8859477506870279E-2</v>
      </c>
      <c r="O66" s="42">
        <f t="shared" si="42"/>
        <v>7.26841910813944E-2</v>
      </c>
      <c r="P66" s="42">
        <f t="shared" si="37"/>
        <v>6.2188171926565797E-3</v>
      </c>
      <c r="Q66" s="42">
        <f t="shared" si="38"/>
        <v>5.2829916331566529E-3</v>
      </c>
      <c r="R66" s="42">
        <f t="shared" si="43"/>
        <v>1.1192936994125917</v>
      </c>
      <c r="S66" s="42">
        <f t="shared" si="49"/>
        <v>1.1120528293167671</v>
      </c>
      <c r="T66" s="42">
        <f t="shared" si="50"/>
        <v>0.2847058823529412</v>
      </c>
      <c r="U66" s="42">
        <f t="shared" si="51"/>
        <v>0.2847058823529412</v>
      </c>
      <c r="V66" s="42">
        <f t="shared" si="52"/>
        <v>839156.43919967161</v>
      </c>
      <c r="W66" s="42">
        <f t="shared" si="53"/>
        <v>892962.14140887826</v>
      </c>
      <c r="X66" s="42">
        <f t="shared" si="44"/>
        <v>238912.77445449476</v>
      </c>
      <c r="Y66" s="42">
        <f t="shared" si="44"/>
        <v>254231.57437758654</v>
      </c>
      <c r="Z66" s="130">
        <f t="shared" si="45"/>
        <v>1.96</v>
      </c>
      <c r="AA66" s="58">
        <f t="shared" si="46"/>
        <v>2.3891277445449477</v>
      </c>
      <c r="AB66" s="140">
        <f t="shared" si="47"/>
        <v>2.5423157437758652</v>
      </c>
      <c r="AC66" s="138">
        <v>17</v>
      </c>
      <c r="AG66" s="1">
        <v>19</v>
      </c>
      <c r="AH66" s="79">
        <v>784</v>
      </c>
      <c r="AI66" s="79">
        <v>729</v>
      </c>
      <c r="AJ66" s="80">
        <v>796</v>
      </c>
      <c r="AK66" s="61">
        <f t="shared" si="29"/>
        <v>769.66666666666663</v>
      </c>
      <c r="AL66" s="97">
        <v>799</v>
      </c>
      <c r="AM66" s="93">
        <v>768</v>
      </c>
      <c r="AN66" s="98">
        <v>748</v>
      </c>
      <c r="AO66" s="61">
        <f t="shared" si="30"/>
        <v>771.66666666666663</v>
      </c>
      <c r="AP66" s="63">
        <v>21</v>
      </c>
      <c r="AQ66" s="49">
        <f t="shared" si="28"/>
        <v>774.7185436320716</v>
      </c>
      <c r="AR66" s="66">
        <f t="shared" si="54"/>
        <v>678.34668926886445</v>
      </c>
      <c r="AS66" s="66">
        <f t="shared" si="55"/>
        <v>829.09039799527886</v>
      </c>
      <c r="AT66" s="48">
        <f t="shared" si="33"/>
        <v>153</v>
      </c>
      <c r="AU66" s="66">
        <f t="shared" si="34"/>
        <v>753.7185436320716</v>
      </c>
      <c r="BI66" s="1">
        <v>19</v>
      </c>
      <c r="BJ66" s="13">
        <v>75</v>
      </c>
      <c r="BK66" s="13">
        <v>70</v>
      </c>
      <c r="BL66" s="14">
        <f t="shared" si="35"/>
        <v>5</v>
      </c>
      <c r="BM66" s="14">
        <f t="shared" si="36"/>
        <v>0</v>
      </c>
      <c r="BN66" s="14">
        <v>7</v>
      </c>
      <c r="BO66" s="14">
        <v>-7</v>
      </c>
    </row>
    <row r="67" spans="1:67" x14ac:dyDescent="0.25">
      <c r="A67" s="37">
        <v>18</v>
      </c>
      <c r="B67" s="13">
        <v>73</v>
      </c>
      <c r="C67" s="38">
        <v>35</v>
      </c>
      <c r="D67" s="33">
        <v>67.44</v>
      </c>
      <c r="E67" s="40">
        <v>426.40333333333302</v>
      </c>
      <c r="F67" s="38">
        <v>72</v>
      </c>
      <c r="G67" s="38">
        <v>37</v>
      </c>
      <c r="H67" s="33">
        <v>68.470000000000198</v>
      </c>
      <c r="I67" s="40">
        <v>361.86700000000002</v>
      </c>
      <c r="J67" s="35">
        <f t="shared" si="39"/>
        <v>0.99848191989434532</v>
      </c>
      <c r="K67" s="41">
        <f t="shared" si="40"/>
        <v>0.99871166853492366</v>
      </c>
      <c r="L67" s="36">
        <f>$D$34*$D$39*$D$37*J67*(((2*E67)/R67)^0.5)</f>
        <v>7.3086646838173439E-2</v>
      </c>
      <c r="M67" s="42">
        <f t="shared" si="48"/>
        <v>6.7562686751844264E-2</v>
      </c>
      <c r="N67" s="42">
        <f t="shared" si="42"/>
        <v>8.1539959196842871E-2</v>
      </c>
      <c r="O67" s="42">
        <f t="shared" si="42"/>
        <v>7.4891036576380951E-2</v>
      </c>
      <c r="P67" s="42">
        <f t="shared" si="37"/>
        <v>6.6487649458228E-3</v>
      </c>
      <c r="Q67" s="42">
        <f>O67*O67</f>
        <v>5.6086673594848294E-3</v>
      </c>
      <c r="R67" s="42">
        <f t="shared" si="43"/>
        <v>1.115661515808579</v>
      </c>
      <c r="S67" s="42">
        <f t="shared" si="49"/>
        <v>1.1084674126630503</v>
      </c>
      <c r="T67" s="42">
        <f t="shared" si="50"/>
        <v>0.26888888888888896</v>
      </c>
      <c r="U67" s="42">
        <f t="shared" si="51"/>
        <v>0.26888888888888896</v>
      </c>
      <c r="V67" s="42">
        <f t="shared" si="52"/>
        <v>849601.48450601439</v>
      </c>
      <c r="W67" s="42">
        <f t="shared" si="53"/>
        <v>905095.79907964147</v>
      </c>
      <c r="X67" s="42">
        <f t="shared" si="44"/>
        <v>228448.39916717281</v>
      </c>
      <c r="Y67" s="42">
        <f t="shared" si="44"/>
        <v>243370.20375252588</v>
      </c>
      <c r="Z67" s="130">
        <f t="shared" si="45"/>
        <v>1.96</v>
      </c>
      <c r="AA67" s="58">
        <f t="shared" si="46"/>
        <v>2.2844839916717281</v>
      </c>
      <c r="AB67" s="140">
        <f t="shared" si="47"/>
        <v>2.4337020375252587</v>
      </c>
      <c r="AC67" s="138">
        <v>18</v>
      </c>
      <c r="AG67" s="1">
        <v>20</v>
      </c>
      <c r="AH67" s="79">
        <v>800</v>
      </c>
      <c r="AI67" s="79">
        <v>746</v>
      </c>
      <c r="AJ67" s="80">
        <v>799</v>
      </c>
      <c r="AK67" s="61">
        <f t="shared" si="29"/>
        <v>781.66666666666663</v>
      </c>
      <c r="AL67" s="97">
        <v>808</v>
      </c>
      <c r="AM67" s="93">
        <v>785</v>
      </c>
      <c r="AN67" s="98">
        <v>760</v>
      </c>
      <c r="AO67" s="61">
        <f t="shared" si="30"/>
        <v>784.33333333333337</v>
      </c>
      <c r="AP67" s="63">
        <v>21</v>
      </c>
      <c r="AQ67" s="49">
        <f t="shared" si="28"/>
        <v>782.3549272309881</v>
      </c>
      <c r="AR67" s="66">
        <f t="shared" si="54"/>
        <v>685.21943450788933</v>
      </c>
      <c r="AS67" s="66">
        <f t="shared" si="55"/>
        <v>837.49041995408697</v>
      </c>
      <c r="AT67" s="48">
        <f t="shared" si="33"/>
        <v>161</v>
      </c>
      <c r="AU67" s="66">
        <f t="shared" si="34"/>
        <v>761.3549272309881</v>
      </c>
      <c r="BI67" s="1">
        <v>20</v>
      </c>
      <c r="BJ67" s="13">
        <v>70</v>
      </c>
      <c r="BK67" s="13">
        <v>75</v>
      </c>
      <c r="BL67" s="14">
        <f t="shared" si="35"/>
        <v>0</v>
      </c>
      <c r="BM67" s="14">
        <f t="shared" si="36"/>
        <v>5</v>
      </c>
      <c r="BN67" s="14">
        <v>7</v>
      </c>
      <c r="BO67" s="14">
        <v>-7</v>
      </c>
    </row>
    <row r="68" spans="1:67" x14ac:dyDescent="0.25">
      <c r="A68" s="31">
        <v>19</v>
      </c>
      <c r="B68" s="13">
        <v>75</v>
      </c>
      <c r="C68" s="38">
        <v>36</v>
      </c>
      <c r="D68" s="39">
        <v>67.19</v>
      </c>
      <c r="E68" s="40">
        <v>455.35333333333301</v>
      </c>
      <c r="F68" s="32">
        <v>70</v>
      </c>
      <c r="G68" s="32">
        <v>38</v>
      </c>
      <c r="H68" s="39">
        <v>68.270000000000195</v>
      </c>
      <c r="I68" s="40">
        <v>384.03199999999998</v>
      </c>
      <c r="J68" s="35">
        <f>1-((0.41+0.35*$D$38^4)*E68)/(1.4071*($C$31*1000-D68))</f>
        <v>0.9983788562846998</v>
      </c>
      <c r="K68" s="35">
        <f>1-((0.41+0.35*$D$38^4)*I68)/(1.4071*($C$31*1000-H68))</f>
        <v>0.99863275870470192</v>
      </c>
      <c r="L68" s="36">
        <f>$D$34*$D$39*$D$37*J68*(((2*E68)/R68)^0.5)</f>
        <v>7.5641596758010674E-2</v>
      </c>
      <c r="M68" s="36">
        <f>$D$34*$D$39*$D$37*K68*(((2*I68)/S68)^0.5)</f>
        <v>6.9707707554533441E-2</v>
      </c>
      <c r="N68" s="36">
        <f>L68*R68</f>
        <v>8.4117451688783762E-2</v>
      </c>
      <c r="O68" s="36">
        <f>M68*S68</f>
        <v>7.7020397508060293E-2</v>
      </c>
      <c r="P68" s="36">
        <f t="shared" ref="P68:P74" si="56">N68*N68</f>
        <v>7.0757456786148705E-3</v>
      </c>
      <c r="Q68" s="36">
        <f t="shared" ref="Q68:Q74" si="57">O68*O68</f>
        <v>5.9321416322996199E-3</v>
      </c>
      <c r="R68" s="36">
        <f>$C$31*1.225/101.325*288.16/(273.16+C68)</f>
        <v>1.1120528293167671</v>
      </c>
      <c r="S68" s="36">
        <f>$C$31*1.225/101.325*288.16/(273.16+G68)</f>
        <v>1.1049050414949597</v>
      </c>
      <c r="T68" s="42">
        <f t="shared" si="50"/>
        <v>0.25473684210526321</v>
      </c>
      <c r="U68" s="42">
        <f t="shared" si="51"/>
        <v>0.25473684210526321</v>
      </c>
      <c r="V68" s="42">
        <f t="shared" si="52"/>
        <v>859652.51204646076</v>
      </c>
      <c r="W68" s="42">
        <f t="shared" si="53"/>
        <v>916213.30780018272</v>
      </c>
      <c r="X68" s="42">
        <f t="shared" si="44"/>
        <v>218985.16622657215</v>
      </c>
      <c r="Y68" s="42">
        <f t="shared" si="44"/>
        <v>233393.28472383606</v>
      </c>
      <c r="Z68" s="130">
        <f t="shared" si="45"/>
        <v>1.96</v>
      </c>
      <c r="AA68" s="58">
        <f t="shared" si="46"/>
        <v>2.1898516622657214</v>
      </c>
      <c r="AB68" s="140">
        <f t="shared" si="47"/>
        <v>2.3339328472383607</v>
      </c>
      <c r="AC68" s="138">
        <v>19</v>
      </c>
      <c r="AG68" s="1">
        <v>21</v>
      </c>
      <c r="AH68" s="79">
        <v>803</v>
      </c>
      <c r="AI68" s="79">
        <v>760</v>
      </c>
      <c r="AJ68" s="80">
        <v>805</v>
      </c>
      <c r="AK68" s="61">
        <f t="shared" si="29"/>
        <v>789.33333333333337</v>
      </c>
      <c r="AL68" s="97">
        <v>812</v>
      </c>
      <c r="AM68" s="93">
        <v>799</v>
      </c>
      <c r="AN68" s="98">
        <v>759</v>
      </c>
      <c r="AO68" s="61">
        <f t="shared" si="30"/>
        <v>790</v>
      </c>
      <c r="AP68" s="63">
        <v>21</v>
      </c>
      <c r="AQ68" s="49">
        <f t="shared" si="28"/>
        <v>789.62091309171728</v>
      </c>
      <c r="AR68" s="66">
        <f t="shared" si="54"/>
        <v>691.75882178254562</v>
      </c>
      <c r="AS68" s="66">
        <f t="shared" si="55"/>
        <v>845.48300440088906</v>
      </c>
      <c r="AT68" s="48">
        <f t="shared" si="33"/>
        <v>169</v>
      </c>
      <c r="AU68" s="66">
        <f t="shared" si="34"/>
        <v>768.62091309171728</v>
      </c>
      <c r="BI68" s="1">
        <v>21</v>
      </c>
      <c r="BJ68" s="13">
        <v>74</v>
      </c>
      <c r="BK68" s="13">
        <v>72</v>
      </c>
      <c r="BL68" s="14">
        <f t="shared" si="35"/>
        <v>4</v>
      </c>
      <c r="BM68" s="14">
        <f t="shared" si="36"/>
        <v>2</v>
      </c>
      <c r="BN68" s="14">
        <v>7</v>
      </c>
      <c r="BO68" s="14">
        <v>-7</v>
      </c>
    </row>
    <row r="69" spans="1:67" x14ac:dyDescent="0.25">
      <c r="A69" s="37">
        <v>20</v>
      </c>
      <c r="B69" s="13">
        <v>70</v>
      </c>
      <c r="C69" s="38">
        <v>37</v>
      </c>
      <c r="D69" s="33">
        <v>66.94</v>
      </c>
      <c r="E69" s="40">
        <v>484.303333333333</v>
      </c>
      <c r="F69" s="38">
        <v>75</v>
      </c>
      <c r="G69" s="38">
        <v>39</v>
      </c>
      <c r="H69" s="33">
        <v>68.070000000000206</v>
      </c>
      <c r="I69" s="40">
        <v>406.197</v>
      </c>
      <c r="J69" s="35">
        <f t="shared" ref="J69:J73" si="58">1-((0.41+0.35*$D$38^4)*E69)/(1.4071*($C$31*1000-D69))</f>
        <v>0.9982757931975883</v>
      </c>
      <c r="K69" s="41">
        <f t="shared" ref="K69:K73" si="59">1-((0.41+0.35*$D$38^4)*I69)/(1.4071*($C$31*1000-H69))</f>
        <v>0.99855384919454304</v>
      </c>
      <c r="L69" s="42">
        <f t="shared" ref="L69:L73" si="60">$D$34*$D$39*$D$37*J69*(((2*E69)/R69)^0.5)</f>
        <v>7.8127075353998515E-2</v>
      </c>
      <c r="M69" s="42">
        <f>$D$34*$D$39*$D$37*K69*(((2*I69)/S69)^0.5)</f>
        <v>7.1800567302321816E-2</v>
      </c>
      <c r="N69" s="42">
        <f t="shared" ref="N69:N73" si="61">L69*R69</f>
        <v>8.6601317076577894E-2</v>
      </c>
      <c r="O69" s="42">
        <f t="shared" ref="O69:O73" si="62">M69*S69</f>
        <v>7.9078667300445479E-2</v>
      </c>
      <c r="P69" s="42">
        <f t="shared" si="56"/>
        <v>7.4997881193979822E-3</v>
      </c>
      <c r="Q69" s="42">
        <f t="shared" si="57"/>
        <v>6.2534356220145448E-3</v>
      </c>
      <c r="R69" s="42">
        <f t="shared" ref="R69:R73" si="63">$C$31*1.225/101.325*288.16/(273.16+C69)</f>
        <v>1.1084674126630503</v>
      </c>
      <c r="S69" s="42">
        <f>$C$31*1.225/101.325*288.16/(273.16+G69)</f>
        <v>1.1013654943348659</v>
      </c>
      <c r="T69" s="42">
        <f t="shared" si="50"/>
        <v>0.24200000000000005</v>
      </c>
      <c r="U69" s="42">
        <f t="shared" si="51"/>
        <v>0.24200000000000005</v>
      </c>
      <c r="V69" s="42">
        <f t="shared" si="52"/>
        <v>868474.53068441385</v>
      </c>
      <c r="W69" s="42">
        <f t="shared" si="53"/>
        <v>927476.72163757624</v>
      </c>
      <c r="X69" s="42">
        <f t="shared" ref="X69:Y74" si="64">T69*V69</f>
        <v>210170.83642562819</v>
      </c>
      <c r="Y69" s="42">
        <f t="shared" si="64"/>
        <v>224449.3666362935</v>
      </c>
      <c r="Z69" s="130">
        <f t="shared" si="45"/>
        <v>1.96</v>
      </c>
      <c r="AA69" s="58">
        <f t="shared" si="46"/>
        <v>2.1017083642562819</v>
      </c>
      <c r="AB69" s="140">
        <f t="shared" si="47"/>
        <v>2.2444936663629349</v>
      </c>
      <c r="AC69" s="138">
        <v>20</v>
      </c>
      <c r="AG69" s="1">
        <v>22</v>
      </c>
      <c r="AH69" s="79">
        <v>806</v>
      </c>
      <c r="AI69" s="79">
        <v>772</v>
      </c>
      <c r="AJ69" s="80">
        <v>810</v>
      </c>
      <c r="AK69" s="61">
        <f t="shared" si="29"/>
        <v>796</v>
      </c>
      <c r="AL69" s="97">
        <v>818</v>
      </c>
      <c r="AM69" s="93">
        <v>811</v>
      </c>
      <c r="AN69" s="98">
        <v>759</v>
      </c>
      <c r="AO69" s="61">
        <f t="shared" si="30"/>
        <v>796</v>
      </c>
      <c r="AP69" s="63">
        <v>21</v>
      </c>
      <c r="AQ69" s="49">
        <f t="shared" si="28"/>
        <v>796.55077689482334</v>
      </c>
      <c r="AR69" s="66">
        <f t="shared" si="54"/>
        <v>697.995699205341</v>
      </c>
      <c r="AS69" s="66">
        <f t="shared" si="55"/>
        <v>853.1058545843058</v>
      </c>
      <c r="AT69" s="48">
        <f t="shared" si="33"/>
        <v>177</v>
      </c>
      <c r="AU69" s="66">
        <f t="shared" si="34"/>
        <v>775.55077689482334</v>
      </c>
      <c r="BI69" s="1">
        <v>22</v>
      </c>
      <c r="BJ69" s="13">
        <v>65</v>
      </c>
      <c r="BK69" s="13">
        <v>74</v>
      </c>
      <c r="BL69" s="14">
        <f t="shared" si="35"/>
        <v>-5</v>
      </c>
      <c r="BM69" s="14">
        <f t="shared" si="36"/>
        <v>4</v>
      </c>
      <c r="BN69" s="14">
        <v>7</v>
      </c>
      <c r="BO69" s="14">
        <v>-7</v>
      </c>
    </row>
    <row r="70" spans="1:67" x14ac:dyDescent="0.25">
      <c r="A70" s="37">
        <v>21</v>
      </c>
      <c r="B70" s="13">
        <v>74</v>
      </c>
      <c r="C70" s="38">
        <v>38</v>
      </c>
      <c r="D70" s="39">
        <v>66.69</v>
      </c>
      <c r="E70" s="40">
        <v>513.25333333333299</v>
      </c>
      <c r="F70" s="38">
        <v>72</v>
      </c>
      <c r="G70" s="38">
        <v>40</v>
      </c>
      <c r="H70" s="39">
        <v>67.870000000000203</v>
      </c>
      <c r="I70" s="40">
        <v>428.36200000000002</v>
      </c>
      <c r="J70" s="35">
        <f t="shared" si="58"/>
        <v>0.99817273063300671</v>
      </c>
      <c r="K70" s="41">
        <f t="shared" si="59"/>
        <v>0.99847494000444503</v>
      </c>
      <c r="L70" s="42">
        <f t="shared" si="60"/>
        <v>8.0549504927615118E-2</v>
      </c>
      <c r="M70" s="42">
        <f t="shared" ref="M70:M73" si="65">$D$34*$D$39*$D$37*K70*(((2*I70)/S70)^0.5)</f>
        <v>7.384569530784045E-2</v>
      </c>
      <c r="N70" s="42">
        <f t="shared" si="61"/>
        <v>8.8999554084445043E-2</v>
      </c>
      <c r="O70" s="42">
        <f t="shared" si="62"/>
        <v>8.1071389704585162E-2</v>
      </c>
      <c r="P70" s="42">
        <f t="shared" si="56"/>
        <v>7.9209206272300575E-3</v>
      </c>
      <c r="Q70" s="42">
        <f t="shared" si="57"/>
        <v>6.5725702286327167E-3</v>
      </c>
      <c r="R70" s="42">
        <f t="shared" si="63"/>
        <v>1.1049050414949597</v>
      </c>
      <c r="S70" s="42">
        <f t="shared" ref="S70:S73" si="66">$C$31*1.225/101.325*288.16/(273.16+G70)</f>
        <v>1.0978485525340775</v>
      </c>
      <c r="T70" s="42">
        <f t="shared" si="50"/>
        <v>0.2304761904761905</v>
      </c>
      <c r="U70" s="42">
        <f t="shared" si="51"/>
        <v>0.2304761904761905</v>
      </c>
      <c r="V70" s="42">
        <f t="shared" si="52"/>
        <v>877276.44240653166</v>
      </c>
      <c r="W70" s="42">
        <f t="shared" si="53"/>
        <v>937731.72222950659</v>
      </c>
      <c r="X70" s="42">
        <f t="shared" si="64"/>
        <v>202191.33244036254</v>
      </c>
      <c r="Y70" s="42">
        <f t="shared" si="64"/>
        <v>216124.83502813394</v>
      </c>
      <c r="Z70" s="130">
        <f t="shared" si="45"/>
        <v>1.96</v>
      </c>
      <c r="AA70" s="58">
        <f t="shared" si="46"/>
        <v>2.0219133244036254</v>
      </c>
      <c r="AB70" s="140">
        <f t="shared" si="47"/>
        <v>2.1612483502813395</v>
      </c>
      <c r="AC70" s="138">
        <v>21</v>
      </c>
      <c r="AG70" s="1">
        <v>23</v>
      </c>
      <c r="AH70" s="79">
        <v>809</v>
      </c>
      <c r="AI70" s="79">
        <v>776</v>
      </c>
      <c r="AJ70" s="80">
        <v>814</v>
      </c>
      <c r="AK70" s="61">
        <f t="shared" si="29"/>
        <v>799.66666666666663</v>
      </c>
      <c r="AL70" s="97">
        <v>824</v>
      </c>
      <c r="AM70" s="93">
        <v>815</v>
      </c>
      <c r="AN70" s="98">
        <v>783</v>
      </c>
      <c r="AO70" s="61">
        <f t="shared" si="30"/>
        <v>807.33333333333337</v>
      </c>
      <c r="AP70" s="63">
        <v>21</v>
      </c>
      <c r="AQ70" s="49">
        <f t="shared" si="28"/>
        <v>803.17424629903974</v>
      </c>
      <c r="AR70" s="66">
        <f t="shared" si="54"/>
        <v>703.95682166913582</v>
      </c>
      <c r="AS70" s="66">
        <f t="shared" si="55"/>
        <v>860.39167092894377</v>
      </c>
      <c r="AT70" s="48">
        <f t="shared" si="33"/>
        <v>185</v>
      </c>
      <c r="AU70" s="66">
        <f t="shared" si="34"/>
        <v>782.17424629903974</v>
      </c>
      <c r="BI70" s="1">
        <v>23</v>
      </c>
      <c r="BJ70" s="13">
        <v>76</v>
      </c>
      <c r="BK70" s="13">
        <v>67</v>
      </c>
      <c r="BL70" s="14">
        <f t="shared" si="35"/>
        <v>6</v>
      </c>
      <c r="BM70" s="14">
        <f t="shared" si="36"/>
        <v>-3</v>
      </c>
      <c r="BN70" s="14">
        <v>7</v>
      </c>
      <c r="BO70" s="14">
        <v>-7</v>
      </c>
    </row>
    <row r="71" spans="1:67" x14ac:dyDescent="0.25">
      <c r="A71" s="37">
        <v>22</v>
      </c>
      <c r="B71" s="13">
        <v>65</v>
      </c>
      <c r="C71" s="38">
        <v>39</v>
      </c>
      <c r="D71" s="33">
        <v>66.44</v>
      </c>
      <c r="E71" s="40">
        <v>542.20333333333303</v>
      </c>
      <c r="F71" s="38">
        <v>74</v>
      </c>
      <c r="G71" s="38">
        <v>41</v>
      </c>
      <c r="H71" s="33">
        <v>67.670000000000201</v>
      </c>
      <c r="I71" s="40">
        <v>450.52699999999999</v>
      </c>
      <c r="J71" s="35">
        <f t="shared" si="58"/>
        <v>0.99806966859095114</v>
      </c>
      <c r="K71" s="41">
        <f t="shared" si="59"/>
        <v>0.99839603113440589</v>
      </c>
      <c r="L71" s="42">
        <f t="shared" si="60"/>
        <v>8.2914403156464186E-2</v>
      </c>
      <c r="M71" s="42">
        <f t="shared" si="65"/>
        <v>7.584694721232739E-2</v>
      </c>
      <c r="N71" s="42">
        <f t="shared" si="61"/>
        <v>9.1319062619899541E-2</v>
      </c>
      <c r="O71" s="42">
        <f t="shared" si="62"/>
        <v>8.3003410086878726E-2</v>
      </c>
      <c r="P71" s="42">
        <f t="shared" si="56"/>
        <v>8.3391711977771343E-3</v>
      </c>
      <c r="Q71" s="42">
        <f t="shared" si="57"/>
        <v>6.8895660860505614E-3</v>
      </c>
      <c r="R71" s="42">
        <f t="shared" si="63"/>
        <v>1.1013654943348659</v>
      </c>
      <c r="S71" s="42">
        <f t="shared" si="66"/>
        <v>1.0943540002278194</v>
      </c>
      <c r="T71" s="42">
        <f t="shared" si="50"/>
        <v>0.22000000000000003</v>
      </c>
      <c r="U71" s="42">
        <f t="shared" si="51"/>
        <v>0.22000000000000003</v>
      </c>
      <c r="V71" s="42">
        <f t="shared" si="52"/>
        <v>884596.55781044858</v>
      </c>
      <c r="W71" s="42">
        <f t="shared" si="53"/>
        <v>947754.62861771043</v>
      </c>
      <c r="X71" s="42">
        <f t="shared" si="64"/>
        <v>194611.24271829872</v>
      </c>
      <c r="Y71" s="42">
        <f t="shared" si="64"/>
        <v>208506.01829589633</v>
      </c>
      <c r="Z71" s="130">
        <f t="shared" si="45"/>
        <v>1.96</v>
      </c>
      <c r="AA71" s="58">
        <f t="shared" si="46"/>
        <v>1.946112427182987</v>
      </c>
      <c r="AB71" s="140">
        <f t="shared" si="47"/>
        <v>2.0850601829589634</v>
      </c>
      <c r="AC71" s="138">
        <v>22</v>
      </c>
      <c r="AG71" s="1">
        <v>24</v>
      </c>
      <c r="AH71" s="79">
        <v>815</v>
      </c>
      <c r="AI71" s="79">
        <v>781</v>
      </c>
      <c r="AJ71" s="80">
        <v>816</v>
      </c>
      <c r="AK71" s="61">
        <f t="shared" si="29"/>
        <v>804</v>
      </c>
      <c r="AL71" s="97">
        <v>829</v>
      </c>
      <c r="AM71" s="93">
        <v>828</v>
      </c>
      <c r="AN71" s="98">
        <v>782.5</v>
      </c>
      <c r="AO71" s="100">
        <f t="shared" si="30"/>
        <v>813.16666666666663</v>
      </c>
      <c r="AP71" s="63">
        <v>21</v>
      </c>
      <c r="AQ71" s="49">
        <f t="shared" si="28"/>
        <v>809.51727160768201</v>
      </c>
      <c r="AR71" s="66">
        <f t="shared" si="54"/>
        <v>709.66554444691383</v>
      </c>
      <c r="AS71" s="66">
        <f t="shared" si="55"/>
        <v>867.3689987684503</v>
      </c>
      <c r="AT71" s="48">
        <f t="shared" si="33"/>
        <v>193</v>
      </c>
      <c r="AU71" s="66">
        <f t="shared" si="34"/>
        <v>788.51727160768201</v>
      </c>
      <c r="BI71" s="1">
        <v>24</v>
      </c>
      <c r="BJ71" s="13">
        <v>72</v>
      </c>
      <c r="BK71" s="13">
        <v>69</v>
      </c>
      <c r="BL71" s="14">
        <f>BJ71-70</f>
        <v>2</v>
      </c>
      <c r="BM71" s="14">
        <f>BK71-70</f>
        <v>-1</v>
      </c>
      <c r="BN71" s="14">
        <v>7</v>
      </c>
      <c r="BO71" s="14">
        <v>-7</v>
      </c>
    </row>
    <row r="72" spans="1:67" ht="15.75" thickBot="1" x14ac:dyDescent="0.3">
      <c r="A72" s="37">
        <v>23</v>
      </c>
      <c r="B72" s="13">
        <v>76</v>
      </c>
      <c r="C72" s="38">
        <v>40</v>
      </c>
      <c r="D72" s="39">
        <v>66.19</v>
      </c>
      <c r="E72" s="40">
        <v>571.15333333333297</v>
      </c>
      <c r="F72" s="32">
        <v>67</v>
      </c>
      <c r="G72" s="32">
        <v>42</v>
      </c>
      <c r="H72" s="39">
        <v>67.470000000000297</v>
      </c>
      <c r="I72" s="40">
        <v>472.69200000000001</v>
      </c>
      <c r="J72" s="35">
        <f t="shared" si="58"/>
        <v>0.9979666070714176</v>
      </c>
      <c r="K72" s="41">
        <f t="shared" si="59"/>
        <v>0.99831712258442384</v>
      </c>
      <c r="L72" s="42">
        <f t="shared" si="60"/>
        <v>8.5226550982416827E-2</v>
      </c>
      <c r="M72" s="42">
        <f t="shared" si="65"/>
        <v>7.7807703218269339E-2</v>
      </c>
      <c r="N72" s="42">
        <f t="shared" si="61"/>
        <v>9.356584563351808E-2</v>
      </c>
      <c r="O72" s="42">
        <f t="shared" si="62"/>
        <v>8.4878993669102704E-2</v>
      </c>
      <c r="P72" s="42">
        <f t="shared" si="56"/>
        <v>8.7545674691153347E-3</v>
      </c>
      <c r="Q72" s="42">
        <f t="shared" si="57"/>
        <v>7.2044435662795767E-3</v>
      </c>
      <c r="R72" s="42">
        <f t="shared" si="63"/>
        <v>1.0978485525340775</v>
      </c>
      <c r="S72" s="42">
        <f t="shared" si="66"/>
        <v>1.0908816242910639</v>
      </c>
      <c r="T72" s="42">
        <f t="shared" si="50"/>
        <v>0.21043478260869569</v>
      </c>
      <c r="U72" s="42">
        <f t="shared" si="51"/>
        <v>0.21043478260869569</v>
      </c>
      <c r="V72" s="42">
        <f t="shared" si="52"/>
        <v>892723.31579919346</v>
      </c>
      <c r="W72" s="42">
        <f t="shared" si="53"/>
        <v>956405.26346007839</v>
      </c>
      <c r="X72" s="42">
        <f t="shared" si="64"/>
        <v>187860.03688991728</v>
      </c>
      <c r="Y72" s="42">
        <f t="shared" si="64"/>
        <v>201260.93370203392</v>
      </c>
      <c r="Z72" s="130">
        <f t="shared" si="45"/>
        <v>1.96</v>
      </c>
      <c r="AA72" s="58"/>
      <c r="AB72" s="140">
        <f t="shared" si="47"/>
        <v>2.0126093370203391</v>
      </c>
      <c r="AC72" s="138">
        <v>23</v>
      </c>
      <c r="AG72" s="1">
        <v>25</v>
      </c>
      <c r="AH72" s="79">
        <v>821</v>
      </c>
      <c r="AI72" s="79">
        <v>789</v>
      </c>
      <c r="AJ72" s="80">
        <v>826</v>
      </c>
      <c r="AK72" s="75">
        <f t="shared" si="29"/>
        <v>812</v>
      </c>
      <c r="AL72" s="97">
        <v>834.4</v>
      </c>
      <c r="AM72" s="93">
        <v>838.2</v>
      </c>
      <c r="AN72" s="98">
        <v>789.4</v>
      </c>
      <c r="AO72" s="75">
        <f t="shared" si="30"/>
        <v>820.66666666666663</v>
      </c>
      <c r="AP72" s="63">
        <v>21</v>
      </c>
      <c r="AQ72" s="49">
        <f t="shared" si="28"/>
        <v>815.60263981006869</v>
      </c>
      <c r="AR72" s="66">
        <f t="shared" si="54"/>
        <v>715.14237582906185</v>
      </c>
      <c r="AS72" s="66">
        <f t="shared" si="55"/>
        <v>874.06290379107566</v>
      </c>
      <c r="AT72" s="48">
        <f t="shared" si="33"/>
        <v>201</v>
      </c>
      <c r="AU72" s="66">
        <f t="shared" si="34"/>
        <v>794.60263981006869</v>
      </c>
      <c r="BI72" s="1">
        <v>25</v>
      </c>
      <c r="BJ72" s="13">
        <v>71</v>
      </c>
      <c r="BK72" s="13">
        <v>68</v>
      </c>
      <c r="BL72" s="14">
        <f t="shared" ref="BL72" si="67">BJ72-70</f>
        <v>1</v>
      </c>
      <c r="BM72" s="14">
        <f t="shared" ref="BM72" si="68">BK72-70</f>
        <v>-2</v>
      </c>
      <c r="BN72" s="14">
        <v>7</v>
      </c>
      <c r="BO72" s="14">
        <v>-7</v>
      </c>
    </row>
    <row r="73" spans="1:67" x14ac:dyDescent="0.25">
      <c r="A73" s="37">
        <v>24</v>
      </c>
      <c r="B73" s="13">
        <v>72</v>
      </c>
      <c r="C73" s="38">
        <v>41</v>
      </c>
      <c r="D73" s="33">
        <v>65.94</v>
      </c>
      <c r="E73" s="40">
        <v>600.10333333333301</v>
      </c>
      <c r="F73" s="38">
        <v>69</v>
      </c>
      <c r="G73" s="38">
        <v>43</v>
      </c>
      <c r="H73" s="33">
        <v>67.270000000000294</v>
      </c>
      <c r="I73" s="40">
        <v>494.85700000000003</v>
      </c>
      <c r="J73" s="35">
        <f t="shared" si="58"/>
        <v>0.99786354607440197</v>
      </c>
      <c r="K73" s="41">
        <f t="shared" si="59"/>
        <v>0.99823821435449678</v>
      </c>
      <c r="L73" s="42">
        <f t="shared" si="60"/>
        <v>8.749012251654073E-2</v>
      </c>
      <c r="M73" s="42">
        <f t="shared" si="65"/>
        <v>7.9730945742740686E-2</v>
      </c>
      <c r="N73" s="42">
        <f t="shared" si="61"/>
        <v>9.5745165556398365E-2</v>
      </c>
      <c r="O73" s="42">
        <f t="shared" si="62"/>
        <v>8.6701919145933531E-2</v>
      </c>
      <c r="P73" s="42">
        <f t="shared" si="56"/>
        <v>9.1671367274221323E-3</v>
      </c>
      <c r="Q73" s="42">
        <f t="shared" si="57"/>
        <v>7.5172227835879953E-3</v>
      </c>
      <c r="R73" s="42">
        <f t="shared" si="63"/>
        <v>1.0943540002278194</v>
      </c>
      <c r="S73" s="42">
        <f t="shared" si="66"/>
        <v>1.0874312142952041</v>
      </c>
      <c r="T73" s="42">
        <f t="shared" si="50"/>
        <v>0.20166666666666669</v>
      </c>
      <c r="U73" s="42">
        <f t="shared" si="51"/>
        <v>0.20166666666666669</v>
      </c>
      <c r="V73" s="42">
        <f t="shared" si="52"/>
        <v>900052.4489596514</v>
      </c>
      <c r="W73" s="42">
        <f t="shared" si="53"/>
        <v>964916.43726961326</v>
      </c>
      <c r="X73" s="42">
        <f t="shared" si="64"/>
        <v>181510.57720686306</v>
      </c>
      <c r="Y73" s="42">
        <f t="shared" si="64"/>
        <v>194591.48151603871</v>
      </c>
      <c r="Z73" s="130">
        <f t="shared" si="45"/>
        <v>1.96</v>
      </c>
      <c r="AA73" s="58"/>
      <c r="AB73" s="140">
        <f t="shared" si="47"/>
        <v>1.9459148151603871</v>
      </c>
      <c r="AC73" s="138">
        <v>24</v>
      </c>
    </row>
    <row r="74" spans="1:67" ht="15.75" thickBot="1" x14ac:dyDescent="0.3">
      <c r="A74" s="31">
        <v>25</v>
      </c>
      <c r="B74" s="13">
        <v>71</v>
      </c>
      <c r="C74" s="38">
        <v>42</v>
      </c>
      <c r="D74" s="39">
        <v>65.69</v>
      </c>
      <c r="E74" s="40">
        <v>629.05333333333294</v>
      </c>
      <c r="F74" s="38">
        <v>68</v>
      </c>
      <c r="G74" s="38">
        <v>44</v>
      </c>
      <c r="H74" s="39">
        <v>67.070000000000306</v>
      </c>
      <c r="I74" s="40">
        <v>517.02200000000005</v>
      </c>
      <c r="J74" s="35">
        <f>1-((0.41+0.35*$D$38^4)*E74)/(1.4071*($C$31*1000-D74))</f>
        <v>0.99776048559990049</v>
      </c>
      <c r="K74" s="35">
        <f>1-((0.41+0.35*$D$38^4)*I74)/(1.4071*($C$31*1000-H74))</f>
        <v>0.9981593064446227</v>
      </c>
      <c r="L74" s="36">
        <f>$D$34*$D$39*$D$37*J74*(((2*E74)/R74)^0.5)</f>
        <v>8.9708786955839726E-2</v>
      </c>
      <c r="M74" s="36">
        <f>$D$34*$D$39*$D$37*K74*(((2*I74)/S74)^0.5)</f>
        <v>8.1619321523003663E-2</v>
      </c>
      <c r="N74" s="36">
        <f>L74*R74</f>
        <v>9.786166722756745E-2</v>
      </c>
      <c r="O74" s="36">
        <f>M74*S74</f>
        <v>8.847555367763503E-2</v>
      </c>
      <c r="P74" s="36">
        <f t="shared" si="56"/>
        <v>9.5769059125591499E-3</v>
      </c>
      <c r="Q74" s="36">
        <f t="shared" si="57"/>
        <v>7.8279235985640773E-3</v>
      </c>
      <c r="R74" s="36">
        <f>$C$31*1.225/101.325*288.16/(273.16+C74)</f>
        <v>1.0908816242910639</v>
      </c>
      <c r="S74" s="36">
        <f>$C$31*1.225/101.325*288.16/(273.16+G74)</f>
        <v>1.0840025624655432</v>
      </c>
      <c r="T74" s="42">
        <f t="shared" si="50"/>
        <v>0.19360000000000002</v>
      </c>
      <c r="U74" s="42">
        <f t="shared" si="51"/>
        <v>0.19360000000000002</v>
      </c>
      <c r="V74" s="42">
        <f t="shared" si="52"/>
        <v>906948.59975048667</v>
      </c>
      <c r="W74" s="42">
        <f t="shared" si="53"/>
        <v>972945.93978159351</v>
      </c>
      <c r="X74" s="42">
        <f t="shared" si="64"/>
        <v>175585.24891169425</v>
      </c>
      <c r="Y74" s="42">
        <f t="shared" si="64"/>
        <v>188362.33394171653</v>
      </c>
      <c r="Z74" s="130">
        <f t="shared" si="45"/>
        <v>1.96</v>
      </c>
      <c r="AA74" s="58"/>
      <c r="AB74" s="140"/>
      <c r="AC74" s="139">
        <v>25</v>
      </c>
    </row>
    <row r="75" spans="1:67" x14ac:dyDescent="0.25">
      <c r="AL75" s="78"/>
      <c r="AN75" s="78"/>
      <c r="AP75" s="87"/>
    </row>
  </sheetData>
  <mergeCells count="49">
    <mergeCell ref="AC47:AC48"/>
    <mergeCell ref="AA47:AA48"/>
    <mergeCell ref="AB47:AB48"/>
    <mergeCell ref="E42:J42"/>
    <mergeCell ref="E41:G41"/>
    <mergeCell ref="H41:J41"/>
    <mergeCell ref="X47:X48"/>
    <mergeCell ref="V47:V48"/>
    <mergeCell ref="T47:T48"/>
    <mergeCell ref="R47:R48"/>
    <mergeCell ref="P47:P48"/>
    <mergeCell ref="N47:N48"/>
    <mergeCell ref="K47:K48"/>
    <mergeCell ref="M47:M48"/>
    <mergeCell ref="O47:O48"/>
    <mergeCell ref="Q47:Q48"/>
    <mergeCell ref="S47:S48"/>
    <mergeCell ref="A39:C39"/>
    <mergeCell ref="A30:B30"/>
    <mergeCell ref="A31:B31"/>
    <mergeCell ref="A32:B32"/>
    <mergeCell ref="A41:D41"/>
    <mergeCell ref="A34:C34"/>
    <mergeCell ref="A35:C35"/>
    <mergeCell ref="A36:C36"/>
    <mergeCell ref="A37:C37"/>
    <mergeCell ref="A38:C38"/>
    <mergeCell ref="A42:D42"/>
    <mergeCell ref="A43:D43"/>
    <mergeCell ref="E43:J43"/>
    <mergeCell ref="A44:D44"/>
    <mergeCell ref="E44:J44"/>
    <mergeCell ref="B46:E46"/>
    <mergeCell ref="F46:I46"/>
    <mergeCell ref="J47:J48"/>
    <mergeCell ref="C47:C48"/>
    <mergeCell ref="B47:B48"/>
    <mergeCell ref="A47:A48"/>
    <mergeCell ref="F47:F48"/>
    <mergeCell ref="G47:G48"/>
    <mergeCell ref="H47:H48"/>
    <mergeCell ref="I47:I48"/>
    <mergeCell ref="D47:D48"/>
    <mergeCell ref="E47:E48"/>
    <mergeCell ref="U47:U48"/>
    <mergeCell ref="W47:W48"/>
    <mergeCell ref="L47:L48"/>
    <mergeCell ref="Z47:Z48"/>
    <mergeCell ref="Y47:Y4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user</cp:lastModifiedBy>
  <dcterms:created xsi:type="dcterms:W3CDTF">2015-06-05T18:17:20Z</dcterms:created>
  <dcterms:modified xsi:type="dcterms:W3CDTF">2020-11-25T05:53:40Z</dcterms:modified>
</cp:coreProperties>
</file>