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05" windowHeight="7410" activeTab="1"/>
  </bookViews>
  <sheets>
    <sheet name="Rumus" sheetId="1" r:id="rId1"/>
    <sheet name="TR-1 fix" sheetId="2" r:id="rId2"/>
    <sheet name="TR-2 fix" sheetId="3" r:id="rId3"/>
    <sheet name="TR-3 fix" sheetId="4" r:id="rId4"/>
    <sheet name="TR-4 fix" sheetId="5" r:id="rId5"/>
    <sheet name="TR-5 fix" sheetId="6" r:id="rId6"/>
    <sheet name="TR-6 fix" sheetId="7" r:id="rId7"/>
    <sheet name="TR-7 fix" sheetId="8" r:id="rId8"/>
    <sheet name="TR-8 fix" sheetId="9" r:id="rId9"/>
  </sheets>
  <calcPr calcId="144525"/>
</workbook>
</file>

<file path=xl/sharedStrings.xml><?xml version="1.0" encoding="utf-8"?>
<sst xmlns="http://schemas.openxmlformats.org/spreadsheetml/2006/main" count="646" uniqueCount="60">
  <si>
    <t>kapasitas</t>
  </si>
  <si>
    <t>315 KVA</t>
  </si>
  <si>
    <t>100 KVA</t>
  </si>
  <si>
    <t>400 KVA</t>
  </si>
  <si>
    <t>tahun operasi</t>
  </si>
  <si>
    <t>7 TH</t>
  </si>
  <si>
    <t>4 TH</t>
  </si>
  <si>
    <t>6 TH</t>
  </si>
  <si>
    <t>5 TH</t>
  </si>
  <si>
    <t>TR-1</t>
  </si>
  <si>
    <t>TR-2</t>
  </si>
  <si>
    <t>TR-3</t>
  </si>
  <si>
    <t>TR-4</t>
  </si>
  <si>
    <t>Waktu</t>
  </si>
  <si>
    <t xml:space="preserve">R </t>
  </si>
  <si>
    <t xml:space="preserve">S </t>
  </si>
  <si>
    <t xml:space="preserve">T </t>
  </si>
  <si>
    <t>Suhu</t>
  </si>
  <si>
    <t>(A)</t>
  </si>
  <si>
    <r>
      <rPr>
        <b/>
        <sz val="10"/>
        <color theme="1"/>
        <rFont val="Times New Roman"/>
        <charset val="134"/>
      </rPr>
      <t>(</t>
    </r>
    <r>
      <rPr>
        <b/>
        <vertAlign val="superscript"/>
        <sz val="10"/>
        <color theme="1"/>
        <rFont val="Times New Roman"/>
        <charset val="134"/>
      </rPr>
      <t>o</t>
    </r>
    <r>
      <rPr>
        <b/>
        <sz val="10"/>
        <color theme="1"/>
        <rFont val="Times New Roman"/>
        <charset val="134"/>
      </rPr>
      <t>C)</t>
    </r>
  </si>
  <si>
    <t>01.00</t>
  </si>
  <si>
    <t>02.00</t>
  </si>
  <si>
    <t>03.00</t>
  </si>
  <si>
    <t>04.00</t>
  </si>
  <si>
    <t>05.00</t>
  </si>
  <si>
    <t>06.00</t>
  </si>
  <si>
    <t>07.00</t>
  </si>
  <si>
    <t>08.00</t>
  </si>
  <si>
    <t>09.00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</si>
  <si>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</si>
  <si>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</si>
  <si>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</si>
  <si>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</si>
  <si>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</si>
  <si>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</si>
  <si>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</si>
  <si>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</si>
  <si>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</si>
  <si>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</si>
  <si>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</si>
  <si>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</si>
  <si>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</si>
  <si>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</si>
  <si>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24.00</t>
  </si>
  <si>
    <t>200 KVA</t>
  </si>
  <si>
    <t>160 KVA</t>
  </si>
  <si>
    <t>TR-5</t>
  </si>
  <si>
    <t>TR-6</t>
  </si>
  <si>
    <t>TR-7</t>
  </si>
  <si>
    <t>TR-8</t>
  </si>
  <si>
    <t>K</t>
  </si>
  <si>
    <t>V</t>
  </si>
  <si>
    <t>L</t>
  </si>
  <si>
    <t>Sisa Umur</t>
  </si>
  <si>
    <t>Max</t>
  </si>
  <si>
    <t>K L Max</t>
  </si>
  <si>
    <t>Min</t>
  </si>
  <si>
    <t>K L Min</t>
  </si>
  <si>
    <t>Max - Min</t>
  </si>
  <si>
    <t>K L Max -Min</t>
  </si>
</sst>
</file>

<file path=xl/styles.xml><?xml version="1.0" encoding="utf-8"?>
<styleSheet xmlns="http://schemas.openxmlformats.org/spreadsheetml/2006/main">
  <numFmts count="6">
    <numFmt numFmtId="176" formatCode="_-&quot;Rp&quot;* #,##0.00_-;\-&quot;Rp&quot;* #,##0.00_-;_-&quot;Rp&quot;* &quot;-&quot;??_-;_-@_-"/>
    <numFmt numFmtId="177" formatCode="_(* #.##0_);_(* \(#.##0\);_(* &quot;-&quot;_);_(@_)"/>
    <numFmt numFmtId="178" formatCode="_(* #,###.##000_);_(* \(#,###.##000\);_(* &quot;-&quot;??_);_(@_)"/>
    <numFmt numFmtId="179" formatCode="_-&quot;Rp&quot;* #,##0_-;\-&quot;Rp&quot;* #,##0_-;_-&quot;Rp&quot;* &quot;-&quot;??_-;_-@_-"/>
    <numFmt numFmtId="180" formatCode="0.00_ "/>
    <numFmt numFmtId="181" formatCode="0.0000000_ "/>
  </numFmts>
  <fonts count="28">
    <font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i/>
      <sz val="11"/>
      <color theme="1"/>
      <name val="Times New Roman"/>
      <charset val="134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0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21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Border="1"/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0" fillId="0" borderId="3" xfId="0" applyBorder="1"/>
    <xf numFmtId="0" fontId="6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20" fontId="0" fillId="0" borderId="0" xfId="0" applyNumberFormat="1"/>
    <xf numFmtId="180" fontId="5" fillId="0" borderId="0" xfId="0" applyNumberFormat="1" applyFont="1" applyFill="1" applyBorder="1" applyAlignment="1">
      <alignment vertical="center"/>
    </xf>
    <xf numFmtId="181" fontId="5" fillId="0" borderId="0" xfId="0" applyNumberFormat="1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 quotePrefix="1">
      <alignment vertical="center" wrapText="1"/>
    </xf>
    <xf numFmtId="0" fontId="3" fillId="0" borderId="3" xfId="0" applyFont="1" applyBorder="1" applyAlignment="1" quotePrefix="1">
      <alignment vertical="center" wrapText="1"/>
    </xf>
    <xf numFmtId="20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497840</xdr:colOff>
      <xdr:row>61</xdr:row>
      <xdr:rowOff>81915</xdr:rowOff>
    </xdr:from>
    <xdr:to>
      <xdr:col>3</xdr:col>
      <xdr:colOff>321945</xdr:colOff>
      <xdr:row>67</xdr:row>
      <xdr:rowOff>113665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7840" y="11797665"/>
          <a:ext cx="1624330" cy="117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484505</xdr:colOff>
      <xdr:row>61</xdr:row>
      <xdr:rowOff>171450</xdr:rowOff>
    </xdr:from>
    <xdr:to>
      <xdr:col>6</xdr:col>
      <xdr:colOff>309880</xdr:colOff>
      <xdr:row>66</xdr:row>
      <xdr:rowOff>52070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84730" y="11887200"/>
          <a:ext cx="1625600" cy="833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334010</xdr:colOff>
      <xdr:row>61</xdr:row>
      <xdr:rowOff>72390</xdr:rowOff>
    </xdr:from>
    <xdr:to>
      <xdr:col>11</xdr:col>
      <xdr:colOff>546735</xdr:colOff>
      <xdr:row>66</xdr:row>
      <xdr:rowOff>33655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34460" y="11788140"/>
          <a:ext cx="3213100" cy="913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375920</xdr:colOff>
      <xdr:row>66</xdr:row>
      <xdr:rowOff>22860</xdr:rowOff>
    </xdr:from>
    <xdr:to>
      <xdr:col>10</xdr:col>
      <xdr:colOff>310515</xdr:colOff>
      <xdr:row>69</xdr:row>
      <xdr:rowOff>92075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976370" y="12691110"/>
          <a:ext cx="2334895" cy="640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425450</xdr:colOff>
      <xdr:row>69</xdr:row>
      <xdr:rowOff>163830</xdr:rowOff>
    </xdr:from>
    <xdr:to>
      <xdr:col>8</xdr:col>
      <xdr:colOff>574040</xdr:colOff>
      <xdr:row>72</xdr:row>
      <xdr:rowOff>186690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25900" y="13403580"/>
          <a:ext cx="134874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102235</xdr:colOff>
      <xdr:row>61</xdr:row>
      <xdr:rowOff>81280</xdr:rowOff>
    </xdr:from>
    <xdr:to>
      <xdr:col>15</xdr:col>
      <xdr:colOff>399415</xdr:colOff>
      <xdr:row>66</xdr:row>
      <xdr:rowOff>34925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303135" y="11797030"/>
          <a:ext cx="2097405" cy="906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144145</xdr:colOff>
      <xdr:row>66</xdr:row>
      <xdr:rowOff>40005</xdr:rowOff>
    </xdr:from>
    <xdr:to>
      <xdr:col>14</xdr:col>
      <xdr:colOff>509270</xdr:colOff>
      <xdr:row>72</xdr:row>
      <xdr:rowOff>54610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345045" y="12708255"/>
          <a:ext cx="1565275" cy="1157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52070</xdr:colOff>
      <xdr:row>61</xdr:row>
      <xdr:rowOff>81280</xdr:rowOff>
    </xdr:from>
    <xdr:to>
      <xdr:col>21</xdr:col>
      <xdr:colOff>139700</xdr:colOff>
      <xdr:row>66</xdr:row>
      <xdr:rowOff>18415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653270" y="11797030"/>
          <a:ext cx="3088005" cy="889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573405</xdr:colOff>
      <xdr:row>66</xdr:row>
      <xdr:rowOff>127000</xdr:rowOff>
    </xdr:from>
    <xdr:to>
      <xdr:col>20</xdr:col>
      <xdr:colOff>430530</xdr:colOff>
      <xdr:row>71</xdr:row>
      <xdr:rowOff>116840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574530" y="12795250"/>
          <a:ext cx="2857500" cy="94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144780</xdr:colOff>
      <xdr:row>73</xdr:row>
      <xdr:rowOff>140335</xdr:rowOff>
    </xdr:from>
    <xdr:to>
      <xdr:col>4</xdr:col>
      <xdr:colOff>220980</xdr:colOff>
      <xdr:row>77</xdr:row>
      <xdr:rowOff>178435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4780" y="14142085"/>
          <a:ext cx="2476500" cy="800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384175</xdr:colOff>
      <xdr:row>73</xdr:row>
      <xdr:rowOff>97790</xdr:rowOff>
    </xdr:from>
    <xdr:to>
      <xdr:col>9</xdr:col>
      <xdr:colOff>267335</xdr:colOff>
      <xdr:row>78</xdr:row>
      <xdr:rowOff>87630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784475" y="14099540"/>
          <a:ext cx="2883535" cy="94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180975</xdr:colOff>
      <xdr:row>3</xdr:row>
      <xdr:rowOff>104775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52673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52673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4</xdr:row>
      <xdr:rowOff>19050</xdr:rowOff>
    </xdr:from>
    <xdr:ext cx="319768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6048375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6048375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ℎ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4</xdr:row>
      <xdr:rowOff>0</xdr:rowOff>
    </xdr:from>
    <xdr:ext cx="310341" cy="172227"/>
    <mc:AlternateContent xmlns:mc="http://schemas.openxmlformats.org/markup-compatibility/2006">
      <mc:Choice xmlns:a14="http://schemas.microsoft.com/office/drawing/2010/main" Requires="a14">
        <xdr:sp>
          <xdr:nvSpPr>
            <xdr:cNvPr id="4" name="TextBox 3"/>
            <xdr:cNvSpPr txBox="1"/>
          </xdr:nvSpPr>
          <xdr:spPr>
            <a:xfrm>
              <a:off x="6791325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4" name="TextBox 3"/>
            <xdr:cNvSpPr txBox="1"/>
          </xdr:nvSpPr>
          <xdr:spPr>
            <a:xfrm>
              <a:off x="6791325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4</xdr:row>
      <xdr:rowOff>19050</xdr:rowOff>
    </xdr:from>
    <xdr:ext cx="255070" cy="172227"/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76676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76676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180975</xdr:colOff>
      <xdr:row>3</xdr:row>
      <xdr:rowOff>123825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>
          <xdr:nvSpPr>
            <xdr:cNvPr id="6" name="TextBox 5"/>
            <xdr:cNvSpPr txBox="1"/>
          </xdr:nvSpPr>
          <xdr:spPr>
            <a:xfrm>
              <a:off x="8553450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6" name="TextBox 5"/>
            <xdr:cNvSpPr txBox="1"/>
          </xdr:nvSpPr>
          <xdr:spPr>
            <a:xfrm>
              <a:off x="8553450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180975</xdr:colOff>
      <xdr:row>3</xdr:row>
      <xdr:rowOff>104775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4</xdr:row>
      <xdr:rowOff>19050</xdr:rowOff>
    </xdr:from>
    <xdr:ext cx="319768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ℎ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4</xdr:row>
      <xdr:rowOff>0</xdr:rowOff>
    </xdr:from>
    <xdr:ext cx="310341" cy="172227"/>
    <mc:AlternateContent xmlns:mc="http://schemas.openxmlformats.org/markup-compatibility/2006">
      <mc:Choice xmlns:a14="http://schemas.microsoft.com/office/drawing/2010/main" Requires="a14"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4</xdr:row>
      <xdr:rowOff>19050</xdr:rowOff>
    </xdr:from>
    <xdr:ext cx="255070" cy="172227"/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180975</xdr:colOff>
      <xdr:row>3</xdr:row>
      <xdr:rowOff>123825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180975</xdr:colOff>
      <xdr:row>3</xdr:row>
      <xdr:rowOff>104775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4</xdr:row>
      <xdr:rowOff>19050</xdr:rowOff>
    </xdr:from>
    <xdr:ext cx="319768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ℎ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4</xdr:row>
      <xdr:rowOff>0</xdr:rowOff>
    </xdr:from>
    <xdr:ext cx="310341" cy="172227"/>
    <mc:AlternateContent xmlns:mc="http://schemas.openxmlformats.org/markup-compatibility/2006">
      <mc:Choice xmlns:a14="http://schemas.microsoft.com/office/drawing/2010/main" Requires="a14"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4</xdr:row>
      <xdr:rowOff>19050</xdr:rowOff>
    </xdr:from>
    <xdr:ext cx="255070" cy="172227"/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180975</xdr:colOff>
      <xdr:row>3</xdr:row>
      <xdr:rowOff>123825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180975</xdr:colOff>
      <xdr:row>3</xdr:row>
      <xdr:rowOff>104775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4</xdr:row>
      <xdr:rowOff>19050</xdr:rowOff>
    </xdr:from>
    <xdr:ext cx="319768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ℎ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4</xdr:row>
      <xdr:rowOff>0</xdr:rowOff>
    </xdr:from>
    <xdr:ext cx="310341" cy="172227"/>
    <mc:AlternateContent xmlns:mc="http://schemas.openxmlformats.org/markup-compatibility/2006">
      <mc:Choice xmlns:a14="http://schemas.microsoft.com/office/drawing/2010/main" Requires="a14"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4</xdr:row>
      <xdr:rowOff>19050</xdr:rowOff>
    </xdr:from>
    <xdr:ext cx="255070" cy="172227"/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180975</xdr:colOff>
      <xdr:row>3</xdr:row>
      <xdr:rowOff>123825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180975</xdr:colOff>
      <xdr:row>3</xdr:row>
      <xdr:rowOff>104775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4</xdr:row>
      <xdr:rowOff>19050</xdr:rowOff>
    </xdr:from>
    <xdr:ext cx="319768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ℎ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4</xdr:row>
      <xdr:rowOff>0</xdr:rowOff>
    </xdr:from>
    <xdr:ext cx="310341" cy="172227"/>
    <mc:AlternateContent xmlns:mc="http://schemas.openxmlformats.org/markup-compatibility/2006">
      <mc:Choice xmlns:a14="http://schemas.microsoft.com/office/drawing/2010/main" Requires="a14"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4</xdr:row>
      <xdr:rowOff>19050</xdr:rowOff>
    </xdr:from>
    <xdr:ext cx="255070" cy="172227"/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180975</xdr:colOff>
      <xdr:row>3</xdr:row>
      <xdr:rowOff>123825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180975</xdr:colOff>
      <xdr:row>3</xdr:row>
      <xdr:rowOff>104775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4</xdr:row>
      <xdr:rowOff>19050</xdr:rowOff>
    </xdr:from>
    <xdr:ext cx="319768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ℎ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4</xdr:row>
      <xdr:rowOff>0</xdr:rowOff>
    </xdr:from>
    <xdr:ext cx="310341" cy="172227"/>
    <mc:AlternateContent xmlns:mc="http://schemas.openxmlformats.org/markup-compatibility/2006">
      <mc:Choice xmlns:a14="http://schemas.microsoft.com/office/drawing/2010/main" Requires="a14"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4</xdr:row>
      <xdr:rowOff>19050</xdr:rowOff>
    </xdr:from>
    <xdr:ext cx="255070" cy="172227"/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180975</xdr:colOff>
      <xdr:row>3</xdr:row>
      <xdr:rowOff>123825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180975</xdr:colOff>
      <xdr:row>3</xdr:row>
      <xdr:rowOff>104775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4</xdr:row>
      <xdr:rowOff>19050</xdr:rowOff>
    </xdr:from>
    <xdr:ext cx="319768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ℎ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4</xdr:row>
      <xdr:rowOff>0</xdr:rowOff>
    </xdr:from>
    <xdr:ext cx="310341" cy="172227"/>
    <mc:AlternateContent xmlns:mc="http://schemas.openxmlformats.org/markup-compatibility/2006">
      <mc:Choice xmlns:a14="http://schemas.microsoft.com/office/drawing/2010/main" Requires="a14"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4</xdr:row>
      <xdr:rowOff>19050</xdr:rowOff>
    </xdr:from>
    <xdr:ext cx="255070" cy="172227"/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180975</xdr:colOff>
      <xdr:row>3</xdr:row>
      <xdr:rowOff>123825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180975</xdr:colOff>
      <xdr:row>3</xdr:row>
      <xdr:rowOff>104775</xdr:rowOff>
    </xdr:from>
    <xdr:ext cx="171714" cy="172227"/>
    <mc:AlternateContent xmlns:mc="http://schemas.openxmlformats.org/markup-compatibility/2006">
      <mc:Choice xmlns:a14="http://schemas.microsoft.com/office/drawing/2010/main" Requires="a14"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" name="TextBox 1"/>
            <xdr:cNvSpPr txBox="1"/>
          </xdr:nvSpPr>
          <xdr:spPr>
            <a:xfrm>
              <a:off x="3781425" y="704850"/>
              <a:ext cx="17145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4</xdr:row>
      <xdr:rowOff>19050</xdr:rowOff>
    </xdr:from>
    <xdr:ext cx="319768" cy="172227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4305300" y="809625"/>
              <a:ext cx="31940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100">
                  <a:latin typeface="Cambria Math" panose="02040503050406030204" pitchFamily="18" charset="0"/>
                </a:rPr>
                <a:t>_</a:t>
              </a:r>
              <a:r>
                <a:rPr lang="en-US" sz="1100" b="0">
                  <a:latin typeface="Cambria Math" panose="02040503050406030204" pitchFamily="18" charset="0"/>
                </a:rPr>
                <a:t>ℎ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4</xdr:row>
      <xdr:rowOff>0</xdr:rowOff>
    </xdr:from>
    <xdr:ext cx="310341" cy="172227"/>
    <mc:AlternateContent xmlns:mc="http://schemas.openxmlformats.org/markup-compatibility/2006">
      <mc:Choice xmlns:a14="http://schemas.microsoft.com/office/drawing/2010/main" Requires="a14"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4" name="TextBox 3"/>
            <xdr:cNvSpPr txBox="1"/>
          </xdr:nvSpPr>
          <xdr:spPr>
            <a:xfrm>
              <a:off x="4876800" y="790575"/>
              <a:ext cx="309880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9</xdr:col>
      <xdr:colOff>95250</xdr:colOff>
      <xdr:row>4</xdr:row>
      <xdr:rowOff>19050</xdr:rowOff>
    </xdr:from>
    <xdr:ext cx="255070" cy="172227"/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5495925" y="809625"/>
              <a:ext cx="25463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180975</xdr:colOff>
      <xdr:row>3</xdr:row>
      <xdr:rowOff>123825</xdr:rowOff>
    </xdr:from>
    <xdr:ext cx="171009" cy="172227"/>
    <mc:AlternateContent xmlns:mc="http://schemas.openxmlformats.org/markup-compatibility/2006">
      <mc:Choice xmlns:a14="http://schemas.microsoft.com/office/drawing/2010/main" Requires="a14"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ℎ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>
          <xdr:nvSpPr>
            <xdr:cNvPr id="6" name="TextBox 5"/>
            <xdr:cNvSpPr txBox="1"/>
          </xdr:nvSpPr>
          <xdr:spPr>
            <a:xfrm>
              <a:off x="6181725" y="723900"/>
              <a:ext cx="170815" cy="172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sz="11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1"/>
  <sheetViews>
    <sheetView zoomScale="115" zoomScaleNormal="115" topLeftCell="A53" workbookViewId="0">
      <selection activeCell="Q80" sqref="Q80"/>
    </sheetView>
  </sheetViews>
  <sheetFormatPr defaultColWidth="9" defaultRowHeight="15"/>
  <sheetData>
    <row r="1" spans="1:21">
      <c r="A1" t="s">
        <v>0</v>
      </c>
      <c r="C1" t="s">
        <v>1</v>
      </c>
      <c r="G1" t="s">
        <v>0</v>
      </c>
      <c r="I1" t="s">
        <v>2</v>
      </c>
      <c r="M1" t="s">
        <v>0</v>
      </c>
      <c r="O1" t="s">
        <v>3</v>
      </c>
      <c r="S1" t="s">
        <v>0</v>
      </c>
      <c r="U1" t="s">
        <v>2</v>
      </c>
    </row>
    <row r="2" ht="15.75" spans="1:21">
      <c r="A2" t="s">
        <v>4</v>
      </c>
      <c r="C2" t="s">
        <v>5</v>
      </c>
      <c r="G2" t="s">
        <v>4</v>
      </c>
      <c r="I2" t="s">
        <v>6</v>
      </c>
      <c r="M2" t="s">
        <v>4</v>
      </c>
      <c r="O2" t="s">
        <v>7</v>
      </c>
      <c r="S2" t="s">
        <v>4</v>
      </c>
      <c r="U2" t="s">
        <v>8</v>
      </c>
    </row>
    <row r="3" ht="16.5" spans="1:23">
      <c r="A3" s="1" t="s">
        <v>9</v>
      </c>
      <c r="B3" s="1"/>
      <c r="C3" s="1"/>
      <c r="D3" s="1"/>
      <c r="E3" s="1"/>
      <c r="G3" s="1" t="s">
        <v>10</v>
      </c>
      <c r="H3" s="1"/>
      <c r="I3" s="1"/>
      <c r="J3" s="1"/>
      <c r="K3" s="1"/>
      <c r="M3" s="1" t="s">
        <v>11</v>
      </c>
      <c r="N3" s="1"/>
      <c r="O3" s="1"/>
      <c r="P3" s="1"/>
      <c r="Q3" s="1"/>
      <c r="S3" s="1" t="s">
        <v>12</v>
      </c>
      <c r="T3" s="1"/>
      <c r="U3" s="1"/>
      <c r="V3" s="1"/>
      <c r="W3" s="1"/>
    </row>
    <row r="4" spans="1:23">
      <c r="A4" s="2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G4" s="2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M4" s="2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S4" s="2" t="s">
        <v>13</v>
      </c>
      <c r="T4" s="3" t="s">
        <v>14</v>
      </c>
      <c r="U4" s="3" t="s">
        <v>15</v>
      </c>
      <c r="V4" s="3" t="s">
        <v>16</v>
      </c>
      <c r="W4" s="3" t="s">
        <v>17</v>
      </c>
    </row>
    <row r="5" ht="15.75" spans="1:23">
      <c r="A5" s="5"/>
      <c r="B5" s="5" t="s">
        <v>18</v>
      </c>
      <c r="C5" s="5" t="s">
        <v>18</v>
      </c>
      <c r="D5" s="5" t="s">
        <v>18</v>
      </c>
      <c r="E5" s="5" t="s">
        <v>19</v>
      </c>
      <c r="G5" s="5"/>
      <c r="H5" s="5" t="s">
        <v>18</v>
      </c>
      <c r="I5" s="5" t="s">
        <v>18</v>
      </c>
      <c r="J5" s="5" t="s">
        <v>18</v>
      </c>
      <c r="K5" s="5" t="s">
        <v>19</v>
      </c>
      <c r="M5" s="5"/>
      <c r="N5" s="5" t="s">
        <v>18</v>
      </c>
      <c r="O5" s="5" t="s">
        <v>18</v>
      </c>
      <c r="P5" s="5" t="s">
        <v>18</v>
      </c>
      <c r="Q5" s="5" t="s">
        <v>19</v>
      </c>
      <c r="S5" s="5"/>
      <c r="T5" s="5" t="s">
        <v>18</v>
      </c>
      <c r="U5" s="5" t="s">
        <v>18</v>
      </c>
      <c r="V5" s="5" t="s">
        <v>18</v>
      </c>
      <c r="W5" s="5" t="s">
        <v>19</v>
      </c>
    </row>
    <row r="6" spans="1:23">
      <c r="A6" s="41" t="s">
        <v>20</v>
      </c>
      <c r="B6" s="8">
        <v>138.77</v>
      </c>
      <c r="C6" s="8">
        <v>73.46</v>
      </c>
      <c r="D6" s="8">
        <v>80.97</v>
      </c>
      <c r="E6" s="35">
        <v>68.75</v>
      </c>
      <c r="G6" s="41" t="s">
        <v>20</v>
      </c>
      <c r="H6" s="8">
        <v>4.85</v>
      </c>
      <c r="I6" s="8">
        <v>3.71</v>
      </c>
      <c r="J6" s="8">
        <v>3.8</v>
      </c>
      <c r="K6" s="32">
        <v>35.12</v>
      </c>
      <c r="M6" s="41" t="s">
        <v>20</v>
      </c>
      <c r="N6" s="8">
        <v>186.01</v>
      </c>
      <c r="O6" s="8">
        <v>181.42</v>
      </c>
      <c r="P6" s="8">
        <v>176.91</v>
      </c>
      <c r="Q6" s="32">
        <v>66.8</v>
      </c>
      <c r="S6" s="41" t="s">
        <v>20</v>
      </c>
      <c r="T6" s="8">
        <v>33.11</v>
      </c>
      <c r="U6" s="8">
        <v>23.71</v>
      </c>
      <c r="V6" s="8">
        <v>40.54</v>
      </c>
      <c r="W6" s="9">
        <v>42.18</v>
      </c>
    </row>
    <row r="7" spans="1:23">
      <c r="A7" s="41" t="s">
        <v>21</v>
      </c>
      <c r="B7" s="8">
        <v>124.49</v>
      </c>
      <c r="C7" s="8">
        <v>65.9</v>
      </c>
      <c r="D7" s="8">
        <v>72.64</v>
      </c>
      <c r="E7" s="35">
        <v>65.2</v>
      </c>
      <c r="G7" s="41" t="s">
        <v>21</v>
      </c>
      <c r="H7" s="8">
        <v>4.85</v>
      </c>
      <c r="I7" s="8">
        <v>3.71</v>
      </c>
      <c r="J7" s="8">
        <v>3.8</v>
      </c>
      <c r="K7" s="32">
        <v>35.12</v>
      </c>
      <c r="M7" s="41" t="s">
        <v>21</v>
      </c>
      <c r="N7" s="8">
        <v>186.01</v>
      </c>
      <c r="O7" s="8">
        <v>181.42</v>
      </c>
      <c r="P7" s="8">
        <v>176.91</v>
      </c>
      <c r="Q7" s="32">
        <v>66.8</v>
      </c>
      <c r="S7" s="41" t="s">
        <v>21</v>
      </c>
      <c r="T7" s="8">
        <v>33.11</v>
      </c>
      <c r="U7" s="8">
        <v>23.71</v>
      </c>
      <c r="V7" s="8">
        <v>40.54</v>
      </c>
      <c r="W7" s="9">
        <v>42.18</v>
      </c>
    </row>
    <row r="8" spans="1:23">
      <c r="A8" s="41" t="s">
        <v>22</v>
      </c>
      <c r="B8" s="8">
        <v>124.49</v>
      </c>
      <c r="C8" s="8">
        <v>65.9</v>
      </c>
      <c r="D8" s="8">
        <v>72.64</v>
      </c>
      <c r="E8" s="35">
        <v>65.2</v>
      </c>
      <c r="G8" s="41" t="s">
        <v>22</v>
      </c>
      <c r="H8" s="8">
        <v>4.85</v>
      </c>
      <c r="I8" s="8">
        <v>3.71</v>
      </c>
      <c r="J8" s="8">
        <v>3.8</v>
      </c>
      <c r="K8" s="32">
        <v>35.12</v>
      </c>
      <c r="M8" s="41" t="s">
        <v>22</v>
      </c>
      <c r="N8" s="8">
        <v>186.01</v>
      </c>
      <c r="O8" s="8">
        <v>181.42</v>
      </c>
      <c r="P8" s="8">
        <v>176.91</v>
      </c>
      <c r="Q8" s="32">
        <v>66.8</v>
      </c>
      <c r="S8" s="41" t="s">
        <v>22</v>
      </c>
      <c r="T8" s="8">
        <v>33.11</v>
      </c>
      <c r="U8" s="8">
        <v>23.71</v>
      </c>
      <c r="V8" s="8">
        <v>40.54</v>
      </c>
      <c r="W8" s="9">
        <v>42.18</v>
      </c>
    </row>
    <row r="9" spans="1:23">
      <c r="A9" s="41" t="s">
        <v>23</v>
      </c>
      <c r="B9" s="8">
        <v>124.49</v>
      </c>
      <c r="C9" s="8">
        <v>65.9</v>
      </c>
      <c r="D9" s="8">
        <v>72.64</v>
      </c>
      <c r="E9" s="35">
        <v>65.2</v>
      </c>
      <c r="G9" s="41" t="s">
        <v>23</v>
      </c>
      <c r="H9" s="8">
        <v>4.85</v>
      </c>
      <c r="I9" s="8">
        <v>3.71</v>
      </c>
      <c r="J9" s="8">
        <v>3.8</v>
      </c>
      <c r="K9" s="32">
        <v>35.12</v>
      </c>
      <c r="M9" s="41" t="s">
        <v>23</v>
      </c>
      <c r="N9" s="8">
        <v>186.01</v>
      </c>
      <c r="O9" s="8">
        <v>181.42</v>
      </c>
      <c r="P9" s="8">
        <v>176.91</v>
      </c>
      <c r="Q9" s="32">
        <v>66.8</v>
      </c>
      <c r="S9" s="41" t="s">
        <v>23</v>
      </c>
      <c r="T9" s="8">
        <v>33.11</v>
      </c>
      <c r="U9" s="8">
        <v>23.71</v>
      </c>
      <c r="V9" s="8">
        <v>40.54</v>
      </c>
      <c r="W9" s="9">
        <v>42.18</v>
      </c>
    </row>
    <row r="10" spans="1:23">
      <c r="A10" s="41" t="s">
        <v>24</v>
      </c>
      <c r="B10" s="8">
        <v>124.49</v>
      </c>
      <c r="C10" s="8">
        <v>65.9</v>
      </c>
      <c r="D10" s="8">
        <v>72.64</v>
      </c>
      <c r="E10" s="35">
        <v>65.2</v>
      </c>
      <c r="G10" s="41" t="s">
        <v>24</v>
      </c>
      <c r="H10" s="8">
        <v>4.85</v>
      </c>
      <c r="I10" s="8">
        <v>3.71</v>
      </c>
      <c r="J10" s="8">
        <v>3.8</v>
      </c>
      <c r="K10" s="32">
        <v>35.12</v>
      </c>
      <c r="M10" s="41" t="s">
        <v>24</v>
      </c>
      <c r="N10" s="8">
        <v>186.01</v>
      </c>
      <c r="O10" s="8">
        <v>181.42</v>
      </c>
      <c r="P10" s="8">
        <v>176.91</v>
      </c>
      <c r="Q10" s="32">
        <v>66.8</v>
      </c>
      <c r="S10" s="41" t="s">
        <v>24</v>
      </c>
      <c r="T10" s="8">
        <v>33.11</v>
      </c>
      <c r="U10" s="8">
        <v>23.71</v>
      </c>
      <c r="V10" s="8">
        <v>40.54</v>
      </c>
      <c r="W10" s="9">
        <v>42.18</v>
      </c>
    </row>
    <row r="11" spans="1:23">
      <c r="A11" s="41" t="s">
        <v>25</v>
      </c>
      <c r="B11" s="8">
        <v>124.49</v>
      </c>
      <c r="C11" s="8">
        <v>65.9</v>
      </c>
      <c r="D11" s="8">
        <v>72.64</v>
      </c>
      <c r="E11" s="35">
        <v>65.2</v>
      </c>
      <c r="G11" s="41" t="s">
        <v>25</v>
      </c>
      <c r="H11" s="8">
        <v>4.85</v>
      </c>
      <c r="I11" s="8">
        <v>3.71</v>
      </c>
      <c r="J11" s="8">
        <v>3.8</v>
      </c>
      <c r="K11" s="32">
        <v>35.12</v>
      </c>
      <c r="M11" s="41" t="s">
        <v>25</v>
      </c>
      <c r="N11" s="8">
        <v>186.01</v>
      </c>
      <c r="O11" s="8">
        <v>181.42</v>
      </c>
      <c r="P11" s="8">
        <v>176.91</v>
      </c>
      <c r="Q11" s="32">
        <v>66.8</v>
      </c>
      <c r="S11" s="41" t="s">
        <v>25</v>
      </c>
      <c r="T11" s="8">
        <v>16.55</v>
      </c>
      <c r="U11" s="8">
        <v>11.85</v>
      </c>
      <c r="V11" s="8">
        <v>20.27</v>
      </c>
      <c r="W11" s="9">
        <v>38.45</v>
      </c>
    </row>
    <row r="12" spans="1:23">
      <c r="A12" s="41" t="s">
        <v>26</v>
      </c>
      <c r="B12" s="8">
        <v>124.49</v>
      </c>
      <c r="C12" s="8">
        <v>65.9</v>
      </c>
      <c r="D12" s="8">
        <v>72.64</v>
      </c>
      <c r="E12" s="35">
        <v>65.2</v>
      </c>
      <c r="G12" s="41" t="s">
        <v>26</v>
      </c>
      <c r="H12" s="8">
        <v>4.85</v>
      </c>
      <c r="I12" s="8">
        <v>3.71</v>
      </c>
      <c r="J12" s="8">
        <v>3.8</v>
      </c>
      <c r="K12" s="32">
        <v>35.12</v>
      </c>
      <c r="M12" s="41" t="s">
        <v>26</v>
      </c>
      <c r="N12" s="8">
        <v>186.01</v>
      </c>
      <c r="O12" s="8">
        <v>181.42</v>
      </c>
      <c r="P12" s="8">
        <v>176.91</v>
      </c>
      <c r="Q12" s="32">
        <v>66.8</v>
      </c>
      <c r="S12" s="41" t="s">
        <v>26</v>
      </c>
      <c r="T12" s="8">
        <v>12.26</v>
      </c>
      <c r="U12" s="8">
        <v>8.78</v>
      </c>
      <c r="V12" s="8">
        <v>15.02</v>
      </c>
      <c r="W12" s="9">
        <v>37.48</v>
      </c>
    </row>
    <row r="13" spans="1:23">
      <c r="A13" s="41" t="s">
        <v>27</v>
      </c>
      <c r="B13" s="8">
        <v>65.36</v>
      </c>
      <c r="C13" s="8">
        <v>34.6</v>
      </c>
      <c r="D13" s="8">
        <v>38.14</v>
      </c>
      <c r="E13" s="35">
        <v>50.51</v>
      </c>
      <c r="G13" s="41" t="s">
        <v>27</v>
      </c>
      <c r="H13" s="8">
        <v>6.79</v>
      </c>
      <c r="I13" s="8">
        <v>5.19</v>
      </c>
      <c r="J13" s="8">
        <v>5.32</v>
      </c>
      <c r="K13" s="32">
        <v>35.85</v>
      </c>
      <c r="M13" s="41" t="s">
        <v>27</v>
      </c>
      <c r="N13" s="8">
        <v>82.93</v>
      </c>
      <c r="O13" s="8">
        <v>80.89</v>
      </c>
      <c r="P13" s="8">
        <v>78.87</v>
      </c>
      <c r="Q13" s="32">
        <v>48.7</v>
      </c>
      <c r="S13" s="41" t="s">
        <v>27</v>
      </c>
      <c r="T13" s="8">
        <v>12.26</v>
      </c>
      <c r="U13" s="8">
        <v>8.78</v>
      </c>
      <c r="V13" s="8">
        <v>15.02</v>
      </c>
      <c r="W13" s="9">
        <v>37.48</v>
      </c>
    </row>
    <row r="14" spans="1:23">
      <c r="A14" s="41" t="s">
        <v>28</v>
      </c>
      <c r="B14" s="8">
        <v>57.19</v>
      </c>
      <c r="C14" s="8">
        <v>30.27</v>
      </c>
      <c r="D14" s="8">
        <v>33.37</v>
      </c>
      <c r="E14" s="35">
        <v>48.06</v>
      </c>
      <c r="G14" s="41" t="s">
        <v>28</v>
      </c>
      <c r="H14" s="8">
        <v>6.79</v>
      </c>
      <c r="I14" s="8">
        <v>5.19</v>
      </c>
      <c r="J14" s="8">
        <v>5.32</v>
      </c>
      <c r="K14" s="32">
        <v>35.85</v>
      </c>
      <c r="M14" s="41" t="s">
        <v>28</v>
      </c>
      <c r="N14" s="8">
        <v>82.93</v>
      </c>
      <c r="O14" s="8">
        <v>80.89</v>
      </c>
      <c r="P14" s="8">
        <v>78.87</v>
      </c>
      <c r="Q14" s="32">
        <v>48.7</v>
      </c>
      <c r="S14" s="41" t="s">
        <v>28</v>
      </c>
      <c r="T14" s="8">
        <v>12.26</v>
      </c>
      <c r="U14" s="8">
        <v>8.78</v>
      </c>
      <c r="V14" s="8">
        <v>15.02</v>
      </c>
      <c r="W14" s="9">
        <v>37.48</v>
      </c>
    </row>
    <row r="15" spans="1:23">
      <c r="A15" s="41" t="s">
        <v>29</v>
      </c>
      <c r="B15" s="8">
        <v>57.19</v>
      </c>
      <c r="C15" s="8">
        <v>30.27</v>
      </c>
      <c r="D15" s="8">
        <v>33.37</v>
      </c>
      <c r="E15" s="35">
        <v>48.06</v>
      </c>
      <c r="G15" s="41" t="s">
        <v>29</v>
      </c>
      <c r="H15" s="8">
        <v>16.83</v>
      </c>
      <c r="I15" s="8">
        <v>12.87</v>
      </c>
      <c r="J15" s="8">
        <v>13.18</v>
      </c>
      <c r="K15" s="32">
        <v>39.61</v>
      </c>
      <c r="M15" s="41" t="s">
        <v>29</v>
      </c>
      <c r="N15" s="8">
        <v>82.93</v>
      </c>
      <c r="O15" s="8">
        <v>80.89</v>
      </c>
      <c r="P15" s="8">
        <v>78.87</v>
      </c>
      <c r="Q15" s="32">
        <v>48.7</v>
      </c>
      <c r="S15" s="41" t="s">
        <v>29</v>
      </c>
      <c r="T15" s="8">
        <v>12.26</v>
      </c>
      <c r="U15" s="8">
        <v>8.78</v>
      </c>
      <c r="V15" s="8">
        <v>15.02</v>
      </c>
      <c r="W15" s="9">
        <v>37.48</v>
      </c>
    </row>
    <row r="16" spans="1:23">
      <c r="A16" s="41" t="s">
        <v>30</v>
      </c>
      <c r="B16" s="8">
        <v>57.19</v>
      </c>
      <c r="C16" s="8">
        <v>30.27</v>
      </c>
      <c r="D16" s="8">
        <v>33.37</v>
      </c>
      <c r="E16" s="35">
        <v>48.06</v>
      </c>
      <c r="G16" s="41" t="s">
        <v>30</v>
      </c>
      <c r="H16" s="8">
        <v>16.83</v>
      </c>
      <c r="I16" s="8">
        <v>12.87</v>
      </c>
      <c r="J16" s="8">
        <v>13.18</v>
      </c>
      <c r="K16" s="32">
        <v>39.61</v>
      </c>
      <c r="M16" s="41" t="s">
        <v>30</v>
      </c>
      <c r="N16" s="8">
        <v>82.93</v>
      </c>
      <c r="O16" s="8">
        <v>80.89</v>
      </c>
      <c r="P16" s="8">
        <v>78.87</v>
      </c>
      <c r="Q16" s="32">
        <v>48.7</v>
      </c>
      <c r="S16" s="41" t="s">
        <v>30</v>
      </c>
      <c r="T16" s="8">
        <v>12.26</v>
      </c>
      <c r="U16" s="8">
        <v>8.78</v>
      </c>
      <c r="V16" s="8">
        <v>15.02</v>
      </c>
      <c r="W16" s="9">
        <v>37.48</v>
      </c>
    </row>
    <row r="17" spans="1:23">
      <c r="A17" s="41" t="s">
        <v>31</v>
      </c>
      <c r="B17" s="8">
        <v>57.19</v>
      </c>
      <c r="C17" s="8">
        <v>30.27</v>
      </c>
      <c r="D17" s="8">
        <v>33.37</v>
      </c>
      <c r="E17" s="35">
        <v>48.06</v>
      </c>
      <c r="G17" s="41" t="s">
        <v>31</v>
      </c>
      <c r="H17" s="8">
        <v>16.83</v>
      </c>
      <c r="I17" s="8">
        <v>12.87</v>
      </c>
      <c r="J17" s="8">
        <v>13.18</v>
      </c>
      <c r="K17" s="32">
        <v>39.61</v>
      </c>
      <c r="M17" s="41" t="s">
        <v>31</v>
      </c>
      <c r="N17" s="8">
        <v>82.93</v>
      </c>
      <c r="O17" s="8">
        <v>80.89</v>
      </c>
      <c r="P17" s="8">
        <v>78.87</v>
      </c>
      <c r="Q17" s="32">
        <v>48.7</v>
      </c>
      <c r="S17" s="41" t="s">
        <v>31</v>
      </c>
      <c r="T17" s="8">
        <v>12.26</v>
      </c>
      <c r="U17" s="8">
        <v>8.78</v>
      </c>
      <c r="V17" s="8">
        <v>15.02</v>
      </c>
      <c r="W17" s="9">
        <v>37.48</v>
      </c>
    </row>
    <row r="18" spans="1:23">
      <c r="A18" s="41" t="s">
        <v>32</v>
      </c>
      <c r="B18" s="8">
        <v>57.19</v>
      </c>
      <c r="C18" s="8">
        <v>30.27</v>
      </c>
      <c r="D18" s="8">
        <v>33.37</v>
      </c>
      <c r="E18" s="35">
        <v>48.06</v>
      </c>
      <c r="G18" s="41" t="s">
        <v>32</v>
      </c>
      <c r="H18" s="8">
        <v>16.83</v>
      </c>
      <c r="I18" s="8">
        <v>12.87</v>
      </c>
      <c r="J18" s="8">
        <v>13.18</v>
      </c>
      <c r="K18" s="32">
        <v>39.61</v>
      </c>
      <c r="M18" s="41" t="s">
        <v>32</v>
      </c>
      <c r="N18" s="8">
        <v>82.93</v>
      </c>
      <c r="O18" s="8">
        <v>80.89</v>
      </c>
      <c r="P18" s="8">
        <v>78.87</v>
      </c>
      <c r="Q18" s="32">
        <v>48.7</v>
      </c>
      <c r="S18" s="41" t="s">
        <v>32</v>
      </c>
      <c r="T18" s="8">
        <v>12.26</v>
      </c>
      <c r="U18" s="8">
        <v>8.78</v>
      </c>
      <c r="V18" s="8">
        <v>15.02</v>
      </c>
      <c r="W18" s="9">
        <v>37.48</v>
      </c>
    </row>
    <row r="19" spans="1:23">
      <c r="A19" s="41" t="s">
        <v>33</v>
      </c>
      <c r="B19" s="8">
        <v>57.19</v>
      </c>
      <c r="C19" s="8">
        <v>30.27</v>
      </c>
      <c r="D19" s="8">
        <v>33.37</v>
      </c>
      <c r="E19" s="35">
        <v>48.06</v>
      </c>
      <c r="G19" s="41" t="s">
        <v>33</v>
      </c>
      <c r="H19" s="8">
        <v>16.83</v>
      </c>
      <c r="I19" s="8">
        <v>12.87</v>
      </c>
      <c r="J19" s="8">
        <v>13.18</v>
      </c>
      <c r="K19" s="32">
        <v>39.61</v>
      </c>
      <c r="M19" s="41" t="s">
        <v>33</v>
      </c>
      <c r="N19" s="8">
        <v>82.93</v>
      </c>
      <c r="O19" s="8">
        <v>80.89</v>
      </c>
      <c r="P19" s="8">
        <v>78.87</v>
      </c>
      <c r="Q19" s="32">
        <v>48.7</v>
      </c>
      <c r="S19" s="41" t="s">
        <v>33</v>
      </c>
      <c r="T19" s="8">
        <v>12.26</v>
      </c>
      <c r="U19" s="8">
        <v>8.78</v>
      </c>
      <c r="V19" s="8">
        <v>15.02</v>
      </c>
      <c r="W19" s="9">
        <v>37.48</v>
      </c>
    </row>
    <row r="20" spans="1:23">
      <c r="A20" s="41" t="s">
        <v>34</v>
      </c>
      <c r="B20" s="8">
        <v>57.19</v>
      </c>
      <c r="C20" s="8">
        <v>30.27</v>
      </c>
      <c r="D20" s="8">
        <v>33.37</v>
      </c>
      <c r="E20" s="35">
        <v>48.06</v>
      </c>
      <c r="G20" s="41" t="s">
        <v>34</v>
      </c>
      <c r="H20" s="8">
        <v>17.71</v>
      </c>
      <c r="I20" s="8">
        <v>13.54</v>
      </c>
      <c r="J20" s="8">
        <v>13.87</v>
      </c>
      <c r="K20" s="32">
        <v>39.94</v>
      </c>
      <c r="M20" s="41" t="s">
        <v>34</v>
      </c>
      <c r="N20" s="8">
        <v>249.63</v>
      </c>
      <c r="O20" s="8">
        <v>243.47</v>
      </c>
      <c r="P20" s="8">
        <v>237.41</v>
      </c>
      <c r="Q20" s="32">
        <v>78</v>
      </c>
      <c r="S20" s="41" t="s">
        <v>34</v>
      </c>
      <c r="T20" s="8">
        <v>12.26</v>
      </c>
      <c r="U20" s="8">
        <v>8.78</v>
      </c>
      <c r="V20" s="8">
        <v>15.02</v>
      </c>
      <c r="W20" s="9">
        <v>37.48</v>
      </c>
    </row>
    <row r="21" spans="1:23">
      <c r="A21" s="41" t="s">
        <v>35</v>
      </c>
      <c r="B21" s="8">
        <v>57.19</v>
      </c>
      <c r="C21" s="8">
        <v>30.27</v>
      </c>
      <c r="D21" s="8">
        <v>33.37</v>
      </c>
      <c r="E21" s="35">
        <v>48.06</v>
      </c>
      <c r="G21" s="41" t="s">
        <v>35</v>
      </c>
      <c r="H21" s="8">
        <v>18.92</v>
      </c>
      <c r="I21" s="8">
        <v>14.47</v>
      </c>
      <c r="J21" s="8">
        <v>14.82</v>
      </c>
      <c r="K21" s="32">
        <v>40.39</v>
      </c>
      <c r="M21" s="41" t="s">
        <v>35</v>
      </c>
      <c r="N21" s="8">
        <v>249.63</v>
      </c>
      <c r="O21" s="8">
        <v>243.47</v>
      </c>
      <c r="P21" s="8">
        <v>237.41</v>
      </c>
      <c r="Q21" s="32">
        <v>78</v>
      </c>
      <c r="S21" s="41" t="s">
        <v>35</v>
      </c>
      <c r="T21" s="8">
        <v>12.26</v>
      </c>
      <c r="U21" s="8">
        <v>8.78</v>
      </c>
      <c r="V21" s="8">
        <v>15.02</v>
      </c>
      <c r="W21" s="9">
        <v>37.48</v>
      </c>
    </row>
    <row r="22" spans="1:23">
      <c r="A22" s="41" t="s">
        <v>36</v>
      </c>
      <c r="B22" s="8">
        <v>179.86</v>
      </c>
      <c r="C22" s="8">
        <v>95.21</v>
      </c>
      <c r="D22" s="8">
        <v>104.95</v>
      </c>
      <c r="E22" s="35">
        <v>53.58</v>
      </c>
      <c r="G22" s="41" t="s">
        <v>36</v>
      </c>
      <c r="H22" s="8">
        <v>18.92</v>
      </c>
      <c r="I22" s="8">
        <v>14.47</v>
      </c>
      <c r="J22" s="8">
        <v>14.82</v>
      </c>
      <c r="K22" s="32">
        <v>40.39</v>
      </c>
      <c r="M22" s="41" t="s">
        <v>36</v>
      </c>
      <c r="N22" s="8">
        <v>249.63</v>
      </c>
      <c r="O22" s="8">
        <v>243.47</v>
      </c>
      <c r="P22" s="8">
        <v>237.41</v>
      </c>
      <c r="Q22" s="32">
        <v>78</v>
      </c>
      <c r="S22" s="41" t="s">
        <v>36</v>
      </c>
      <c r="T22" s="8">
        <v>12.26</v>
      </c>
      <c r="U22" s="8">
        <v>8.78</v>
      </c>
      <c r="V22" s="8">
        <v>15.02</v>
      </c>
      <c r="W22" s="9">
        <v>38.59</v>
      </c>
    </row>
    <row r="23" spans="1:23">
      <c r="A23" s="41" t="s">
        <v>37</v>
      </c>
      <c r="B23" s="8">
        <v>179.86</v>
      </c>
      <c r="C23" s="8">
        <v>95.21</v>
      </c>
      <c r="D23" s="8">
        <v>104.95</v>
      </c>
      <c r="E23" s="35">
        <v>53.58</v>
      </c>
      <c r="G23" s="41" t="s">
        <v>37</v>
      </c>
      <c r="H23" s="8">
        <v>13.58</v>
      </c>
      <c r="I23" s="8">
        <v>10.39</v>
      </c>
      <c r="J23" s="8">
        <v>10.64</v>
      </c>
      <c r="K23" s="32">
        <v>38.39</v>
      </c>
      <c r="M23" s="41" t="s">
        <v>37</v>
      </c>
      <c r="N23" s="8">
        <v>249.63</v>
      </c>
      <c r="O23" s="8">
        <v>243.47</v>
      </c>
      <c r="P23" s="8">
        <v>237.41</v>
      </c>
      <c r="Q23" s="32">
        <v>78</v>
      </c>
      <c r="S23" s="41" t="s">
        <v>37</v>
      </c>
      <c r="T23" s="8">
        <v>12.26</v>
      </c>
      <c r="U23" s="8">
        <v>8.78</v>
      </c>
      <c r="V23" s="8">
        <v>15.02</v>
      </c>
      <c r="W23" s="9">
        <v>45.5</v>
      </c>
    </row>
    <row r="24" spans="1:23">
      <c r="A24" s="41" t="s">
        <v>38</v>
      </c>
      <c r="B24" s="8">
        <v>179.86</v>
      </c>
      <c r="C24" s="8">
        <v>95.21</v>
      </c>
      <c r="D24" s="8">
        <v>104.95</v>
      </c>
      <c r="E24" s="35">
        <v>88.06</v>
      </c>
      <c r="G24" s="41" t="s">
        <v>38</v>
      </c>
      <c r="H24" s="8">
        <v>13.58</v>
      </c>
      <c r="I24" s="8">
        <v>10.39</v>
      </c>
      <c r="J24" s="8">
        <v>10.64</v>
      </c>
      <c r="K24" s="32">
        <v>38.39</v>
      </c>
      <c r="M24" s="41" t="s">
        <v>38</v>
      </c>
      <c r="N24" s="8">
        <v>249.63</v>
      </c>
      <c r="O24" s="8">
        <v>243.47</v>
      </c>
      <c r="P24" s="8">
        <v>237.41</v>
      </c>
      <c r="Q24" s="32">
        <v>78</v>
      </c>
      <c r="S24" s="41" t="s">
        <v>38</v>
      </c>
      <c r="T24" s="8">
        <v>12.26</v>
      </c>
      <c r="U24" s="8">
        <v>8.78</v>
      </c>
      <c r="V24" s="8">
        <v>15.02</v>
      </c>
      <c r="W24" s="9">
        <v>45.5</v>
      </c>
    </row>
    <row r="25" spans="1:23">
      <c r="A25" s="41" t="s">
        <v>39</v>
      </c>
      <c r="B25" s="8">
        <v>179.86</v>
      </c>
      <c r="C25" s="8">
        <v>95.21</v>
      </c>
      <c r="D25" s="8">
        <v>104.95</v>
      </c>
      <c r="E25" s="35">
        <v>90.82</v>
      </c>
      <c r="G25" s="41" t="s">
        <v>39</v>
      </c>
      <c r="H25" s="8">
        <v>13.58</v>
      </c>
      <c r="I25" s="8">
        <v>10.39</v>
      </c>
      <c r="J25" s="8">
        <v>10.64</v>
      </c>
      <c r="K25" s="32">
        <v>38.39</v>
      </c>
      <c r="M25" s="41" t="s">
        <v>39</v>
      </c>
      <c r="N25" s="8">
        <v>249.63</v>
      </c>
      <c r="O25" s="8">
        <v>243.47</v>
      </c>
      <c r="P25" s="8">
        <v>237.41</v>
      </c>
      <c r="Q25" s="32">
        <v>78</v>
      </c>
      <c r="S25" s="41" t="s">
        <v>39</v>
      </c>
      <c r="T25" s="8">
        <v>12.26</v>
      </c>
      <c r="U25" s="8">
        <v>8.78</v>
      </c>
      <c r="V25" s="8">
        <v>15.02</v>
      </c>
      <c r="W25" s="9">
        <v>46.05</v>
      </c>
    </row>
    <row r="26" spans="1:23">
      <c r="A26" s="41" t="s">
        <v>40</v>
      </c>
      <c r="B26" s="8">
        <v>179.86</v>
      </c>
      <c r="C26" s="8">
        <v>95.21</v>
      </c>
      <c r="D26" s="8">
        <v>104.95</v>
      </c>
      <c r="E26" s="35">
        <v>91.51</v>
      </c>
      <c r="G26" s="41" t="s">
        <v>40</v>
      </c>
      <c r="H26" s="8">
        <v>13.58</v>
      </c>
      <c r="I26" s="8">
        <v>10.39</v>
      </c>
      <c r="J26" s="8">
        <v>10.64</v>
      </c>
      <c r="K26" s="32">
        <v>38.39</v>
      </c>
      <c r="M26" s="41" t="s">
        <v>40</v>
      </c>
      <c r="N26" s="8">
        <v>249.63</v>
      </c>
      <c r="O26" s="8">
        <v>243.47</v>
      </c>
      <c r="P26" s="8">
        <v>237.41</v>
      </c>
      <c r="Q26" s="32">
        <v>78</v>
      </c>
      <c r="S26" s="41" t="s">
        <v>40</v>
      </c>
      <c r="T26" s="8">
        <v>12.26</v>
      </c>
      <c r="U26" s="8">
        <v>8.78</v>
      </c>
      <c r="V26" s="8">
        <v>15.02</v>
      </c>
      <c r="W26" s="9">
        <v>46.19</v>
      </c>
    </row>
    <row r="27" spans="1:23">
      <c r="A27" s="41" t="s">
        <v>41</v>
      </c>
      <c r="B27" s="8">
        <v>179.86</v>
      </c>
      <c r="C27" s="8">
        <v>95.21</v>
      </c>
      <c r="D27" s="8">
        <v>104.95</v>
      </c>
      <c r="E27" s="35">
        <v>88.06</v>
      </c>
      <c r="G27" s="41" t="s">
        <v>41</v>
      </c>
      <c r="H27" s="8">
        <v>4.85</v>
      </c>
      <c r="I27" s="8">
        <v>3.71</v>
      </c>
      <c r="J27" s="8">
        <v>3.8</v>
      </c>
      <c r="K27" s="32">
        <v>35.12</v>
      </c>
      <c r="M27" s="41" t="s">
        <v>41</v>
      </c>
      <c r="N27" s="8">
        <v>249.63</v>
      </c>
      <c r="O27" s="8">
        <v>243.47</v>
      </c>
      <c r="P27" s="8">
        <v>237.41</v>
      </c>
      <c r="Q27" s="32">
        <v>78</v>
      </c>
      <c r="S27" s="41" t="s">
        <v>41</v>
      </c>
      <c r="T27" s="8">
        <v>12.26</v>
      </c>
      <c r="U27" s="8">
        <v>8.78</v>
      </c>
      <c r="V27" s="8">
        <v>15.02</v>
      </c>
      <c r="W27" s="9">
        <v>46.05</v>
      </c>
    </row>
    <row r="28" spans="1:23">
      <c r="A28" s="41" t="s">
        <v>42</v>
      </c>
      <c r="B28" s="8">
        <v>179.86</v>
      </c>
      <c r="C28" s="8">
        <v>95.21</v>
      </c>
      <c r="D28" s="8">
        <v>104.95</v>
      </c>
      <c r="E28" s="35">
        <v>90.82</v>
      </c>
      <c r="G28" s="41" t="s">
        <v>42</v>
      </c>
      <c r="H28" s="8">
        <v>4.85</v>
      </c>
      <c r="I28" s="8">
        <v>3.71</v>
      </c>
      <c r="J28" s="8">
        <v>3.8</v>
      </c>
      <c r="K28" s="32">
        <v>35.12</v>
      </c>
      <c r="M28" s="41" t="s">
        <v>42</v>
      </c>
      <c r="N28" s="8">
        <v>249.63</v>
      </c>
      <c r="O28" s="8">
        <v>243.47</v>
      </c>
      <c r="P28" s="8">
        <v>237.41</v>
      </c>
      <c r="Q28" s="32">
        <v>78</v>
      </c>
      <c r="S28" s="41" t="s">
        <v>42</v>
      </c>
      <c r="T28" s="8">
        <v>12.26</v>
      </c>
      <c r="U28" s="8">
        <v>8.78</v>
      </c>
      <c r="V28" s="8">
        <v>15.02</v>
      </c>
      <c r="W28" s="9">
        <v>44.81</v>
      </c>
    </row>
    <row r="29" ht="15.75" spans="1:23">
      <c r="A29" s="42" t="s">
        <v>43</v>
      </c>
      <c r="B29" s="16">
        <v>179.86</v>
      </c>
      <c r="C29" s="16">
        <v>95.21</v>
      </c>
      <c r="D29" s="16">
        <v>104.95</v>
      </c>
      <c r="E29" s="36">
        <v>84.62</v>
      </c>
      <c r="G29" s="42" t="s">
        <v>43</v>
      </c>
      <c r="H29" s="16">
        <v>4.85</v>
      </c>
      <c r="I29" s="16">
        <v>3.71</v>
      </c>
      <c r="J29" s="16">
        <v>3.8</v>
      </c>
      <c r="K29" s="34">
        <v>35.12</v>
      </c>
      <c r="M29" s="42" t="s">
        <v>43</v>
      </c>
      <c r="N29" s="16">
        <v>249.63</v>
      </c>
      <c r="O29" s="16">
        <v>243.47</v>
      </c>
      <c r="P29" s="33">
        <v>237.41</v>
      </c>
      <c r="Q29" s="34">
        <v>78</v>
      </c>
      <c r="S29" s="42" t="s">
        <v>43</v>
      </c>
      <c r="T29" s="16">
        <v>12.26</v>
      </c>
      <c r="U29" s="16">
        <v>8.78</v>
      </c>
      <c r="V29" s="16">
        <v>15.02</v>
      </c>
      <c r="W29" s="17">
        <v>42.32</v>
      </c>
    </row>
    <row r="33" spans="1:21">
      <c r="A33" t="s">
        <v>0</v>
      </c>
      <c r="C33" t="s">
        <v>44</v>
      </c>
      <c r="G33" t="s">
        <v>0</v>
      </c>
      <c r="I33" t="s">
        <v>45</v>
      </c>
      <c r="M33" t="s">
        <v>0</v>
      </c>
      <c r="O33" t="s">
        <v>44</v>
      </c>
      <c r="S33" t="s">
        <v>0</v>
      </c>
      <c r="U33" t="s">
        <v>1</v>
      </c>
    </row>
    <row r="34" ht="15.75" spans="1:21">
      <c r="A34" t="s">
        <v>4</v>
      </c>
      <c r="C34" t="s">
        <v>6</v>
      </c>
      <c r="G34" t="s">
        <v>4</v>
      </c>
      <c r="I34" t="s">
        <v>7</v>
      </c>
      <c r="M34" t="s">
        <v>4</v>
      </c>
      <c r="O34" t="s">
        <v>8</v>
      </c>
      <c r="S34" t="s">
        <v>4</v>
      </c>
      <c r="U34" t="s">
        <v>5</v>
      </c>
    </row>
    <row r="35" ht="16.5" spans="1:23">
      <c r="A35" s="1" t="s">
        <v>46</v>
      </c>
      <c r="B35" s="1"/>
      <c r="C35" s="1"/>
      <c r="D35" s="1"/>
      <c r="E35" s="1"/>
      <c r="G35" s="1" t="s">
        <v>47</v>
      </c>
      <c r="H35" s="1"/>
      <c r="I35" s="1"/>
      <c r="J35" s="1"/>
      <c r="K35" s="1"/>
      <c r="M35" s="40" t="s">
        <v>48</v>
      </c>
      <c r="N35" s="40"/>
      <c r="O35" s="40"/>
      <c r="P35" s="40"/>
      <c r="Q35" s="40"/>
      <c r="S35" s="1" t="s">
        <v>49</v>
      </c>
      <c r="T35" s="1"/>
      <c r="U35" s="1"/>
      <c r="V35" s="1"/>
      <c r="W35" s="1"/>
    </row>
    <row r="36" spans="1:23">
      <c r="A36" s="2" t="s">
        <v>13</v>
      </c>
      <c r="B36" s="3" t="s">
        <v>14</v>
      </c>
      <c r="C36" s="3" t="s">
        <v>15</v>
      </c>
      <c r="D36" s="3" t="s">
        <v>16</v>
      </c>
      <c r="E36" s="3" t="s">
        <v>17</v>
      </c>
      <c r="G36" s="2" t="s">
        <v>13</v>
      </c>
      <c r="H36" s="3" t="s">
        <v>14</v>
      </c>
      <c r="I36" s="3" t="s">
        <v>15</v>
      </c>
      <c r="J36" s="3" t="s">
        <v>16</v>
      </c>
      <c r="K36" s="3" t="s">
        <v>17</v>
      </c>
      <c r="M36" s="3" t="s">
        <v>13</v>
      </c>
      <c r="N36" s="3" t="s">
        <v>14</v>
      </c>
      <c r="O36" s="3" t="s">
        <v>15</v>
      </c>
      <c r="P36" s="3" t="s">
        <v>16</v>
      </c>
      <c r="Q36" s="3" t="s">
        <v>17</v>
      </c>
      <c r="S36" s="2" t="s">
        <v>13</v>
      </c>
      <c r="T36" s="3" t="s">
        <v>14</v>
      </c>
      <c r="U36" s="3" t="s">
        <v>15</v>
      </c>
      <c r="V36" s="3" t="s">
        <v>16</v>
      </c>
      <c r="W36" s="3" t="s">
        <v>17</v>
      </c>
    </row>
    <row r="37" ht="15.75" spans="1:23">
      <c r="A37" s="5"/>
      <c r="B37" s="5" t="s">
        <v>18</v>
      </c>
      <c r="C37" s="5" t="s">
        <v>18</v>
      </c>
      <c r="D37" s="5" t="s">
        <v>18</v>
      </c>
      <c r="E37" s="5" t="s">
        <v>19</v>
      </c>
      <c r="G37" s="5"/>
      <c r="H37" s="5" t="s">
        <v>18</v>
      </c>
      <c r="I37" s="5" t="s">
        <v>18</v>
      </c>
      <c r="J37" s="5" t="s">
        <v>18</v>
      </c>
      <c r="K37" s="5" t="s">
        <v>19</v>
      </c>
      <c r="M37" s="5"/>
      <c r="N37" s="5" t="s">
        <v>18</v>
      </c>
      <c r="O37" s="5" t="s">
        <v>18</v>
      </c>
      <c r="P37" s="5" t="s">
        <v>18</v>
      </c>
      <c r="Q37" s="5" t="s">
        <v>19</v>
      </c>
      <c r="S37" s="5"/>
      <c r="T37" s="5" t="s">
        <v>18</v>
      </c>
      <c r="U37" s="5" t="s">
        <v>18</v>
      </c>
      <c r="V37" s="5" t="s">
        <v>18</v>
      </c>
      <c r="W37" s="5" t="s">
        <v>19</v>
      </c>
    </row>
    <row r="38" spans="1:23">
      <c r="A38" s="41" t="s">
        <v>20</v>
      </c>
      <c r="B38" s="8">
        <v>35.67</v>
      </c>
      <c r="C38" s="8">
        <v>37.88</v>
      </c>
      <c r="D38" s="8">
        <v>42.19</v>
      </c>
      <c r="E38" s="9">
        <v>49.52</v>
      </c>
      <c r="G38" s="41" t="s">
        <v>20</v>
      </c>
      <c r="H38" s="8">
        <v>57.63</v>
      </c>
      <c r="I38" s="8">
        <v>104.24</v>
      </c>
      <c r="J38" s="8">
        <v>64.54</v>
      </c>
      <c r="K38" s="9">
        <v>51.81</v>
      </c>
      <c r="M38" s="41" t="s">
        <v>20</v>
      </c>
      <c r="N38" s="8">
        <v>41.59</v>
      </c>
      <c r="O38" s="8">
        <v>45.83</v>
      </c>
      <c r="P38" s="8">
        <v>40.85</v>
      </c>
      <c r="Q38" s="9">
        <v>57.58</v>
      </c>
      <c r="S38" s="41" t="s">
        <v>20</v>
      </c>
      <c r="T38" s="8">
        <v>51.58</v>
      </c>
      <c r="U38" s="8">
        <v>50.35</v>
      </c>
      <c r="V38" s="8">
        <v>35.79</v>
      </c>
      <c r="W38" s="9">
        <v>54.55</v>
      </c>
    </row>
    <row r="39" spans="1:23">
      <c r="A39" s="41" t="s">
        <v>21</v>
      </c>
      <c r="B39" s="8">
        <v>36.51</v>
      </c>
      <c r="C39" s="8">
        <v>38.77</v>
      </c>
      <c r="D39" s="8">
        <v>43.18</v>
      </c>
      <c r="E39" s="9">
        <v>49.92</v>
      </c>
      <c r="G39" s="41" t="s">
        <v>21</v>
      </c>
      <c r="H39" s="8">
        <v>57.63</v>
      </c>
      <c r="I39" s="8">
        <v>104.24</v>
      </c>
      <c r="J39" s="8">
        <v>64.54</v>
      </c>
      <c r="K39" s="9">
        <v>51.81</v>
      </c>
      <c r="M39" s="41" t="s">
        <v>21</v>
      </c>
      <c r="N39" s="8">
        <v>41.59</v>
      </c>
      <c r="O39" s="8">
        <v>45.83</v>
      </c>
      <c r="P39" s="8">
        <v>40.85</v>
      </c>
      <c r="Q39" s="9">
        <v>57.58</v>
      </c>
      <c r="S39" s="41" t="s">
        <v>21</v>
      </c>
      <c r="T39" s="8">
        <v>55.15</v>
      </c>
      <c r="U39" s="8">
        <v>53.83</v>
      </c>
      <c r="V39" s="8">
        <v>38.27</v>
      </c>
      <c r="W39" s="9">
        <v>57.31</v>
      </c>
    </row>
    <row r="40" spans="1:23">
      <c r="A40" s="41" t="s">
        <v>22</v>
      </c>
      <c r="B40" s="8">
        <v>37.35</v>
      </c>
      <c r="C40" s="8">
        <v>39.66</v>
      </c>
      <c r="D40" s="8">
        <v>44.17</v>
      </c>
      <c r="E40" s="9">
        <v>50.31</v>
      </c>
      <c r="G40" s="41" t="s">
        <v>22</v>
      </c>
      <c r="H40" s="8">
        <v>57.63</v>
      </c>
      <c r="I40" s="8">
        <v>104.24</v>
      </c>
      <c r="J40" s="8">
        <v>64.54</v>
      </c>
      <c r="K40" s="9">
        <v>51.81</v>
      </c>
      <c r="M40" s="41" t="s">
        <v>22</v>
      </c>
      <c r="N40" s="8">
        <v>41.59</v>
      </c>
      <c r="O40" s="8">
        <v>45.83</v>
      </c>
      <c r="P40" s="8">
        <v>40.85</v>
      </c>
      <c r="Q40" s="9">
        <v>57.58</v>
      </c>
      <c r="S40" s="41" t="s">
        <v>22</v>
      </c>
      <c r="T40" s="8">
        <v>55.15</v>
      </c>
      <c r="U40" s="8">
        <v>53.83</v>
      </c>
      <c r="V40" s="8">
        <v>38.27</v>
      </c>
      <c r="W40" s="9">
        <v>57.31</v>
      </c>
    </row>
    <row r="41" spans="1:23">
      <c r="A41" s="41" t="s">
        <v>23</v>
      </c>
      <c r="B41" s="8">
        <v>38.18</v>
      </c>
      <c r="C41" s="8">
        <v>40.55</v>
      </c>
      <c r="D41" s="8">
        <v>45.16</v>
      </c>
      <c r="E41" s="9">
        <v>50.7</v>
      </c>
      <c r="G41" s="41" t="s">
        <v>23</v>
      </c>
      <c r="H41" s="8">
        <v>57.63</v>
      </c>
      <c r="I41" s="8">
        <v>104.24</v>
      </c>
      <c r="J41" s="8">
        <v>64.54</v>
      </c>
      <c r="K41" s="9">
        <v>51.81</v>
      </c>
      <c r="M41" s="41" t="s">
        <v>23</v>
      </c>
      <c r="N41" s="8">
        <v>57.97</v>
      </c>
      <c r="O41" s="8">
        <v>63.9</v>
      </c>
      <c r="P41" s="8">
        <v>56.95</v>
      </c>
      <c r="Q41" s="9">
        <v>57.58</v>
      </c>
      <c r="S41" s="41" t="s">
        <v>23</v>
      </c>
      <c r="T41" s="8">
        <v>55.15</v>
      </c>
      <c r="U41" s="8">
        <v>53.83</v>
      </c>
      <c r="V41" s="8">
        <v>38.27</v>
      </c>
      <c r="W41" s="9">
        <v>57.31</v>
      </c>
    </row>
    <row r="42" spans="1:23">
      <c r="A42" s="41" t="s">
        <v>24</v>
      </c>
      <c r="B42" s="8">
        <v>39.02</v>
      </c>
      <c r="C42" s="8">
        <v>41.43</v>
      </c>
      <c r="D42" s="8">
        <v>46.15</v>
      </c>
      <c r="E42" s="9">
        <v>51.09</v>
      </c>
      <c r="G42" s="41" t="s">
        <v>24</v>
      </c>
      <c r="H42" s="8">
        <v>57.63</v>
      </c>
      <c r="I42" s="8">
        <v>104.24</v>
      </c>
      <c r="J42" s="8">
        <v>64.54</v>
      </c>
      <c r="K42" s="9">
        <v>51.81</v>
      </c>
      <c r="M42" s="41" t="s">
        <v>24</v>
      </c>
      <c r="N42" s="8">
        <v>57.97</v>
      </c>
      <c r="O42" s="8">
        <v>63.9</v>
      </c>
      <c r="P42" s="8">
        <v>56.95</v>
      </c>
      <c r="Q42" s="9">
        <v>46.24</v>
      </c>
      <c r="S42" s="41" t="s">
        <v>24</v>
      </c>
      <c r="T42" s="8">
        <v>55.15</v>
      </c>
      <c r="U42" s="8">
        <v>53.83</v>
      </c>
      <c r="V42" s="8">
        <v>38.27</v>
      </c>
      <c r="W42" s="9">
        <v>57.31</v>
      </c>
    </row>
    <row r="43" spans="1:23">
      <c r="A43" s="41" t="s">
        <v>25</v>
      </c>
      <c r="B43" s="8">
        <v>13.68</v>
      </c>
      <c r="C43" s="8">
        <v>14.52</v>
      </c>
      <c r="D43" s="8">
        <v>16.18</v>
      </c>
      <c r="E43" s="9">
        <v>39.19</v>
      </c>
      <c r="G43" s="41" t="s">
        <v>25</v>
      </c>
      <c r="H43" s="8">
        <v>57.63</v>
      </c>
      <c r="I43" s="8">
        <v>104.24</v>
      </c>
      <c r="J43" s="8">
        <v>64.54</v>
      </c>
      <c r="K43" s="9">
        <v>51.81</v>
      </c>
      <c r="M43" s="41" t="s">
        <v>25</v>
      </c>
      <c r="N43" s="8">
        <v>57.97</v>
      </c>
      <c r="O43" s="8">
        <v>63.9</v>
      </c>
      <c r="P43" s="8">
        <v>56.95</v>
      </c>
      <c r="Q43" s="9">
        <v>46.24</v>
      </c>
      <c r="S43" s="41" t="s">
        <v>25</v>
      </c>
      <c r="T43" s="8">
        <v>19.7</v>
      </c>
      <c r="U43" s="8">
        <v>19.23</v>
      </c>
      <c r="V43" s="8">
        <v>13.67</v>
      </c>
      <c r="W43" s="9">
        <v>40.79</v>
      </c>
    </row>
    <row r="44" spans="1:23">
      <c r="A44" s="41" t="s">
        <v>26</v>
      </c>
      <c r="B44" s="8">
        <v>13.68</v>
      </c>
      <c r="C44" s="8">
        <v>14.52</v>
      </c>
      <c r="D44" s="8">
        <v>16.18</v>
      </c>
      <c r="E44" s="9">
        <v>39.19</v>
      </c>
      <c r="G44" s="41" t="s">
        <v>26</v>
      </c>
      <c r="H44" s="8">
        <v>23.46</v>
      </c>
      <c r="I44" s="8">
        <v>42.42</v>
      </c>
      <c r="J44" s="8">
        <v>26.27</v>
      </c>
      <c r="K44" s="9">
        <v>39.87</v>
      </c>
      <c r="M44" s="41" t="s">
        <v>26</v>
      </c>
      <c r="N44" s="8">
        <v>100.54</v>
      </c>
      <c r="O44" s="8">
        <v>110.81</v>
      </c>
      <c r="P44" s="8">
        <v>98.76</v>
      </c>
      <c r="Q44" s="9">
        <v>46.24</v>
      </c>
      <c r="S44" s="41" t="s">
        <v>26</v>
      </c>
      <c r="T44" s="8">
        <v>19.7</v>
      </c>
      <c r="U44" s="8">
        <v>19.23</v>
      </c>
      <c r="V44" s="8">
        <v>13.67</v>
      </c>
      <c r="W44" s="9">
        <v>40.79</v>
      </c>
    </row>
    <row r="45" spans="1:23">
      <c r="A45" s="41" t="s">
        <v>27</v>
      </c>
      <c r="B45" s="8">
        <v>13.68</v>
      </c>
      <c r="C45" s="8">
        <v>14.52</v>
      </c>
      <c r="D45" s="8">
        <v>16.18</v>
      </c>
      <c r="E45" s="9">
        <v>39.19</v>
      </c>
      <c r="G45" s="41" t="s">
        <v>27</v>
      </c>
      <c r="H45" s="8">
        <v>23.46</v>
      </c>
      <c r="I45" s="8">
        <v>42.42</v>
      </c>
      <c r="J45" s="8">
        <v>26.27</v>
      </c>
      <c r="K45" s="9">
        <v>39.87</v>
      </c>
      <c r="M45" s="41" t="s">
        <v>27</v>
      </c>
      <c r="N45" s="8">
        <v>100.54</v>
      </c>
      <c r="O45" s="8">
        <v>110.81</v>
      </c>
      <c r="P45" s="8">
        <v>98.76</v>
      </c>
      <c r="Q45" s="9">
        <v>40.57</v>
      </c>
      <c r="S45" s="41" t="s">
        <v>27</v>
      </c>
      <c r="T45" s="8">
        <v>19.7</v>
      </c>
      <c r="U45" s="8">
        <v>19.23</v>
      </c>
      <c r="V45" s="8">
        <v>13.67</v>
      </c>
      <c r="W45" s="9">
        <v>40.79</v>
      </c>
    </row>
    <row r="46" spans="1:23">
      <c r="A46" s="41" t="s">
        <v>28</v>
      </c>
      <c r="B46" s="8">
        <v>13.68</v>
      </c>
      <c r="C46" s="8">
        <v>14.52</v>
      </c>
      <c r="D46" s="8">
        <v>16.18</v>
      </c>
      <c r="E46" s="9">
        <v>39.19</v>
      </c>
      <c r="G46" s="41" t="s">
        <v>28</v>
      </c>
      <c r="H46" s="8">
        <v>23.46</v>
      </c>
      <c r="I46" s="8">
        <v>42.42</v>
      </c>
      <c r="J46" s="8">
        <v>26.27</v>
      </c>
      <c r="K46" s="9">
        <v>39.87</v>
      </c>
      <c r="M46" s="41" t="s">
        <v>28</v>
      </c>
      <c r="N46" s="8">
        <v>100.54</v>
      </c>
      <c r="O46" s="8">
        <v>110.81</v>
      </c>
      <c r="P46" s="8">
        <v>98.76</v>
      </c>
      <c r="Q46" s="9">
        <v>40.57</v>
      </c>
      <c r="S46" s="41" t="s">
        <v>28</v>
      </c>
      <c r="T46" s="8">
        <v>19.7</v>
      </c>
      <c r="U46" s="8">
        <v>19.23</v>
      </c>
      <c r="V46" s="8">
        <v>13.67</v>
      </c>
      <c r="W46" s="9">
        <v>40.79</v>
      </c>
    </row>
    <row r="47" spans="1:23">
      <c r="A47" s="41" t="s">
        <v>29</v>
      </c>
      <c r="B47" s="8">
        <v>13.68</v>
      </c>
      <c r="C47" s="8">
        <v>14.52</v>
      </c>
      <c r="D47" s="8">
        <v>16.18</v>
      </c>
      <c r="E47" s="9">
        <v>39.19</v>
      </c>
      <c r="G47" s="41" t="s">
        <v>29</v>
      </c>
      <c r="H47" s="8">
        <v>23.46</v>
      </c>
      <c r="I47" s="8">
        <v>42.42</v>
      </c>
      <c r="J47" s="8">
        <v>26.27</v>
      </c>
      <c r="K47" s="9">
        <v>39.87</v>
      </c>
      <c r="M47" s="41" t="s">
        <v>29</v>
      </c>
      <c r="N47" s="8">
        <v>100.54</v>
      </c>
      <c r="O47" s="8">
        <v>110.81</v>
      </c>
      <c r="P47" s="8">
        <v>98.76</v>
      </c>
      <c r="Q47" s="9">
        <v>40.57</v>
      </c>
      <c r="S47" s="41" t="s">
        <v>29</v>
      </c>
      <c r="T47" s="8">
        <v>19.7</v>
      </c>
      <c r="U47" s="8">
        <v>19.23</v>
      </c>
      <c r="V47" s="8">
        <v>13.67</v>
      </c>
      <c r="W47" s="9">
        <v>40.79</v>
      </c>
    </row>
    <row r="48" spans="1:23">
      <c r="A48" s="41" t="s">
        <v>30</v>
      </c>
      <c r="B48" s="8">
        <v>13.68</v>
      </c>
      <c r="C48" s="8">
        <v>14.52</v>
      </c>
      <c r="D48" s="8">
        <v>16.18</v>
      </c>
      <c r="E48" s="9">
        <v>39.19</v>
      </c>
      <c r="G48" s="41" t="s">
        <v>30</v>
      </c>
      <c r="H48" s="8">
        <v>23.46</v>
      </c>
      <c r="I48" s="8">
        <v>42.42</v>
      </c>
      <c r="J48" s="8">
        <v>26.27</v>
      </c>
      <c r="K48" s="9">
        <v>39.87</v>
      </c>
      <c r="M48" s="41" t="s">
        <v>30</v>
      </c>
      <c r="N48" s="8">
        <v>127.05</v>
      </c>
      <c r="O48" s="8">
        <v>140.02</v>
      </c>
      <c r="P48" s="8">
        <v>124.81</v>
      </c>
      <c r="Q48" s="9">
        <v>40.57</v>
      </c>
      <c r="S48" s="41" t="s">
        <v>30</v>
      </c>
      <c r="T48" s="8">
        <v>19.7</v>
      </c>
      <c r="U48" s="8">
        <v>19.23</v>
      </c>
      <c r="V48" s="8">
        <v>13.67</v>
      </c>
      <c r="W48" s="9">
        <v>40.79</v>
      </c>
    </row>
    <row r="49" spans="1:23">
      <c r="A49" s="41" t="s">
        <v>31</v>
      </c>
      <c r="B49" s="8">
        <v>13.68</v>
      </c>
      <c r="C49" s="8">
        <v>14.52</v>
      </c>
      <c r="D49" s="8">
        <v>16.18</v>
      </c>
      <c r="E49" s="9">
        <v>39.19</v>
      </c>
      <c r="G49" s="41" t="s">
        <v>31</v>
      </c>
      <c r="H49" s="8">
        <v>23.46</v>
      </c>
      <c r="I49" s="8">
        <v>42.42</v>
      </c>
      <c r="J49" s="8">
        <v>26.27</v>
      </c>
      <c r="K49" s="9">
        <v>39.87</v>
      </c>
      <c r="M49" s="41" t="s">
        <v>31</v>
      </c>
      <c r="N49" s="8">
        <v>127.05</v>
      </c>
      <c r="O49" s="8">
        <v>140.02</v>
      </c>
      <c r="P49" s="8">
        <v>124.81</v>
      </c>
      <c r="Q49" s="9">
        <v>40.57</v>
      </c>
      <c r="S49" s="41" t="s">
        <v>31</v>
      </c>
      <c r="T49" s="8">
        <v>19.7</v>
      </c>
      <c r="U49" s="8">
        <v>19.23</v>
      </c>
      <c r="V49" s="8">
        <v>13.67</v>
      </c>
      <c r="W49" s="9">
        <v>40.79</v>
      </c>
    </row>
    <row r="50" spans="1:23">
      <c r="A50" s="41" t="s">
        <v>32</v>
      </c>
      <c r="B50" s="8">
        <v>13.68</v>
      </c>
      <c r="C50" s="8">
        <v>14.52</v>
      </c>
      <c r="D50" s="8">
        <v>16.18</v>
      </c>
      <c r="E50" s="9">
        <v>39.19</v>
      </c>
      <c r="G50" s="41" t="s">
        <v>32</v>
      </c>
      <c r="H50" s="8">
        <v>23.46</v>
      </c>
      <c r="I50" s="8">
        <v>42.42</v>
      </c>
      <c r="J50" s="8">
        <v>26.27</v>
      </c>
      <c r="K50" s="9">
        <v>39.87</v>
      </c>
      <c r="M50" s="41" t="s">
        <v>32</v>
      </c>
      <c r="N50" s="8">
        <v>127.05</v>
      </c>
      <c r="O50" s="8">
        <v>140.02</v>
      </c>
      <c r="P50" s="8">
        <v>124.81</v>
      </c>
      <c r="Q50" s="9">
        <v>40.57</v>
      </c>
      <c r="S50" s="41" t="s">
        <v>32</v>
      </c>
      <c r="T50" s="8">
        <v>19.7</v>
      </c>
      <c r="U50" s="8">
        <v>19.23</v>
      </c>
      <c r="V50" s="8">
        <v>13.67</v>
      </c>
      <c r="W50" s="9">
        <v>40.79</v>
      </c>
    </row>
    <row r="51" spans="1:23">
      <c r="A51" s="41" t="s">
        <v>33</v>
      </c>
      <c r="B51" s="8">
        <v>13.68</v>
      </c>
      <c r="C51" s="8">
        <v>14.52</v>
      </c>
      <c r="D51" s="8">
        <v>16.18</v>
      </c>
      <c r="E51" s="9">
        <v>39.19</v>
      </c>
      <c r="G51" s="41" t="s">
        <v>33</v>
      </c>
      <c r="H51" s="8">
        <v>23.46</v>
      </c>
      <c r="I51" s="8">
        <v>42.42</v>
      </c>
      <c r="J51" s="8">
        <v>26.27</v>
      </c>
      <c r="K51" s="9">
        <v>39.87</v>
      </c>
      <c r="M51" s="41" t="s">
        <v>33</v>
      </c>
      <c r="N51" s="8">
        <v>127.05</v>
      </c>
      <c r="O51" s="8">
        <v>140.02</v>
      </c>
      <c r="P51" s="8">
        <v>124.81</v>
      </c>
      <c r="Q51" s="9">
        <v>41.87</v>
      </c>
      <c r="S51" s="41" t="s">
        <v>33</v>
      </c>
      <c r="T51" s="8">
        <v>19.7</v>
      </c>
      <c r="U51" s="8">
        <v>19.23</v>
      </c>
      <c r="V51" s="8">
        <v>13.67</v>
      </c>
      <c r="W51" s="9">
        <v>40.79</v>
      </c>
    </row>
    <row r="52" spans="1:23">
      <c r="A52" s="41" t="s">
        <v>34</v>
      </c>
      <c r="B52" s="8">
        <v>13.68</v>
      </c>
      <c r="C52" s="8">
        <v>14.52</v>
      </c>
      <c r="D52" s="8">
        <v>16.18</v>
      </c>
      <c r="E52" s="9">
        <v>39.19</v>
      </c>
      <c r="G52" s="41" t="s">
        <v>34</v>
      </c>
      <c r="H52" s="8">
        <v>23.46</v>
      </c>
      <c r="I52" s="8">
        <v>42.42</v>
      </c>
      <c r="J52" s="8">
        <v>26.27</v>
      </c>
      <c r="K52" s="9">
        <v>39.87</v>
      </c>
      <c r="M52" s="41" t="s">
        <v>34</v>
      </c>
      <c r="N52" s="8">
        <v>127.05</v>
      </c>
      <c r="O52" s="8">
        <v>140.02</v>
      </c>
      <c r="P52" s="8">
        <v>124.81</v>
      </c>
      <c r="Q52" s="9">
        <v>41.87</v>
      </c>
      <c r="S52" s="41" t="s">
        <v>34</v>
      </c>
      <c r="T52" s="8">
        <v>19.7</v>
      </c>
      <c r="U52" s="8">
        <v>19.23</v>
      </c>
      <c r="V52" s="8">
        <v>13.67</v>
      </c>
      <c r="W52" s="9">
        <v>40.79</v>
      </c>
    </row>
    <row r="53" spans="1:23">
      <c r="A53" s="41" t="s">
        <v>35</v>
      </c>
      <c r="B53" s="8">
        <v>19.15</v>
      </c>
      <c r="C53" s="8">
        <v>20.33</v>
      </c>
      <c r="D53" s="8">
        <v>22.65</v>
      </c>
      <c r="E53" s="9">
        <v>41.76</v>
      </c>
      <c r="G53" s="41" t="s">
        <v>35</v>
      </c>
      <c r="H53" s="8">
        <v>32.84</v>
      </c>
      <c r="I53" s="8">
        <v>59.39</v>
      </c>
      <c r="J53" s="8">
        <v>36.77</v>
      </c>
      <c r="K53" s="9">
        <v>43.15</v>
      </c>
      <c r="M53" s="41" t="s">
        <v>35</v>
      </c>
      <c r="N53" s="8">
        <v>127.05</v>
      </c>
      <c r="O53" s="8">
        <v>140.02</v>
      </c>
      <c r="P53" s="8">
        <v>124.81</v>
      </c>
      <c r="Q53" s="9">
        <v>41.87</v>
      </c>
      <c r="S53" s="41" t="s">
        <v>35</v>
      </c>
      <c r="T53" s="8">
        <v>27.57</v>
      </c>
      <c r="U53" s="8">
        <v>26.92</v>
      </c>
      <c r="V53" s="8">
        <v>19.13</v>
      </c>
      <c r="W53" s="9">
        <v>44.46</v>
      </c>
    </row>
    <row r="54" spans="1:23">
      <c r="A54" s="41" t="s">
        <v>36</v>
      </c>
      <c r="B54" s="8">
        <v>19.15</v>
      </c>
      <c r="C54" s="8">
        <v>20.33</v>
      </c>
      <c r="D54" s="8">
        <v>22.65</v>
      </c>
      <c r="E54" s="9">
        <v>41.76</v>
      </c>
      <c r="G54" s="41" t="s">
        <v>36</v>
      </c>
      <c r="H54" s="8">
        <v>32.84</v>
      </c>
      <c r="I54" s="8">
        <v>59.39</v>
      </c>
      <c r="J54" s="8">
        <v>36.77</v>
      </c>
      <c r="K54" s="9">
        <v>43.15</v>
      </c>
      <c r="M54" s="41" t="s">
        <v>36</v>
      </c>
      <c r="N54" s="8">
        <v>127.05</v>
      </c>
      <c r="O54" s="8">
        <v>140.02</v>
      </c>
      <c r="P54" s="8">
        <v>124.81</v>
      </c>
      <c r="Q54" s="9">
        <v>44.48</v>
      </c>
      <c r="S54" s="41" t="s">
        <v>36</v>
      </c>
      <c r="T54" s="8">
        <v>27.57</v>
      </c>
      <c r="U54" s="8">
        <v>26.92</v>
      </c>
      <c r="V54" s="8">
        <v>19.13</v>
      </c>
      <c r="W54" s="9">
        <v>44.46</v>
      </c>
    </row>
    <row r="55" spans="1:23">
      <c r="A55" s="41" t="s">
        <v>37</v>
      </c>
      <c r="B55" s="8">
        <v>53.74</v>
      </c>
      <c r="C55" s="8">
        <v>57.07</v>
      </c>
      <c r="D55" s="8">
        <v>63.56</v>
      </c>
      <c r="E55" s="9">
        <v>58.01</v>
      </c>
      <c r="G55" s="41" t="s">
        <v>37</v>
      </c>
      <c r="H55" s="8">
        <v>96.17</v>
      </c>
      <c r="I55" s="8">
        <v>173.94</v>
      </c>
      <c r="J55" s="8">
        <v>107.69</v>
      </c>
      <c r="K55" s="9">
        <v>63.62</v>
      </c>
      <c r="M55" s="41" t="s">
        <v>37</v>
      </c>
      <c r="N55" s="8">
        <v>127.05</v>
      </c>
      <c r="O55" s="8">
        <v>140.02</v>
      </c>
      <c r="P55" s="8">
        <v>124.81</v>
      </c>
      <c r="Q55" s="9">
        <v>68.92</v>
      </c>
      <c r="S55" s="41" t="s">
        <v>37</v>
      </c>
      <c r="T55" s="8">
        <v>71.89</v>
      </c>
      <c r="U55" s="8">
        <v>70.18</v>
      </c>
      <c r="V55" s="8">
        <v>49.88</v>
      </c>
      <c r="W55" s="9">
        <v>67.4</v>
      </c>
    </row>
    <row r="56" spans="1:23">
      <c r="A56" s="41" t="s">
        <v>38</v>
      </c>
      <c r="B56" s="8">
        <v>54.43</v>
      </c>
      <c r="C56" s="8">
        <v>57.8</v>
      </c>
      <c r="D56" s="8">
        <v>64.38</v>
      </c>
      <c r="E56" s="9">
        <v>58.33</v>
      </c>
      <c r="G56" s="41" t="s">
        <v>38</v>
      </c>
      <c r="H56" s="8">
        <v>97.34</v>
      </c>
      <c r="I56" s="8">
        <v>176.06</v>
      </c>
      <c r="J56" s="8">
        <v>109</v>
      </c>
      <c r="K56" s="9">
        <v>65.26</v>
      </c>
      <c r="M56" s="41" t="s">
        <v>38</v>
      </c>
      <c r="N56" s="8">
        <v>36.69</v>
      </c>
      <c r="O56" s="8">
        <v>40.44</v>
      </c>
      <c r="P56" s="8">
        <v>36.05</v>
      </c>
      <c r="Q56" s="9">
        <v>70.87</v>
      </c>
      <c r="S56" s="41" t="s">
        <v>38</v>
      </c>
      <c r="T56" s="8">
        <v>76.81</v>
      </c>
      <c r="U56" s="8">
        <v>74.98</v>
      </c>
      <c r="V56" s="8">
        <v>53.3</v>
      </c>
      <c r="W56" s="9">
        <v>69.24</v>
      </c>
    </row>
    <row r="57" spans="1:23">
      <c r="A57" s="41" t="s">
        <v>39</v>
      </c>
      <c r="B57" s="8">
        <v>55.12</v>
      </c>
      <c r="C57" s="8">
        <v>58.53</v>
      </c>
      <c r="D57" s="8">
        <v>65.19</v>
      </c>
      <c r="E57" s="9">
        <v>58.66</v>
      </c>
      <c r="G57" s="41" t="s">
        <v>39</v>
      </c>
      <c r="H57" s="8">
        <v>91.48</v>
      </c>
      <c r="I57" s="8">
        <v>165.45</v>
      </c>
      <c r="J57" s="8">
        <v>102.44</v>
      </c>
      <c r="K57" s="9">
        <v>65.67</v>
      </c>
      <c r="M57" s="41" t="s">
        <v>39</v>
      </c>
      <c r="N57" s="8">
        <v>36.69</v>
      </c>
      <c r="O57" s="8">
        <v>40.44</v>
      </c>
      <c r="P57" s="8">
        <v>36.05</v>
      </c>
      <c r="Q57" s="9">
        <v>71.36</v>
      </c>
      <c r="S57" s="41" t="s">
        <v>39</v>
      </c>
      <c r="T57" s="8">
        <v>76.81</v>
      </c>
      <c r="U57" s="8">
        <v>74.98</v>
      </c>
      <c r="V57" s="8">
        <v>53.3</v>
      </c>
      <c r="W57" s="9">
        <v>69.7</v>
      </c>
    </row>
    <row r="58" spans="1:23">
      <c r="A58" s="41" t="s">
        <v>40</v>
      </c>
      <c r="B58" s="8">
        <v>55.81</v>
      </c>
      <c r="C58" s="8">
        <v>59.26</v>
      </c>
      <c r="D58" s="8">
        <v>66.01</v>
      </c>
      <c r="E58" s="9">
        <v>58.98</v>
      </c>
      <c r="G58" s="41" t="s">
        <v>40</v>
      </c>
      <c r="H58" s="8">
        <v>91.48</v>
      </c>
      <c r="I58" s="8">
        <v>165.45</v>
      </c>
      <c r="J58" s="8">
        <v>102.44</v>
      </c>
      <c r="K58" s="9">
        <v>63.62</v>
      </c>
      <c r="M58" s="41" t="s">
        <v>40</v>
      </c>
      <c r="N58" s="8">
        <v>36.69</v>
      </c>
      <c r="O58" s="8">
        <v>40.44</v>
      </c>
      <c r="P58" s="8">
        <v>36.05</v>
      </c>
      <c r="Q58" s="9">
        <v>68.92</v>
      </c>
      <c r="S58" s="41" t="s">
        <v>40</v>
      </c>
      <c r="T58" s="8">
        <v>80.75</v>
      </c>
      <c r="U58" s="8">
        <v>78.83</v>
      </c>
      <c r="V58" s="8">
        <v>56.03</v>
      </c>
      <c r="W58" s="9">
        <v>67.4</v>
      </c>
    </row>
    <row r="59" spans="1:23">
      <c r="A59" s="41" t="s">
        <v>41</v>
      </c>
      <c r="B59" s="8">
        <v>56.5</v>
      </c>
      <c r="C59" s="8">
        <v>59.99</v>
      </c>
      <c r="D59" s="8">
        <v>66.82</v>
      </c>
      <c r="E59" s="9">
        <v>59.3</v>
      </c>
      <c r="G59" s="41" t="s">
        <v>41</v>
      </c>
      <c r="H59" s="8">
        <v>96.17</v>
      </c>
      <c r="I59" s="8">
        <v>173.94</v>
      </c>
      <c r="J59" s="8">
        <v>107.69</v>
      </c>
      <c r="K59" s="9">
        <v>65.26</v>
      </c>
      <c r="M59" s="41" t="s">
        <v>41</v>
      </c>
      <c r="N59" s="8">
        <v>36.69</v>
      </c>
      <c r="O59" s="8">
        <v>40.44</v>
      </c>
      <c r="P59" s="8">
        <v>36.05</v>
      </c>
      <c r="Q59" s="9">
        <v>70.87</v>
      </c>
      <c r="S59" s="41" t="s">
        <v>41</v>
      </c>
      <c r="T59" s="8">
        <v>80.75</v>
      </c>
      <c r="U59" s="8">
        <v>78.83</v>
      </c>
      <c r="V59" s="8">
        <v>56.03</v>
      </c>
      <c r="W59" s="9">
        <v>69.24</v>
      </c>
    </row>
    <row r="60" spans="1:23">
      <c r="A60" s="41" t="s">
        <v>42</v>
      </c>
      <c r="B60" s="8">
        <v>49.92</v>
      </c>
      <c r="C60" s="8">
        <v>53.01</v>
      </c>
      <c r="D60" s="8">
        <v>59.04</v>
      </c>
      <c r="E60" s="9">
        <v>56.21</v>
      </c>
      <c r="G60" s="41" t="s">
        <v>42</v>
      </c>
      <c r="H60" s="8">
        <v>85.61</v>
      </c>
      <c r="I60" s="8">
        <v>154.85</v>
      </c>
      <c r="J60" s="8">
        <v>95.87</v>
      </c>
      <c r="K60" s="9">
        <v>61.57</v>
      </c>
      <c r="M60" s="41" t="s">
        <v>42</v>
      </c>
      <c r="N60" s="8">
        <v>36.69</v>
      </c>
      <c r="O60" s="8">
        <v>40.44</v>
      </c>
      <c r="P60" s="8">
        <v>36.05</v>
      </c>
      <c r="Q60" s="9">
        <v>66.47</v>
      </c>
      <c r="S60" s="41" t="s">
        <v>42</v>
      </c>
      <c r="T60" s="8">
        <v>81.74</v>
      </c>
      <c r="U60" s="8">
        <v>79.79</v>
      </c>
      <c r="V60" s="8">
        <v>56.72</v>
      </c>
      <c r="W60" s="9">
        <v>65.11</v>
      </c>
    </row>
    <row r="61" ht="15.75" spans="1:23">
      <c r="A61" s="42" t="s">
        <v>43</v>
      </c>
      <c r="B61" s="16">
        <v>34.84</v>
      </c>
      <c r="C61" s="16">
        <v>36.99</v>
      </c>
      <c r="D61" s="16">
        <v>41.2</v>
      </c>
      <c r="E61" s="17">
        <v>49.13</v>
      </c>
      <c r="G61" s="42" t="s">
        <v>43</v>
      </c>
      <c r="H61" s="16">
        <v>57.63</v>
      </c>
      <c r="I61" s="16">
        <v>104.24</v>
      </c>
      <c r="J61" s="16">
        <v>64.54</v>
      </c>
      <c r="K61" s="17">
        <v>51.81</v>
      </c>
      <c r="M61" s="42" t="s">
        <v>43</v>
      </c>
      <c r="N61" s="16">
        <v>36.69</v>
      </c>
      <c r="O61" s="16">
        <v>40.44</v>
      </c>
      <c r="P61" s="16">
        <v>36.05</v>
      </c>
      <c r="Q61" s="17">
        <v>55.23</v>
      </c>
      <c r="S61" s="42" t="s">
        <v>43</v>
      </c>
      <c r="T61" s="16">
        <v>49.24</v>
      </c>
      <c r="U61" s="16">
        <v>48.07</v>
      </c>
      <c r="V61" s="16">
        <v>34.17</v>
      </c>
      <c r="W61" s="17">
        <v>54.55</v>
      </c>
    </row>
  </sheetData>
  <mergeCells count="16">
    <mergeCell ref="A3:E3"/>
    <mergeCell ref="G3:K3"/>
    <mergeCell ref="M3:Q3"/>
    <mergeCell ref="S3:W3"/>
    <mergeCell ref="A35:E35"/>
    <mergeCell ref="G35:K35"/>
    <mergeCell ref="M35:Q35"/>
    <mergeCell ref="S35:W35"/>
    <mergeCell ref="A4:A5"/>
    <mergeCell ref="A36:A37"/>
    <mergeCell ref="G4:G5"/>
    <mergeCell ref="G36:G37"/>
    <mergeCell ref="M4:M5"/>
    <mergeCell ref="M36:M37"/>
    <mergeCell ref="S4:S5"/>
    <mergeCell ref="S36:S37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tabSelected="1" zoomScale="130" zoomScaleNormal="130" topLeftCell="A29" workbookViewId="0">
      <selection activeCell="J37" sqref="J37"/>
    </sheetView>
  </sheetViews>
  <sheetFormatPr defaultColWidth="9" defaultRowHeight="15"/>
  <cols>
    <col min="2" max="4" width="14.1428571428571"/>
    <col min="5" max="5" width="12.8571428571429"/>
    <col min="6" max="6" width="12" customWidth="1"/>
    <col min="7" max="7" width="12.8571428571429"/>
    <col min="8" max="8" width="11.5714285714286" customWidth="1"/>
    <col min="9" max="9" width="12.8571428571429"/>
    <col min="10" max="10" width="12" customWidth="1"/>
    <col min="11" max="11" width="12.8571428571429"/>
    <col min="12" max="12" width="12.4285714285714" customWidth="1"/>
    <col min="13" max="25" width="12.8571428571429"/>
  </cols>
  <sheetData>
    <row r="1" spans="1:3">
      <c r="A1" t="s">
        <v>0</v>
      </c>
      <c r="C1" t="s">
        <v>1</v>
      </c>
    </row>
    <row r="2" ht="15.75" spans="1:3">
      <c r="A2" t="s">
        <v>4</v>
      </c>
      <c r="C2" t="s">
        <v>5</v>
      </c>
    </row>
    <row r="3" ht="16.5" spans="1:5">
      <c r="A3" s="1" t="s">
        <v>9</v>
      </c>
      <c r="B3" s="1"/>
      <c r="C3" s="1"/>
      <c r="D3" s="1"/>
      <c r="E3" s="1"/>
    </row>
    <row r="4" spans="1:14">
      <c r="A4" s="2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50</v>
      </c>
      <c r="G4" s="4"/>
      <c r="H4" s="4"/>
      <c r="I4" s="4"/>
      <c r="J4" s="4"/>
      <c r="K4" s="20"/>
      <c r="L4" s="21" t="s">
        <v>51</v>
      </c>
      <c r="M4" s="10" t="s">
        <v>52</v>
      </c>
      <c r="N4" s="22" t="s">
        <v>53</v>
      </c>
    </row>
    <row r="5" ht="15.75" spans="1:14">
      <c r="A5" s="5"/>
      <c r="B5" s="5" t="s">
        <v>18</v>
      </c>
      <c r="C5" s="5" t="s">
        <v>18</v>
      </c>
      <c r="D5" s="5" t="s">
        <v>18</v>
      </c>
      <c r="E5" s="5" t="s">
        <v>19</v>
      </c>
      <c r="F5" s="6"/>
      <c r="G5" s="6"/>
      <c r="H5" s="6"/>
      <c r="I5" s="6"/>
      <c r="J5" s="23"/>
      <c r="K5" s="6"/>
      <c r="L5" s="23"/>
      <c r="M5" s="23"/>
      <c r="N5" s="24"/>
    </row>
    <row r="6" spans="1:14">
      <c r="A6" s="41" t="s">
        <v>20</v>
      </c>
      <c r="B6" s="8">
        <v>138.77</v>
      </c>
      <c r="C6" s="8">
        <v>73.46</v>
      </c>
      <c r="D6" s="8">
        <v>80.97</v>
      </c>
      <c r="E6" s="35">
        <v>68.75</v>
      </c>
      <c r="F6" s="28">
        <f>(SUM(B6:D6)/(315000/(SQRT(3)*380)))</f>
        <v>0.612629119924108</v>
      </c>
      <c r="G6">
        <f>(((1+(F6^2*5))/(1+5))*0.8)*55</f>
        <v>21.0948627478962</v>
      </c>
      <c r="H6" s="30">
        <f>(1*(F6^1.6)*23)</f>
        <v>10.5013238980495</v>
      </c>
      <c r="I6">
        <v>0</v>
      </c>
      <c r="J6">
        <f>H6-I6</f>
        <v>10.5013238980495</v>
      </c>
      <c r="K6">
        <f>G6+J6</f>
        <v>31.5961866459457</v>
      </c>
      <c r="L6" s="26">
        <f>2^((K6-98)/6)</f>
        <v>0.000466025905523355</v>
      </c>
      <c r="M6" s="25">
        <f>SUM(L6:L29)</f>
        <v>0.0231189513040732</v>
      </c>
      <c r="N6" s="10">
        <f>((8760-(M6-365))/8760)*(30-7)</f>
        <v>23.9582726328904</v>
      </c>
    </row>
    <row r="7" spans="1:14">
      <c r="A7" s="41" t="s">
        <v>21</v>
      </c>
      <c r="B7" s="8">
        <v>124.49</v>
      </c>
      <c r="C7" s="8">
        <v>65.9</v>
      </c>
      <c r="D7" s="8">
        <v>72.64</v>
      </c>
      <c r="E7" s="35">
        <v>65.2</v>
      </c>
      <c r="F7" s="28">
        <f t="shared" ref="F7:F29" si="0">(SUM(B7:D7)/(315000/(SQRT(3)*380)))</f>
        <v>0.54959016853219</v>
      </c>
      <c r="G7">
        <f t="shared" ref="G7:G29" si="1">(((1+(F7^2*5))/(1+5))*0.8)*55</f>
        <v>18.4084762893988</v>
      </c>
      <c r="H7" s="30">
        <f t="shared" ref="H7:H29" si="2">(1*(F7^1.6)*23)</f>
        <v>8.82653330472744</v>
      </c>
      <c r="I7">
        <v>0</v>
      </c>
      <c r="J7">
        <f t="shared" ref="J7:J29" si="3">H7-I7</f>
        <v>8.82653330472744</v>
      </c>
      <c r="K7">
        <f t="shared" ref="K7:K29" si="4">G7+J7</f>
        <v>27.2350095941263</v>
      </c>
      <c r="L7" s="26">
        <f t="shared" ref="L7:L29" si="5">2^((K7-98)/6)</f>
        <v>0.000281580477344038</v>
      </c>
      <c r="M7" s="31"/>
      <c r="N7" s="28"/>
    </row>
    <row r="8" spans="1:14">
      <c r="A8" s="41" t="s">
        <v>22</v>
      </c>
      <c r="B8" s="8">
        <v>124.49</v>
      </c>
      <c r="C8" s="8">
        <v>65.9</v>
      </c>
      <c r="D8" s="8">
        <v>72.64</v>
      </c>
      <c r="E8" s="35">
        <v>65.2</v>
      </c>
      <c r="F8" s="28">
        <f t="shared" si="0"/>
        <v>0.54959016853219</v>
      </c>
      <c r="G8">
        <f t="shared" si="1"/>
        <v>18.4084762893988</v>
      </c>
      <c r="H8" s="30">
        <f t="shared" si="2"/>
        <v>8.82653330472744</v>
      </c>
      <c r="I8">
        <v>0</v>
      </c>
      <c r="J8">
        <f t="shared" si="3"/>
        <v>8.82653330472744</v>
      </c>
      <c r="K8">
        <f t="shared" si="4"/>
        <v>27.2350095941263</v>
      </c>
      <c r="L8" s="26">
        <f t="shared" si="5"/>
        <v>0.000281580477344038</v>
      </c>
      <c r="M8" s="31"/>
      <c r="N8" s="28"/>
    </row>
    <row r="9" spans="1:14">
      <c r="A9" s="41" t="s">
        <v>23</v>
      </c>
      <c r="B9" s="8">
        <v>124.49</v>
      </c>
      <c r="C9" s="8">
        <v>65.9</v>
      </c>
      <c r="D9" s="8">
        <v>72.64</v>
      </c>
      <c r="E9" s="35">
        <v>65.2</v>
      </c>
      <c r="F9" s="28">
        <f t="shared" si="0"/>
        <v>0.54959016853219</v>
      </c>
      <c r="G9">
        <f t="shared" si="1"/>
        <v>18.4084762893988</v>
      </c>
      <c r="H9" s="30">
        <f t="shared" si="2"/>
        <v>8.82653330472744</v>
      </c>
      <c r="I9">
        <v>0</v>
      </c>
      <c r="J9">
        <f t="shared" si="3"/>
        <v>8.82653330472744</v>
      </c>
      <c r="K9">
        <f t="shared" si="4"/>
        <v>27.2350095941263</v>
      </c>
      <c r="L9" s="26">
        <f t="shared" si="5"/>
        <v>0.000281580477344038</v>
      </c>
      <c r="M9" s="31"/>
      <c r="N9" s="28"/>
    </row>
    <row r="10" spans="1:14">
      <c r="A10" s="41" t="s">
        <v>24</v>
      </c>
      <c r="B10" s="8">
        <v>124.49</v>
      </c>
      <c r="C10" s="8">
        <v>65.9</v>
      </c>
      <c r="D10" s="8">
        <v>72.64</v>
      </c>
      <c r="E10" s="35">
        <v>65.2</v>
      </c>
      <c r="F10" s="28">
        <f t="shared" si="0"/>
        <v>0.54959016853219</v>
      </c>
      <c r="G10">
        <f t="shared" si="1"/>
        <v>18.4084762893988</v>
      </c>
      <c r="H10" s="30">
        <f t="shared" si="2"/>
        <v>8.82653330472744</v>
      </c>
      <c r="I10">
        <v>0</v>
      </c>
      <c r="J10">
        <f t="shared" si="3"/>
        <v>8.82653330472744</v>
      </c>
      <c r="K10">
        <f t="shared" si="4"/>
        <v>27.2350095941263</v>
      </c>
      <c r="L10" s="26">
        <f t="shared" si="5"/>
        <v>0.000281580477344038</v>
      </c>
      <c r="M10" s="31"/>
      <c r="N10" s="28"/>
    </row>
    <row r="11" spans="1:14">
      <c r="A11" s="41" t="s">
        <v>25</v>
      </c>
      <c r="B11" s="8">
        <v>124.49</v>
      </c>
      <c r="C11" s="8">
        <v>65.9</v>
      </c>
      <c r="D11" s="8">
        <v>72.64</v>
      </c>
      <c r="E11" s="35">
        <v>65.2</v>
      </c>
      <c r="F11" s="28">
        <f t="shared" si="0"/>
        <v>0.54959016853219</v>
      </c>
      <c r="G11">
        <f t="shared" si="1"/>
        <v>18.4084762893988</v>
      </c>
      <c r="H11" s="30">
        <f t="shared" si="2"/>
        <v>8.82653330472744</v>
      </c>
      <c r="I11">
        <v>0</v>
      </c>
      <c r="J11">
        <f t="shared" si="3"/>
        <v>8.82653330472744</v>
      </c>
      <c r="K11">
        <f t="shared" si="4"/>
        <v>27.2350095941263</v>
      </c>
      <c r="L11" s="26">
        <f t="shared" si="5"/>
        <v>0.000281580477344038</v>
      </c>
      <c r="M11" s="31"/>
      <c r="N11" s="28"/>
    </row>
    <row r="12" spans="1:14">
      <c r="A12" s="41" t="s">
        <v>26</v>
      </c>
      <c r="B12" s="8">
        <v>124.49</v>
      </c>
      <c r="C12" s="8">
        <v>65.9</v>
      </c>
      <c r="D12" s="8">
        <v>72.64</v>
      </c>
      <c r="E12" s="35">
        <v>65.2</v>
      </c>
      <c r="F12" s="28">
        <f t="shared" si="0"/>
        <v>0.54959016853219</v>
      </c>
      <c r="G12">
        <f t="shared" si="1"/>
        <v>18.4084762893988</v>
      </c>
      <c r="H12" s="30">
        <f t="shared" si="2"/>
        <v>8.82653330472744</v>
      </c>
      <c r="I12">
        <v>0</v>
      </c>
      <c r="J12">
        <f t="shared" si="3"/>
        <v>8.82653330472744</v>
      </c>
      <c r="K12">
        <f t="shared" si="4"/>
        <v>27.2350095941263</v>
      </c>
      <c r="L12" s="26">
        <f t="shared" si="5"/>
        <v>0.000281580477344038</v>
      </c>
      <c r="M12" s="31"/>
      <c r="N12" s="28"/>
    </row>
    <row r="13" spans="1:14">
      <c r="A13" s="41" t="s">
        <v>27</v>
      </c>
      <c r="B13" s="8">
        <v>65.36</v>
      </c>
      <c r="C13" s="8">
        <v>34.6</v>
      </c>
      <c r="D13" s="8">
        <v>38.14</v>
      </c>
      <c r="E13" s="35">
        <v>50.51</v>
      </c>
      <c r="F13" s="28">
        <f t="shared" si="0"/>
        <v>0.288554165966983</v>
      </c>
      <c r="G13">
        <f t="shared" si="1"/>
        <v>10.3863285788864</v>
      </c>
      <c r="H13" s="30">
        <f t="shared" si="2"/>
        <v>3.1484122539182</v>
      </c>
      <c r="I13">
        <v>0</v>
      </c>
      <c r="J13">
        <f t="shared" si="3"/>
        <v>3.1484122539182</v>
      </c>
      <c r="K13">
        <f t="shared" si="4"/>
        <v>13.5347408328046</v>
      </c>
      <c r="L13" s="26">
        <f t="shared" si="5"/>
        <v>5.7841191840916e-5</v>
      </c>
      <c r="M13" s="31"/>
      <c r="N13" s="28"/>
    </row>
    <row r="14" spans="1:14">
      <c r="A14" s="41" t="s">
        <v>28</v>
      </c>
      <c r="B14" s="8">
        <v>57.19</v>
      </c>
      <c r="C14" s="8">
        <v>30.27</v>
      </c>
      <c r="D14" s="8">
        <v>33.37</v>
      </c>
      <c r="E14" s="35">
        <v>48.06</v>
      </c>
      <c r="F14" s="28">
        <f t="shared" si="0"/>
        <v>0.252469224285232</v>
      </c>
      <c r="G14">
        <f t="shared" si="1"/>
        <v>9.67049267107685</v>
      </c>
      <c r="H14" s="30">
        <f t="shared" si="2"/>
        <v>2.54250226853663</v>
      </c>
      <c r="I14">
        <v>0</v>
      </c>
      <c r="J14">
        <f t="shared" si="3"/>
        <v>2.54250226853663</v>
      </c>
      <c r="K14">
        <f t="shared" si="4"/>
        <v>12.2129949396135</v>
      </c>
      <c r="L14" s="26">
        <f t="shared" si="5"/>
        <v>4.96504329378878e-5</v>
      </c>
      <c r="M14" s="31"/>
      <c r="N14" s="28"/>
    </row>
    <row r="15" spans="1:14">
      <c r="A15" s="41" t="s">
        <v>29</v>
      </c>
      <c r="B15" s="8">
        <v>57.19</v>
      </c>
      <c r="C15" s="8">
        <v>30.27</v>
      </c>
      <c r="D15" s="8">
        <v>33.37</v>
      </c>
      <c r="E15" s="35">
        <v>48.06</v>
      </c>
      <c r="F15" s="28">
        <f t="shared" si="0"/>
        <v>0.252469224285232</v>
      </c>
      <c r="G15">
        <f t="shared" si="1"/>
        <v>9.67049267107685</v>
      </c>
      <c r="H15" s="30">
        <f t="shared" si="2"/>
        <v>2.54250226853663</v>
      </c>
      <c r="I15">
        <v>0</v>
      </c>
      <c r="J15">
        <f t="shared" si="3"/>
        <v>2.54250226853663</v>
      </c>
      <c r="K15">
        <f t="shared" si="4"/>
        <v>12.2129949396135</v>
      </c>
      <c r="L15" s="26">
        <f t="shared" si="5"/>
        <v>4.96504329378878e-5</v>
      </c>
      <c r="M15" s="31"/>
      <c r="N15" s="28"/>
    </row>
    <row r="16" spans="1:14">
      <c r="A16" s="41" t="s">
        <v>30</v>
      </c>
      <c r="B16" s="8">
        <v>57.19</v>
      </c>
      <c r="C16" s="8">
        <v>30.27</v>
      </c>
      <c r="D16" s="8">
        <v>33.37</v>
      </c>
      <c r="E16" s="35">
        <v>48.06</v>
      </c>
      <c r="F16" s="28">
        <f t="shared" si="0"/>
        <v>0.252469224285232</v>
      </c>
      <c r="G16">
        <f t="shared" si="1"/>
        <v>9.67049267107685</v>
      </c>
      <c r="H16" s="30">
        <f t="shared" si="2"/>
        <v>2.54250226853663</v>
      </c>
      <c r="I16">
        <v>0</v>
      </c>
      <c r="J16">
        <f t="shared" si="3"/>
        <v>2.54250226853663</v>
      </c>
      <c r="K16">
        <f t="shared" si="4"/>
        <v>12.2129949396135</v>
      </c>
      <c r="L16" s="26">
        <f t="shared" si="5"/>
        <v>4.96504329378878e-5</v>
      </c>
      <c r="M16" s="31"/>
      <c r="N16" s="28"/>
    </row>
    <row r="17" spans="1:14">
      <c r="A17" s="41" t="s">
        <v>31</v>
      </c>
      <c r="B17" s="8">
        <v>57.19</v>
      </c>
      <c r="C17" s="8">
        <v>30.27</v>
      </c>
      <c r="D17" s="8">
        <v>33.37</v>
      </c>
      <c r="E17" s="35">
        <v>48.06</v>
      </c>
      <c r="F17" s="28">
        <f t="shared" si="0"/>
        <v>0.252469224285232</v>
      </c>
      <c r="G17">
        <f t="shared" si="1"/>
        <v>9.67049267107685</v>
      </c>
      <c r="H17" s="30">
        <f t="shared" si="2"/>
        <v>2.54250226853663</v>
      </c>
      <c r="I17">
        <v>0</v>
      </c>
      <c r="J17">
        <f t="shared" si="3"/>
        <v>2.54250226853663</v>
      </c>
      <c r="K17">
        <f t="shared" si="4"/>
        <v>12.2129949396135</v>
      </c>
      <c r="L17" s="26">
        <f t="shared" si="5"/>
        <v>4.96504329378878e-5</v>
      </c>
      <c r="M17" s="31"/>
      <c r="N17" s="28"/>
    </row>
    <row r="18" spans="1:14">
      <c r="A18" s="41" t="s">
        <v>32</v>
      </c>
      <c r="B18" s="8">
        <v>57.19</v>
      </c>
      <c r="C18" s="8">
        <v>30.27</v>
      </c>
      <c r="D18" s="8">
        <v>33.37</v>
      </c>
      <c r="E18" s="35">
        <v>48.06</v>
      </c>
      <c r="F18" s="28">
        <f t="shared" si="0"/>
        <v>0.252469224285232</v>
      </c>
      <c r="G18">
        <f t="shared" si="1"/>
        <v>9.67049267107685</v>
      </c>
      <c r="H18" s="30">
        <f t="shared" si="2"/>
        <v>2.54250226853663</v>
      </c>
      <c r="I18">
        <v>0</v>
      </c>
      <c r="J18">
        <f t="shared" si="3"/>
        <v>2.54250226853663</v>
      </c>
      <c r="K18">
        <f t="shared" si="4"/>
        <v>12.2129949396135</v>
      </c>
      <c r="L18" s="26">
        <f t="shared" si="5"/>
        <v>4.96504329378878e-5</v>
      </c>
      <c r="M18" s="31"/>
      <c r="N18" s="28"/>
    </row>
    <row r="19" spans="1:14">
      <c r="A19" s="41" t="s">
        <v>33</v>
      </c>
      <c r="B19" s="8">
        <v>57.19</v>
      </c>
      <c r="C19" s="8">
        <v>30.27</v>
      </c>
      <c r="D19" s="8">
        <v>33.37</v>
      </c>
      <c r="E19" s="35">
        <v>48.06</v>
      </c>
      <c r="F19" s="28">
        <f t="shared" si="0"/>
        <v>0.252469224285232</v>
      </c>
      <c r="G19">
        <f t="shared" si="1"/>
        <v>9.67049267107685</v>
      </c>
      <c r="H19" s="30">
        <f t="shared" si="2"/>
        <v>2.54250226853663</v>
      </c>
      <c r="I19">
        <v>0</v>
      </c>
      <c r="J19">
        <f t="shared" si="3"/>
        <v>2.54250226853663</v>
      </c>
      <c r="K19">
        <f t="shared" si="4"/>
        <v>12.2129949396135</v>
      </c>
      <c r="L19" s="26">
        <f t="shared" si="5"/>
        <v>4.96504329378878e-5</v>
      </c>
      <c r="M19" s="31"/>
      <c r="N19" s="28"/>
    </row>
    <row r="20" spans="1:14">
      <c r="A20" s="41" t="s">
        <v>34</v>
      </c>
      <c r="B20" s="8">
        <v>57.19</v>
      </c>
      <c r="C20" s="8">
        <v>30.27</v>
      </c>
      <c r="D20" s="8">
        <v>33.37</v>
      </c>
      <c r="E20" s="35">
        <v>48.06</v>
      </c>
      <c r="F20" s="28">
        <f t="shared" si="0"/>
        <v>0.252469224285232</v>
      </c>
      <c r="G20">
        <f t="shared" si="1"/>
        <v>9.67049267107685</v>
      </c>
      <c r="H20" s="30">
        <f t="shared" si="2"/>
        <v>2.54250226853663</v>
      </c>
      <c r="I20">
        <v>0</v>
      </c>
      <c r="J20">
        <f t="shared" si="3"/>
        <v>2.54250226853663</v>
      </c>
      <c r="K20">
        <f t="shared" si="4"/>
        <v>12.2129949396135</v>
      </c>
      <c r="L20" s="26">
        <f t="shared" si="5"/>
        <v>4.96504329378878e-5</v>
      </c>
      <c r="M20" s="31"/>
      <c r="N20" s="28"/>
    </row>
    <row r="21" spans="1:14">
      <c r="A21" s="41" t="s">
        <v>35</v>
      </c>
      <c r="B21" s="8">
        <v>57.19</v>
      </c>
      <c r="C21" s="8">
        <v>30.27</v>
      </c>
      <c r="D21" s="8">
        <v>33.37</v>
      </c>
      <c r="E21" s="35">
        <v>48.06</v>
      </c>
      <c r="F21" s="28">
        <f t="shared" si="0"/>
        <v>0.252469224285232</v>
      </c>
      <c r="G21">
        <f t="shared" si="1"/>
        <v>9.67049267107685</v>
      </c>
      <c r="H21" s="30">
        <f t="shared" si="2"/>
        <v>2.54250226853663</v>
      </c>
      <c r="I21">
        <v>0</v>
      </c>
      <c r="J21">
        <f t="shared" si="3"/>
        <v>2.54250226853663</v>
      </c>
      <c r="K21">
        <f t="shared" si="4"/>
        <v>12.2129949396135</v>
      </c>
      <c r="L21" s="26">
        <f t="shared" si="5"/>
        <v>4.96504329378878e-5</v>
      </c>
      <c r="M21" s="31"/>
      <c r="N21" s="28"/>
    </row>
    <row r="22" spans="1:14">
      <c r="A22" s="41" t="s">
        <v>36</v>
      </c>
      <c r="B22" s="8">
        <v>179.86</v>
      </c>
      <c r="C22" s="8">
        <v>95.21</v>
      </c>
      <c r="D22" s="8">
        <v>104.95</v>
      </c>
      <c r="E22" s="35">
        <v>53.58</v>
      </c>
      <c r="F22" s="28">
        <f t="shared" si="0"/>
        <v>0.794035873647884</v>
      </c>
      <c r="G22">
        <f t="shared" si="1"/>
        <v>30.4514088501245</v>
      </c>
      <c r="H22" s="30">
        <f t="shared" si="2"/>
        <v>15.9027427664934</v>
      </c>
      <c r="I22">
        <v>0</v>
      </c>
      <c r="J22">
        <f t="shared" si="3"/>
        <v>15.9027427664934</v>
      </c>
      <c r="K22">
        <f t="shared" si="4"/>
        <v>46.3541516166179</v>
      </c>
      <c r="L22" s="26">
        <f t="shared" si="5"/>
        <v>0.0025635497348927</v>
      </c>
      <c r="M22" s="31"/>
      <c r="N22" s="28"/>
    </row>
    <row r="23" spans="1:14">
      <c r="A23" s="41" t="s">
        <v>37</v>
      </c>
      <c r="B23" s="8">
        <v>179.86</v>
      </c>
      <c r="C23" s="8">
        <v>95.21</v>
      </c>
      <c r="D23" s="8">
        <v>104.95</v>
      </c>
      <c r="E23" s="35">
        <v>53.58</v>
      </c>
      <c r="F23" s="28">
        <f t="shared" si="0"/>
        <v>0.794035873647884</v>
      </c>
      <c r="G23">
        <f t="shared" si="1"/>
        <v>30.4514088501245</v>
      </c>
      <c r="H23" s="30">
        <f t="shared" si="2"/>
        <v>15.9027427664934</v>
      </c>
      <c r="I23">
        <v>0</v>
      </c>
      <c r="J23">
        <f t="shared" si="3"/>
        <v>15.9027427664934</v>
      </c>
      <c r="K23">
        <f t="shared" si="4"/>
        <v>46.3541516166179</v>
      </c>
      <c r="L23" s="26">
        <f t="shared" si="5"/>
        <v>0.0025635497348927</v>
      </c>
      <c r="M23" s="31"/>
      <c r="N23" s="28"/>
    </row>
    <row r="24" spans="1:14">
      <c r="A24" s="41" t="s">
        <v>38</v>
      </c>
      <c r="B24" s="8">
        <v>179.86</v>
      </c>
      <c r="C24" s="8">
        <v>95.21</v>
      </c>
      <c r="D24" s="8">
        <v>104.95</v>
      </c>
      <c r="E24" s="35">
        <v>88.06</v>
      </c>
      <c r="F24" s="28">
        <f t="shared" si="0"/>
        <v>0.794035873647884</v>
      </c>
      <c r="G24">
        <f t="shared" si="1"/>
        <v>30.4514088501245</v>
      </c>
      <c r="H24" s="30">
        <f t="shared" si="2"/>
        <v>15.9027427664934</v>
      </c>
      <c r="I24">
        <v>0</v>
      </c>
      <c r="J24">
        <f t="shared" si="3"/>
        <v>15.9027427664934</v>
      </c>
      <c r="K24">
        <f t="shared" si="4"/>
        <v>46.3541516166179</v>
      </c>
      <c r="L24" s="26">
        <f t="shared" si="5"/>
        <v>0.0025635497348927</v>
      </c>
      <c r="M24" s="31"/>
      <c r="N24" s="28"/>
    </row>
    <row r="25" spans="1:14">
      <c r="A25" s="41" t="s">
        <v>39</v>
      </c>
      <c r="B25" s="8">
        <v>179.86</v>
      </c>
      <c r="C25" s="8">
        <v>95.21</v>
      </c>
      <c r="D25" s="8">
        <v>104.95</v>
      </c>
      <c r="E25" s="35">
        <v>90.82</v>
      </c>
      <c r="F25" s="28">
        <f t="shared" si="0"/>
        <v>0.794035873647884</v>
      </c>
      <c r="G25">
        <f t="shared" si="1"/>
        <v>30.4514088501245</v>
      </c>
      <c r="H25" s="30">
        <f t="shared" si="2"/>
        <v>15.9027427664934</v>
      </c>
      <c r="I25">
        <v>0</v>
      </c>
      <c r="J25">
        <f t="shared" si="3"/>
        <v>15.9027427664934</v>
      </c>
      <c r="K25">
        <f t="shared" si="4"/>
        <v>46.3541516166179</v>
      </c>
      <c r="L25" s="26">
        <f t="shared" si="5"/>
        <v>0.0025635497348927</v>
      </c>
      <c r="M25" s="31"/>
      <c r="N25" s="28"/>
    </row>
    <row r="26" spans="1:14">
      <c r="A26" s="41" t="s">
        <v>40</v>
      </c>
      <c r="B26" s="8">
        <v>179.86</v>
      </c>
      <c r="C26" s="8">
        <v>95.21</v>
      </c>
      <c r="D26" s="8">
        <v>104.95</v>
      </c>
      <c r="E26" s="35">
        <v>91.51</v>
      </c>
      <c r="F26" s="28">
        <f t="shared" si="0"/>
        <v>0.794035873647884</v>
      </c>
      <c r="G26">
        <f t="shared" si="1"/>
        <v>30.4514088501245</v>
      </c>
      <c r="H26" s="30">
        <f t="shared" si="2"/>
        <v>15.9027427664934</v>
      </c>
      <c r="I26">
        <v>0</v>
      </c>
      <c r="J26">
        <f t="shared" si="3"/>
        <v>15.9027427664934</v>
      </c>
      <c r="K26">
        <f t="shared" si="4"/>
        <v>46.3541516166179</v>
      </c>
      <c r="L26" s="26">
        <f t="shared" si="5"/>
        <v>0.0025635497348927</v>
      </c>
      <c r="M26" s="31"/>
      <c r="N26" s="28"/>
    </row>
    <row r="27" spans="1:14">
      <c r="A27" s="41" t="s">
        <v>41</v>
      </c>
      <c r="B27" s="8">
        <v>179.86</v>
      </c>
      <c r="C27" s="8">
        <v>95.21</v>
      </c>
      <c r="D27" s="8">
        <v>104.95</v>
      </c>
      <c r="E27" s="35">
        <v>88.06</v>
      </c>
      <c r="F27" s="28">
        <f t="shared" si="0"/>
        <v>0.794035873647884</v>
      </c>
      <c r="G27">
        <f t="shared" si="1"/>
        <v>30.4514088501245</v>
      </c>
      <c r="H27" s="30">
        <f t="shared" si="2"/>
        <v>15.9027427664934</v>
      </c>
      <c r="I27">
        <v>0</v>
      </c>
      <c r="J27">
        <f t="shared" si="3"/>
        <v>15.9027427664934</v>
      </c>
      <c r="K27">
        <f t="shared" si="4"/>
        <v>46.3541516166179</v>
      </c>
      <c r="L27" s="26">
        <f t="shared" si="5"/>
        <v>0.0025635497348927</v>
      </c>
      <c r="M27" s="31"/>
      <c r="N27" s="28"/>
    </row>
    <row r="28" spans="1:14">
      <c r="A28" s="41" t="s">
        <v>42</v>
      </c>
      <c r="B28" s="8">
        <v>179.86</v>
      </c>
      <c r="C28" s="8">
        <v>95.21</v>
      </c>
      <c r="D28" s="8">
        <v>104.95</v>
      </c>
      <c r="E28" s="35">
        <v>90.82</v>
      </c>
      <c r="F28" s="28">
        <f t="shared" si="0"/>
        <v>0.794035873647884</v>
      </c>
      <c r="G28">
        <f t="shared" si="1"/>
        <v>30.4514088501245</v>
      </c>
      <c r="H28" s="30">
        <f t="shared" si="2"/>
        <v>15.9027427664934</v>
      </c>
      <c r="I28">
        <v>0</v>
      </c>
      <c r="J28">
        <f t="shared" si="3"/>
        <v>15.9027427664934</v>
      </c>
      <c r="K28">
        <f t="shared" si="4"/>
        <v>46.3541516166179</v>
      </c>
      <c r="L28" s="26">
        <f t="shared" si="5"/>
        <v>0.0025635497348927</v>
      </c>
      <c r="M28" s="31"/>
      <c r="N28" s="28"/>
    </row>
    <row r="29" ht="15.75" spans="1:14">
      <c r="A29" s="42" t="s">
        <v>43</v>
      </c>
      <c r="B29" s="16">
        <v>179.86</v>
      </c>
      <c r="C29" s="16">
        <v>95.21</v>
      </c>
      <c r="D29" s="16">
        <v>104.95</v>
      </c>
      <c r="E29" s="36">
        <v>84.62</v>
      </c>
      <c r="F29" s="28">
        <f t="shared" si="0"/>
        <v>0.794035873647884</v>
      </c>
      <c r="G29">
        <f t="shared" si="1"/>
        <v>30.4514088501245</v>
      </c>
      <c r="H29" s="30">
        <f t="shared" si="2"/>
        <v>15.9027427664934</v>
      </c>
      <c r="I29">
        <v>0</v>
      </c>
      <c r="J29">
        <f t="shared" si="3"/>
        <v>15.9027427664934</v>
      </c>
      <c r="K29">
        <f t="shared" si="4"/>
        <v>46.3541516166179</v>
      </c>
      <c r="L29" s="26">
        <f t="shared" si="5"/>
        <v>0.0025635497348927</v>
      </c>
      <c r="M29" s="31"/>
      <c r="N29" s="23"/>
    </row>
    <row r="32" spans="1:8">
      <c r="A32" t="s">
        <v>54</v>
      </c>
      <c r="B32">
        <f>MAX(B6:D29)</f>
        <v>179.86</v>
      </c>
      <c r="G32" t="s">
        <v>55</v>
      </c>
      <c r="H32">
        <f>N6</f>
        <v>23.9582726328904</v>
      </c>
    </row>
    <row r="33" spans="1:8">
      <c r="A33" t="s">
        <v>56</v>
      </c>
      <c r="B33">
        <f>N6</f>
        <v>23.9582726328904</v>
      </c>
      <c r="G33" t="s">
        <v>57</v>
      </c>
      <c r="H33">
        <f>MIN(F6:F29)</f>
        <v>0.252469224285232</v>
      </c>
    </row>
    <row r="34" spans="1:8">
      <c r="A34" t="s">
        <v>58</v>
      </c>
      <c r="B34">
        <f>B32-B33</f>
        <v>155.90172736711</v>
      </c>
      <c r="G34" t="s">
        <v>59</v>
      </c>
      <c r="H34">
        <f>H32-H33</f>
        <v>23.7058034086052</v>
      </c>
    </row>
    <row r="36" spans="1:8">
      <c r="A36" s="43" t="str">
        <f>A6</f>
        <v>01.00</v>
      </c>
      <c r="B36" s="38">
        <f>(B6-$B$33)/$B$34</f>
        <v>0.73643653156425</v>
      </c>
      <c r="C36" s="38">
        <f>(C6-$B$33)/$B$34</f>
        <v>0.317518787014754</v>
      </c>
      <c r="D36" s="38">
        <f>(D6-$B$33)/$B$34</f>
        <v>0.365690158344822</v>
      </c>
      <c r="E36" s="38">
        <f>($N$6-$B$33)/$B$34</f>
        <v>0</v>
      </c>
      <c r="G36" s="39">
        <f>(F6-$H$33)/$H$34</f>
        <v>0.0151928997904428</v>
      </c>
      <c r="H36" s="38">
        <f>($N$6-$H$33)/$H$34</f>
        <v>1</v>
      </c>
    </row>
    <row r="37" spans="1:8">
      <c r="A37" s="43" t="str">
        <f t="shared" ref="A37:A62" si="6">A7</f>
        <v>02.00</v>
      </c>
      <c r="B37" s="38">
        <f t="shared" ref="B37:B59" si="7">(B7-$B$33)/$B$34</f>
        <v>0.644840368768862</v>
      </c>
      <c r="C37" s="38">
        <f t="shared" ref="C37:C59" si="8">(C7-$B$33)/$B$34</f>
        <v>0.269026700828961</v>
      </c>
      <c r="D37" s="38">
        <f t="shared" ref="D37:D59" si="9">(D7-$B$33)/$B$34</f>
        <v>0.312259063380846</v>
      </c>
      <c r="E37" s="38">
        <f t="shared" ref="E37:E46" si="10">($N$6-$B$33)/$B$34</f>
        <v>0</v>
      </c>
      <c r="G37" s="39">
        <f t="shared" ref="G37:G59" si="11">(F7-$H$33)/$H$34</f>
        <v>0.0125336795857804</v>
      </c>
      <c r="H37" s="38">
        <f t="shared" ref="H37:H46" si="12">($N$6-$H$33)/$H$34</f>
        <v>1</v>
      </c>
    </row>
    <row r="38" spans="1:8">
      <c r="A38" s="43" t="str">
        <f t="shared" si="6"/>
        <v>03.00</v>
      </c>
      <c r="B38" s="38">
        <f t="shared" si="7"/>
        <v>0.644840368768862</v>
      </c>
      <c r="C38" s="38">
        <f t="shared" si="8"/>
        <v>0.269026700828961</v>
      </c>
      <c r="D38" s="38">
        <f t="shared" si="9"/>
        <v>0.312259063380846</v>
      </c>
      <c r="E38" s="38">
        <f t="shared" si="10"/>
        <v>0</v>
      </c>
      <c r="G38" s="39">
        <f t="shared" si="11"/>
        <v>0.0125336795857804</v>
      </c>
      <c r="H38" s="38">
        <f t="shared" si="12"/>
        <v>1</v>
      </c>
    </row>
    <row r="39" spans="1:8">
      <c r="A39" s="43" t="str">
        <f t="shared" si="6"/>
        <v>04.00</v>
      </c>
      <c r="B39" s="38">
        <f t="shared" si="7"/>
        <v>0.644840368768862</v>
      </c>
      <c r="C39" s="38">
        <f t="shared" si="8"/>
        <v>0.269026700828961</v>
      </c>
      <c r="D39" s="38">
        <f t="shared" si="9"/>
        <v>0.312259063380846</v>
      </c>
      <c r="E39" s="38">
        <f t="shared" si="10"/>
        <v>0</v>
      </c>
      <c r="G39" s="39">
        <f t="shared" si="11"/>
        <v>0.0125336795857804</v>
      </c>
      <c r="H39" s="38">
        <f t="shared" si="12"/>
        <v>1</v>
      </c>
    </row>
    <row r="40" spans="1:8">
      <c r="A40" s="43" t="str">
        <f t="shared" si="6"/>
        <v>05.00</v>
      </c>
      <c r="B40" s="38">
        <f t="shared" si="7"/>
        <v>0.644840368768862</v>
      </c>
      <c r="C40" s="38">
        <f t="shared" si="8"/>
        <v>0.269026700828961</v>
      </c>
      <c r="D40" s="38">
        <f t="shared" si="9"/>
        <v>0.312259063380846</v>
      </c>
      <c r="E40" s="38">
        <f t="shared" si="10"/>
        <v>0</v>
      </c>
      <c r="G40" s="39">
        <f t="shared" si="11"/>
        <v>0.0125336795857804</v>
      </c>
      <c r="H40" s="38">
        <f t="shared" si="12"/>
        <v>1</v>
      </c>
    </row>
    <row r="41" spans="1:8">
      <c r="A41" s="43" t="str">
        <f t="shared" si="6"/>
        <v>06.00</v>
      </c>
      <c r="B41" s="38">
        <f t="shared" si="7"/>
        <v>0.644840368768862</v>
      </c>
      <c r="C41" s="38">
        <f t="shared" si="8"/>
        <v>0.269026700828961</v>
      </c>
      <c r="D41" s="38">
        <f t="shared" si="9"/>
        <v>0.312259063380846</v>
      </c>
      <c r="E41" s="38">
        <f t="shared" si="10"/>
        <v>0</v>
      </c>
      <c r="G41" s="39">
        <f t="shared" si="11"/>
        <v>0.0125336795857804</v>
      </c>
      <c r="H41" s="38">
        <f t="shared" si="12"/>
        <v>1</v>
      </c>
    </row>
    <row r="42" spans="1:8">
      <c r="A42" s="43" t="str">
        <f t="shared" si="6"/>
        <v>07.00</v>
      </c>
      <c r="B42" s="38">
        <f t="shared" si="7"/>
        <v>0.644840368768862</v>
      </c>
      <c r="C42" s="38">
        <f t="shared" si="8"/>
        <v>0.269026700828961</v>
      </c>
      <c r="D42" s="38">
        <f t="shared" si="9"/>
        <v>0.312259063380846</v>
      </c>
      <c r="E42" s="38">
        <f t="shared" si="10"/>
        <v>0</v>
      </c>
      <c r="G42" s="39">
        <f t="shared" si="11"/>
        <v>0.0125336795857804</v>
      </c>
      <c r="H42" s="38">
        <f t="shared" si="12"/>
        <v>1</v>
      </c>
    </row>
    <row r="43" spans="1:8">
      <c r="A43" s="43" t="str">
        <f t="shared" si="6"/>
        <v>08.00</v>
      </c>
      <c r="B43" s="38">
        <f t="shared" si="7"/>
        <v>0.265562980387118</v>
      </c>
      <c r="C43" s="38">
        <f t="shared" si="8"/>
        <v>0.0682592011443914</v>
      </c>
      <c r="D43" s="38">
        <f t="shared" si="9"/>
        <v>0.0909658129298027</v>
      </c>
      <c r="E43" s="38">
        <f t="shared" si="10"/>
        <v>0</v>
      </c>
      <c r="G43" s="39">
        <f t="shared" si="11"/>
        <v>0.00152219863886378</v>
      </c>
      <c r="H43" s="38">
        <f t="shared" si="12"/>
        <v>1</v>
      </c>
    </row>
    <row r="44" spans="1:8">
      <c r="A44" s="43" t="str">
        <f t="shared" si="6"/>
        <v>09.00</v>
      </c>
      <c r="B44" s="38">
        <f t="shared" si="7"/>
        <v>0.213158172961466</v>
      </c>
      <c r="C44" s="38">
        <f t="shared" si="8"/>
        <v>0.0404852946385069</v>
      </c>
      <c r="D44" s="38">
        <f t="shared" si="9"/>
        <v>0.0603696156935281</v>
      </c>
      <c r="E44" s="38">
        <f t="shared" si="10"/>
        <v>0</v>
      </c>
      <c r="G44" s="39">
        <f t="shared" si="11"/>
        <v>0</v>
      </c>
      <c r="H44" s="38">
        <f t="shared" si="12"/>
        <v>1</v>
      </c>
    </row>
    <row r="45" spans="1:8">
      <c r="A45" s="43" t="str">
        <f t="shared" si="6"/>
        <v>10.00</v>
      </c>
      <c r="B45" s="38">
        <f t="shared" si="7"/>
        <v>0.213158172961466</v>
      </c>
      <c r="C45" s="38">
        <f t="shared" si="8"/>
        <v>0.0404852946385069</v>
      </c>
      <c r="D45" s="38">
        <f t="shared" si="9"/>
        <v>0.0603696156935281</v>
      </c>
      <c r="E45" s="38">
        <f t="shared" si="10"/>
        <v>0</v>
      </c>
      <c r="G45" s="39">
        <f t="shared" si="11"/>
        <v>0</v>
      </c>
      <c r="H45" s="38">
        <f t="shared" si="12"/>
        <v>1</v>
      </c>
    </row>
    <row r="46" spans="1:8">
      <c r="A46" s="43" t="str">
        <f t="shared" si="6"/>
        <v>11.00</v>
      </c>
      <c r="B46" s="38">
        <f t="shared" si="7"/>
        <v>0.213158172961466</v>
      </c>
      <c r="C46" s="38">
        <f t="shared" si="8"/>
        <v>0.0404852946385069</v>
      </c>
      <c r="D46" s="38">
        <f t="shared" si="9"/>
        <v>0.0603696156935281</v>
      </c>
      <c r="E46" s="38">
        <f t="shared" si="10"/>
        <v>0</v>
      </c>
      <c r="G46" s="39">
        <f t="shared" si="11"/>
        <v>0</v>
      </c>
      <c r="H46" s="38">
        <f t="shared" si="12"/>
        <v>1</v>
      </c>
    </row>
    <row r="47" spans="1:8">
      <c r="A47" s="43" t="str">
        <f t="shared" si="6"/>
        <v>12.00</v>
      </c>
      <c r="B47" s="38">
        <f t="shared" si="7"/>
        <v>0.213158172961466</v>
      </c>
      <c r="C47" s="38">
        <f t="shared" si="8"/>
        <v>0.0404852946385069</v>
      </c>
      <c r="D47" s="38">
        <f t="shared" si="9"/>
        <v>0.0603696156935281</v>
      </c>
      <c r="E47" s="38">
        <f t="shared" ref="E47:E59" si="13">($N$6-$B$33)/$B$34</f>
        <v>0</v>
      </c>
      <c r="G47" s="39">
        <f t="shared" si="11"/>
        <v>0</v>
      </c>
      <c r="H47" s="38">
        <f t="shared" ref="H47:H59" si="14">($N$6-$H$33)/$H$34</f>
        <v>1</v>
      </c>
    </row>
    <row r="48" spans="1:8">
      <c r="A48" s="43" t="str">
        <f t="shared" si="6"/>
        <v>13.00</v>
      </c>
      <c r="B48" s="38">
        <f t="shared" si="7"/>
        <v>0.213158172961466</v>
      </c>
      <c r="C48" s="38">
        <f t="shared" si="8"/>
        <v>0.0404852946385069</v>
      </c>
      <c r="D48" s="38">
        <f t="shared" si="9"/>
        <v>0.0603696156935281</v>
      </c>
      <c r="E48" s="38">
        <f t="shared" si="13"/>
        <v>0</v>
      </c>
      <c r="G48" s="39">
        <f t="shared" si="11"/>
        <v>0</v>
      </c>
      <c r="H48" s="38">
        <f t="shared" si="14"/>
        <v>1</v>
      </c>
    </row>
    <row r="49" spans="1:8">
      <c r="A49" s="43" t="str">
        <f t="shared" si="6"/>
        <v>14.00</v>
      </c>
      <c r="B49" s="38">
        <f t="shared" si="7"/>
        <v>0.213158172961466</v>
      </c>
      <c r="C49" s="38">
        <f t="shared" si="8"/>
        <v>0.0404852946385069</v>
      </c>
      <c r="D49" s="38">
        <f t="shared" si="9"/>
        <v>0.0603696156935281</v>
      </c>
      <c r="E49" s="38">
        <f t="shared" si="13"/>
        <v>0</v>
      </c>
      <c r="G49" s="39">
        <f t="shared" si="11"/>
        <v>0</v>
      </c>
      <c r="H49" s="38">
        <f t="shared" si="14"/>
        <v>1</v>
      </c>
    </row>
    <row r="50" spans="1:8">
      <c r="A50" s="43" t="str">
        <f t="shared" si="6"/>
        <v>15.00</v>
      </c>
      <c r="B50" s="38">
        <f t="shared" si="7"/>
        <v>0.213158172961466</v>
      </c>
      <c r="C50" s="38">
        <f t="shared" si="8"/>
        <v>0.0404852946385069</v>
      </c>
      <c r="D50" s="38">
        <f t="shared" si="9"/>
        <v>0.0603696156935281</v>
      </c>
      <c r="E50" s="38">
        <f t="shared" si="13"/>
        <v>0</v>
      </c>
      <c r="G50" s="39">
        <f t="shared" si="11"/>
        <v>0</v>
      </c>
      <c r="H50" s="38">
        <f t="shared" si="14"/>
        <v>1</v>
      </c>
    </row>
    <row r="51" spans="1:8">
      <c r="A51" s="43" t="str">
        <f t="shared" si="6"/>
        <v>16.00</v>
      </c>
      <c r="B51" s="38">
        <f t="shared" si="7"/>
        <v>0.213158172961466</v>
      </c>
      <c r="C51" s="38">
        <f t="shared" si="8"/>
        <v>0.0404852946385069</v>
      </c>
      <c r="D51" s="38">
        <f t="shared" si="9"/>
        <v>0.0603696156935281</v>
      </c>
      <c r="E51" s="38">
        <f t="shared" si="13"/>
        <v>0</v>
      </c>
      <c r="G51" s="39">
        <f t="shared" si="11"/>
        <v>0</v>
      </c>
      <c r="H51" s="38">
        <f t="shared" si="14"/>
        <v>1</v>
      </c>
    </row>
    <row r="52" spans="1:8">
      <c r="A52" s="43" t="str">
        <f t="shared" si="6"/>
        <v>17.00</v>
      </c>
      <c r="B52" s="38">
        <f t="shared" si="7"/>
        <v>1</v>
      </c>
      <c r="C52" s="38">
        <f t="shared" si="8"/>
        <v>0.457029749255629</v>
      </c>
      <c r="D52" s="38">
        <f t="shared" si="9"/>
        <v>0.519505003151083</v>
      </c>
      <c r="E52" s="38">
        <f t="shared" si="13"/>
        <v>0</v>
      </c>
      <c r="G52" s="39">
        <f t="shared" si="11"/>
        <v>0.0228453193518877</v>
      </c>
      <c r="H52" s="38">
        <f t="shared" si="14"/>
        <v>1</v>
      </c>
    </row>
    <row r="53" spans="1:8">
      <c r="A53" s="43" t="str">
        <f t="shared" si="6"/>
        <v>18.00</v>
      </c>
      <c r="B53" s="38">
        <f t="shared" si="7"/>
        <v>1</v>
      </c>
      <c r="C53" s="38">
        <f t="shared" si="8"/>
        <v>0.457029749255629</v>
      </c>
      <c r="D53" s="38">
        <f t="shared" si="9"/>
        <v>0.519505003151083</v>
      </c>
      <c r="E53" s="38">
        <f t="shared" si="13"/>
        <v>0</v>
      </c>
      <c r="G53" s="39">
        <f t="shared" si="11"/>
        <v>0.0228453193518877</v>
      </c>
      <c r="H53" s="38">
        <f t="shared" si="14"/>
        <v>1</v>
      </c>
    </row>
    <row r="54" spans="1:8">
      <c r="A54" s="43" t="str">
        <f t="shared" si="6"/>
        <v>19.00</v>
      </c>
      <c r="B54" s="38">
        <f t="shared" si="7"/>
        <v>1</v>
      </c>
      <c r="C54" s="38">
        <f t="shared" si="8"/>
        <v>0.457029749255629</v>
      </c>
      <c r="D54" s="38">
        <f t="shared" si="9"/>
        <v>0.519505003151083</v>
      </c>
      <c r="E54" s="38">
        <f t="shared" si="13"/>
        <v>0</v>
      </c>
      <c r="G54" s="39">
        <f t="shared" si="11"/>
        <v>0.0228453193518877</v>
      </c>
      <c r="H54" s="38">
        <f t="shared" si="14"/>
        <v>1</v>
      </c>
    </row>
    <row r="55" spans="1:8">
      <c r="A55" s="43" t="str">
        <f t="shared" si="6"/>
        <v>20.00</v>
      </c>
      <c r="B55" s="38">
        <f t="shared" si="7"/>
        <v>1</v>
      </c>
      <c r="C55" s="38">
        <f t="shared" si="8"/>
        <v>0.457029749255629</v>
      </c>
      <c r="D55" s="38">
        <f t="shared" si="9"/>
        <v>0.519505003151083</v>
      </c>
      <c r="E55" s="38">
        <f t="shared" si="13"/>
        <v>0</v>
      </c>
      <c r="G55" s="39">
        <f t="shared" si="11"/>
        <v>0.0228453193518877</v>
      </c>
      <c r="H55" s="38">
        <f t="shared" si="14"/>
        <v>1</v>
      </c>
    </row>
    <row r="56" spans="1:8">
      <c r="A56" s="43" t="str">
        <f t="shared" si="6"/>
        <v>21.00</v>
      </c>
      <c r="B56" s="38">
        <f t="shared" si="7"/>
        <v>1</v>
      </c>
      <c r="C56" s="38">
        <f t="shared" si="8"/>
        <v>0.457029749255629</v>
      </c>
      <c r="D56" s="38">
        <f t="shared" si="9"/>
        <v>0.519505003151083</v>
      </c>
      <c r="E56" s="38">
        <f t="shared" si="13"/>
        <v>0</v>
      </c>
      <c r="G56" s="39">
        <f t="shared" si="11"/>
        <v>0.0228453193518877</v>
      </c>
      <c r="H56" s="38">
        <f t="shared" si="14"/>
        <v>1</v>
      </c>
    </row>
    <row r="57" spans="1:8">
      <c r="A57" s="43" t="str">
        <f t="shared" si="6"/>
        <v>22.00</v>
      </c>
      <c r="B57" s="38">
        <f t="shared" si="7"/>
        <v>1</v>
      </c>
      <c r="C57" s="38">
        <f t="shared" si="8"/>
        <v>0.457029749255629</v>
      </c>
      <c r="D57" s="38">
        <f t="shared" si="9"/>
        <v>0.519505003151083</v>
      </c>
      <c r="E57" s="38">
        <f t="shared" si="13"/>
        <v>0</v>
      </c>
      <c r="G57" s="39">
        <f t="shared" si="11"/>
        <v>0.0228453193518877</v>
      </c>
      <c r="H57" s="38">
        <f t="shared" si="14"/>
        <v>1</v>
      </c>
    </row>
    <row r="58" spans="1:8">
      <c r="A58" s="43" t="str">
        <f t="shared" si="6"/>
        <v>23.00</v>
      </c>
      <c r="B58" s="38">
        <f t="shared" si="7"/>
        <v>1</v>
      </c>
      <c r="C58" s="38">
        <f t="shared" si="8"/>
        <v>0.457029749255629</v>
      </c>
      <c r="D58" s="38">
        <f t="shared" si="9"/>
        <v>0.519505003151083</v>
      </c>
      <c r="E58" s="38">
        <f t="shared" si="13"/>
        <v>0</v>
      </c>
      <c r="G58" s="39">
        <f t="shared" si="11"/>
        <v>0.0228453193518877</v>
      </c>
      <c r="H58" s="38">
        <f t="shared" si="14"/>
        <v>1</v>
      </c>
    </row>
    <row r="59" spans="1:8">
      <c r="A59" s="43" t="str">
        <f t="shared" si="6"/>
        <v>24.00</v>
      </c>
      <c r="B59" s="38">
        <f t="shared" si="7"/>
        <v>1</v>
      </c>
      <c r="C59" s="38">
        <f t="shared" si="8"/>
        <v>0.457029749255629</v>
      </c>
      <c r="D59" s="38">
        <f t="shared" si="9"/>
        <v>0.519505003151083</v>
      </c>
      <c r="E59" s="38">
        <f t="shared" si="13"/>
        <v>0</v>
      </c>
      <c r="G59" s="39">
        <f t="shared" si="11"/>
        <v>0.0228453193518877</v>
      </c>
      <c r="H59" s="38">
        <f t="shared" si="14"/>
        <v>1</v>
      </c>
    </row>
    <row r="60" spans="1:1">
      <c r="A60" s="37"/>
    </row>
    <row r="61" spans="1:1">
      <c r="A61" s="37"/>
    </row>
    <row r="62" spans="1:1">
      <c r="A62" s="37"/>
    </row>
  </sheetData>
  <mergeCells count="11">
    <mergeCell ref="A3:E3"/>
    <mergeCell ref="H4:J4"/>
    <mergeCell ref="A4:A5"/>
    <mergeCell ref="F4:F5"/>
    <mergeCell ref="G4:G5"/>
    <mergeCell ref="K4:K5"/>
    <mergeCell ref="L4:L5"/>
    <mergeCell ref="M4:M5"/>
    <mergeCell ref="M6:M29"/>
    <mergeCell ref="N4:N5"/>
    <mergeCell ref="N6:N29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E38" sqref="E38"/>
    </sheetView>
  </sheetViews>
  <sheetFormatPr defaultColWidth="9" defaultRowHeight="15"/>
  <sheetData>
    <row r="1" spans="1:3">
      <c r="A1" t="s">
        <v>0</v>
      </c>
      <c r="C1" t="s">
        <v>2</v>
      </c>
    </row>
    <row r="2" ht="15.75" spans="1:3">
      <c r="A2" t="s">
        <v>4</v>
      </c>
      <c r="C2" t="s">
        <v>6</v>
      </c>
    </row>
    <row r="3" ht="16.5" spans="1:5">
      <c r="A3" s="1" t="s">
        <v>10</v>
      </c>
      <c r="B3" s="1"/>
      <c r="C3" s="1"/>
      <c r="D3" s="1"/>
      <c r="E3" s="1"/>
    </row>
    <row r="4" spans="1:14">
      <c r="A4" s="2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50</v>
      </c>
      <c r="G4" s="4"/>
      <c r="H4" s="4"/>
      <c r="I4" s="4"/>
      <c r="J4" s="4"/>
      <c r="K4" s="20"/>
      <c r="L4" s="21" t="s">
        <v>51</v>
      </c>
      <c r="M4" s="10" t="s">
        <v>52</v>
      </c>
      <c r="N4" s="22" t="s">
        <v>53</v>
      </c>
    </row>
    <row r="5" ht="15.75" spans="1:14">
      <c r="A5" s="5"/>
      <c r="B5" s="5" t="s">
        <v>18</v>
      </c>
      <c r="C5" s="5" t="s">
        <v>18</v>
      </c>
      <c r="D5" s="5" t="s">
        <v>18</v>
      </c>
      <c r="E5" s="5" t="s">
        <v>19</v>
      </c>
      <c r="F5" s="6"/>
      <c r="G5" s="6"/>
      <c r="H5" s="6"/>
      <c r="I5" s="6"/>
      <c r="J5" s="23"/>
      <c r="K5" s="6"/>
      <c r="L5" s="23"/>
      <c r="M5" s="23"/>
      <c r="N5" s="24"/>
    </row>
    <row r="6" spans="1:14">
      <c r="A6" s="41" t="s">
        <v>20</v>
      </c>
      <c r="B6" s="8">
        <v>4.85</v>
      </c>
      <c r="C6" s="8">
        <v>3.71</v>
      </c>
      <c r="D6" s="8">
        <v>3.8</v>
      </c>
      <c r="E6" s="32">
        <v>35.12</v>
      </c>
      <c r="F6" s="28">
        <f>(SUM(B6:D6)/(100000/(SQRT(3)*380)))</f>
        <v>0.081350962329895</v>
      </c>
      <c r="G6">
        <f>(((1+(F6^2*5))/(1+5))*0.8)*55</f>
        <v>7.57599256597334</v>
      </c>
      <c r="H6" s="30">
        <f>(1*(F6^1.6)*23)</f>
        <v>0.415248571957691</v>
      </c>
      <c r="I6">
        <v>0</v>
      </c>
      <c r="J6">
        <f>H6-I6</f>
        <v>0.415248571957691</v>
      </c>
      <c r="K6">
        <f>G6+J6</f>
        <v>7.99124113793103</v>
      </c>
      <c r="L6" s="26">
        <f>2^((K6-98)/6)</f>
        <v>3.04867141215973e-5</v>
      </c>
      <c r="M6" s="25">
        <f>SUM(L6:L29)</f>
        <v>0.00102384015397282</v>
      </c>
      <c r="N6" s="10">
        <f>((8760-(M6-365))/8760)*(30-4)</f>
        <v>27.0833302945384</v>
      </c>
    </row>
    <row r="7" spans="1:14">
      <c r="A7" s="41" t="s">
        <v>21</v>
      </c>
      <c r="B7" s="8">
        <v>4.85</v>
      </c>
      <c r="C7" s="8">
        <v>3.71</v>
      </c>
      <c r="D7" s="8">
        <v>3.8</v>
      </c>
      <c r="E7" s="32">
        <v>35.12</v>
      </c>
      <c r="F7" s="28">
        <f t="shared" ref="F7:F29" si="0">(SUM(B7:D7)/(100000/(SQRT(3)*380)))</f>
        <v>0.081350962329895</v>
      </c>
      <c r="G7">
        <f t="shared" ref="G7:G29" si="1">(((1+(F7^2*5))/(1+5))*0.8)*55</f>
        <v>7.57599256597334</v>
      </c>
      <c r="H7" s="30">
        <f t="shared" ref="H7:H29" si="2">(1*(F7^1.6)*23)</f>
        <v>0.415248571957691</v>
      </c>
      <c r="I7">
        <v>0</v>
      </c>
      <c r="J7">
        <f t="shared" ref="J7:J29" si="3">H7-I7</f>
        <v>0.415248571957691</v>
      </c>
      <c r="K7">
        <f t="shared" ref="K7:K29" si="4">G7+J7</f>
        <v>7.99124113793103</v>
      </c>
      <c r="L7" s="26">
        <f t="shared" ref="L7:L29" si="5">2^((K7-98)/6)</f>
        <v>3.04867141215973e-5</v>
      </c>
      <c r="M7" s="31"/>
      <c r="N7" s="28"/>
    </row>
    <row r="8" spans="1:14">
      <c r="A8" s="41" t="s">
        <v>22</v>
      </c>
      <c r="B8" s="8">
        <v>4.85</v>
      </c>
      <c r="C8" s="8">
        <v>3.71</v>
      </c>
      <c r="D8" s="8">
        <v>3.8</v>
      </c>
      <c r="E8" s="32">
        <v>35.12</v>
      </c>
      <c r="F8" s="28">
        <f t="shared" si="0"/>
        <v>0.081350962329895</v>
      </c>
      <c r="G8">
        <f t="shared" si="1"/>
        <v>7.57599256597334</v>
      </c>
      <c r="H8" s="30">
        <f t="shared" si="2"/>
        <v>0.415248571957691</v>
      </c>
      <c r="I8">
        <v>0</v>
      </c>
      <c r="J8">
        <f t="shared" si="3"/>
        <v>0.415248571957691</v>
      </c>
      <c r="K8">
        <f t="shared" si="4"/>
        <v>7.99124113793103</v>
      </c>
      <c r="L8" s="26">
        <f t="shared" si="5"/>
        <v>3.04867141215973e-5</v>
      </c>
      <c r="M8" s="31"/>
      <c r="N8" s="28"/>
    </row>
    <row r="9" spans="1:14">
      <c r="A9" s="41" t="s">
        <v>23</v>
      </c>
      <c r="B9" s="8">
        <v>4.85</v>
      </c>
      <c r="C9" s="8">
        <v>3.71</v>
      </c>
      <c r="D9" s="8">
        <v>3.8</v>
      </c>
      <c r="E9" s="32">
        <v>35.12</v>
      </c>
      <c r="F9" s="28">
        <f t="shared" si="0"/>
        <v>0.081350962329895</v>
      </c>
      <c r="G9">
        <f t="shared" si="1"/>
        <v>7.57599256597334</v>
      </c>
      <c r="H9" s="30">
        <f t="shared" si="2"/>
        <v>0.415248571957691</v>
      </c>
      <c r="I9">
        <v>0</v>
      </c>
      <c r="J9">
        <f t="shared" si="3"/>
        <v>0.415248571957691</v>
      </c>
      <c r="K9">
        <f t="shared" si="4"/>
        <v>7.99124113793103</v>
      </c>
      <c r="L9" s="26">
        <f t="shared" si="5"/>
        <v>3.04867141215973e-5</v>
      </c>
      <c r="M9" s="31"/>
      <c r="N9" s="28"/>
    </row>
    <row r="10" spans="1:14">
      <c r="A10" s="41" t="s">
        <v>24</v>
      </c>
      <c r="B10" s="8">
        <v>4.85</v>
      </c>
      <c r="C10" s="8">
        <v>3.71</v>
      </c>
      <c r="D10" s="8">
        <v>3.8</v>
      </c>
      <c r="E10" s="32">
        <v>35.12</v>
      </c>
      <c r="F10" s="28">
        <f t="shared" si="0"/>
        <v>0.081350962329895</v>
      </c>
      <c r="G10">
        <f t="shared" si="1"/>
        <v>7.57599256597334</v>
      </c>
      <c r="H10" s="30">
        <f t="shared" si="2"/>
        <v>0.415248571957691</v>
      </c>
      <c r="I10">
        <v>0</v>
      </c>
      <c r="J10">
        <f t="shared" si="3"/>
        <v>0.415248571957691</v>
      </c>
      <c r="K10">
        <f t="shared" si="4"/>
        <v>7.99124113793103</v>
      </c>
      <c r="L10" s="26">
        <f t="shared" si="5"/>
        <v>3.04867141215973e-5</v>
      </c>
      <c r="M10" s="31"/>
      <c r="N10" s="28"/>
    </row>
    <row r="11" spans="1:14">
      <c r="A11" s="41" t="s">
        <v>25</v>
      </c>
      <c r="B11" s="8">
        <v>4.85</v>
      </c>
      <c r="C11" s="8">
        <v>3.71</v>
      </c>
      <c r="D11" s="8">
        <v>3.8</v>
      </c>
      <c r="E11" s="32">
        <v>35.12</v>
      </c>
      <c r="F11" s="28">
        <f t="shared" si="0"/>
        <v>0.081350962329895</v>
      </c>
      <c r="G11">
        <f t="shared" si="1"/>
        <v>7.57599256597334</v>
      </c>
      <c r="H11" s="30">
        <f t="shared" si="2"/>
        <v>0.415248571957691</v>
      </c>
      <c r="I11">
        <v>0</v>
      </c>
      <c r="J11">
        <f t="shared" si="3"/>
        <v>0.415248571957691</v>
      </c>
      <c r="K11">
        <f t="shared" si="4"/>
        <v>7.99124113793103</v>
      </c>
      <c r="L11" s="26">
        <f t="shared" si="5"/>
        <v>3.04867141215973e-5</v>
      </c>
      <c r="M11" s="31"/>
      <c r="N11" s="28"/>
    </row>
    <row r="12" spans="1:14">
      <c r="A12" s="41" t="s">
        <v>26</v>
      </c>
      <c r="B12" s="8">
        <v>4.85</v>
      </c>
      <c r="C12" s="8">
        <v>3.71</v>
      </c>
      <c r="D12" s="8">
        <v>3.8</v>
      </c>
      <c r="E12" s="32">
        <v>35.12</v>
      </c>
      <c r="F12" s="28">
        <f t="shared" si="0"/>
        <v>0.081350962329895</v>
      </c>
      <c r="G12">
        <f t="shared" si="1"/>
        <v>7.57599256597334</v>
      </c>
      <c r="H12" s="30">
        <f t="shared" si="2"/>
        <v>0.415248571957691</v>
      </c>
      <c r="I12">
        <v>0</v>
      </c>
      <c r="J12">
        <f t="shared" si="3"/>
        <v>0.415248571957691</v>
      </c>
      <c r="K12">
        <f t="shared" si="4"/>
        <v>7.99124113793103</v>
      </c>
      <c r="L12" s="26">
        <f t="shared" si="5"/>
        <v>3.04867141215973e-5</v>
      </c>
      <c r="M12" s="31"/>
      <c r="N12" s="28"/>
    </row>
    <row r="13" spans="1:14">
      <c r="A13" s="41" t="s">
        <v>27</v>
      </c>
      <c r="B13" s="8">
        <v>6.79</v>
      </c>
      <c r="C13" s="8">
        <v>5.19</v>
      </c>
      <c r="D13" s="8">
        <v>5.32</v>
      </c>
      <c r="E13" s="32">
        <v>35.85</v>
      </c>
      <c r="F13" s="28">
        <f t="shared" si="0"/>
        <v>0.113865020089578</v>
      </c>
      <c r="G13">
        <f t="shared" si="1"/>
        <v>7.80872556933333</v>
      </c>
      <c r="H13" s="30">
        <f t="shared" si="2"/>
        <v>0.711135500251496</v>
      </c>
      <c r="I13">
        <v>0</v>
      </c>
      <c r="J13">
        <f t="shared" si="3"/>
        <v>0.711135500251496</v>
      </c>
      <c r="K13">
        <f t="shared" si="4"/>
        <v>8.51986106958483</v>
      </c>
      <c r="L13" s="26">
        <f t="shared" si="5"/>
        <v>3.24065173498426e-5</v>
      </c>
      <c r="M13" s="31"/>
      <c r="N13" s="28"/>
    </row>
    <row r="14" spans="1:14">
      <c r="A14" s="41" t="s">
        <v>28</v>
      </c>
      <c r="B14" s="8">
        <v>6.79</v>
      </c>
      <c r="C14" s="8">
        <v>5.19</v>
      </c>
      <c r="D14" s="8">
        <v>5.32</v>
      </c>
      <c r="E14" s="32">
        <v>35.85</v>
      </c>
      <c r="F14" s="28">
        <f t="shared" si="0"/>
        <v>0.113865020089578</v>
      </c>
      <c r="G14">
        <f t="shared" si="1"/>
        <v>7.80872556933333</v>
      </c>
      <c r="H14" s="30">
        <f t="shared" si="2"/>
        <v>0.711135500251496</v>
      </c>
      <c r="I14">
        <v>0</v>
      </c>
      <c r="J14">
        <f t="shared" si="3"/>
        <v>0.711135500251496</v>
      </c>
      <c r="K14">
        <f t="shared" si="4"/>
        <v>8.51986106958483</v>
      </c>
      <c r="L14" s="26">
        <f t="shared" si="5"/>
        <v>3.24065173498426e-5</v>
      </c>
      <c r="M14" s="31"/>
      <c r="N14" s="28"/>
    </row>
    <row r="15" spans="1:14">
      <c r="A15" s="41" t="s">
        <v>29</v>
      </c>
      <c r="B15" s="8">
        <v>16.83</v>
      </c>
      <c r="C15" s="8">
        <v>12.87</v>
      </c>
      <c r="D15" s="8">
        <v>13.18</v>
      </c>
      <c r="E15" s="32">
        <v>39.61</v>
      </c>
      <c r="F15" s="28">
        <f t="shared" si="0"/>
        <v>0.282227286788503</v>
      </c>
      <c r="G15">
        <f t="shared" si="1"/>
        <v>10.2539155182933</v>
      </c>
      <c r="H15" s="30">
        <f t="shared" si="2"/>
        <v>3.03868888356027</v>
      </c>
      <c r="I15">
        <v>0</v>
      </c>
      <c r="J15">
        <f t="shared" si="3"/>
        <v>3.03868888356027</v>
      </c>
      <c r="K15">
        <f t="shared" si="4"/>
        <v>13.2926044018536</v>
      </c>
      <c r="L15" s="26">
        <f t="shared" si="5"/>
        <v>5.62456376989804e-5</v>
      </c>
      <c r="M15" s="31"/>
      <c r="N15" s="28"/>
    </row>
    <row r="16" spans="1:14">
      <c r="A16" s="41" t="s">
        <v>30</v>
      </c>
      <c r="B16" s="8">
        <v>16.83</v>
      </c>
      <c r="C16" s="8">
        <v>12.87</v>
      </c>
      <c r="D16" s="8">
        <v>13.18</v>
      </c>
      <c r="E16" s="32">
        <v>39.61</v>
      </c>
      <c r="F16" s="28">
        <f t="shared" si="0"/>
        <v>0.282227286788503</v>
      </c>
      <c r="G16">
        <f t="shared" si="1"/>
        <v>10.2539155182933</v>
      </c>
      <c r="H16" s="30">
        <f t="shared" si="2"/>
        <v>3.03868888356027</v>
      </c>
      <c r="I16">
        <v>0</v>
      </c>
      <c r="J16">
        <f t="shared" si="3"/>
        <v>3.03868888356027</v>
      </c>
      <c r="K16">
        <f t="shared" si="4"/>
        <v>13.2926044018536</v>
      </c>
      <c r="L16" s="26">
        <f t="shared" si="5"/>
        <v>5.62456376989804e-5</v>
      </c>
      <c r="M16" s="31"/>
      <c r="N16" s="28"/>
    </row>
    <row r="17" spans="1:14">
      <c r="A17" s="41" t="s">
        <v>31</v>
      </c>
      <c r="B17" s="8">
        <v>16.83</v>
      </c>
      <c r="C17" s="8">
        <v>12.87</v>
      </c>
      <c r="D17" s="8">
        <v>13.18</v>
      </c>
      <c r="E17" s="32">
        <v>39.61</v>
      </c>
      <c r="F17" s="28">
        <f t="shared" si="0"/>
        <v>0.282227286788503</v>
      </c>
      <c r="G17">
        <f t="shared" si="1"/>
        <v>10.2539155182933</v>
      </c>
      <c r="H17" s="30">
        <f t="shared" si="2"/>
        <v>3.03868888356027</v>
      </c>
      <c r="I17">
        <v>0</v>
      </c>
      <c r="J17">
        <f t="shared" si="3"/>
        <v>3.03868888356027</v>
      </c>
      <c r="K17">
        <f t="shared" si="4"/>
        <v>13.2926044018536</v>
      </c>
      <c r="L17" s="26">
        <f t="shared" si="5"/>
        <v>5.62456376989804e-5</v>
      </c>
      <c r="M17" s="31"/>
      <c r="N17" s="28"/>
    </row>
    <row r="18" spans="1:14">
      <c r="A18" s="41" t="s">
        <v>32</v>
      </c>
      <c r="B18" s="8">
        <v>16.83</v>
      </c>
      <c r="C18" s="8">
        <v>12.87</v>
      </c>
      <c r="D18" s="8">
        <v>13.18</v>
      </c>
      <c r="E18" s="32">
        <v>39.61</v>
      </c>
      <c r="F18" s="28">
        <f t="shared" si="0"/>
        <v>0.282227286788503</v>
      </c>
      <c r="G18">
        <f t="shared" si="1"/>
        <v>10.2539155182933</v>
      </c>
      <c r="H18" s="30">
        <f t="shared" si="2"/>
        <v>3.03868888356027</v>
      </c>
      <c r="I18">
        <v>0</v>
      </c>
      <c r="J18">
        <f t="shared" si="3"/>
        <v>3.03868888356027</v>
      </c>
      <c r="K18">
        <f t="shared" si="4"/>
        <v>13.2926044018536</v>
      </c>
      <c r="L18" s="26">
        <f t="shared" si="5"/>
        <v>5.62456376989804e-5</v>
      </c>
      <c r="M18" s="31"/>
      <c r="N18" s="28"/>
    </row>
    <row r="19" spans="1:14">
      <c r="A19" s="41" t="s">
        <v>33</v>
      </c>
      <c r="B19" s="8">
        <v>16.83</v>
      </c>
      <c r="C19" s="8">
        <v>12.87</v>
      </c>
      <c r="D19" s="8">
        <v>13.18</v>
      </c>
      <c r="E19" s="32">
        <v>39.61</v>
      </c>
      <c r="F19" s="28">
        <f t="shared" si="0"/>
        <v>0.282227286788503</v>
      </c>
      <c r="G19">
        <f t="shared" si="1"/>
        <v>10.2539155182933</v>
      </c>
      <c r="H19" s="30">
        <f t="shared" si="2"/>
        <v>3.03868888356027</v>
      </c>
      <c r="I19">
        <v>0</v>
      </c>
      <c r="J19">
        <f t="shared" si="3"/>
        <v>3.03868888356027</v>
      </c>
      <c r="K19">
        <f t="shared" si="4"/>
        <v>13.2926044018536</v>
      </c>
      <c r="L19" s="26">
        <f t="shared" si="5"/>
        <v>5.62456376989804e-5</v>
      </c>
      <c r="M19" s="31"/>
      <c r="N19" s="28"/>
    </row>
    <row r="20" spans="1:14">
      <c r="A20" s="41" t="s">
        <v>34</v>
      </c>
      <c r="B20" s="8">
        <v>17.71</v>
      </c>
      <c r="C20" s="8">
        <v>13.54</v>
      </c>
      <c r="D20" s="8">
        <v>13.87</v>
      </c>
      <c r="E20" s="32">
        <v>39.94</v>
      </c>
      <c r="F20" s="28">
        <f t="shared" si="0"/>
        <v>0.296970503262529</v>
      </c>
      <c r="G20">
        <f t="shared" si="1"/>
        <v>10.5670209262933</v>
      </c>
      <c r="H20" s="30">
        <f t="shared" si="2"/>
        <v>3.29662190417498</v>
      </c>
      <c r="I20">
        <v>0</v>
      </c>
      <c r="J20">
        <f t="shared" si="3"/>
        <v>3.29662190417498</v>
      </c>
      <c r="K20">
        <f t="shared" si="4"/>
        <v>13.8636428304683</v>
      </c>
      <c r="L20" s="26">
        <f t="shared" si="5"/>
        <v>6.00812271305599e-5</v>
      </c>
      <c r="M20" s="31"/>
      <c r="N20" s="28"/>
    </row>
    <row r="21" spans="1:14">
      <c r="A21" s="41" t="s">
        <v>35</v>
      </c>
      <c r="B21" s="8">
        <v>18.92</v>
      </c>
      <c r="C21" s="8">
        <v>14.47</v>
      </c>
      <c r="D21" s="8">
        <v>14.82</v>
      </c>
      <c r="E21" s="32">
        <v>40.39</v>
      </c>
      <c r="F21" s="28">
        <f t="shared" si="0"/>
        <v>0.317308243845003</v>
      </c>
      <c r="G21">
        <f t="shared" si="1"/>
        <v>11.0250991257733</v>
      </c>
      <c r="H21" s="30">
        <f t="shared" si="2"/>
        <v>3.66520275851519</v>
      </c>
      <c r="I21">
        <v>0</v>
      </c>
      <c r="J21">
        <f t="shared" si="3"/>
        <v>3.66520275851519</v>
      </c>
      <c r="K21">
        <f t="shared" si="4"/>
        <v>14.6903018842885</v>
      </c>
      <c r="L21" s="26">
        <f t="shared" si="5"/>
        <v>6.61018563832509e-5</v>
      </c>
      <c r="M21" s="31"/>
      <c r="N21" s="28"/>
    </row>
    <row r="22" spans="1:14">
      <c r="A22" s="41" t="s">
        <v>36</v>
      </c>
      <c r="B22" s="8">
        <v>18.92</v>
      </c>
      <c r="C22" s="8">
        <v>14.47</v>
      </c>
      <c r="D22" s="8">
        <v>14.82</v>
      </c>
      <c r="E22" s="32">
        <v>40.39</v>
      </c>
      <c r="F22" s="28">
        <f t="shared" si="0"/>
        <v>0.317308243845003</v>
      </c>
      <c r="G22">
        <f t="shared" si="1"/>
        <v>11.0250991257733</v>
      </c>
      <c r="H22" s="30">
        <f t="shared" si="2"/>
        <v>3.66520275851519</v>
      </c>
      <c r="I22">
        <v>0</v>
      </c>
      <c r="J22">
        <f t="shared" si="3"/>
        <v>3.66520275851519</v>
      </c>
      <c r="K22">
        <f t="shared" si="4"/>
        <v>14.6903018842885</v>
      </c>
      <c r="L22" s="26">
        <f t="shared" si="5"/>
        <v>6.61018563832509e-5</v>
      </c>
      <c r="M22" s="31"/>
      <c r="N22" s="28"/>
    </row>
    <row r="23" spans="1:14">
      <c r="A23" s="41" t="s">
        <v>37</v>
      </c>
      <c r="B23" s="8">
        <v>13.58</v>
      </c>
      <c r="C23" s="8">
        <v>10.39</v>
      </c>
      <c r="D23" s="8">
        <v>10.64</v>
      </c>
      <c r="E23" s="32">
        <v>38.39</v>
      </c>
      <c r="F23" s="28">
        <f t="shared" si="0"/>
        <v>0.227795858109844</v>
      </c>
      <c r="G23">
        <f t="shared" si="1"/>
        <v>9.23600160897333</v>
      </c>
      <c r="H23" s="30">
        <f t="shared" si="2"/>
        <v>2.15675668706769</v>
      </c>
      <c r="I23">
        <v>0</v>
      </c>
      <c r="J23">
        <f t="shared" si="3"/>
        <v>2.15675668706769</v>
      </c>
      <c r="K23">
        <f t="shared" si="4"/>
        <v>11.392758296041</v>
      </c>
      <c r="L23" s="26">
        <f t="shared" si="5"/>
        <v>4.51617124163003e-5</v>
      </c>
      <c r="M23" s="31"/>
      <c r="N23" s="28"/>
    </row>
    <row r="24" spans="1:14">
      <c r="A24" s="41" t="s">
        <v>38</v>
      </c>
      <c r="B24" s="8">
        <v>13.58</v>
      </c>
      <c r="C24" s="8">
        <v>10.39</v>
      </c>
      <c r="D24" s="8">
        <v>10.64</v>
      </c>
      <c r="E24" s="32">
        <v>38.39</v>
      </c>
      <c r="F24" s="28">
        <f t="shared" si="0"/>
        <v>0.227795858109844</v>
      </c>
      <c r="G24">
        <f t="shared" si="1"/>
        <v>9.23600160897333</v>
      </c>
      <c r="H24" s="30">
        <f t="shared" si="2"/>
        <v>2.15675668706769</v>
      </c>
      <c r="I24">
        <v>0</v>
      </c>
      <c r="J24">
        <f t="shared" si="3"/>
        <v>2.15675668706769</v>
      </c>
      <c r="K24">
        <f t="shared" si="4"/>
        <v>11.392758296041</v>
      </c>
      <c r="L24" s="26">
        <f t="shared" si="5"/>
        <v>4.51617124163003e-5</v>
      </c>
      <c r="M24" s="31"/>
      <c r="N24" s="28"/>
    </row>
    <row r="25" spans="1:14">
      <c r="A25" s="41" t="s">
        <v>39</v>
      </c>
      <c r="B25" s="8">
        <v>13.58</v>
      </c>
      <c r="C25" s="8">
        <v>10.39</v>
      </c>
      <c r="D25" s="8">
        <v>10.64</v>
      </c>
      <c r="E25" s="32">
        <v>38.39</v>
      </c>
      <c r="F25" s="28">
        <f t="shared" si="0"/>
        <v>0.227795858109844</v>
      </c>
      <c r="G25">
        <f t="shared" si="1"/>
        <v>9.23600160897333</v>
      </c>
      <c r="H25" s="30">
        <f t="shared" si="2"/>
        <v>2.15675668706769</v>
      </c>
      <c r="I25">
        <v>0</v>
      </c>
      <c r="J25">
        <f t="shared" si="3"/>
        <v>2.15675668706769</v>
      </c>
      <c r="K25">
        <f t="shared" si="4"/>
        <v>11.392758296041</v>
      </c>
      <c r="L25" s="26">
        <f t="shared" si="5"/>
        <v>4.51617124163003e-5</v>
      </c>
      <c r="M25" s="31"/>
      <c r="N25" s="28"/>
    </row>
    <row r="26" spans="1:14">
      <c r="A26" s="41" t="s">
        <v>40</v>
      </c>
      <c r="B26" s="8">
        <v>13.58</v>
      </c>
      <c r="C26" s="8">
        <v>10.39</v>
      </c>
      <c r="D26" s="8">
        <v>10.64</v>
      </c>
      <c r="E26" s="32">
        <v>38.39</v>
      </c>
      <c r="F26" s="28">
        <f t="shared" si="0"/>
        <v>0.227795858109844</v>
      </c>
      <c r="G26">
        <f t="shared" si="1"/>
        <v>9.23600160897333</v>
      </c>
      <c r="H26" s="30">
        <f t="shared" si="2"/>
        <v>2.15675668706769</v>
      </c>
      <c r="I26">
        <v>0</v>
      </c>
      <c r="J26">
        <f t="shared" si="3"/>
        <v>2.15675668706769</v>
      </c>
      <c r="K26">
        <f t="shared" si="4"/>
        <v>11.392758296041</v>
      </c>
      <c r="L26" s="26">
        <f t="shared" si="5"/>
        <v>4.51617124163003e-5</v>
      </c>
      <c r="M26" s="31"/>
      <c r="N26" s="28"/>
    </row>
    <row r="27" spans="1:14">
      <c r="A27" s="41" t="s">
        <v>41</v>
      </c>
      <c r="B27" s="8">
        <v>4.85</v>
      </c>
      <c r="C27" s="8">
        <v>3.71</v>
      </c>
      <c r="D27" s="8">
        <v>3.8</v>
      </c>
      <c r="E27" s="32">
        <v>35.12</v>
      </c>
      <c r="F27" s="28">
        <f t="shared" si="0"/>
        <v>0.081350962329895</v>
      </c>
      <c r="G27">
        <f t="shared" si="1"/>
        <v>7.57599256597334</v>
      </c>
      <c r="H27" s="30">
        <f t="shared" si="2"/>
        <v>0.415248571957691</v>
      </c>
      <c r="I27">
        <v>0</v>
      </c>
      <c r="J27">
        <f t="shared" si="3"/>
        <v>0.415248571957691</v>
      </c>
      <c r="K27">
        <f t="shared" si="4"/>
        <v>7.99124113793103</v>
      </c>
      <c r="L27" s="26">
        <f t="shared" si="5"/>
        <v>3.04867141215973e-5</v>
      </c>
      <c r="M27" s="31"/>
      <c r="N27" s="28"/>
    </row>
    <row r="28" spans="1:14">
      <c r="A28" s="41" t="s">
        <v>42</v>
      </c>
      <c r="B28" s="8">
        <v>4.85</v>
      </c>
      <c r="C28" s="8">
        <v>3.71</v>
      </c>
      <c r="D28" s="8">
        <v>3.8</v>
      </c>
      <c r="E28" s="32">
        <v>35.12</v>
      </c>
      <c r="F28" s="28">
        <f t="shared" si="0"/>
        <v>0.081350962329895</v>
      </c>
      <c r="G28">
        <f t="shared" si="1"/>
        <v>7.57599256597334</v>
      </c>
      <c r="H28" s="30">
        <f t="shared" si="2"/>
        <v>0.415248571957691</v>
      </c>
      <c r="I28">
        <v>0</v>
      </c>
      <c r="J28">
        <f t="shared" si="3"/>
        <v>0.415248571957691</v>
      </c>
      <c r="K28">
        <f t="shared" si="4"/>
        <v>7.99124113793103</v>
      </c>
      <c r="L28" s="26">
        <f t="shared" si="5"/>
        <v>3.04867141215973e-5</v>
      </c>
      <c r="M28" s="31"/>
      <c r="N28" s="28"/>
    </row>
    <row r="29" ht="15.75" spans="1:14">
      <c r="A29" s="42" t="s">
        <v>43</v>
      </c>
      <c r="B29" s="16">
        <v>4.85</v>
      </c>
      <c r="C29" s="16">
        <v>3.71</v>
      </c>
      <c r="D29" s="16">
        <v>3.8</v>
      </c>
      <c r="E29" s="34">
        <v>35.12</v>
      </c>
      <c r="F29" s="28">
        <f t="shared" si="0"/>
        <v>0.081350962329895</v>
      </c>
      <c r="G29">
        <f t="shared" si="1"/>
        <v>7.57599256597334</v>
      </c>
      <c r="H29" s="30">
        <f t="shared" si="2"/>
        <v>0.415248571957691</v>
      </c>
      <c r="I29">
        <v>0</v>
      </c>
      <c r="J29">
        <f t="shared" si="3"/>
        <v>0.415248571957691</v>
      </c>
      <c r="K29">
        <f t="shared" si="4"/>
        <v>7.99124113793103</v>
      </c>
      <c r="L29" s="26">
        <f t="shared" si="5"/>
        <v>3.04867141215973e-5</v>
      </c>
      <c r="M29" s="31"/>
      <c r="N29" s="23"/>
    </row>
  </sheetData>
  <mergeCells count="11">
    <mergeCell ref="A3:E3"/>
    <mergeCell ref="H4:J4"/>
    <mergeCell ref="A4:A5"/>
    <mergeCell ref="F4:F5"/>
    <mergeCell ref="G4:G5"/>
    <mergeCell ref="K4:K5"/>
    <mergeCell ref="L4:L5"/>
    <mergeCell ref="M4:M5"/>
    <mergeCell ref="M6:M29"/>
    <mergeCell ref="N4:N5"/>
    <mergeCell ref="N6:N29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33" sqref="B33"/>
    </sheetView>
  </sheetViews>
  <sheetFormatPr defaultColWidth="9" defaultRowHeight="15"/>
  <sheetData>
    <row r="1" spans="1:3">
      <c r="A1" t="s">
        <v>0</v>
      </c>
      <c r="C1" t="s">
        <v>3</v>
      </c>
    </row>
    <row r="2" ht="15.75" spans="1:3">
      <c r="A2" t="s">
        <v>4</v>
      </c>
      <c r="C2" t="s">
        <v>7</v>
      </c>
    </row>
    <row r="3" ht="16.5" spans="1:5">
      <c r="A3" s="1" t="s">
        <v>11</v>
      </c>
      <c r="B3" s="1"/>
      <c r="C3" s="1"/>
      <c r="D3" s="1"/>
      <c r="E3" s="1"/>
    </row>
    <row r="4" spans="1:14">
      <c r="A4" s="2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50</v>
      </c>
      <c r="G4" s="4"/>
      <c r="H4" s="4"/>
      <c r="I4" s="4"/>
      <c r="J4" s="4"/>
      <c r="K4" s="20"/>
      <c r="L4" s="21" t="s">
        <v>51</v>
      </c>
      <c r="M4" s="10" t="s">
        <v>52</v>
      </c>
      <c r="N4" s="22" t="s">
        <v>53</v>
      </c>
    </row>
    <row r="5" ht="15.75" spans="1:14">
      <c r="A5" s="5"/>
      <c r="B5" s="5" t="s">
        <v>18</v>
      </c>
      <c r="C5" s="5" t="s">
        <v>18</v>
      </c>
      <c r="D5" s="5" t="s">
        <v>18</v>
      </c>
      <c r="E5" s="5" t="s">
        <v>19</v>
      </c>
      <c r="F5" s="6"/>
      <c r="G5" s="6"/>
      <c r="H5" s="6"/>
      <c r="I5" s="6"/>
      <c r="J5" s="23"/>
      <c r="K5" s="6"/>
      <c r="L5" s="23"/>
      <c r="M5" s="23"/>
      <c r="N5" s="24"/>
    </row>
    <row r="6" spans="1:14">
      <c r="A6" s="41" t="s">
        <v>20</v>
      </c>
      <c r="B6" s="8">
        <v>186.01</v>
      </c>
      <c r="C6" s="8">
        <v>181.42</v>
      </c>
      <c r="D6" s="8">
        <v>176.91</v>
      </c>
      <c r="E6" s="32">
        <v>66.8</v>
      </c>
      <c r="F6" s="28">
        <f>(SUM(B6:D6)/(400000/(SQRT(3)*380)))</f>
        <v>0.89568330976244</v>
      </c>
      <c r="G6">
        <f>(((1+(F6^2*5))/(1+5))*0.8)*55</f>
        <v>36.7491150175233</v>
      </c>
      <c r="H6" s="30">
        <f>(1*(F6^1.6)*23)</f>
        <v>19.2830179974942</v>
      </c>
      <c r="I6">
        <v>0</v>
      </c>
      <c r="J6">
        <f>H6-I6</f>
        <v>19.2830179974942</v>
      </c>
      <c r="K6">
        <f>G6+J6</f>
        <v>56.0321330150175</v>
      </c>
      <c r="L6" s="26">
        <f>2^((K6-98)/6)</f>
        <v>0.0078415550783449</v>
      </c>
      <c r="M6" s="25">
        <f>SUM(L6:L29)</f>
        <v>4.605973802764</v>
      </c>
      <c r="N6" s="10">
        <f>((8760-(M6-365))/8760)*(30-6)</f>
        <v>24.9873808936911</v>
      </c>
    </row>
    <row r="7" spans="1:14">
      <c r="A7" s="41" t="s">
        <v>21</v>
      </c>
      <c r="B7" s="8">
        <v>186.01</v>
      </c>
      <c r="C7" s="8">
        <v>181.42</v>
      </c>
      <c r="D7" s="8">
        <v>176.91</v>
      </c>
      <c r="E7" s="32">
        <v>66.8</v>
      </c>
      <c r="F7" s="28">
        <f t="shared" ref="F7:F29" si="0">(SUM(B7:D7)/(400000/(SQRT(3)*380)))</f>
        <v>0.89568330976244</v>
      </c>
      <c r="G7">
        <f t="shared" ref="G7:G29" si="1">(((1+(F7^2*5))/(1+5))*0.8)*55</f>
        <v>36.7491150175233</v>
      </c>
      <c r="H7" s="30">
        <f t="shared" ref="H7:H29" si="2">(1*(F7^1.6)*23)</f>
        <v>19.2830179974942</v>
      </c>
      <c r="I7">
        <v>0</v>
      </c>
      <c r="J7">
        <f t="shared" ref="J7:J29" si="3">H7-I7</f>
        <v>19.2830179974942</v>
      </c>
      <c r="K7">
        <f t="shared" ref="K7:K29" si="4">G7+J7</f>
        <v>56.0321330150175</v>
      </c>
      <c r="L7" s="26">
        <f t="shared" ref="L7:L29" si="5">2^((K7-98)/6)</f>
        <v>0.0078415550783449</v>
      </c>
      <c r="M7" s="31"/>
      <c r="N7" s="28"/>
    </row>
    <row r="8" spans="1:14">
      <c r="A8" s="41" t="s">
        <v>22</v>
      </c>
      <c r="B8" s="8">
        <v>186.01</v>
      </c>
      <c r="C8" s="8">
        <v>181.42</v>
      </c>
      <c r="D8" s="8">
        <v>176.91</v>
      </c>
      <c r="E8" s="32">
        <v>66.8</v>
      </c>
      <c r="F8" s="28">
        <f t="shared" si="0"/>
        <v>0.89568330976244</v>
      </c>
      <c r="G8">
        <f t="shared" si="1"/>
        <v>36.7491150175233</v>
      </c>
      <c r="H8" s="30">
        <f t="shared" si="2"/>
        <v>19.2830179974942</v>
      </c>
      <c r="I8">
        <v>0</v>
      </c>
      <c r="J8">
        <f t="shared" si="3"/>
        <v>19.2830179974942</v>
      </c>
      <c r="K8">
        <f t="shared" si="4"/>
        <v>56.0321330150175</v>
      </c>
      <c r="L8" s="26">
        <f t="shared" si="5"/>
        <v>0.0078415550783449</v>
      </c>
      <c r="M8" s="31"/>
      <c r="N8" s="28"/>
    </row>
    <row r="9" spans="1:14">
      <c r="A9" s="41" t="s">
        <v>23</v>
      </c>
      <c r="B9" s="8">
        <v>186.01</v>
      </c>
      <c r="C9" s="8">
        <v>181.42</v>
      </c>
      <c r="D9" s="8">
        <v>176.91</v>
      </c>
      <c r="E9" s="32">
        <v>66.8</v>
      </c>
      <c r="F9" s="28">
        <f t="shared" si="0"/>
        <v>0.89568330976244</v>
      </c>
      <c r="G9">
        <f t="shared" si="1"/>
        <v>36.7491150175233</v>
      </c>
      <c r="H9" s="30">
        <f t="shared" si="2"/>
        <v>19.2830179974942</v>
      </c>
      <c r="I9">
        <v>0</v>
      </c>
      <c r="J9">
        <f t="shared" si="3"/>
        <v>19.2830179974942</v>
      </c>
      <c r="K9">
        <f t="shared" si="4"/>
        <v>56.0321330150175</v>
      </c>
      <c r="L9" s="26">
        <f t="shared" si="5"/>
        <v>0.0078415550783449</v>
      </c>
      <c r="M9" s="31"/>
      <c r="N9" s="28"/>
    </row>
    <row r="10" spans="1:14">
      <c r="A10" s="41" t="s">
        <v>24</v>
      </c>
      <c r="B10" s="8">
        <v>186.01</v>
      </c>
      <c r="C10" s="8">
        <v>181.42</v>
      </c>
      <c r="D10" s="8">
        <v>176.91</v>
      </c>
      <c r="E10" s="32">
        <v>66.8</v>
      </c>
      <c r="F10" s="28">
        <f t="shared" si="0"/>
        <v>0.89568330976244</v>
      </c>
      <c r="G10">
        <f t="shared" si="1"/>
        <v>36.7491150175233</v>
      </c>
      <c r="H10" s="30">
        <f t="shared" si="2"/>
        <v>19.2830179974942</v>
      </c>
      <c r="I10">
        <v>0</v>
      </c>
      <c r="J10">
        <f t="shared" si="3"/>
        <v>19.2830179974942</v>
      </c>
      <c r="K10">
        <f t="shared" si="4"/>
        <v>56.0321330150175</v>
      </c>
      <c r="L10" s="26">
        <f t="shared" si="5"/>
        <v>0.0078415550783449</v>
      </c>
      <c r="M10" s="31"/>
      <c r="N10" s="28"/>
    </row>
    <row r="11" spans="1:14">
      <c r="A11" s="41" t="s">
        <v>25</v>
      </c>
      <c r="B11" s="8">
        <v>186.01</v>
      </c>
      <c r="C11" s="8">
        <v>181.42</v>
      </c>
      <c r="D11" s="8">
        <v>176.91</v>
      </c>
      <c r="E11" s="32">
        <v>66.8</v>
      </c>
      <c r="F11" s="28">
        <f t="shared" si="0"/>
        <v>0.89568330976244</v>
      </c>
      <c r="G11">
        <f t="shared" si="1"/>
        <v>36.7491150175233</v>
      </c>
      <c r="H11" s="30">
        <f t="shared" si="2"/>
        <v>19.2830179974942</v>
      </c>
      <c r="I11">
        <v>0</v>
      </c>
      <c r="J11">
        <f t="shared" si="3"/>
        <v>19.2830179974942</v>
      </c>
      <c r="K11">
        <f t="shared" si="4"/>
        <v>56.0321330150175</v>
      </c>
      <c r="L11" s="26">
        <f t="shared" si="5"/>
        <v>0.0078415550783449</v>
      </c>
      <c r="M11" s="31"/>
      <c r="N11" s="28"/>
    </row>
    <row r="12" spans="1:14">
      <c r="A12" s="41" t="s">
        <v>26</v>
      </c>
      <c r="B12" s="8">
        <v>186.01</v>
      </c>
      <c r="C12" s="8">
        <v>181.42</v>
      </c>
      <c r="D12" s="8">
        <v>176.91</v>
      </c>
      <c r="E12" s="32">
        <v>66.8</v>
      </c>
      <c r="F12" s="28">
        <f t="shared" si="0"/>
        <v>0.89568330976244</v>
      </c>
      <c r="G12">
        <f t="shared" si="1"/>
        <v>36.7491150175233</v>
      </c>
      <c r="H12" s="30">
        <f t="shared" si="2"/>
        <v>19.2830179974942</v>
      </c>
      <c r="I12">
        <v>0</v>
      </c>
      <c r="J12">
        <f t="shared" si="3"/>
        <v>19.2830179974942</v>
      </c>
      <c r="K12">
        <f t="shared" si="4"/>
        <v>56.0321330150175</v>
      </c>
      <c r="L12" s="26">
        <f t="shared" si="5"/>
        <v>0.0078415550783449</v>
      </c>
      <c r="M12" s="31"/>
      <c r="N12" s="28"/>
    </row>
    <row r="13" spans="1:14">
      <c r="A13" s="41" t="s">
        <v>27</v>
      </c>
      <c r="B13" s="8">
        <v>82.93</v>
      </c>
      <c r="C13" s="8">
        <v>80.89</v>
      </c>
      <c r="D13" s="8">
        <v>78.87</v>
      </c>
      <c r="E13" s="32">
        <v>48.7</v>
      </c>
      <c r="F13" s="28">
        <f t="shared" si="0"/>
        <v>0.399333839964446</v>
      </c>
      <c r="G13">
        <f t="shared" si="1"/>
        <v>13.1804755771608</v>
      </c>
      <c r="H13" s="30">
        <f t="shared" si="2"/>
        <v>5.29499578741807</v>
      </c>
      <c r="I13">
        <v>0</v>
      </c>
      <c r="J13">
        <f t="shared" si="3"/>
        <v>5.29499578741807</v>
      </c>
      <c r="K13">
        <f t="shared" si="4"/>
        <v>18.4754713645789</v>
      </c>
      <c r="L13" s="26">
        <f t="shared" si="5"/>
        <v>0.000102358029094838</v>
      </c>
      <c r="M13" s="31"/>
      <c r="N13" s="28"/>
    </row>
    <row r="14" spans="1:14">
      <c r="A14" s="41" t="s">
        <v>28</v>
      </c>
      <c r="B14" s="8">
        <v>82.93</v>
      </c>
      <c r="C14" s="8">
        <v>80.89</v>
      </c>
      <c r="D14" s="8">
        <v>78.87</v>
      </c>
      <c r="E14" s="32">
        <v>48.7</v>
      </c>
      <c r="F14" s="28">
        <f t="shared" si="0"/>
        <v>0.399333839964446</v>
      </c>
      <c r="G14">
        <f t="shared" si="1"/>
        <v>13.1804755771608</v>
      </c>
      <c r="H14" s="30">
        <f t="shared" si="2"/>
        <v>5.29499578741807</v>
      </c>
      <c r="I14">
        <v>0</v>
      </c>
      <c r="J14">
        <f t="shared" si="3"/>
        <v>5.29499578741807</v>
      </c>
      <c r="K14">
        <f t="shared" si="4"/>
        <v>18.4754713645789</v>
      </c>
      <c r="L14" s="26">
        <f t="shared" si="5"/>
        <v>0.000102358029094838</v>
      </c>
      <c r="M14" s="31"/>
      <c r="N14" s="28"/>
    </row>
    <row r="15" spans="1:14">
      <c r="A15" s="41" t="s">
        <v>29</v>
      </c>
      <c r="B15" s="8">
        <v>82.93</v>
      </c>
      <c r="C15" s="8">
        <v>80.89</v>
      </c>
      <c r="D15" s="8">
        <v>78.87</v>
      </c>
      <c r="E15" s="32">
        <v>48.7</v>
      </c>
      <c r="F15" s="28">
        <f t="shared" si="0"/>
        <v>0.399333839964446</v>
      </c>
      <c r="G15">
        <f t="shared" si="1"/>
        <v>13.1804755771608</v>
      </c>
      <c r="H15" s="30">
        <f t="shared" si="2"/>
        <v>5.29499578741807</v>
      </c>
      <c r="I15">
        <v>0</v>
      </c>
      <c r="J15">
        <f t="shared" si="3"/>
        <v>5.29499578741807</v>
      </c>
      <c r="K15">
        <f t="shared" si="4"/>
        <v>18.4754713645789</v>
      </c>
      <c r="L15" s="26">
        <f t="shared" si="5"/>
        <v>0.000102358029094838</v>
      </c>
      <c r="M15" s="31"/>
      <c r="N15" s="28"/>
    </row>
    <row r="16" spans="1:14">
      <c r="A16" s="41" t="s">
        <v>30</v>
      </c>
      <c r="B16" s="8">
        <v>82.93</v>
      </c>
      <c r="C16" s="8">
        <v>80.89</v>
      </c>
      <c r="D16" s="8">
        <v>78.87</v>
      </c>
      <c r="E16" s="32">
        <v>48.7</v>
      </c>
      <c r="F16" s="28">
        <f t="shared" si="0"/>
        <v>0.399333839964446</v>
      </c>
      <c r="G16">
        <f t="shared" si="1"/>
        <v>13.1804755771608</v>
      </c>
      <c r="H16" s="30">
        <f t="shared" si="2"/>
        <v>5.29499578741807</v>
      </c>
      <c r="I16">
        <v>0</v>
      </c>
      <c r="J16">
        <f t="shared" si="3"/>
        <v>5.29499578741807</v>
      </c>
      <c r="K16">
        <f t="shared" si="4"/>
        <v>18.4754713645789</v>
      </c>
      <c r="L16" s="26">
        <f t="shared" si="5"/>
        <v>0.000102358029094838</v>
      </c>
      <c r="M16" s="31"/>
      <c r="N16" s="28"/>
    </row>
    <row r="17" spans="1:14">
      <c r="A17" s="41" t="s">
        <v>31</v>
      </c>
      <c r="B17" s="8">
        <v>82.93</v>
      </c>
      <c r="C17" s="8">
        <v>80.89</v>
      </c>
      <c r="D17" s="8">
        <v>78.87</v>
      </c>
      <c r="E17" s="32">
        <v>48.7</v>
      </c>
      <c r="F17" s="28">
        <f t="shared" si="0"/>
        <v>0.399333839964446</v>
      </c>
      <c r="G17">
        <f t="shared" si="1"/>
        <v>13.1804755771608</v>
      </c>
      <c r="H17" s="30">
        <f t="shared" si="2"/>
        <v>5.29499578741807</v>
      </c>
      <c r="I17">
        <v>0</v>
      </c>
      <c r="J17">
        <f t="shared" si="3"/>
        <v>5.29499578741807</v>
      </c>
      <c r="K17">
        <f t="shared" si="4"/>
        <v>18.4754713645789</v>
      </c>
      <c r="L17" s="26">
        <f t="shared" si="5"/>
        <v>0.000102358029094838</v>
      </c>
      <c r="M17" s="31"/>
      <c r="N17" s="28"/>
    </row>
    <row r="18" spans="1:14">
      <c r="A18" s="41" t="s">
        <v>32</v>
      </c>
      <c r="B18" s="8">
        <v>82.93</v>
      </c>
      <c r="C18" s="8">
        <v>80.89</v>
      </c>
      <c r="D18" s="8">
        <v>78.87</v>
      </c>
      <c r="E18" s="32">
        <v>48.7</v>
      </c>
      <c r="F18" s="28">
        <f t="shared" si="0"/>
        <v>0.399333839964446</v>
      </c>
      <c r="G18">
        <f t="shared" si="1"/>
        <v>13.1804755771608</v>
      </c>
      <c r="H18" s="30">
        <f t="shared" si="2"/>
        <v>5.29499578741807</v>
      </c>
      <c r="I18">
        <v>0</v>
      </c>
      <c r="J18">
        <f t="shared" si="3"/>
        <v>5.29499578741807</v>
      </c>
      <c r="K18">
        <f t="shared" si="4"/>
        <v>18.4754713645789</v>
      </c>
      <c r="L18" s="26">
        <f t="shared" si="5"/>
        <v>0.000102358029094838</v>
      </c>
      <c r="M18" s="31"/>
      <c r="N18" s="28"/>
    </row>
    <row r="19" spans="1:14">
      <c r="A19" s="41" t="s">
        <v>33</v>
      </c>
      <c r="B19" s="8">
        <v>82.93</v>
      </c>
      <c r="C19" s="8">
        <v>80.89</v>
      </c>
      <c r="D19" s="8">
        <v>78.87</v>
      </c>
      <c r="E19" s="32">
        <v>48.7</v>
      </c>
      <c r="F19" s="28">
        <f t="shared" si="0"/>
        <v>0.399333839964446</v>
      </c>
      <c r="G19">
        <f t="shared" si="1"/>
        <v>13.1804755771608</v>
      </c>
      <c r="H19" s="30">
        <f t="shared" si="2"/>
        <v>5.29499578741807</v>
      </c>
      <c r="I19">
        <v>0</v>
      </c>
      <c r="J19">
        <f t="shared" si="3"/>
        <v>5.29499578741807</v>
      </c>
      <c r="K19">
        <f t="shared" si="4"/>
        <v>18.4754713645789</v>
      </c>
      <c r="L19" s="26">
        <f t="shared" si="5"/>
        <v>0.000102358029094838</v>
      </c>
      <c r="M19" s="31"/>
      <c r="N19" s="28"/>
    </row>
    <row r="20" spans="1:14">
      <c r="A20" s="41" t="s">
        <v>34</v>
      </c>
      <c r="B20" s="8">
        <v>249.63</v>
      </c>
      <c r="C20" s="8">
        <v>243.47</v>
      </c>
      <c r="D20" s="8">
        <v>237.41</v>
      </c>
      <c r="E20" s="32">
        <v>78</v>
      </c>
      <c r="F20" s="28">
        <f t="shared" si="0"/>
        <v>1.20201641366528</v>
      </c>
      <c r="G20">
        <f t="shared" si="1"/>
        <v>60.3109268197608</v>
      </c>
      <c r="H20" s="30">
        <f t="shared" si="2"/>
        <v>30.8734009351779</v>
      </c>
      <c r="I20">
        <v>0</v>
      </c>
      <c r="J20">
        <f t="shared" si="3"/>
        <v>30.8734009351779</v>
      </c>
      <c r="K20">
        <f t="shared" si="4"/>
        <v>91.1843277549387</v>
      </c>
      <c r="L20" s="26">
        <f t="shared" si="5"/>
        <v>0.455036641101192</v>
      </c>
      <c r="M20" s="31"/>
      <c r="N20" s="28"/>
    </row>
    <row r="21" spans="1:14">
      <c r="A21" s="41" t="s">
        <v>35</v>
      </c>
      <c r="B21" s="8">
        <v>249.63</v>
      </c>
      <c r="C21" s="8">
        <v>243.47</v>
      </c>
      <c r="D21" s="8">
        <v>237.41</v>
      </c>
      <c r="E21" s="32">
        <v>78</v>
      </c>
      <c r="F21" s="28">
        <f t="shared" si="0"/>
        <v>1.20201641366528</v>
      </c>
      <c r="G21">
        <f t="shared" si="1"/>
        <v>60.3109268197608</v>
      </c>
      <c r="H21" s="30">
        <f t="shared" si="2"/>
        <v>30.8734009351779</v>
      </c>
      <c r="I21">
        <v>0</v>
      </c>
      <c r="J21">
        <f t="shared" si="3"/>
        <v>30.8734009351779</v>
      </c>
      <c r="K21">
        <f t="shared" si="4"/>
        <v>91.1843277549387</v>
      </c>
      <c r="L21" s="26">
        <f t="shared" si="5"/>
        <v>0.455036641101192</v>
      </c>
      <c r="M21" s="31"/>
      <c r="N21" s="28"/>
    </row>
    <row r="22" spans="1:14">
      <c r="A22" s="41" t="s">
        <v>36</v>
      </c>
      <c r="B22" s="8">
        <v>249.63</v>
      </c>
      <c r="C22" s="8">
        <v>243.47</v>
      </c>
      <c r="D22" s="8">
        <v>237.41</v>
      </c>
      <c r="E22" s="32">
        <v>78</v>
      </c>
      <c r="F22" s="28">
        <f t="shared" si="0"/>
        <v>1.20201641366528</v>
      </c>
      <c r="G22">
        <f t="shared" si="1"/>
        <v>60.3109268197608</v>
      </c>
      <c r="H22" s="30">
        <f t="shared" si="2"/>
        <v>30.8734009351779</v>
      </c>
      <c r="I22">
        <v>0</v>
      </c>
      <c r="J22">
        <f t="shared" si="3"/>
        <v>30.8734009351779</v>
      </c>
      <c r="K22">
        <f t="shared" si="4"/>
        <v>91.1843277549387</v>
      </c>
      <c r="L22" s="26">
        <f t="shared" si="5"/>
        <v>0.455036641101192</v>
      </c>
      <c r="M22" s="31"/>
      <c r="N22" s="28"/>
    </row>
    <row r="23" spans="1:14">
      <c r="A23" s="41" t="s">
        <v>37</v>
      </c>
      <c r="B23" s="8">
        <v>249.63</v>
      </c>
      <c r="C23" s="8">
        <v>243.47</v>
      </c>
      <c r="D23" s="8">
        <v>237.41</v>
      </c>
      <c r="E23" s="32">
        <v>78</v>
      </c>
      <c r="F23" s="28">
        <f t="shared" si="0"/>
        <v>1.20201641366528</v>
      </c>
      <c r="G23">
        <f t="shared" si="1"/>
        <v>60.3109268197608</v>
      </c>
      <c r="H23" s="30">
        <f t="shared" si="2"/>
        <v>30.8734009351779</v>
      </c>
      <c r="I23">
        <v>0</v>
      </c>
      <c r="J23">
        <f t="shared" si="3"/>
        <v>30.8734009351779</v>
      </c>
      <c r="K23">
        <f t="shared" si="4"/>
        <v>91.1843277549387</v>
      </c>
      <c r="L23" s="26">
        <f t="shared" si="5"/>
        <v>0.455036641101192</v>
      </c>
      <c r="M23" s="31"/>
      <c r="N23" s="28"/>
    </row>
    <row r="24" spans="1:14">
      <c r="A24" s="41" t="s">
        <v>38</v>
      </c>
      <c r="B24" s="8">
        <v>249.63</v>
      </c>
      <c r="C24" s="8">
        <v>243.47</v>
      </c>
      <c r="D24" s="8">
        <v>237.41</v>
      </c>
      <c r="E24" s="32">
        <v>78</v>
      </c>
      <c r="F24" s="28">
        <f t="shared" si="0"/>
        <v>1.20201641366528</v>
      </c>
      <c r="G24">
        <f t="shared" si="1"/>
        <v>60.3109268197608</v>
      </c>
      <c r="H24" s="30">
        <f t="shared" si="2"/>
        <v>30.8734009351779</v>
      </c>
      <c r="I24">
        <v>0</v>
      </c>
      <c r="J24">
        <f t="shared" si="3"/>
        <v>30.8734009351779</v>
      </c>
      <c r="K24">
        <f t="shared" si="4"/>
        <v>91.1843277549387</v>
      </c>
      <c r="L24" s="26">
        <f t="shared" si="5"/>
        <v>0.455036641101192</v>
      </c>
      <c r="M24" s="31"/>
      <c r="N24" s="28"/>
    </row>
    <row r="25" spans="1:14">
      <c r="A25" s="41" t="s">
        <v>39</v>
      </c>
      <c r="B25" s="8">
        <v>249.63</v>
      </c>
      <c r="C25" s="8">
        <v>243.47</v>
      </c>
      <c r="D25" s="8">
        <v>237.41</v>
      </c>
      <c r="E25" s="32">
        <v>78</v>
      </c>
      <c r="F25" s="28">
        <f t="shared" si="0"/>
        <v>1.20201641366528</v>
      </c>
      <c r="G25">
        <f t="shared" si="1"/>
        <v>60.3109268197608</v>
      </c>
      <c r="H25" s="30">
        <f t="shared" si="2"/>
        <v>30.8734009351779</v>
      </c>
      <c r="I25">
        <v>0</v>
      </c>
      <c r="J25">
        <f t="shared" si="3"/>
        <v>30.8734009351779</v>
      </c>
      <c r="K25">
        <f t="shared" si="4"/>
        <v>91.1843277549387</v>
      </c>
      <c r="L25" s="26">
        <f t="shared" si="5"/>
        <v>0.455036641101192</v>
      </c>
      <c r="M25" s="31"/>
      <c r="N25" s="28"/>
    </row>
    <row r="26" spans="1:14">
      <c r="A26" s="41" t="s">
        <v>40</v>
      </c>
      <c r="B26" s="8">
        <v>249.63</v>
      </c>
      <c r="C26" s="8">
        <v>243.47</v>
      </c>
      <c r="D26" s="8">
        <v>237.41</v>
      </c>
      <c r="E26" s="32">
        <v>78</v>
      </c>
      <c r="F26" s="28">
        <f t="shared" si="0"/>
        <v>1.20201641366528</v>
      </c>
      <c r="G26">
        <f t="shared" si="1"/>
        <v>60.3109268197608</v>
      </c>
      <c r="H26" s="30">
        <f t="shared" si="2"/>
        <v>30.8734009351779</v>
      </c>
      <c r="I26">
        <v>0</v>
      </c>
      <c r="J26">
        <f t="shared" si="3"/>
        <v>30.8734009351779</v>
      </c>
      <c r="K26">
        <f t="shared" si="4"/>
        <v>91.1843277549387</v>
      </c>
      <c r="L26" s="26">
        <f t="shared" si="5"/>
        <v>0.455036641101192</v>
      </c>
      <c r="M26" s="31"/>
      <c r="N26" s="28"/>
    </row>
    <row r="27" spans="1:14">
      <c r="A27" s="41" t="s">
        <v>41</v>
      </c>
      <c r="B27" s="8">
        <v>249.63</v>
      </c>
      <c r="C27" s="8">
        <v>243.47</v>
      </c>
      <c r="D27" s="8">
        <v>237.41</v>
      </c>
      <c r="E27" s="32">
        <v>78</v>
      </c>
      <c r="F27" s="28">
        <f t="shared" si="0"/>
        <v>1.20201641366528</v>
      </c>
      <c r="G27">
        <f t="shared" si="1"/>
        <v>60.3109268197608</v>
      </c>
      <c r="H27" s="30">
        <f t="shared" si="2"/>
        <v>30.8734009351779</v>
      </c>
      <c r="I27">
        <v>0</v>
      </c>
      <c r="J27">
        <f t="shared" si="3"/>
        <v>30.8734009351779</v>
      </c>
      <c r="K27">
        <f t="shared" si="4"/>
        <v>91.1843277549387</v>
      </c>
      <c r="L27" s="26">
        <f t="shared" si="5"/>
        <v>0.455036641101192</v>
      </c>
      <c r="M27" s="31"/>
      <c r="N27" s="28"/>
    </row>
    <row r="28" spans="1:14">
      <c r="A28" s="41" t="s">
        <v>42</v>
      </c>
      <c r="B28" s="8">
        <v>249.63</v>
      </c>
      <c r="C28" s="8">
        <v>243.47</v>
      </c>
      <c r="D28" s="8">
        <v>237.41</v>
      </c>
      <c r="E28" s="32">
        <v>78</v>
      </c>
      <c r="F28" s="28">
        <f t="shared" si="0"/>
        <v>1.20201641366528</v>
      </c>
      <c r="G28">
        <f t="shared" si="1"/>
        <v>60.3109268197608</v>
      </c>
      <c r="H28" s="30">
        <f t="shared" si="2"/>
        <v>30.8734009351779</v>
      </c>
      <c r="I28">
        <v>0</v>
      </c>
      <c r="J28">
        <f t="shared" si="3"/>
        <v>30.8734009351779</v>
      </c>
      <c r="K28">
        <f t="shared" si="4"/>
        <v>91.1843277549387</v>
      </c>
      <c r="L28" s="26">
        <f t="shared" si="5"/>
        <v>0.455036641101192</v>
      </c>
      <c r="M28" s="31"/>
      <c r="N28" s="28"/>
    </row>
    <row r="29" ht="15.75" spans="1:14">
      <c r="A29" s="42" t="s">
        <v>43</v>
      </c>
      <c r="B29" s="16">
        <v>249.63</v>
      </c>
      <c r="C29" s="16">
        <v>243.47</v>
      </c>
      <c r="D29" s="33">
        <v>237.41</v>
      </c>
      <c r="E29" s="34">
        <v>78</v>
      </c>
      <c r="F29" s="28">
        <f t="shared" si="0"/>
        <v>1.20201641366528</v>
      </c>
      <c r="G29">
        <f t="shared" si="1"/>
        <v>60.3109268197608</v>
      </c>
      <c r="H29" s="30">
        <f t="shared" si="2"/>
        <v>30.8734009351779</v>
      </c>
      <c r="I29">
        <v>0</v>
      </c>
      <c r="J29">
        <f t="shared" si="3"/>
        <v>30.8734009351779</v>
      </c>
      <c r="K29">
        <f t="shared" si="4"/>
        <v>91.1843277549387</v>
      </c>
      <c r="L29" s="26">
        <f t="shared" si="5"/>
        <v>0.455036641101192</v>
      </c>
      <c r="M29" s="31"/>
      <c r="N29" s="23"/>
    </row>
  </sheetData>
  <mergeCells count="11">
    <mergeCell ref="A3:E3"/>
    <mergeCell ref="H4:J4"/>
    <mergeCell ref="A4:A5"/>
    <mergeCell ref="F4:F5"/>
    <mergeCell ref="G4:G5"/>
    <mergeCell ref="K4:K5"/>
    <mergeCell ref="L4:L5"/>
    <mergeCell ref="M4:M5"/>
    <mergeCell ref="M6:M29"/>
    <mergeCell ref="N4:N5"/>
    <mergeCell ref="N6:N29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33" sqref="B33"/>
    </sheetView>
  </sheetViews>
  <sheetFormatPr defaultColWidth="9" defaultRowHeight="15"/>
  <sheetData>
    <row r="1" spans="1:3">
      <c r="A1" t="s">
        <v>0</v>
      </c>
      <c r="C1" t="s">
        <v>2</v>
      </c>
    </row>
    <row r="2" ht="15.75" spans="1:3">
      <c r="A2" t="s">
        <v>4</v>
      </c>
      <c r="C2" t="s">
        <v>8</v>
      </c>
    </row>
    <row r="3" ht="16.5" spans="1:5">
      <c r="A3" s="1" t="s">
        <v>12</v>
      </c>
      <c r="B3" s="1"/>
      <c r="C3" s="1"/>
      <c r="D3" s="1"/>
      <c r="E3" s="1"/>
    </row>
    <row r="4" spans="1:14">
      <c r="A4" s="2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50</v>
      </c>
      <c r="G4" s="4"/>
      <c r="H4" s="4"/>
      <c r="I4" s="4"/>
      <c r="J4" s="4"/>
      <c r="K4" s="20"/>
      <c r="L4" s="21" t="s">
        <v>51</v>
      </c>
      <c r="M4" s="10" t="s">
        <v>52</v>
      </c>
      <c r="N4" s="22" t="s">
        <v>53</v>
      </c>
    </row>
    <row r="5" ht="15.75" spans="1:14">
      <c r="A5" s="5"/>
      <c r="B5" s="5" t="s">
        <v>18</v>
      </c>
      <c r="C5" s="5" t="s">
        <v>18</v>
      </c>
      <c r="D5" s="5" t="s">
        <v>18</v>
      </c>
      <c r="E5" s="5" t="s">
        <v>19</v>
      </c>
      <c r="F5" s="6"/>
      <c r="G5" s="6"/>
      <c r="H5" s="6"/>
      <c r="I5" s="6"/>
      <c r="J5" s="23"/>
      <c r="K5" s="6"/>
      <c r="L5" s="23"/>
      <c r="M5" s="23"/>
      <c r="N5" s="24"/>
    </row>
    <row r="6" spans="1:14">
      <c r="A6" s="41" t="s">
        <v>20</v>
      </c>
      <c r="B6" s="8">
        <v>33.11</v>
      </c>
      <c r="C6" s="8">
        <v>23.71</v>
      </c>
      <c r="D6" s="8">
        <v>40.54</v>
      </c>
      <c r="E6" s="9">
        <v>42.18</v>
      </c>
      <c r="F6" s="28">
        <f>(SUM(B6:D6)/(100000/(SQRT(3)*380)))</f>
        <v>0.640803373174642</v>
      </c>
      <c r="G6">
        <f>(((1+(F6^2*5))/(1+5))*0.8)*55</f>
        <v>22.3897286459733</v>
      </c>
      <c r="H6" s="30">
        <f>(1*(F6^1.6)*23)</f>
        <v>11.2846345398532</v>
      </c>
      <c r="I6">
        <v>0</v>
      </c>
      <c r="J6">
        <f>H6-I6</f>
        <v>11.2846345398532</v>
      </c>
      <c r="K6">
        <f>G6+J6</f>
        <v>33.6743631858266</v>
      </c>
      <c r="L6" s="26">
        <f>2^((K6-98)/6)</f>
        <v>0.000592482651287425</v>
      </c>
      <c r="M6" s="25">
        <f>SUM(L6:L29)</f>
        <v>0.00387195904641499</v>
      </c>
      <c r="N6" s="10">
        <f>((8760-(M6-365))/8760)*(30-5)</f>
        <v>26.0416556165552</v>
      </c>
    </row>
    <row r="7" spans="1:14">
      <c r="A7" s="41" t="s">
        <v>21</v>
      </c>
      <c r="B7" s="8">
        <v>33.11</v>
      </c>
      <c r="C7" s="8">
        <v>23.71</v>
      </c>
      <c r="D7" s="8">
        <v>40.54</v>
      </c>
      <c r="E7" s="9">
        <v>42.18</v>
      </c>
      <c r="F7" s="28">
        <f t="shared" ref="F7:F29" si="0">(SUM(B7:D7)/(100000/(SQRT(3)*380)))</f>
        <v>0.640803373174642</v>
      </c>
      <c r="G7">
        <f t="shared" ref="G7:G29" si="1">(((1+(F7^2*5))/(1+5))*0.8)*55</f>
        <v>22.3897286459733</v>
      </c>
      <c r="H7" s="30">
        <f t="shared" ref="H7:H29" si="2">(1*(F7^1.6)*23)</f>
        <v>11.2846345398532</v>
      </c>
      <c r="I7">
        <v>0</v>
      </c>
      <c r="J7">
        <f t="shared" ref="J7:J29" si="3">H7-I7</f>
        <v>11.2846345398532</v>
      </c>
      <c r="K7">
        <f t="shared" ref="K7:K29" si="4">G7+J7</f>
        <v>33.6743631858266</v>
      </c>
      <c r="L7" s="26">
        <f t="shared" ref="L7:L29" si="5">2^((K7-98)/6)</f>
        <v>0.000592482651287425</v>
      </c>
      <c r="M7" s="31"/>
      <c r="N7" s="28"/>
    </row>
    <row r="8" spans="1:14">
      <c r="A8" s="41" t="s">
        <v>22</v>
      </c>
      <c r="B8" s="8">
        <v>33.11</v>
      </c>
      <c r="C8" s="8">
        <v>23.71</v>
      </c>
      <c r="D8" s="8">
        <v>40.54</v>
      </c>
      <c r="E8" s="9">
        <v>42.18</v>
      </c>
      <c r="F8" s="28">
        <f t="shared" si="0"/>
        <v>0.640803373174642</v>
      </c>
      <c r="G8">
        <f t="shared" si="1"/>
        <v>22.3897286459733</v>
      </c>
      <c r="H8" s="30">
        <f t="shared" si="2"/>
        <v>11.2846345398532</v>
      </c>
      <c r="I8">
        <v>0</v>
      </c>
      <c r="J8">
        <f t="shared" si="3"/>
        <v>11.2846345398532</v>
      </c>
      <c r="K8">
        <f t="shared" si="4"/>
        <v>33.6743631858266</v>
      </c>
      <c r="L8" s="26">
        <f t="shared" si="5"/>
        <v>0.000592482651287425</v>
      </c>
      <c r="M8" s="31"/>
      <c r="N8" s="28"/>
    </row>
    <row r="9" spans="1:14">
      <c r="A9" s="41" t="s">
        <v>23</v>
      </c>
      <c r="B9" s="8">
        <v>33.11</v>
      </c>
      <c r="C9" s="8">
        <v>23.71</v>
      </c>
      <c r="D9" s="8">
        <v>40.54</v>
      </c>
      <c r="E9" s="9">
        <v>42.18</v>
      </c>
      <c r="F9" s="28">
        <f t="shared" si="0"/>
        <v>0.640803373174642</v>
      </c>
      <c r="G9">
        <f t="shared" si="1"/>
        <v>22.3897286459733</v>
      </c>
      <c r="H9" s="30">
        <f t="shared" si="2"/>
        <v>11.2846345398532</v>
      </c>
      <c r="I9">
        <v>0</v>
      </c>
      <c r="J9">
        <f t="shared" si="3"/>
        <v>11.2846345398532</v>
      </c>
      <c r="K9">
        <f t="shared" si="4"/>
        <v>33.6743631858266</v>
      </c>
      <c r="L9" s="26">
        <f t="shared" si="5"/>
        <v>0.000592482651287425</v>
      </c>
      <c r="M9" s="31"/>
      <c r="N9" s="28"/>
    </row>
    <row r="10" spans="1:14">
      <c r="A10" s="41" t="s">
        <v>24</v>
      </c>
      <c r="B10" s="8">
        <v>33.11</v>
      </c>
      <c r="C10" s="8">
        <v>23.71</v>
      </c>
      <c r="D10" s="8">
        <v>40.54</v>
      </c>
      <c r="E10" s="9">
        <v>42.18</v>
      </c>
      <c r="F10" s="28">
        <f t="shared" si="0"/>
        <v>0.640803373174642</v>
      </c>
      <c r="G10">
        <f t="shared" si="1"/>
        <v>22.3897286459733</v>
      </c>
      <c r="H10" s="30">
        <f t="shared" si="2"/>
        <v>11.2846345398532</v>
      </c>
      <c r="I10">
        <v>0</v>
      </c>
      <c r="J10">
        <f t="shared" si="3"/>
        <v>11.2846345398532</v>
      </c>
      <c r="K10">
        <f t="shared" si="4"/>
        <v>33.6743631858266</v>
      </c>
      <c r="L10" s="26">
        <f t="shared" si="5"/>
        <v>0.000592482651287425</v>
      </c>
      <c r="M10" s="31"/>
      <c r="N10" s="28"/>
    </row>
    <row r="11" spans="1:14">
      <c r="A11" s="41" t="s">
        <v>25</v>
      </c>
      <c r="B11" s="8">
        <v>16.55</v>
      </c>
      <c r="C11" s="8">
        <v>11.85</v>
      </c>
      <c r="D11" s="8">
        <v>20.27</v>
      </c>
      <c r="E11" s="9">
        <v>38.45</v>
      </c>
      <c r="F11" s="28">
        <f t="shared" si="0"/>
        <v>0.320335868656634</v>
      </c>
      <c r="G11">
        <f t="shared" si="1"/>
        <v>11.0958858540933</v>
      </c>
      <c r="H11" s="30">
        <f t="shared" si="2"/>
        <v>3.72131769785141</v>
      </c>
      <c r="I11">
        <v>0</v>
      </c>
      <c r="J11">
        <f t="shared" si="3"/>
        <v>3.72131769785141</v>
      </c>
      <c r="K11">
        <f t="shared" si="4"/>
        <v>14.8172035519447</v>
      </c>
      <c r="L11" s="26">
        <f t="shared" si="5"/>
        <v>6.70780647363127e-5</v>
      </c>
      <c r="M11" s="31"/>
      <c r="N11" s="28"/>
    </row>
    <row r="12" spans="1:14">
      <c r="A12" s="41" t="s">
        <v>26</v>
      </c>
      <c r="B12" s="8">
        <v>12.26</v>
      </c>
      <c r="C12" s="8">
        <v>8.78</v>
      </c>
      <c r="D12" s="8">
        <v>15.02</v>
      </c>
      <c r="E12" s="9">
        <v>37.48</v>
      </c>
      <c r="F12" s="28">
        <f t="shared" si="0"/>
        <v>0.237339458059548</v>
      </c>
      <c r="G12">
        <f t="shared" si="1"/>
        <v>9.39876733957333</v>
      </c>
      <c r="H12" s="30">
        <f t="shared" si="2"/>
        <v>2.30313688256344</v>
      </c>
      <c r="I12">
        <v>0</v>
      </c>
      <c r="J12">
        <f t="shared" si="3"/>
        <v>2.30313688256344</v>
      </c>
      <c r="K12">
        <f t="shared" si="4"/>
        <v>11.7019042221368</v>
      </c>
      <c r="L12" s="26">
        <f t="shared" si="5"/>
        <v>4.68037625134196e-5</v>
      </c>
      <c r="M12" s="31"/>
      <c r="N12" s="28"/>
    </row>
    <row r="13" spans="1:14">
      <c r="A13" s="41" t="s">
        <v>27</v>
      </c>
      <c r="B13" s="8">
        <v>12.26</v>
      </c>
      <c r="C13" s="8">
        <v>8.78</v>
      </c>
      <c r="D13" s="8">
        <v>15.02</v>
      </c>
      <c r="E13" s="9">
        <v>37.48</v>
      </c>
      <c r="F13" s="28">
        <f t="shared" si="0"/>
        <v>0.237339458059548</v>
      </c>
      <c r="G13">
        <f t="shared" si="1"/>
        <v>9.39876733957333</v>
      </c>
      <c r="H13" s="30">
        <f t="shared" si="2"/>
        <v>2.30313688256344</v>
      </c>
      <c r="I13">
        <v>0</v>
      </c>
      <c r="J13">
        <f t="shared" si="3"/>
        <v>2.30313688256344</v>
      </c>
      <c r="K13">
        <f t="shared" si="4"/>
        <v>11.7019042221368</v>
      </c>
      <c r="L13" s="26">
        <f t="shared" si="5"/>
        <v>4.68037625134196e-5</v>
      </c>
      <c r="M13" s="31"/>
      <c r="N13" s="28"/>
    </row>
    <row r="14" spans="1:14">
      <c r="A14" s="41" t="s">
        <v>28</v>
      </c>
      <c r="B14" s="8">
        <v>12.26</v>
      </c>
      <c r="C14" s="8">
        <v>8.78</v>
      </c>
      <c r="D14" s="8">
        <v>15.02</v>
      </c>
      <c r="E14" s="9">
        <v>37.48</v>
      </c>
      <c r="F14" s="28">
        <f t="shared" si="0"/>
        <v>0.237339458059548</v>
      </c>
      <c r="G14">
        <f t="shared" si="1"/>
        <v>9.39876733957333</v>
      </c>
      <c r="H14" s="30">
        <f t="shared" si="2"/>
        <v>2.30313688256344</v>
      </c>
      <c r="I14">
        <v>0</v>
      </c>
      <c r="J14">
        <f t="shared" si="3"/>
        <v>2.30313688256344</v>
      </c>
      <c r="K14">
        <f t="shared" si="4"/>
        <v>11.7019042221368</v>
      </c>
      <c r="L14" s="26">
        <f t="shared" si="5"/>
        <v>4.68037625134196e-5</v>
      </c>
      <c r="M14" s="31"/>
      <c r="N14" s="28"/>
    </row>
    <row r="15" spans="1:14">
      <c r="A15" s="41" t="s">
        <v>29</v>
      </c>
      <c r="B15" s="8">
        <v>12.26</v>
      </c>
      <c r="C15" s="8">
        <v>8.78</v>
      </c>
      <c r="D15" s="8">
        <v>15.02</v>
      </c>
      <c r="E15" s="9">
        <v>37.48</v>
      </c>
      <c r="F15" s="28">
        <f t="shared" si="0"/>
        <v>0.237339458059548</v>
      </c>
      <c r="G15">
        <f t="shared" si="1"/>
        <v>9.39876733957333</v>
      </c>
      <c r="H15" s="30">
        <f t="shared" si="2"/>
        <v>2.30313688256344</v>
      </c>
      <c r="I15">
        <v>0</v>
      </c>
      <c r="J15">
        <f t="shared" si="3"/>
        <v>2.30313688256344</v>
      </c>
      <c r="K15">
        <f t="shared" si="4"/>
        <v>11.7019042221368</v>
      </c>
      <c r="L15" s="26">
        <f t="shared" si="5"/>
        <v>4.68037625134196e-5</v>
      </c>
      <c r="M15" s="31"/>
      <c r="N15" s="28"/>
    </row>
    <row r="16" spans="1:14">
      <c r="A16" s="41" t="s">
        <v>30</v>
      </c>
      <c r="B16" s="8">
        <v>12.26</v>
      </c>
      <c r="C16" s="8">
        <v>8.78</v>
      </c>
      <c r="D16" s="8">
        <v>15.02</v>
      </c>
      <c r="E16" s="9">
        <v>37.48</v>
      </c>
      <c r="F16" s="28">
        <f t="shared" si="0"/>
        <v>0.237339458059548</v>
      </c>
      <c r="G16">
        <f t="shared" si="1"/>
        <v>9.39876733957333</v>
      </c>
      <c r="H16" s="30">
        <f t="shared" si="2"/>
        <v>2.30313688256344</v>
      </c>
      <c r="I16">
        <v>0</v>
      </c>
      <c r="J16">
        <f t="shared" si="3"/>
        <v>2.30313688256344</v>
      </c>
      <c r="K16">
        <f t="shared" si="4"/>
        <v>11.7019042221368</v>
      </c>
      <c r="L16" s="26">
        <f t="shared" si="5"/>
        <v>4.68037625134196e-5</v>
      </c>
      <c r="M16" s="31"/>
      <c r="N16" s="28"/>
    </row>
    <row r="17" spans="1:14">
      <c r="A17" s="41" t="s">
        <v>31</v>
      </c>
      <c r="B17" s="8">
        <v>12.26</v>
      </c>
      <c r="C17" s="8">
        <v>8.78</v>
      </c>
      <c r="D17" s="8">
        <v>15.02</v>
      </c>
      <c r="E17" s="9">
        <v>37.48</v>
      </c>
      <c r="F17" s="28">
        <f t="shared" si="0"/>
        <v>0.237339458059548</v>
      </c>
      <c r="G17">
        <f t="shared" si="1"/>
        <v>9.39876733957333</v>
      </c>
      <c r="H17" s="30">
        <f t="shared" si="2"/>
        <v>2.30313688256344</v>
      </c>
      <c r="I17">
        <v>0</v>
      </c>
      <c r="J17">
        <f t="shared" si="3"/>
        <v>2.30313688256344</v>
      </c>
      <c r="K17">
        <f t="shared" si="4"/>
        <v>11.7019042221368</v>
      </c>
      <c r="L17" s="26">
        <f t="shared" si="5"/>
        <v>4.68037625134196e-5</v>
      </c>
      <c r="M17" s="31"/>
      <c r="N17" s="28"/>
    </row>
    <row r="18" spans="1:14">
      <c r="A18" s="41" t="s">
        <v>32</v>
      </c>
      <c r="B18" s="8">
        <v>12.26</v>
      </c>
      <c r="C18" s="8">
        <v>8.78</v>
      </c>
      <c r="D18" s="8">
        <v>15.02</v>
      </c>
      <c r="E18" s="9">
        <v>37.48</v>
      </c>
      <c r="F18" s="28">
        <f t="shared" si="0"/>
        <v>0.237339458059548</v>
      </c>
      <c r="G18">
        <f t="shared" si="1"/>
        <v>9.39876733957333</v>
      </c>
      <c r="H18" s="30">
        <f t="shared" si="2"/>
        <v>2.30313688256344</v>
      </c>
      <c r="I18">
        <v>0</v>
      </c>
      <c r="J18">
        <f t="shared" si="3"/>
        <v>2.30313688256344</v>
      </c>
      <c r="K18">
        <f t="shared" si="4"/>
        <v>11.7019042221368</v>
      </c>
      <c r="L18" s="26">
        <f t="shared" si="5"/>
        <v>4.68037625134196e-5</v>
      </c>
      <c r="M18" s="31"/>
      <c r="N18" s="28"/>
    </row>
    <row r="19" spans="1:14">
      <c r="A19" s="41" t="s">
        <v>33</v>
      </c>
      <c r="B19" s="8">
        <v>12.26</v>
      </c>
      <c r="C19" s="8">
        <v>8.78</v>
      </c>
      <c r="D19" s="8">
        <v>15.02</v>
      </c>
      <c r="E19" s="9">
        <v>37.48</v>
      </c>
      <c r="F19" s="28">
        <f t="shared" si="0"/>
        <v>0.237339458059548</v>
      </c>
      <c r="G19">
        <f t="shared" si="1"/>
        <v>9.39876733957333</v>
      </c>
      <c r="H19" s="30">
        <f t="shared" si="2"/>
        <v>2.30313688256344</v>
      </c>
      <c r="I19">
        <v>0</v>
      </c>
      <c r="J19">
        <f t="shared" si="3"/>
        <v>2.30313688256344</v>
      </c>
      <c r="K19">
        <f t="shared" si="4"/>
        <v>11.7019042221368</v>
      </c>
      <c r="L19" s="26">
        <f t="shared" si="5"/>
        <v>4.68037625134196e-5</v>
      </c>
      <c r="M19" s="31"/>
      <c r="N19" s="28"/>
    </row>
    <row r="20" spans="1:14">
      <c r="A20" s="41" t="s">
        <v>34</v>
      </c>
      <c r="B20" s="8">
        <v>12.26</v>
      </c>
      <c r="C20" s="8">
        <v>8.78</v>
      </c>
      <c r="D20" s="8">
        <v>15.02</v>
      </c>
      <c r="E20" s="9">
        <v>37.48</v>
      </c>
      <c r="F20" s="28">
        <f t="shared" si="0"/>
        <v>0.237339458059548</v>
      </c>
      <c r="G20">
        <f t="shared" si="1"/>
        <v>9.39876733957333</v>
      </c>
      <c r="H20" s="30">
        <f t="shared" si="2"/>
        <v>2.30313688256344</v>
      </c>
      <c r="I20">
        <v>0</v>
      </c>
      <c r="J20">
        <f t="shared" si="3"/>
        <v>2.30313688256344</v>
      </c>
      <c r="K20">
        <f t="shared" si="4"/>
        <v>11.7019042221368</v>
      </c>
      <c r="L20" s="26">
        <f t="shared" si="5"/>
        <v>4.68037625134196e-5</v>
      </c>
      <c r="M20" s="31"/>
      <c r="N20" s="28"/>
    </row>
    <row r="21" spans="1:14">
      <c r="A21" s="41" t="s">
        <v>35</v>
      </c>
      <c r="B21" s="8">
        <v>12.26</v>
      </c>
      <c r="C21" s="8">
        <v>8.78</v>
      </c>
      <c r="D21" s="8">
        <v>15.02</v>
      </c>
      <c r="E21" s="9">
        <v>37.48</v>
      </c>
      <c r="F21" s="28">
        <f t="shared" si="0"/>
        <v>0.237339458059548</v>
      </c>
      <c r="G21">
        <f t="shared" si="1"/>
        <v>9.39876733957333</v>
      </c>
      <c r="H21" s="30">
        <f t="shared" si="2"/>
        <v>2.30313688256344</v>
      </c>
      <c r="I21">
        <v>0</v>
      </c>
      <c r="J21">
        <f t="shared" si="3"/>
        <v>2.30313688256344</v>
      </c>
      <c r="K21">
        <f t="shared" si="4"/>
        <v>11.7019042221368</v>
      </c>
      <c r="L21" s="26">
        <f t="shared" si="5"/>
        <v>4.68037625134196e-5</v>
      </c>
      <c r="M21" s="31"/>
      <c r="N21" s="28"/>
    </row>
    <row r="22" spans="1:14">
      <c r="A22" s="41" t="s">
        <v>36</v>
      </c>
      <c r="B22" s="8">
        <v>12.26</v>
      </c>
      <c r="C22" s="8">
        <v>8.78</v>
      </c>
      <c r="D22" s="8">
        <v>15.02</v>
      </c>
      <c r="E22" s="9">
        <v>38.59</v>
      </c>
      <c r="F22" s="28">
        <f t="shared" si="0"/>
        <v>0.237339458059548</v>
      </c>
      <c r="G22">
        <f t="shared" si="1"/>
        <v>9.39876733957333</v>
      </c>
      <c r="H22" s="30">
        <f t="shared" si="2"/>
        <v>2.30313688256344</v>
      </c>
      <c r="I22">
        <v>0</v>
      </c>
      <c r="J22">
        <f t="shared" si="3"/>
        <v>2.30313688256344</v>
      </c>
      <c r="K22">
        <f t="shared" si="4"/>
        <v>11.7019042221368</v>
      </c>
      <c r="L22" s="26">
        <f t="shared" si="5"/>
        <v>4.68037625134196e-5</v>
      </c>
      <c r="M22" s="31"/>
      <c r="N22" s="28"/>
    </row>
    <row r="23" spans="1:14">
      <c r="A23" s="41" t="s">
        <v>37</v>
      </c>
      <c r="B23" s="8">
        <v>12.26</v>
      </c>
      <c r="C23" s="8">
        <v>8.78</v>
      </c>
      <c r="D23" s="8">
        <v>15.02</v>
      </c>
      <c r="E23" s="9">
        <v>45.5</v>
      </c>
      <c r="F23" s="28">
        <f t="shared" si="0"/>
        <v>0.237339458059548</v>
      </c>
      <c r="G23">
        <f t="shared" si="1"/>
        <v>9.39876733957333</v>
      </c>
      <c r="H23" s="30">
        <f t="shared" si="2"/>
        <v>2.30313688256344</v>
      </c>
      <c r="I23">
        <v>0</v>
      </c>
      <c r="J23">
        <f t="shared" si="3"/>
        <v>2.30313688256344</v>
      </c>
      <c r="K23">
        <f t="shared" si="4"/>
        <v>11.7019042221368</v>
      </c>
      <c r="L23" s="26">
        <f t="shared" si="5"/>
        <v>4.68037625134196e-5</v>
      </c>
      <c r="M23" s="31"/>
      <c r="N23" s="28"/>
    </row>
    <row r="24" spans="1:14">
      <c r="A24" s="41" t="s">
        <v>38</v>
      </c>
      <c r="B24" s="8">
        <v>12.26</v>
      </c>
      <c r="C24" s="8">
        <v>8.78</v>
      </c>
      <c r="D24" s="8">
        <v>15.02</v>
      </c>
      <c r="E24" s="9">
        <v>45.5</v>
      </c>
      <c r="F24" s="28">
        <f t="shared" si="0"/>
        <v>0.237339458059548</v>
      </c>
      <c r="G24">
        <f t="shared" si="1"/>
        <v>9.39876733957333</v>
      </c>
      <c r="H24" s="30">
        <f t="shared" si="2"/>
        <v>2.30313688256344</v>
      </c>
      <c r="I24">
        <v>0</v>
      </c>
      <c r="J24">
        <f t="shared" si="3"/>
        <v>2.30313688256344</v>
      </c>
      <c r="K24">
        <f t="shared" si="4"/>
        <v>11.7019042221368</v>
      </c>
      <c r="L24" s="26">
        <f t="shared" si="5"/>
        <v>4.68037625134196e-5</v>
      </c>
      <c r="M24" s="31"/>
      <c r="N24" s="28"/>
    </row>
    <row r="25" spans="1:14">
      <c r="A25" s="41" t="s">
        <v>39</v>
      </c>
      <c r="B25" s="8">
        <v>12.26</v>
      </c>
      <c r="C25" s="8">
        <v>8.78</v>
      </c>
      <c r="D25" s="8">
        <v>15.02</v>
      </c>
      <c r="E25" s="9">
        <v>46.05</v>
      </c>
      <c r="F25" s="28">
        <f t="shared" si="0"/>
        <v>0.237339458059548</v>
      </c>
      <c r="G25">
        <f t="shared" si="1"/>
        <v>9.39876733957333</v>
      </c>
      <c r="H25" s="30">
        <f t="shared" si="2"/>
        <v>2.30313688256344</v>
      </c>
      <c r="I25">
        <v>0</v>
      </c>
      <c r="J25">
        <f t="shared" si="3"/>
        <v>2.30313688256344</v>
      </c>
      <c r="K25">
        <f t="shared" si="4"/>
        <v>11.7019042221368</v>
      </c>
      <c r="L25" s="26">
        <f t="shared" si="5"/>
        <v>4.68037625134196e-5</v>
      </c>
      <c r="M25" s="31"/>
      <c r="N25" s="28"/>
    </row>
    <row r="26" spans="1:14">
      <c r="A26" s="41" t="s">
        <v>40</v>
      </c>
      <c r="B26" s="8">
        <v>12.26</v>
      </c>
      <c r="C26" s="8">
        <v>8.78</v>
      </c>
      <c r="D26" s="8">
        <v>15.02</v>
      </c>
      <c r="E26" s="9">
        <v>46.19</v>
      </c>
      <c r="F26" s="28">
        <f t="shared" si="0"/>
        <v>0.237339458059548</v>
      </c>
      <c r="G26">
        <f t="shared" si="1"/>
        <v>9.39876733957333</v>
      </c>
      <c r="H26" s="30">
        <f t="shared" si="2"/>
        <v>2.30313688256344</v>
      </c>
      <c r="I26">
        <v>0</v>
      </c>
      <c r="J26">
        <f t="shared" si="3"/>
        <v>2.30313688256344</v>
      </c>
      <c r="K26">
        <f t="shared" si="4"/>
        <v>11.7019042221368</v>
      </c>
      <c r="L26" s="26">
        <f t="shared" si="5"/>
        <v>4.68037625134196e-5</v>
      </c>
      <c r="M26" s="31"/>
      <c r="N26" s="28"/>
    </row>
    <row r="27" spans="1:14">
      <c r="A27" s="41" t="s">
        <v>41</v>
      </c>
      <c r="B27" s="8">
        <v>12.26</v>
      </c>
      <c r="C27" s="8">
        <v>8.78</v>
      </c>
      <c r="D27" s="8">
        <v>15.02</v>
      </c>
      <c r="E27" s="9">
        <v>46.05</v>
      </c>
      <c r="F27" s="28">
        <f t="shared" si="0"/>
        <v>0.237339458059548</v>
      </c>
      <c r="G27">
        <f t="shared" si="1"/>
        <v>9.39876733957333</v>
      </c>
      <c r="H27" s="30">
        <f t="shared" si="2"/>
        <v>2.30313688256344</v>
      </c>
      <c r="I27">
        <v>0</v>
      </c>
      <c r="J27">
        <f t="shared" si="3"/>
        <v>2.30313688256344</v>
      </c>
      <c r="K27">
        <f t="shared" si="4"/>
        <v>11.7019042221368</v>
      </c>
      <c r="L27" s="26">
        <f t="shared" si="5"/>
        <v>4.68037625134196e-5</v>
      </c>
      <c r="M27" s="31"/>
      <c r="N27" s="28"/>
    </row>
    <row r="28" spans="1:14">
      <c r="A28" s="41" t="s">
        <v>42</v>
      </c>
      <c r="B28" s="8">
        <v>12.26</v>
      </c>
      <c r="C28" s="8">
        <v>8.78</v>
      </c>
      <c r="D28" s="8">
        <v>15.02</v>
      </c>
      <c r="E28" s="9">
        <v>44.81</v>
      </c>
      <c r="F28" s="28">
        <f t="shared" si="0"/>
        <v>0.237339458059548</v>
      </c>
      <c r="G28">
        <f t="shared" si="1"/>
        <v>9.39876733957333</v>
      </c>
      <c r="H28" s="30">
        <f t="shared" si="2"/>
        <v>2.30313688256344</v>
      </c>
      <c r="I28">
        <v>0</v>
      </c>
      <c r="J28">
        <f t="shared" si="3"/>
        <v>2.30313688256344</v>
      </c>
      <c r="K28">
        <f t="shared" si="4"/>
        <v>11.7019042221368</v>
      </c>
      <c r="L28" s="26">
        <f t="shared" si="5"/>
        <v>4.68037625134196e-5</v>
      </c>
      <c r="M28" s="31"/>
      <c r="N28" s="28"/>
    </row>
    <row r="29" ht="15.75" spans="1:14">
      <c r="A29" s="42" t="s">
        <v>43</v>
      </c>
      <c r="B29" s="16">
        <v>12.26</v>
      </c>
      <c r="C29" s="16">
        <v>8.78</v>
      </c>
      <c r="D29" s="16">
        <v>15.02</v>
      </c>
      <c r="E29" s="17">
        <v>42.32</v>
      </c>
      <c r="F29" s="28">
        <f t="shared" si="0"/>
        <v>0.237339458059548</v>
      </c>
      <c r="G29">
        <f t="shared" si="1"/>
        <v>9.39876733957333</v>
      </c>
      <c r="H29" s="30">
        <f t="shared" si="2"/>
        <v>2.30313688256344</v>
      </c>
      <c r="I29">
        <v>0</v>
      </c>
      <c r="J29">
        <f t="shared" si="3"/>
        <v>2.30313688256344</v>
      </c>
      <c r="K29">
        <f t="shared" si="4"/>
        <v>11.7019042221368</v>
      </c>
      <c r="L29" s="26">
        <f t="shared" si="5"/>
        <v>4.68037625134196e-5</v>
      </c>
      <c r="M29" s="31"/>
      <c r="N29" s="23"/>
    </row>
  </sheetData>
  <mergeCells count="11">
    <mergeCell ref="A3:E3"/>
    <mergeCell ref="H4:J4"/>
    <mergeCell ref="A4:A5"/>
    <mergeCell ref="F4:F5"/>
    <mergeCell ref="G4:G5"/>
    <mergeCell ref="K4:K5"/>
    <mergeCell ref="L4:L5"/>
    <mergeCell ref="M4:M5"/>
    <mergeCell ref="M6:M29"/>
    <mergeCell ref="N4:N5"/>
    <mergeCell ref="N6:N29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33" sqref="B33"/>
    </sheetView>
  </sheetViews>
  <sheetFormatPr defaultColWidth="9" defaultRowHeight="15"/>
  <sheetData>
    <row r="1" spans="1:3">
      <c r="A1" t="s">
        <v>0</v>
      </c>
      <c r="C1" t="s">
        <v>44</v>
      </c>
    </row>
    <row r="2" ht="15.75" spans="1:3">
      <c r="A2" t="s">
        <v>4</v>
      </c>
      <c r="C2" t="s">
        <v>6</v>
      </c>
    </row>
    <row r="3" ht="16.5" spans="1:5">
      <c r="A3" s="1" t="s">
        <v>46</v>
      </c>
      <c r="B3" s="1"/>
      <c r="C3" s="1"/>
      <c r="D3" s="1"/>
      <c r="E3" s="1"/>
    </row>
    <row r="4" spans="1:14">
      <c r="A4" s="2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50</v>
      </c>
      <c r="G4" s="4"/>
      <c r="H4" s="4"/>
      <c r="I4" s="4"/>
      <c r="J4" s="4"/>
      <c r="K4" s="20"/>
      <c r="L4" s="21" t="s">
        <v>51</v>
      </c>
      <c r="M4" s="10" t="s">
        <v>52</v>
      </c>
      <c r="N4" s="22" t="s">
        <v>53</v>
      </c>
    </row>
    <row r="5" ht="15.75" spans="1:14">
      <c r="A5" s="5"/>
      <c r="B5" s="5" t="s">
        <v>18</v>
      </c>
      <c r="C5" s="5" t="s">
        <v>18</v>
      </c>
      <c r="D5" s="5" t="s">
        <v>18</v>
      </c>
      <c r="E5" s="5" t="s">
        <v>19</v>
      </c>
      <c r="F5" s="6"/>
      <c r="G5" s="6"/>
      <c r="H5" s="6"/>
      <c r="I5" s="6"/>
      <c r="J5" s="23"/>
      <c r="K5" s="6"/>
      <c r="L5" s="23"/>
      <c r="M5" s="23"/>
      <c r="N5" s="24"/>
    </row>
    <row r="6" spans="1:14">
      <c r="A6" s="41" t="s">
        <v>20</v>
      </c>
      <c r="B6" s="8">
        <v>35.67</v>
      </c>
      <c r="C6" s="8">
        <v>37.88</v>
      </c>
      <c r="D6" s="8">
        <v>42.19</v>
      </c>
      <c r="E6" s="9">
        <v>49.52</v>
      </c>
      <c r="F6" s="28">
        <f>(SUM(B6:D6)/(200000/(SQRT(3)*380)))</f>
        <v>0.380888364889242</v>
      </c>
      <c r="G6">
        <f>(((1+(F6^2*5))/(1+5))*0.8)*55</f>
        <v>12.6527847052933</v>
      </c>
      <c r="H6" s="30">
        <f>(1*(F6^1.6)*23)</f>
        <v>4.90912585426108</v>
      </c>
      <c r="I6">
        <v>0</v>
      </c>
      <c r="J6">
        <f>H6-I6</f>
        <v>4.90912585426108</v>
      </c>
      <c r="K6">
        <f>G6+J6</f>
        <v>17.5619105595544</v>
      </c>
      <c r="L6" s="26">
        <f>2^((K6-98)/6)</f>
        <v>9.21058145017325e-5</v>
      </c>
      <c r="M6" s="25">
        <f>SUM(L6:L29)</f>
        <v>0.00320066252052299</v>
      </c>
      <c r="N6" s="10">
        <f>((8760-(M6-365))/8760)*(30-4)</f>
        <v>27.0833238336501</v>
      </c>
    </row>
    <row r="7" spans="1:14">
      <c r="A7" s="41" t="s">
        <v>21</v>
      </c>
      <c r="B7" s="8">
        <v>36.51</v>
      </c>
      <c r="C7" s="8">
        <v>38.77</v>
      </c>
      <c r="D7" s="8">
        <v>43.18</v>
      </c>
      <c r="E7" s="9">
        <v>49.92</v>
      </c>
      <c r="F7" s="28">
        <f t="shared" ref="F7:F29" si="0">(SUM(B7:D7)/(200000/(SQRT(3)*380)))</f>
        <v>0.389839603462758</v>
      </c>
      <c r="G7">
        <f t="shared" ref="G7:G29" si="1">(((1+(F7^2*5))/(1+5))*0.8)*55</f>
        <v>12.9057469356933</v>
      </c>
      <c r="H7" s="30">
        <f t="shared" ref="H7:H29" si="2">(1*(F7^1.6)*23)</f>
        <v>5.095013823016</v>
      </c>
      <c r="I7">
        <v>0</v>
      </c>
      <c r="J7">
        <f t="shared" ref="J7:J29" si="3">H7-I7</f>
        <v>5.095013823016</v>
      </c>
      <c r="K7">
        <f t="shared" ref="K7:K29" si="4">G7+J7</f>
        <v>18.0007607587093</v>
      </c>
      <c r="L7" s="26">
        <f t="shared" ref="L7:L29" si="5">2^((K7-98)/6)</f>
        <v>9.6895786675534e-5</v>
      </c>
      <c r="M7" s="31"/>
      <c r="N7" s="28"/>
    </row>
    <row r="8" spans="1:14">
      <c r="A8" s="41" t="s">
        <v>22</v>
      </c>
      <c r="B8" s="8">
        <v>37.35</v>
      </c>
      <c r="C8" s="8">
        <v>39.66</v>
      </c>
      <c r="D8" s="8">
        <v>44.17</v>
      </c>
      <c r="E8" s="9">
        <v>50.31</v>
      </c>
      <c r="F8" s="28">
        <f t="shared" si="0"/>
        <v>0.398790842036273</v>
      </c>
      <c r="G8">
        <f t="shared" si="1"/>
        <v>13.1645849753733</v>
      </c>
      <c r="H8" s="30">
        <f t="shared" si="2"/>
        <v>5.28348061538154</v>
      </c>
      <c r="I8">
        <v>0</v>
      </c>
      <c r="J8">
        <f t="shared" si="3"/>
        <v>5.28348061538154</v>
      </c>
      <c r="K8">
        <f t="shared" si="4"/>
        <v>18.4480655907549</v>
      </c>
      <c r="L8" s="26">
        <f t="shared" si="5"/>
        <v>0.000102034472035567</v>
      </c>
      <c r="M8" s="31"/>
      <c r="N8" s="28"/>
    </row>
    <row r="9" spans="1:14">
      <c r="A9" s="41" t="s">
        <v>23</v>
      </c>
      <c r="B9" s="8">
        <v>38.18</v>
      </c>
      <c r="C9" s="8">
        <v>40.55</v>
      </c>
      <c r="D9" s="8">
        <v>45.16</v>
      </c>
      <c r="E9" s="9">
        <v>50.7</v>
      </c>
      <c r="F9" s="28">
        <f t="shared" si="0"/>
        <v>0.407709171644446</v>
      </c>
      <c r="G9">
        <f t="shared" si="1"/>
        <v>13.4283148502433</v>
      </c>
      <c r="H9" s="30">
        <f t="shared" si="2"/>
        <v>5.4737959766213</v>
      </c>
      <c r="I9">
        <v>0</v>
      </c>
      <c r="J9">
        <f t="shared" si="3"/>
        <v>5.4737959766213</v>
      </c>
      <c r="K9">
        <f t="shared" si="4"/>
        <v>18.9021108268646</v>
      </c>
      <c r="L9" s="26">
        <f t="shared" si="5"/>
        <v>0.000107529376484967</v>
      </c>
      <c r="M9" s="31"/>
      <c r="N9" s="28"/>
    </row>
    <row r="10" spans="1:14">
      <c r="A10" s="41" t="s">
        <v>24</v>
      </c>
      <c r="B10" s="8">
        <v>39.02</v>
      </c>
      <c r="C10" s="8">
        <v>41.43</v>
      </c>
      <c r="D10" s="8">
        <v>46.15</v>
      </c>
      <c r="E10" s="9">
        <v>51.09</v>
      </c>
      <c r="F10" s="28">
        <f t="shared" si="0"/>
        <v>0.416627501252618</v>
      </c>
      <c r="G10">
        <f t="shared" si="1"/>
        <v>13.6978774093333</v>
      </c>
      <c r="H10" s="30">
        <f t="shared" si="2"/>
        <v>5.66662574507212</v>
      </c>
      <c r="I10">
        <v>0</v>
      </c>
      <c r="J10">
        <f t="shared" si="3"/>
        <v>5.66662574507212</v>
      </c>
      <c r="K10">
        <f t="shared" si="4"/>
        <v>19.3645031544055</v>
      </c>
      <c r="L10" s="26">
        <f t="shared" si="5"/>
        <v>0.000113429526958292</v>
      </c>
      <c r="M10" s="31"/>
      <c r="N10" s="28"/>
    </row>
    <row r="11" spans="1:14">
      <c r="A11" s="41" t="s">
        <v>25</v>
      </c>
      <c r="B11" s="8">
        <v>13.68</v>
      </c>
      <c r="C11" s="8">
        <v>14.52</v>
      </c>
      <c r="D11" s="8">
        <v>16.18</v>
      </c>
      <c r="E11" s="9">
        <v>39.19</v>
      </c>
      <c r="F11" s="28">
        <f t="shared" si="0"/>
        <v>0.146049988195823</v>
      </c>
      <c r="G11">
        <f t="shared" si="1"/>
        <v>8.11545529857333</v>
      </c>
      <c r="H11" s="30">
        <f t="shared" si="2"/>
        <v>1.05908368522784</v>
      </c>
      <c r="I11">
        <v>0</v>
      </c>
      <c r="J11">
        <f t="shared" si="3"/>
        <v>1.05908368522784</v>
      </c>
      <c r="K11">
        <f t="shared" si="4"/>
        <v>9.17453898380118</v>
      </c>
      <c r="L11" s="26">
        <f t="shared" si="5"/>
        <v>3.49525320467446e-5</v>
      </c>
      <c r="M11" s="31"/>
      <c r="N11" s="28"/>
    </row>
    <row r="12" spans="1:14">
      <c r="A12" s="41" t="s">
        <v>26</v>
      </c>
      <c r="B12" s="8">
        <v>13.68</v>
      </c>
      <c r="C12" s="8">
        <v>14.52</v>
      </c>
      <c r="D12" s="8">
        <v>16.18</v>
      </c>
      <c r="E12" s="9">
        <v>39.19</v>
      </c>
      <c r="F12" s="28">
        <f t="shared" si="0"/>
        <v>0.146049988195823</v>
      </c>
      <c r="G12">
        <f t="shared" si="1"/>
        <v>8.11545529857333</v>
      </c>
      <c r="H12" s="30">
        <f t="shared" si="2"/>
        <v>1.05908368522784</v>
      </c>
      <c r="I12">
        <v>0</v>
      </c>
      <c r="J12">
        <f t="shared" si="3"/>
        <v>1.05908368522784</v>
      </c>
      <c r="K12">
        <f t="shared" si="4"/>
        <v>9.17453898380118</v>
      </c>
      <c r="L12" s="26">
        <f t="shared" si="5"/>
        <v>3.49525320467446e-5</v>
      </c>
      <c r="M12" s="31"/>
      <c r="N12" s="28"/>
    </row>
    <row r="13" spans="1:14">
      <c r="A13" s="41" t="s">
        <v>27</v>
      </c>
      <c r="B13" s="8">
        <v>13.68</v>
      </c>
      <c r="C13" s="8">
        <v>14.52</v>
      </c>
      <c r="D13" s="8">
        <v>16.18</v>
      </c>
      <c r="E13" s="9">
        <v>39.19</v>
      </c>
      <c r="F13" s="28">
        <f t="shared" si="0"/>
        <v>0.146049988195823</v>
      </c>
      <c r="G13">
        <f t="shared" si="1"/>
        <v>8.11545529857333</v>
      </c>
      <c r="H13" s="30">
        <f t="shared" si="2"/>
        <v>1.05908368522784</v>
      </c>
      <c r="I13">
        <v>0</v>
      </c>
      <c r="J13">
        <f t="shared" si="3"/>
        <v>1.05908368522784</v>
      </c>
      <c r="K13">
        <f t="shared" si="4"/>
        <v>9.17453898380118</v>
      </c>
      <c r="L13" s="26">
        <f t="shared" si="5"/>
        <v>3.49525320467446e-5</v>
      </c>
      <c r="M13" s="31"/>
      <c r="N13" s="28"/>
    </row>
    <row r="14" spans="1:14">
      <c r="A14" s="41" t="s">
        <v>28</v>
      </c>
      <c r="B14" s="8">
        <v>13.68</v>
      </c>
      <c r="C14" s="8">
        <v>14.52</v>
      </c>
      <c r="D14" s="8">
        <v>16.18</v>
      </c>
      <c r="E14" s="9">
        <v>39.19</v>
      </c>
      <c r="F14" s="28">
        <f t="shared" si="0"/>
        <v>0.146049988195823</v>
      </c>
      <c r="G14">
        <f t="shared" si="1"/>
        <v>8.11545529857333</v>
      </c>
      <c r="H14" s="30">
        <f t="shared" si="2"/>
        <v>1.05908368522784</v>
      </c>
      <c r="I14">
        <v>0</v>
      </c>
      <c r="J14">
        <f t="shared" si="3"/>
        <v>1.05908368522784</v>
      </c>
      <c r="K14">
        <f t="shared" si="4"/>
        <v>9.17453898380118</v>
      </c>
      <c r="L14" s="26">
        <f t="shared" si="5"/>
        <v>3.49525320467446e-5</v>
      </c>
      <c r="M14" s="31"/>
      <c r="N14" s="28"/>
    </row>
    <row r="15" spans="1:14">
      <c r="A15" s="41" t="s">
        <v>29</v>
      </c>
      <c r="B15" s="8">
        <v>13.68</v>
      </c>
      <c r="C15" s="8">
        <v>14.52</v>
      </c>
      <c r="D15" s="8">
        <v>16.18</v>
      </c>
      <c r="E15" s="9">
        <v>39.19</v>
      </c>
      <c r="F15" s="28">
        <f t="shared" si="0"/>
        <v>0.146049988195823</v>
      </c>
      <c r="G15">
        <f t="shared" si="1"/>
        <v>8.11545529857333</v>
      </c>
      <c r="H15" s="30">
        <f t="shared" si="2"/>
        <v>1.05908368522784</v>
      </c>
      <c r="I15">
        <v>0</v>
      </c>
      <c r="J15">
        <f t="shared" si="3"/>
        <v>1.05908368522784</v>
      </c>
      <c r="K15">
        <f t="shared" si="4"/>
        <v>9.17453898380118</v>
      </c>
      <c r="L15" s="26">
        <f t="shared" si="5"/>
        <v>3.49525320467446e-5</v>
      </c>
      <c r="M15" s="31"/>
      <c r="N15" s="28"/>
    </row>
    <row r="16" spans="1:14">
      <c r="A16" s="41" t="s">
        <v>30</v>
      </c>
      <c r="B16" s="8">
        <v>13.68</v>
      </c>
      <c r="C16" s="8">
        <v>14.52</v>
      </c>
      <c r="D16" s="8">
        <v>16.18</v>
      </c>
      <c r="E16" s="9">
        <v>39.19</v>
      </c>
      <c r="F16" s="28">
        <f t="shared" si="0"/>
        <v>0.146049988195823</v>
      </c>
      <c r="G16">
        <f t="shared" si="1"/>
        <v>8.11545529857333</v>
      </c>
      <c r="H16" s="30">
        <f t="shared" si="2"/>
        <v>1.05908368522784</v>
      </c>
      <c r="I16">
        <v>0</v>
      </c>
      <c r="J16">
        <f t="shared" si="3"/>
        <v>1.05908368522784</v>
      </c>
      <c r="K16">
        <f t="shared" si="4"/>
        <v>9.17453898380118</v>
      </c>
      <c r="L16" s="26">
        <f t="shared" si="5"/>
        <v>3.49525320467446e-5</v>
      </c>
      <c r="M16" s="31"/>
      <c r="N16" s="28"/>
    </row>
    <row r="17" spans="1:14">
      <c r="A17" s="41" t="s">
        <v>31</v>
      </c>
      <c r="B17" s="8">
        <v>13.68</v>
      </c>
      <c r="C17" s="8">
        <v>14.52</v>
      </c>
      <c r="D17" s="8">
        <v>16.18</v>
      </c>
      <c r="E17" s="9">
        <v>39.19</v>
      </c>
      <c r="F17" s="28">
        <f t="shared" si="0"/>
        <v>0.146049988195823</v>
      </c>
      <c r="G17">
        <f t="shared" si="1"/>
        <v>8.11545529857333</v>
      </c>
      <c r="H17" s="30">
        <f t="shared" si="2"/>
        <v>1.05908368522784</v>
      </c>
      <c r="I17">
        <v>0</v>
      </c>
      <c r="J17">
        <f t="shared" si="3"/>
        <v>1.05908368522784</v>
      </c>
      <c r="K17">
        <f t="shared" si="4"/>
        <v>9.17453898380118</v>
      </c>
      <c r="L17" s="26">
        <f t="shared" si="5"/>
        <v>3.49525320467446e-5</v>
      </c>
      <c r="M17" s="31"/>
      <c r="N17" s="28"/>
    </row>
    <row r="18" spans="1:14">
      <c r="A18" s="41" t="s">
        <v>32</v>
      </c>
      <c r="B18" s="8">
        <v>13.68</v>
      </c>
      <c r="C18" s="8">
        <v>14.52</v>
      </c>
      <c r="D18" s="8">
        <v>16.18</v>
      </c>
      <c r="E18" s="9">
        <v>39.19</v>
      </c>
      <c r="F18" s="28">
        <f t="shared" si="0"/>
        <v>0.146049988195823</v>
      </c>
      <c r="G18">
        <f t="shared" si="1"/>
        <v>8.11545529857333</v>
      </c>
      <c r="H18" s="30">
        <f t="shared" si="2"/>
        <v>1.05908368522784</v>
      </c>
      <c r="I18">
        <v>0</v>
      </c>
      <c r="J18">
        <f t="shared" si="3"/>
        <v>1.05908368522784</v>
      </c>
      <c r="K18">
        <f t="shared" si="4"/>
        <v>9.17453898380118</v>
      </c>
      <c r="L18" s="26">
        <f t="shared" si="5"/>
        <v>3.49525320467446e-5</v>
      </c>
      <c r="M18" s="31"/>
      <c r="N18" s="28"/>
    </row>
    <row r="19" spans="1:14">
      <c r="A19" s="41" t="s">
        <v>33</v>
      </c>
      <c r="B19" s="8">
        <v>13.68</v>
      </c>
      <c r="C19" s="8">
        <v>14.52</v>
      </c>
      <c r="D19" s="8">
        <v>16.18</v>
      </c>
      <c r="E19" s="9">
        <v>39.19</v>
      </c>
      <c r="F19" s="28">
        <f t="shared" si="0"/>
        <v>0.146049988195823</v>
      </c>
      <c r="G19">
        <f t="shared" si="1"/>
        <v>8.11545529857333</v>
      </c>
      <c r="H19" s="30">
        <f t="shared" si="2"/>
        <v>1.05908368522784</v>
      </c>
      <c r="I19">
        <v>0</v>
      </c>
      <c r="J19">
        <f t="shared" si="3"/>
        <v>1.05908368522784</v>
      </c>
      <c r="K19">
        <f t="shared" si="4"/>
        <v>9.17453898380118</v>
      </c>
      <c r="L19" s="26">
        <f t="shared" si="5"/>
        <v>3.49525320467446e-5</v>
      </c>
      <c r="M19" s="31"/>
      <c r="N19" s="28"/>
    </row>
    <row r="20" spans="1:14">
      <c r="A20" s="41" t="s">
        <v>34</v>
      </c>
      <c r="B20" s="8">
        <v>13.68</v>
      </c>
      <c r="C20" s="8">
        <v>14.52</v>
      </c>
      <c r="D20" s="8">
        <v>16.18</v>
      </c>
      <c r="E20" s="9">
        <v>39.19</v>
      </c>
      <c r="F20" s="28">
        <f t="shared" si="0"/>
        <v>0.146049988195823</v>
      </c>
      <c r="G20">
        <f t="shared" si="1"/>
        <v>8.11545529857333</v>
      </c>
      <c r="H20" s="30">
        <f t="shared" si="2"/>
        <v>1.05908368522784</v>
      </c>
      <c r="I20">
        <v>0</v>
      </c>
      <c r="J20">
        <f t="shared" si="3"/>
        <v>1.05908368522784</v>
      </c>
      <c r="K20">
        <f t="shared" si="4"/>
        <v>9.17453898380118</v>
      </c>
      <c r="L20" s="26">
        <f t="shared" si="5"/>
        <v>3.49525320467446e-5</v>
      </c>
      <c r="M20" s="31"/>
      <c r="N20" s="28"/>
    </row>
    <row r="21" spans="1:14">
      <c r="A21" s="41" t="s">
        <v>35</v>
      </c>
      <c r="B21" s="8">
        <v>19.15</v>
      </c>
      <c r="C21" s="8">
        <v>20.33</v>
      </c>
      <c r="D21" s="8">
        <v>22.65</v>
      </c>
      <c r="E21" s="9">
        <v>41.76</v>
      </c>
      <c r="F21" s="28">
        <f t="shared" si="0"/>
        <v>0.204463401681083</v>
      </c>
      <c r="G21">
        <f t="shared" si="1"/>
        <v>8.86619369632333</v>
      </c>
      <c r="H21" s="30">
        <f t="shared" si="2"/>
        <v>1.8143153172834</v>
      </c>
      <c r="I21">
        <v>0</v>
      </c>
      <c r="J21">
        <f t="shared" si="3"/>
        <v>1.8143153172834</v>
      </c>
      <c r="K21">
        <f t="shared" si="4"/>
        <v>10.6805090136067</v>
      </c>
      <c r="L21" s="26">
        <f t="shared" si="5"/>
        <v>4.15944769893005e-5</v>
      </c>
      <c r="M21" s="31"/>
      <c r="N21" s="28"/>
    </row>
    <row r="22" spans="1:14">
      <c r="A22" s="41" t="s">
        <v>36</v>
      </c>
      <c r="B22" s="8">
        <v>19.15</v>
      </c>
      <c r="C22" s="8">
        <v>20.33</v>
      </c>
      <c r="D22" s="8">
        <v>22.65</v>
      </c>
      <c r="E22" s="9">
        <v>41.76</v>
      </c>
      <c r="F22" s="28">
        <f t="shared" si="0"/>
        <v>0.204463401681083</v>
      </c>
      <c r="G22">
        <f t="shared" si="1"/>
        <v>8.86619369632333</v>
      </c>
      <c r="H22" s="30">
        <f t="shared" si="2"/>
        <v>1.8143153172834</v>
      </c>
      <c r="I22">
        <v>0</v>
      </c>
      <c r="J22">
        <f t="shared" si="3"/>
        <v>1.8143153172834</v>
      </c>
      <c r="K22">
        <f t="shared" si="4"/>
        <v>10.6805090136067</v>
      </c>
      <c r="L22" s="26">
        <f t="shared" si="5"/>
        <v>4.15944769893005e-5</v>
      </c>
      <c r="M22" s="31"/>
      <c r="N22" s="28"/>
    </row>
    <row r="23" spans="1:14">
      <c r="A23" s="41" t="s">
        <v>37</v>
      </c>
      <c r="B23" s="8">
        <v>53.74</v>
      </c>
      <c r="C23" s="8">
        <v>57.07</v>
      </c>
      <c r="D23" s="8">
        <v>63.56</v>
      </c>
      <c r="E23" s="9">
        <v>58.01</v>
      </c>
      <c r="F23" s="28">
        <f t="shared" si="0"/>
        <v>0.573833628699992</v>
      </c>
      <c r="G23">
        <f t="shared" si="1"/>
        <v>19.4071178923233</v>
      </c>
      <c r="H23" s="30">
        <f t="shared" si="2"/>
        <v>9.45769772217001</v>
      </c>
      <c r="I23">
        <v>0</v>
      </c>
      <c r="J23">
        <f t="shared" si="3"/>
        <v>9.45769772217001</v>
      </c>
      <c r="K23">
        <f t="shared" si="4"/>
        <v>28.8648156144933</v>
      </c>
      <c r="L23" s="26">
        <f t="shared" si="5"/>
        <v>0.000339916795625546</v>
      </c>
      <c r="M23" s="31"/>
      <c r="N23" s="28"/>
    </row>
    <row r="24" spans="1:14">
      <c r="A24" s="41" t="s">
        <v>38</v>
      </c>
      <c r="B24" s="8">
        <v>54.43</v>
      </c>
      <c r="C24" s="8">
        <v>57.8</v>
      </c>
      <c r="D24" s="8">
        <v>64.38</v>
      </c>
      <c r="E24" s="9">
        <v>58.33</v>
      </c>
      <c r="F24" s="28">
        <f t="shared" si="0"/>
        <v>0.581205236937005</v>
      </c>
      <c r="G24">
        <f t="shared" si="1"/>
        <v>19.7193160062433</v>
      </c>
      <c r="H24" s="30">
        <f t="shared" si="2"/>
        <v>9.65283907844506</v>
      </c>
      <c r="I24">
        <v>0</v>
      </c>
      <c r="J24">
        <f t="shared" si="3"/>
        <v>9.65283907844506</v>
      </c>
      <c r="K24">
        <f t="shared" si="4"/>
        <v>29.3721550846884</v>
      </c>
      <c r="L24" s="26">
        <f t="shared" si="5"/>
        <v>0.000360434779222475</v>
      </c>
      <c r="M24" s="31"/>
      <c r="N24" s="28"/>
    </row>
    <row r="25" spans="1:14">
      <c r="A25" s="41" t="s">
        <v>39</v>
      </c>
      <c r="B25" s="8">
        <v>55.12</v>
      </c>
      <c r="C25" s="8">
        <v>58.53</v>
      </c>
      <c r="D25" s="8">
        <v>65.19</v>
      </c>
      <c r="E25" s="9">
        <v>58.66</v>
      </c>
      <c r="F25" s="28">
        <f t="shared" si="0"/>
        <v>0.588543936208674</v>
      </c>
      <c r="G25">
        <f t="shared" si="1"/>
        <v>20.0340787110933</v>
      </c>
      <c r="H25" s="30">
        <f t="shared" si="2"/>
        <v>9.84859002781204</v>
      </c>
      <c r="I25">
        <v>0</v>
      </c>
      <c r="J25">
        <f t="shared" si="3"/>
        <v>9.84859002781204</v>
      </c>
      <c r="K25">
        <f t="shared" si="4"/>
        <v>29.8826687389054</v>
      </c>
      <c r="L25" s="26">
        <f t="shared" si="5"/>
        <v>0.000382331438629279</v>
      </c>
      <c r="M25" s="31"/>
      <c r="N25" s="28"/>
    </row>
    <row r="26" spans="1:14">
      <c r="A26" s="41" t="s">
        <v>40</v>
      </c>
      <c r="B26" s="8">
        <v>55.81</v>
      </c>
      <c r="C26" s="8">
        <v>59.26</v>
      </c>
      <c r="D26" s="8">
        <v>66.01</v>
      </c>
      <c r="E26" s="9">
        <v>58.98</v>
      </c>
      <c r="F26" s="28">
        <f t="shared" si="0"/>
        <v>0.595915544445687</v>
      </c>
      <c r="G26">
        <f t="shared" si="1"/>
        <v>20.3542289907733</v>
      </c>
      <c r="H26" s="30">
        <f t="shared" si="2"/>
        <v>10.0466987150442</v>
      </c>
      <c r="I26">
        <v>0</v>
      </c>
      <c r="J26">
        <f t="shared" si="3"/>
        <v>10.0466987150442</v>
      </c>
      <c r="K26">
        <f t="shared" si="4"/>
        <v>30.4009277058175</v>
      </c>
      <c r="L26" s="26">
        <f t="shared" si="5"/>
        <v>0.000405921380367086</v>
      </c>
      <c r="M26" s="31"/>
      <c r="N26" s="28"/>
    </row>
    <row r="27" spans="1:14">
      <c r="A27" s="41" t="s">
        <v>41</v>
      </c>
      <c r="B27" s="8">
        <v>56.5</v>
      </c>
      <c r="C27" s="8">
        <v>59.99</v>
      </c>
      <c r="D27" s="8">
        <v>66.82</v>
      </c>
      <c r="E27" s="9">
        <v>59.3</v>
      </c>
      <c r="F27" s="28">
        <f t="shared" si="0"/>
        <v>0.603254243717357</v>
      </c>
      <c r="G27">
        <f t="shared" si="1"/>
        <v>20.6769083606433</v>
      </c>
      <c r="H27" s="30">
        <f t="shared" si="2"/>
        <v>10.2453890166664</v>
      </c>
      <c r="I27">
        <v>0</v>
      </c>
      <c r="J27">
        <f t="shared" si="3"/>
        <v>10.2453890166664</v>
      </c>
      <c r="K27">
        <f t="shared" si="4"/>
        <v>30.9222973773097</v>
      </c>
      <c r="L27" s="26">
        <f t="shared" si="5"/>
        <v>0.000431121728412259</v>
      </c>
      <c r="M27" s="31"/>
      <c r="N27" s="28"/>
    </row>
    <row r="28" spans="1:14">
      <c r="A28" s="41" t="s">
        <v>42</v>
      </c>
      <c r="B28" s="8">
        <v>49.92</v>
      </c>
      <c r="C28" s="8">
        <v>53.01</v>
      </c>
      <c r="D28" s="8">
        <v>59.04</v>
      </c>
      <c r="E28" s="9">
        <v>56.21</v>
      </c>
      <c r="F28" s="28">
        <f t="shared" si="0"/>
        <v>0.533026511673669</v>
      </c>
      <c r="G28">
        <f t="shared" si="1"/>
        <v>17.7509662787233</v>
      </c>
      <c r="H28" s="30">
        <f t="shared" si="2"/>
        <v>8.4047719262312</v>
      </c>
      <c r="I28">
        <v>0</v>
      </c>
      <c r="J28">
        <f t="shared" si="3"/>
        <v>8.4047719262312</v>
      </c>
      <c r="K28">
        <f t="shared" si="4"/>
        <v>26.1557382049545</v>
      </c>
      <c r="L28" s="26">
        <f t="shared" si="5"/>
        <v>0.00024857285314747</v>
      </c>
      <c r="M28" s="31"/>
      <c r="N28" s="28"/>
    </row>
    <row r="29" ht="15.75" spans="1:14">
      <c r="A29" s="42" t="s">
        <v>43</v>
      </c>
      <c r="B29" s="16">
        <v>34.84</v>
      </c>
      <c r="C29" s="16">
        <v>36.99</v>
      </c>
      <c r="D29" s="16">
        <v>41.2</v>
      </c>
      <c r="E29" s="17">
        <v>49.13</v>
      </c>
      <c r="F29" s="28">
        <f t="shared" si="0"/>
        <v>0.371970035281069</v>
      </c>
      <c r="G29">
        <f t="shared" si="1"/>
        <v>12.4065959287233</v>
      </c>
      <c r="H29" s="30">
        <f t="shared" si="2"/>
        <v>4.72650983022733</v>
      </c>
      <c r="I29">
        <v>0</v>
      </c>
      <c r="J29">
        <f t="shared" si="3"/>
        <v>4.72650983022733</v>
      </c>
      <c r="K29">
        <f t="shared" si="4"/>
        <v>17.1331057589507</v>
      </c>
      <c r="L29" s="26">
        <f t="shared" si="5"/>
        <v>8.76542940167338e-5</v>
      </c>
      <c r="M29" s="31"/>
      <c r="N29" s="23"/>
    </row>
  </sheetData>
  <mergeCells count="11">
    <mergeCell ref="A3:E3"/>
    <mergeCell ref="H4:J4"/>
    <mergeCell ref="A4:A5"/>
    <mergeCell ref="F4:F5"/>
    <mergeCell ref="G4:G5"/>
    <mergeCell ref="K4:K5"/>
    <mergeCell ref="L4:L5"/>
    <mergeCell ref="M4:M5"/>
    <mergeCell ref="M6:M29"/>
    <mergeCell ref="N4:N5"/>
    <mergeCell ref="N6:N29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33" sqref="B33"/>
    </sheetView>
  </sheetViews>
  <sheetFormatPr defaultColWidth="9" defaultRowHeight="15"/>
  <sheetData>
    <row r="1" spans="1:3">
      <c r="A1" t="s">
        <v>0</v>
      </c>
      <c r="C1" t="s">
        <v>45</v>
      </c>
    </row>
    <row r="2" ht="15.75" spans="1:3">
      <c r="A2" t="s">
        <v>4</v>
      </c>
      <c r="C2" t="s">
        <v>7</v>
      </c>
    </row>
    <row r="3" ht="16.5" spans="1:5">
      <c r="A3" s="1" t="s">
        <v>47</v>
      </c>
      <c r="B3" s="1"/>
      <c r="C3" s="1"/>
      <c r="D3" s="1"/>
      <c r="E3" s="1"/>
    </row>
    <row r="4" spans="1:14">
      <c r="A4" s="2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50</v>
      </c>
      <c r="G4" s="4"/>
      <c r="H4" s="4"/>
      <c r="I4" s="4"/>
      <c r="J4" s="4"/>
      <c r="K4" s="20"/>
      <c r="L4" s="21" t="s">
        <v>51</v>
      </c>
      <c r="M4" s="10" t="s">
        <v>52</v>
      </c>
      <c r="N4" s="22" t="s">
        <v>53</v>
      </c>
    </row>
    <row r="5" ht="15.75" spans="1:14">
      <c r="A5" s="5"/>
      <c r="B5" s="5" t="s">
        <v>18</v>
      </c>
      <c r="C5" s="5" t="s">
        <v>18</v>
      </c>
      <c r="D5" s="5" t="s">
        <v>18</v>
      </c>
      <c r="E5" s="5" t="s">
        <v>19</v>
      </c>
      <c r="F5" s="6"/>
      <c r="G5" s="6"/>
      <c r="H5" s="6"/>
      <c r="I5" s="6"/>
      <c r="J5" s="23"/>
      <c r="K5" s="6"/>
      <c r="L5" s="23"/>
      <c r="M5" s="23"/>
      <c r="N5" s="24"/>
    </row>
    <row r="6" spans="1:14">
      <c r="A6" s="41" t="s">
        <v>20</v>
      </c>
      <c r="B6" s="8">
        <v>57.63</v>
      </c>
      <c r="C6" s="8">
        <v>104.24</v>
      </c>
      <c r="D6" s="8">
        <v>64.54</v>
      </c>
      <c r="E6" s="9">
        <v>51.81</v>
      </c>
      <c r="F6" s="28">
        <f>(SUM(B6:D6)/(160000/(SQRT(3)*380)))</f>
        <v>0.931364855436465</v>
      </c>
      <c r="G6">
        <f>(((1+(F6^2*5))/(1+5))*0.8)*55</f>
        <v>39.1394847778802</v>
      </c>
      <c r="H6" s="30">
        <f>(1*(F6^1.6)*23)</f>
        <v>20.5267214849759</v>
      </c>
      <c r="I6">
        <v>0</v>
      </c>
      <c r="J6">
        <f>H6-I6</f>
        <v>20.5267214849759</v>
      </c>
      <c r="K6">
        <f>G6+J6</f>
        <v>59.6662062628561</v>
      </c>
      <c r="L6" s="26">
        <f>2^((K6-98)/6)</f>
        <v>0.0119324522809093</v>
      </c>
      <c r="M6" s="25">
        <f>SUM(L6:L29)</f>
        <v>676.437351768873</v>
      </c>
      <c r="N6" s="10">
        <f>((8760-(M6-365))/8760)*(30-6)</f>
        <v>23.1467469814551</v>
      </c>
    </row>
    <row r="7" spans="1:14">
      <c r="A7" s="41" t="s">
        <v>21</v>
      </c>
      <c r="B7" s="8">
        <v>57.63</v>
      </c>
      <c r="C7" s="8">
        <v>104.24</v>
      </c>
      <c r="D7" s="8">
        <v>64.54</v>
      </c>
      <c r="E7" s="9">
        <v>51.81</v>
      </c>
      <c r="F7" s="28">
        <f t="shared" ref="F7:F29" si="0">(SUM(B7:D7)/(160000/(SQRT(3)*380)))</f>
        <v>0.931364855436465</v>
      </c>
      <c r="G7">
        <f t="shared" ref="G7:G29" si="1">(((1+(F7^2*5))/(1+5))*0.8)*55</f>
        <v>39.1394847778802</v>
      </c>
      <c r="H7" s="30">
        <f t="shared" ref="H7:H29" si="2">(1*(F7^1.6)*23)</f>
        <v>20.5267214849759</v>
      </c>
      <c r="I7">
        <v>0</v>
      </c>
      <c r="J7">
        <f t="shared" ref="J7:J29" si="3">H7-I7</f>
        <v>20.5267214849759</v>
      </c>
      <c r="K7">
        <f t="shared" ref="K7:K29" si="4">G7+J7</f>
        <v>59.6662062628561</v>
      </c>
      <c r="L7" s="26">
        <f t="shared" ref="L7:L29" si="5">2^((K7-98)/6)</f>
        <v>0.0119324522809093</v>
      </c>
      <c r="M7" s="31"/>
      <c r="N7" s="28"/>
    </row>
    <row r="8" spans="1:14">
      <c r="A8" s="41" t="s">
        <v>22</v>
      </c>
      <c r="B8" s="8">
        <v>57.63</v>
      </c>
      <c r="C8" s="8">
        <v>104.24</v>
      </c>
      <c r="D8" s="8">
        <v>64.54</v>
      </c>
      <c r="E8" s="9">
        <v>51.81</v>
      </c>
      <c r="F8" s="28">
        <f t="shared" si="0"/>
        <v>0.931364855436465</v>
      </c>
      <c r="G8">
        <f t="shared" si="1"/>
        <v>39.1394847778802</v>
      </c>
      <c r="H8" s="30">
        <f t="shared" si="2"/>
        <v>20.5267214849759</v>
      </c>
      <c r="I8">
        <v>0</v>
      </c>
      <c r="J8">
        <f t="shared" si="3"/>
        <v>20.5267214849759</v>
      </c>
      <c r="K8">
        <f t="shared" si="4"/>
        <v>59.6662062628561</v>
      </c>
      <c r="L8" s="26">
        <f t="shared" si="5"/>
        <v>0.0119324522809093</v>
      </c>
      <c r="M8" s="31"/>
      <c r="N8" s="28"/>
    </row>
    <row r="9" spans="1:14">
      <c r="A9" s="41" t="s">
        <v>23</v>
      </c>
      <c r="B9" s="8">
        <v>57.63</v>
      </c>
      <c r="C9" s="8">
        <v>104.24</v>
      </c>
      <c r="D9" s="8">
        <v>64.54</v>
      </c>
      <c r="E9" s="9">
        <v>51.81</v>
      </c>
      <c r="F9" s="28">
        <f t="shared" si="0"/>
        <v>0.931364855436465</v>
      </c>
      <c r="G9">
        <f t="shared" si="1"/>
        <v>39.1394847778802</v>
      </c>
      <c r="H9" s="30">
        <f t="shared" si="2"/>
        <v>20.5267214849759</v>
      </c>
      <c r="I9">
        <v>0</v>
      </c>
      <c r="J9">
        <f t="shared" si="3"/>
        <v>20.5267214849759</v>
      </c>
      <c r="K9">
        <f t="shared" si="4"/>
        <v>59.6662062628561</v>
      </c>
      <c r="L9" s="26">
        <f t="shared" si="5"/>
        <v>0.0119324522809093</v>
      </c>
      <c r="M9" s="31"/>
      <c r="N9" s="28"/>
    </row>
    <row r="10" spans="1:14">
      <c r="A10" s="41" t="s">
        <v>24</v>
      </c>
      <c r="B10" s="8">
        <v>57.63</v>
      </c>
      <c r="C10" s="8">
        <v>104.24</v>
      </c>
      <c r="D10" s="8">
        <v>64.54</v>
      </c>
      <c r="E10" s="9">
        <v>51.81</v>
      </c>
      <c r="F10" s="28">
        <f t="shared" si="0"/>
        <v>0.931364855436465</v>
      </c>
      <c r="G10">
        <f t="shared" si="1"/>
        <v>39.1394847778802</v>
      </c>
      <c r="H10" s="30">
        <f t="shared" si="2"/>
        <v>20.5267214849759</v>
      </c>
      <c r="I10">
        <v>0</v>
      </c>
      <c r="J10">
        <f t="shared" si="3"/>
        <v>20.5267214849759</v>
      </c>
      <c r="K10">
        <f t="shared" si="4"/>
        <v>59.6662062628561</v>
      </c>
      <c r="L10" s="26">
        <f t="shared" si="5"/>
        <v>0.0119324522809093</v>
      </c>
      <c r="M10" s="31"/>
      <c r="N10" s="28"/>
    </row>
    <row r="11" spans="1:14">
      <c r="A11" s="41" t="s">
        <v>25</v>
      </c>
      <c r="B11" s="8">
        <v>57.63</v>
      </c>
      <c r="C11" s="8">
        <v>104.24</v>
      </c>
      <c r="D11" s="8">
        <v>64.54</v>
      </c>
      <c r="E11" s="9">
        <v>51.81</v>
      </c>
      <c r="F11" s="28">
        <f t="shared" si="0"/>
        <v>0.931364855436465</v>
      </c>
      <c r="G11">
        <f t="shared" si="1"/>
        <v>39.1394847778802</v>
      </c>
      <c r="H11" s="30">
        <f t="shared" si="2"/>
        <v>20.5267214849759</v>
      </c>
      <c r="I11">
        <v>0</v>
      </c>
      <c r="J11">
        <f t="shared" si="3"/>
        <v>20.5267214849759</v>
      </c>
      <c r="K11">
        <f t="shared" si="4"/>
        <v>59.6662062628561</v>
      </c>
      <c r="L11" s="26">
        <f t="shared" si="5"/>
        <v>0.0119324522809093</v>
      </c>
      <c r="M11" s="31"/>
      <c r="N11" s="28"/>
    </row>
    <row r="12" spans="1:14">
      <c r="A12" s="41" t="s">
        <v>26</v>
      </c>
      <c r="B12" s="8">
        <v>23.46</v>
      </c>
      <c r="C12" s="8">
        <v>42.42</v>
      </c>
      <c r="D12" s="8">
        <v>26.27</v>
      </c>
      <c r="E12" s="9">
        <v>39.87</v>
      </c>
      <c r="F12" s="28">
        <f t="shared" si="0"/>
        <v>0.379070144553996</v>
      </c>
      <c r="G12">
        <f t="shared" si="1"/>
        <v>12.6021197313802</v>
      </c>
      <c r="H12" s="30">
        <f t="shared" si="2"/>
        <v>4.87168461957584</v>
      </c>
      <c r="I12">
        <v>0</v>
      </c>
      <c r="J12">
        <f t="shared" si="3"/>
        <v>4.87168461957584</v>
      </c>
      <c r="K12">
        <f t="shared" si="4"/>
        <v>17.473804350956</v>
      </c>
      <c r="L12" s="26">
        <f t="shared" si="5"/>
        <v>9.11730770219715e-5</v>
      </c>
      <c r="M12" s="31"/>
      <c r="N12" s="28"/>
    </row>
    <row r="13" spans="1:14">
      <c r="A13" s="41" t="s">
        <v>27</v>
      </c>
      <c r="B13" s="8">
        <v>23.46</v>
      </c>
      <c r="C13" s="8">
        <v>42.42</v>
      </c>
      <c r="D13" s="8">
        <v>26.27</v>
      </c>
      <c r="E13" s="9">
        <v>39.87</v>
      </c>
      <c r="F13" s="28">
        <f t="shared" si="0"/>
        <v>0.379070144553996</v>
      </c>
      <c r="G13">
        <f t="shared" si="1"/>
        <v>12.6021197313802</v>
      </c>
      <c r="H13" s="30">
        <f t="shared" si="2"/>
        <v>4.87168461957584</v>
      </c>
      <c r="I13">
        <v>0</v>
      </c>
      <c r="J13">
        <f t="shared" si="3"/>
        <v>4.87168461957584</v>
      </c>
      <c r="K13">
        <f t="shared" si="4"/>
        <v>17.473804350956</v>
      </c>
      <c r="L13" s="26">
        <f t="shared" si="5"/>
        <v>9.11730770219715e-5</v>
      </c>
      <c r="M13" s="31"/>
      <c r="N13" s="28"/>
    </row>
    <row r="14" spans="1:14">
      <c r="A14" s="41" t="s">
        <v>28</v>
      </c>
      <c r="B14" s="8">
        <v>23.46</v>
      </c>
      <c r="C14" s="8">
        <v>42.42</v>
      </c>
      <c r="D14" s="8">
        <v>26.27</v>
      </c>
      <c r="E14" s="9">
        <v>39.87</v>
      </c>
      <c r="F14" s="28">
        <f t="shared" si="0"/>
        <v>0.379070144553996</v>
      </c>
      <c r="G14">
        <f t="shared" si="1"/>
        <v>12.6021197313802</v>
      </c>
      <c r="H14" s="30">
        <f t="shared" si="2"/>
        <v>4.87168461957584</v>
      </c>
      <c r="I14">
        <v>0</v>
      </c>
      <c r="J14">
        <f t="shared" si="3"/>
        <v>4.87168461957584</v>
      </c>
      <c r="K14">
        <f t="shared" si="4"/>
        <v>17.473804350956</v>
      </c>
      <c r="L14" s="26">
        <f t="shared" si="5"/>
        <v>9.11730770219715e-5</v>
      </c>
      <c r="M14" s="31"/>
      <c r="N14" s="28"/>
    </row>
    <row r="15" spans="1:14">
      <c r="A15" s="41" t="s">
        <v>29</v>
      </c>
      <c r="B15" s="8">
        <v>23.46</v>
      </c>
      <c r="C15" s="8">
        <v>42.42</v>
      </c>
      <c r="D15" s="8">
        <v>26.27</v>
      </c>
      <c r="E15" s="9">
        <v>39.87</v>
      </c>
      <c r="F15" s="28">
        <f t="shared" si="0"/>
        <v>0.379070144553996</v>
      </c>
      <c r="G15">
        <f t="shared" si="1"/>
        <v>12.6021197313802</v>
      </c>
      <c r="H15" s="30">
        <f t="shared" si="2"/>
        <v>4.87168461957584</v>
      </c>
      <c r="I15">
        <v>0</v>
      </c>
      <c r="J15">
        <f t="shared" si="3"/>
        <v>4.87168461957584</v>
      </c>
      <c r="K15">
        <f t="shared" si="4"/>
        <v>17.473804350956</v>
      </c>
      <c r="L15" s="26">
        <f t="shared" si="5"/>
        <v>9.11730770219715e-5</v>
      </c>
      <c r="M15" s="31"/>
      <c r="N15" s="28"/>
    </row>
    <row r="16" spans="1:14">
      <c r="A16" s="41" t="s">
        <v>30</v>
      </c>
      <c r="B16" s="8">
        <v>23.46</v>
      </c>
      <c r="C16" s="8">
        <v>42.42</v>
      </c>
      <c r="D16" s="8">
        <v>26.27</v>
      </c>
      <c r="E16" s="9">
        <v>39.87</v>
      </c>
      <c r="F16" s="28">
        <f t="shared" si="0"/>
        <v>0.379070144553996</v>
      </c>
      <c r="G16">
        <f t="shared" si="1"/>
        <v>12.6021197313802</v>
      </c>
      <c r="H16" s="30">
        <f t="shared" si="2"/>
        <v>4.87168461957584</v>
      </c>
      <c r="I16">
        <v>0</v>
      </c>
      <c r="J16">
        <f t="shared" si="3"/>
        <v>4.87168461957584</v>
      </c>
      <c r="K16">
        <f t="shared" si="4"/>
        <v>17.473804350956</v>
      </c>
      <c r="L16" s="26">
        <f t="shared" si="5"/>
        <v>9.11730770219715e-5</v>
      </c>
      <c r="M16" s="31"/>
      <c r="N16" s="28"/>
    </row>
    <row r="17" spans="1:14">
      <c r="A17" s="41" t="s">
        <v>31</v>
      </c>
      <c r="B17" s="8">
        <v>23.46</v>
      </c>
      <c r="C17" s="8">
        <v>42.42</v>
      </c>
      <c r="D17" s="8">
        <v>26.27</v>
      </c>
      <c r="E17" s="9">
        <v>39.87</v>
      </c>
      <c r="F17" s="28">
        <f t="shared" si="0"/>
        <v>0.379070144553996</v>
      </c>
      <c r="G17">
        <f t="shared" si="1"/>
        <v>12.6021197313802</v>
      </c>
      <c r="H17" s="30">
        <f t="shared" si="2"/>
        <v>4.87168461957584</v>
      </c>
      <c r="I17">
        <v>0</v>
      </c>
      <c r="J17">
        <f t="shared" si="3"/>
        <v>4.87168461957584</v>
      </c>
      <c r="K17">
        <f t="shared" si="4"/>
        <v>17.473804350956</v>
      </c>
      <c r="L17" s="26">
        <f t="shared" si="5"/>
        <v>9.11730770219715e-5</v>
      </c>
      <c r="M17" s="31"/>
      <c r="N17" s="28"/>
    </row>
    <row r="18" spans="1:14">
      <c r="A18" s="41" t="s">
        <v>32</v>
      </c>
      <c r="B18" s="8">
        <v>23.46</v>
      </c>
      <c r="C18" s="8">
        <v>42.42</v>
      </c>
      <c r="D18" s="8">
        <v>26.27</v>
      </c>
      <c r="E18" s="9">
        <v>39.87</v>
      </c>
      <c r="F18" s="28">
        <f t="shared" si="0"/>
        <v>0.379070144553996</v>
      </c>
      <c r="G18">
        <f t="shared" si="1"/>
        <v>12.6021197313802</v>
      </c>
      <c r="H18" s="30">
        <f t="shared" si="2"/>
        <v>4.87168461957584</v>
      </c>
      <c r="I18">
        <v>0</v>
      </c>
      <c r="J18">
        <f t="shared" si="3"/>
        <v>4.87168461957584</v>
      </c>
      <c r="K18">
        <f t="shared" si="4"/>
        <v>17.473804350956</v>
      </c>
      <c r="L18" s="26">
        <f t="shared" si="5"/>
        <v>9.11730770219715e-5</v>
      </c>
      <c r="M18" s="31"/>
      <c r="N18" s="28"/>
    </row>
    <row r="19" spans="1:14">
      <c r="A19" s="41" t="s">
        <v>33</v>
      </c>
      <c r="B19" s="8">
        <v>23.46</v>
      </c>
      <c r="C19" s="8">
        <v>42.42</v>
      </c>
      <c r="D19" s="8">
        <v>26.27</v>
      </c>
      <c r="E19" s="9">
        <v>39.87</v>
      </c>
      <c r="F19" s="28">
        <f t="shared" si="0"/>
        <v>0.379070144553996</v>
      </c>
      <c r="G19">
        <f t="shared" si="1"/>
        <v>12.6021197313802</v>
      </c>
      <c r="H19" s="30">
        <f t="shared" si="2"/>
        <v>4.87168461957584</v>
      </c>
      <c r="I19">
        <v>0</v>
      </c>
      <c r="J19">
        <f t="shared" si="3"/>
        <v>4.87168461957584</v>
      </c>
      <c r="K19">
        <f t="shared" si="4"/>
        <v>17.473804350956</v>
      </c>
      <c r="L19" s="26">
        <f t="shared" si="5"/>
        <v>9.11730770219715e-5</v>
      </c>
      <c r="M19" s="31"/>
      <c r="N19" s="28"/>
    </row>
    <row r="20" spans="1:14">
      <c r="A20" s="41" t="s">
        <v>34</v>
      </c>
      <c r="B20" s="8">
        <v>23.46</v>
      </c>
      <c r="C20" s="8">
        <v>42.42</v>
      </c>
      <c r="D20" s="8">
        <v>26.27</v>
      </c>
      <c r="E20" s="9">
        <v>39.87</v>
      </c>
      <c r="F20" s="28">
        <f t="shared" si="0"/>
        <v>0.379070144553996</v>
      </c>
      <c r="G20">
        <f t="shared" si="1"/>
        <v>12.6021197313802</v>
      </c>
      <c r="H20" s="30">
        <f t="shared" si="2"/>
        <v>4.87168461957584</v>
      </c>
      <c r="I20">
        <v>0</v>
      </c>
      <c r="J20">
        <f t="shared" si="3"/>
        <v>4.87168461957584</v>
      </c>
      <c r="K20">
        <f t="shared" si="4"/>
        <v>17.473804350956</v>
      </c>
      <c r="L20" s="26">
        <f t="shared" si="5"/>
        <v>9.11730770219715e-5</v>
      </c>
      <c r="M20" s="31"/>
      <c r="N20" s="28"/>
    </row>
    <row r="21" spans="1:14">
      <c r="A21" s="41" t="s">
        <v>35</v>
      </c>
      <c r="B21" s="8">
        <v>32.84</v>
      </c>
      <c r="C21" s="8">
        <v>59.39</v>
      </c>
      <c r="D21" s="8">
        <v>36.77</v>
      </c>
      <c r="E21" s="9">
        <v>43.15</v>
      </c>
      <c r="F21" s="28">
        <f t="shared" si="0"/>
        <v>0.530657066168915</v>
      </c>
      <c r="G21">
        <f t="shared" si="1"/>
        <v>17.6585538020833</v>
      </c>
      <c r="H21" s="30">
        <f t="shared" si="2"/>
        <v>8.34507335567351</v>
      </c>
      <c r="I21">
        <v>0</v>
      </c>
      <c r="J21">
        <f t="shared" si="3"/>
        <v>8.34507335567351</v>
      </c>
      <c r="K21">
        <f t="shared" si="4"/>
        <v>26.0036271577568</v>
      </c>
      <c r="L21" s="26">
        <f t="shared" si="5"/>
        <v>0.000244242947631583</v>
      </c>
      <c r="M21" s="31"/>
      <c r="N21" s="28"/>
    </row>
    <row r="22" spans="1:14">
      <c r="A22" s="41" t="s">
        <v>36</v>
      </c>
      <c r="B22" s="8">
        <v>32.84</v>
      </c>
      <c r="C22" s="8">
        <v>59.39</v>
      </c>
      <c r="D22" s="8">
        <v>36.77</v>
      </c>
      <c r="E22" s="9">
        <v>43.15</v>
      </c>
      <c r="F22" s="28">
        <f t="shared" si="0"/>
        <v>0.530657066168915</v>
      </c>
      <c r="G22">
        <f t="shared" si="1"/>
        <v>17.6585538020833</v>
      </c>
      <c r="H22" s="30">
        <f t="shared" si="2"/>
        <v>8.34507335567351</v>
      </c>
      <c r="I22">
        <v>0</v>
      </c>
      <c r="J22">
        <f t="shared" si="3"/>
        <v>8.34507335567351</v>
      </c>
      <c r="K22">
        <f t="shared" si="4"/>
        <v>26.0036271577568</v>
      </c>
      <c r="L22" s="26">
        <f t="shared" si="5"/>
        <v>0.000244242947631583</v>
      </c>
      <c r="M22" s="31"/>
      <c r="N22" s="28"/>
    </row>
    <row r="23" spans="1:14">
      <c r="A23" s="41" t="s">
        <v>37</v>
      </c>
      <c r="B23" s="8">
        <v>96.17</v>
      </c>
      <c r="C23" s="8">
        <v>173.94</v>
      </c>
      <c r="D23" s="8">
        <v>107.69</v>
      </c>
      <c r="E23" s="9">
        <v>63.62</v>
      </c>
      <c r="F23" s="28">
        <f t="shared" si="0"/>
        <v>1.55412588836136</v>
      </c>
      <c r="G23">
        <f t="shared" si="1"/>
        <v>95.8946001520833</v>
      </c>
      <c r="H23" s="30">
        <f t="shared" si="2"/>
        <v>46.569947449713</v>
      </c>
      <c r="I23">
        <v>0</v>
      </c>
      <c r="J23">
        <f t="shared" si="3"/>
        <v>46.569947449713</v>
      </c>
      <c r="K23">
        <f t="shared" si="4"/>
        <v>142.464547601796</v>
      </c>
      <c r="L23" s="26">
        <f t="shared" si="5"/>
        <v>170.161156516413</v>
      </c>
      <c r="M23" s="31"/>
      <c r="N23" s="28"/>
    </row>
    <row r="24" spans="1:14">
      <c r="A24" s="41" t="s">
        <v>38</v>
      </c>
      <c r="B24" s="8">
        <v>97.34</v>
      </c>
      <c r="C24" s="8">
        <v>176.06</v>
      </c>
      <c r="D24" s="8">
        <v>109</v>
      </c>
      <c r="E24" s="9">
        <v>65.26</v>
      </c>
      <c r="F24" s="28">
        <f t="shared" si="0"/>
        <v>1.57304854343405</v>
      </c>
      <c r="G24">
        <f t="shared" si="1"/>
        <v>98.0643297333333</v>
      </c>
      <c r="H24" s="30">
        <f t="shared" si="2"/>
        <v>47.480494773279</v>
      </c>
      <c r="I24">
        <v>0</v>
      </c>
      <c r="J24">
        <f t="shared" si="3"/>
        <v>47.480494773279</v>
      </c>
      <c r="K24">
        <f t="shared" si="4"/>
        <v>145.544824506612</v>
      </c>
      <c r="L24" s="26">
        <f t="shared" si="5"/>
        <v>242.886318675507</v>
      </c>
      <c r="M24" s="31"/>
      <c r="N24" s="28"/>
    </row>
    <row r="25" spans="1:14">
      <c r="A25" s="41" t="s">
        <v>39</v>
      </c>
      <c r="B25" s="8">
        <v>91.48</v>
      </c>
      <c r="C25" s="8">
        <v>165.45</v>
      </c>
      <c r="D25" s="8">
        <v>102.44</v>
      </c>
      <c r="E25" s="9">
        <v>65.67</v>
      </c>
      <c r="F25" s="28">
        <f t="shared" si="0"/>
        <v>1.47831185945057</v>
      </c>
      <c r="G25">
        <f t="shared" si="1"/>
        <v>87.4648849723802</v>
      </c>
      <c r="H25" s="30">
        <f t="shared" si="2"/>
        <v>42.9886229414737</v>
      </c>
      <c r="I25">
        <v>0</v>
      </c>
      <c r="J25">
        <f t="shared" si="3"/>
        <v>42.9886229414737</v>
      </c>
      <c r="K25">
        <f t="shared" si="4"/>
        <v>130.453507913854</v>
      </c>
      <c r="L25" s="26">
        <f t="shared" si="5"/>
        <v>42.4860697506091</v>
      </c>
      <c r="M25" s="31"/>
      <c r="N25" s="28"/>
    </row>
    <row r="26" spans="1:14">
      <c r="A26" s="41" t="s">
        <v>40</v>
      </c>
      <c r="B26" s="8">
        <v>91.48</v>
      </c>
      <c r="C26" s="8">
        <v>165.45</v>
      </c>
      <c r="D26" s="8">
        <v>102.44</v>
      </c>
      <c r="E26" s="9">
        <v>63.62</v>
      </c>
      <c r="F26" s="28">
        <f t="shared" si="0"/>
        <v>1.47831185945057</v>
      </c>
      <c r="G26">
        <f t="shared" si="1"/>
        <v>87.4648849723802</v>
      </c>
      <c r="H26" s="30">
        <f t="shared" si="2"/>
        <v>42.9886229414737</v>
      </c>
      <c r="I26">
        <v>0</v>
      </c>
      <c r="J26">
        <f t="shared" si="3"/>
        <v>42.9886229414737</v>
      </c>
      <c r="K26">
        <f t="shared" si="4"/>
        <v>130.453507913854</v>
      </c>
      <c r="L26" s="26">
        <f t="shared" si="5"/>
        <v>42.4860697506091</v>
      </c>
      <c r="M26" s="31"/>
      <c r="N26" s="28"/>
    </row>
    <row r="27" spans="1:14">
      <c r="A27" s="41" t="s">
        <v>41</v>
      </c>
      <c r="B27" s="8">
        <v>96.17</v>
      </c>
      <c r="C27" s="8">
        <v>173.94</v>
      </c>
      <c r="D27" s="8">
        <v>107.69</v>
      </c>
      <c r="E27" s="9">
        <v>65.26</v>
      </c>
      <c r="F27" s="28">
        <f t="shared" si="0"/>
        <v>1.55412588836136</v>
      </c>
      <c r="G27">
        <f t="shared" si="1"/>
        <v>95.8946001520833</v>
      </c>
      <c r="H27" s="30">
        <f t="shared" si="2"/>
        <v>46.569947449713</v>
      </c>
      <c r="I27">
        <v>0</v>
      </c>
      <c r="J27">
        <f t="shared" si="3"/>
        <v>46.569947449713</v>
      </c>
      <c r="K27">
        <f t="shared" si="4"/>
        <v>142.464547601796</v>
      </c>
      <c r="L27" s="26">
        <f t="shared" si="5"/>
        <v>170.161156516413</v>
      </c>
      <c r="M27" s="31"/>
      <c r="N27" s="28"/>
    </row>
    <row r="28" spans="1:14">
      <c r="A28" s="41" t="s">
        <v>42</v>
      </c>
      <c r="B28" s="8">
        <v>85.61</v>
      </c>
      <c r="C28" s="8">
        <v>154.85</v>
      </c>
      <c r="D28" s="8">
        <v>95.87</v>
      </c>
      <c r="E28" s="9">
        <v>61.57</v>
      </c>
      <c r="F28" s="28">
        <f t="shared" si="0"/>
        <v>1.3835340392604</v>
      </c>
      <c r="G28">
        <f t="shared" si="1"/>
        <v>77.5194360523802</v>
      </c>
      <c r="H28" s="30">
        <f t="shared" si="2"/>
        <v>38.6644283709505</v>
      </c>
      <c r="I28">
        <v>0</v>
      </c>
      <c r="J28">
        <f t="shared" si="3"/>
        <v>38.6644283709505</v>
      </c>
      <c r="K28">
        <f t="shared" si="4"/>
        <v>116.183864423331</v>
      </c>
      <c r="L28" s="26">
        <f t="shared" si="5"/>
        <v>8.17174434976678</v>
      </c>
      <c r="M28" s="31"/>
      <c r="N28" s="28"/>
    </row>
    <row r="29" ht="15.75" spans="1:14">
      <c r="A29" s="42" t="s">
        <v>43</v>
      </c>
      <c r="B29" s="16">
        <v>57.63</v>
      </c>
      <c r="C29" s="16">
        <v>104.24</v>
      </c>
      <c r="D29" s="16">
        <v>64.54</v>
      </c>
      <c r="E29" s="17">
        <v>51.81</v>
      </c>
      <c r="F29" s="28">
        <f t="shared" si="0"/>
        <v>0.931364855436465</v>
      </c>
      <c r="G29">
        <f t="shared" si="1"/>
        <v>39.1394847778802</v>
      </c>
      <c r="H29" s="30">
        <f t="shared" si="2"/>
        <v>20.5267214849759</v>
      </c>
      <c r="I29">
        <v>0</v>
      </c>
      <c r="J29">
        <f t="shared" si="3"/>
        <v>20.5267214849759</v>
      </c>
      <c r="K29">
        <f t="shared" si="4"/>
        <v>59.6662062628561</v>
      </c>
      <c r="L29" s="26">
        <f t="shared" si="5"/>
        <v>0.0119324522809093</v>
      </c>
      <c r="M29" s="31"/>
      <c r="N29" s="23"/>
    </row>
  </sheetData>
  <mergeCells count="11">
    <mergeCell ref="A3:E3"/>
    <mergeCell ref="H4:J4"/>
    <mergeCell ref="A4:A5"/>
    <mergeCell ref="F4:F5"/>
    <mergeCell ref="G4:G5"/>
    <mergeCell ref="K4:K5"/>
    <mergeCell ref="L4:L5"/>
    <mergeCell ref="M4:M5"/>
    <mergeCell ref="M6:M29"/>
    <mergeCell ref="N4:N5"/>
    <mergeCell ref="N6:N29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33" sqref="B33"/>
    </sheetView>
  </sheetViews>
  <sheetFormatPr defaultColWidth="9" defaultRowHeight="15"/>
  <sheetData>
    <row r="1" spans="1:3">
      <c r="A1" t="s">
        <v>0</v>
      </c>
      <c r="C1" t="s">
        <v>44</v>
      </c>
    </row>
    <row r="2" ht="15.75" spans="1:3">
      <c r="A2" t="s">
        <v>4</v>
      </c>
      <c r="C2" t="s">
        <v>8</v>
      </c>
    </row>
    <row r="3" ht="16.5" spans="1:5">
      <c r="A3" s="1" t="s">
        <v>48</v>
      </c>
      <c r="B3" s="1"/>
      <c r="C3" s="1"/>
      <c r="D3" s="1"/>
      <c r="E3" s="1"/>
    </row>
    <row r="4" spans="1:14">
      <c r="A4" s="2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50</v>
      </c>
      <c r="G4" s="4"/>
      <c r="H4" s="4"/>
      <c r="I4" s="4"/>
      <c r="J4" s="4"/>
      <c r="K4" s="20"/>
      <c r="L4" s="21" t="s">
        <v>51</v>
      </c>
      <c r="M4" s="10" t="s">
        <v>52</v>
      </c>
      <c r="N4" s="22" t="s">
        <v>53</v>
      </c>
    </row>
    <row r="5" ht="15.75" spans="1:14">
      <c r="A5" s="5"/>
      <c r="B5" s="5" t="s">
        <v>18</v>
      </c>
      <c r="C5" s="5" t="s">
        <v>18</v>
      </c>
      <c r="D5" s="5" t="s">
        <v>18</v>
      </c>
      <c r="E5" s="5" t="s">
        <v>19</v>
      </c>
      <c r="F5" s="6"/>
      <c r="G5" s="6"/>
      <c r="H5" s="6"/>
      <c r="I5" s="6"/>
      <c r="J5" s="23"/>
      <c r="K5" s="6"/>
      <c r="L5" s="23"/>
      <c r="M5" s="23"/>
      <c r="N5" s="24"/>
    </row>
    <row r="6" spans="1:14">
      <c r="A6" s="41" t="s">
        <v>20</v>
      </c>
      <c r="B6" s="8">
        <v>41.59</v>
      </c>
      <c r="C6" s="8">
        <v>45.83</v>
      </c>
      <c r="D6" s="8">
        <v>40.85</v>
      </c>
      <c r="E6" s="9">
        <v>57.58</v>
      </c>
      <c r="F6" s="28">
        <f>(SUM(B6:D6)/(200000/(SQRT(3)*380)))</f>
        <v>0.422123298465034</v>
      </c>
      <c r="G6">
        <f>(((1+(F6^2*5))/(1+5))*0.8)*55</f>
        <v>13.8668962339233</v>
      </c>
      <c r="H6" s="30">
        <f>(1*(F6^1.6)*23)</f>
        <v>5.78669713645625</v>
      </c>
      <c r="I6">
        <v>0</v>
      </c>
      <c r="J6">
        <f>H6-I6</f>
        <v>5.78669713645625</v>
      </c>
      <c r="K6">
        <f>G6+J6</f>
        <v>19.6535933703796</v>
      </c>
      <c r="L6" s="26">
        <f>2^((K6-98)/6)</f>
        <v>0.000117281701679296</v>
      </c>
      <c r="M6" s="25">
        <f>SUM(L6:L29)</f>
        <v>14.1858752334983</v>
      </c>
      <c r="N6" s="10">
        <f>((8760-(M6-365))/8760)*(30-5)</f>
        <v>26.0011818629181</v>
      </c>
    </row>
    <row r="7" spans="1:14">
      <c r="A7" s="41" t="s">
        <v>21</v>
      </c>
      <c r="B7" s="8">
        <v>41.59</v>
      </c>
      <c r="C7" s="8">
        <v>45.83</v>
      </c>
      <c r="D7" s="8">
        <v>40.85</v>
      </c>
      <c r="E7" s="9">
        <v>57.58</v>
      </c>
      <c r="F7" s="28">
        <f t="shared" ref="F7:F29" si="0">(SUM(B7:D7)/(200000/(SQRT(3)*380)))</f>
        <v>0.422123298465034</v>
      </c>
      <c r="G7">
        <f t="shared" ref="G7:G29" si="1">(((1+(F7^2*5))/(1+5))*0.8)*55</f>
        <v>13.8668962339233</v>
      </c>
      <c r="H7" s="30">
        <f t="shared" ref="H7:H29" si="2">(1*(F7^1.6)*23)</f>
        <v>5.78669713645625</v>
      </c>
      <c r="I7">
        <v>0</v>
      </c>
      <c r="J7">
        <f t="shared" ref="J7:J29" si="3">H7-I7</f>
        <v>5.78669713645625</v>
      </c>
      <c r="K7">
        <f t="shared" ref="K7:K29" si="4">G7+J7</f>
        <v>19.6535933703796</v>
      </c>
      <c r="L7" s="26">
        <f t="shared" ref="L7:L29" si="5">2^((K7-98)/6)</f>
        <v>0.000117281701679296</v>
      </c>
      <c r="M7" s="31"/>
      <c r="N7" s="28"/>
    </row>
    <row r="8" spans="1:14">
      <c r="A8" s="41" t="s">
        <v>22</v>
      </c>
      <c r="B8" s="8">
        <v>41.59</v>
      </c>
      <c r="C8" s="8">
        <v>45.83</v>
      </c>
      <c r="D8" s="8">
        <v>40.85</v>
      </c>
      <c r="E8" s="9">
        <v>57.58</v>
      </c>
      <c r="F8" s="28">
        <f t="shared" si="0"/>
        <v>0.422123298465034</v>
      </c>
      <c r="G8">
        <f t="shared" si="1"/>
        <v>13.8668962339233</v>
      </c>
      <c r="H8" s="30">
        <f t="shared" si="2"/>
        <v>5.78669713645625</v>
      </c>
      <c r="I8">
        <v>0</v>
      </c>
      <c r="J8">
        <f t="shared" si="3"/>
        <v>5.78669713645625</v>
      </c>
      <c r="K8">
        <f t="shared" si="4"/>
        <v>19.6535933703796</v>
      </c>
      <c r="L8" s="26">
        <f t="shared" si="5"/>
        <v>0.000117281701679296</v>
      </c>
      <c r="M8" s="31"/>
      <c r="N8" s="28"/>
    </row>
    <row r="9" spans="1:14">
      <c r="A9" s="41" t="s">
        <v>23</v>
      </c>
      <c r="B9" s="8">
        <v>57.97</v>
      </c>
      <c r="C9" s="8">
        <v>63.9</v>
      </c>
      <c r="D9" s="8">
        <v>56.95</v>
      </c>
      <c r="E9" s="9">
        <v>57.58</v>
      </c>
      <c r="F9" s="28">
        <f t="shared" si="0"/>
        <v>0.588478118277987</v>
      </c>
      <c r="G9">
        <f t="shared" si="1"/>
        <v>20.0312381753733</v>
      </c>
      <c r="H9" s="30">
        <f t="shared" si="2"/>
        <v>9.84682786997581</v>
      </c>
      <c r="I9">
        <v>0</v>
      </c>
      <c r="J9">
        <f t="shared" si="3"/>
        <v>9.84682786997581</v>
      </c>
      <c r="K9">
        <f t="shared" si="4"/>
        <v>29.8780660453491</v>
      </c>
      <c r="L9" s="26">
        <f t="shared" si="5"/>
        <v>0.000382128197862274</v>
      </c>
      <c r="M9" s="31"/>
      <c r="N9" s="28"/>
    </row>
    <row r="10" spans="1:14">
      <c r="A10" s="41" t="s">
        <v>24</v>
      </c>
      <c r="B10" s="8">
        <v>57.97</v>
      </c>
      <c r="C10" s="8">
        <v>63.9</v>
      </c>
      <c r="D10" s="8">
        <v>56.95</v>
      </c>
      <c r="E10" s="9">
        <v>46.24</v>
      </c>
      <c r="F10" s="28">
        <f t="shared" si="0"/>
        <v>0.588478118277987</v>
      </c>
      <c r="G10">
        <f t="shared" si="1"/>
        <v>20.0312381753733</v>
      </c>
      <c r="H10" s="30">
        <f t="shared" si="2"/>
        <v>9.84682786997581</v>
      </c>
      <c r="I10">
        <v>0</v>
      </c>
      <c r="J10">
        <f t="shared" si="3"/>
        <v>9.84682786997581</v>
      </c>
      <c r="K10">
        <f t="shared" si="4"/>
        <v>29.8780660453491</v>
      </c>
      <c r="L10" s="26">
        <f t="shared" si="5"/>
        <v>0.000382128197862274</v>
      </c>
      <c r="M10" s="31"/>
      <c r="N10" s="28"/>
    </row>
    <row r="11" spans="1:14">
      <c r="A11" s="41" t="s">
        <v>25</v>
      </c>
      <c r="B11" s="8">
        <v>57.97</v>
      </c>
      <c r="C11" s="8">
        <v>63.9</v>
      </c>
      <c r="D11" s="8">
        <v>56.95</v>
      </c>
      <c r="E11" s="9">
        <v>46.24</v>
      </c>
      <c r="F11" s="28">
        <f t="shared" si="0"/>
        <v>0.588478118277987</v>
      </c>
      <c r="G11">
        <f t="shared" si="1"/>
        <v>20.0312381753733</v>
      </c>
      <c r="H11" s="30">
        <f t="shared" si="2"/>
        <v>9.84682786997581</v>
      </c>
      <c r="I11">
        <v>0</v>
      </c>
      <c r="J11">
        <f t="shared" si="3"/>
        <v>9.84682786997581</v>
      </c>
      <c r="K11">
        <f t="shared" si="4"/>
        <v>29.8780660453491</v>
      </c>
      <c r="L11" s="26">
        <f t="shared" si="5"/>
        <v>0.000382128197862274</v>
      </c>
      <c r="M11" s="31"/>
      <c r="N11" s="28"/>
    </row>
    <row r="12" spans="1:14">
      <c r="A12" s="41" t="s">
        <v>26</v>
      </c>
      <c r="B12" s="8">
        <v>100.54</v>
      </c>
      <c r="C12" s="8">
        <v>110.81</v>
      </c>
      <c r="D12" s="8">
        <v>98.76</v>
      </c>
      <c r="E12" s="9">
        <v>46.24</v>
      </c>
      <c r="F12" s="28">
        <f t="shared" si="0"/>
        <v>1.02053992427685</v>
      </c>
      <c r="G12">
        <f t="shared" si="1"/>
        <v>45.5217303582433</v>
      </c>
      <c r="H12" s="30">
        <f t="shared" si="2"/>
        <v>23.7605141974158</v>
      </c>
      <c r="I12">
        <v>0</v>
      </c>
      <c r="J12">
        <f t="shared" si="3"/>
        <v>23.7605141974158</v>
      </c>
      <c r="K12">
        <f t="shared" si="4"/>
        <v>69.2822445556592</v>
      </c>
      <c r="L12" s="26">
        <f t="shared" si="5"/>
        <v>0.0362395141975355</v>
      </c>
      <c r="M12" s="31"/>
      <c r="N12" s="28"/>
    </row>
    <row r="13" spans="1:14">
      <c r="A13" s="41" t="s">
        <v>27</v>
      </c>
      <c r="B13" s="8">
        <v>100.54</v>
      </c>
      <c r="C13" s="8">
        <v>110.81</v>
      </c>
      <c r="D13" s="8">
        <v>98.76</v>
      </c>
      <c r="E13" s="9">
        <v>40.57</v>
      </c>
      <c r="F13" s="28">
        <f t="shared" si="0"/>
        <v>1.02053992427685</v>
      </c>
      <c r="G13">
        <f t="shared" si="1"/>
        <v>45.5217303582433</v>
      </c>
      <c r="H13" s="30">
        <f t="shared" si="2"/>
        <v>23.7605141974158</v>
      </c>
      <c r="I13">
        <v>0</v>
      </c>
      <c r="J13">
        <f t="shared" si="3"/>
        <v>23.7605141974158</v>
      </c>
      <c r="K13">
        <f t="shared" si="4"/>
        <v>69.2822445556592</v>
      </c>
      <c r="L13" s="26">
        <f t="shared" si="5"/>
        <v>0.0362395141975355</v>
      </c>
      <c r="M13" s="31"/>
      <c r="N13" s="28"/>
    </row>
    <row r="14" spans="1:14">
      <c r="A14" s="41" t="s">
        <v>28</v>
      </c>
      <c r="B14" s="8">
        <v>100.54</v>
      </c>
      <c r="C14" s="8">
        <v>110.81</v>
      </c>
      <c r="D14" s="8">
        <v>98.76</v>
      </c>
      <c r="E14" s="9">
        <v>40.57</v>
      </c>
      <c r="F14" s="28">
        <f t="shared" si="0"/>
        <v>1.02053992427685</v>
      </c>
      <c r="G14">
        <f t="shared" si="1"/>
        <v>45.5217303582433</v>
      </c>
      <c r="H14" s="30">
        <f t="shared" si="2"/>
        <v>23.7605141974158</v>
      </c>
      <c r="I14">
        <v>0</v>
      </c>
      <c r="J14">
        <f t="shared" si="3"/>
        <v>23.7605141974158</v>
      </c>
      <c r="K14">
        <f t="shared" si="4"/>
        <v>69.2822445556592</v>
      </c>
      <c r="L14" s="26">
        <f t="shared" si="5"/>
        <v>0.0362395141975355</v>
      </c>
      <c r="M14" s="31"/>
      <c r="N14" s="28"/>
    </row>
    <row r="15" spans="1:14">
      <c r="A15" s="41" t="s">
        <v>29</v>
      </c>
      <c r="B15" s="8">
        <v>100.54</v>
      </c>
      <c r="C15" s="8">
        <v>110.81</v>
      </c>
      <c r="D15" s="8">
        <v>98.76</v>
      </c>
      <c r="E15" s="9">
        <v>40.57</v>
      </c>
      <c r="F15" s="28">
        <f t="shared" si="0"/>
        <v>1.02053992427685</v>
      </c>
      <c r="G15">
        <f t="shared" si="1"/>
        <v>45.5217303582433</v>
      </c>
      <c r="H15" s="30">
        <f t="shared" si="2"/>
        <v>23.7605141974158</v>
      </c>
      <c r="I15">
        <v>0</v>
      </c>
      <c r="J15">
        <f t="shared" si="3"/>
        <v>23.7605141974158</v>
      </c>
      <c r="K15">
        <f t="shared" si="4"/>
        <v>69.2822445556592</v>
      </c>
      <c r="L15" s="26">
        <f t="shared" si="5"/>
        <v>0.0362395141975355</v>
      </c>
      <c r="M15" s="31"/>
      <c r="N15" s="28"/>
    </row>
    <row r="16" spans="1:14">
      <c r="A16" s="41" t="s">
        <v>30</v>
      </c>
      <c r="B16" s="8">
        <v>127.05</v>
      </c>
      <c r="C16" s="8">
        <v>140.02</v>
      </c>
      <c r="D16" s="8">
        <v>124.81</v>
      </c>
      <c r="E16" s="9">
        <v>40.57</v>
      </c>
      <c r="F16" s="28">
        <f t="shared" si="0"/>
        <v>1.28963653389317</v>
      </c>
      <c r="G16">
        <f t="shared" si="1"/>
        <v>68.3159542835733</v>
      </c>
      <c r="H16" s="30">
        <f t="shared" si="2"/>
        <v>34.5521884979812</v>
      </c>
      <c r="I16">
        <v>0</v>
      </c>
      <c r="J16">
        <f t="shared" si="3"/>
        <v>34.5521884979812</v>
      </c>
      <c r="K16">
        <f t="shared" si="4"/>
        <v>102.868142781555</v>
      </c>
      <c r="L16" s="26">
        <f t="shared" si="5"/>
        <v>1.75486144883092</v>
      </c>
      <c r="M16" s="31"/>
      <c r="N16" s="28"/>
    </row>
    <row r="17" spans="1:14">
      <c r="A17" s="41" t="s">
        <v>31</v>
      </c>
      <c r="B17" s="8">
        <v>127.05</v>
      </c>
      <c r="C17" s="8">
        <v>140.02</v>
      </c>
      <c r="D17" s="8">
        <v>124.81</v>
      </c>
      <c r="E17" s="9">
        <v>40.57</v>
      </c>
      <c r="F17" s="28">
        <f t="shared" si="0"/>
        <v>1.28963653389317</v>
      </c>
      <c r="G17">
        <f t="shared" si="1"/>
        <v>68.3159542835733</v>
      </c>
      <c r="H17" s="30">
        <f t="shared" si="2"/>
        <v>34.5521884979812</v>
      </c>
      <c r="I17">
        <v>0</v>
      </c>
      <c r="J17">
        <f t="shared" si="3"/>
        <v>34.5521884979812</v>
      </c>
      <c r="K17">
        <f t="shared" si="4"/>
        <v>102.868142781555</v>
      </c>
      <c r="L17" s="26">
        <f t="shared" si="5"/>
        <v>1.75486144883092</v>
      </c>
      <c r="M17" s="31"/>
      <c r="N17" s="28"/>
    </row>
    <row r="18" spans="1:14">
      <c r="A18" s="41" t="s">
        <v>32</v>
      </c>
      <c r="B18" s="8">
        <v>127.05</v>
      </c>
      <c r="C18" s="8">
        <v>140.02</v>
      </c>
      <c r="D18" s="8">
        <v>124.81</v>
      </c>
      <c r="E18" s="9">
        <v>40.57</v>
      </c>
      <c r="F18" s="28">
        <f t="shared" si="0"/>
        <v>1.28963653389317</v>
      </c>
      <c r="G18">
        <f t="shared" si="1"/>
        <v>68.3159542835733</v>
      </c>
      <c r="H18" s="30">
        <f t="shared" si="2"/>
        <v>34.5521884979812</v>
      </c>
      <c r="I18">
        <v>0</v>
      </c>
      <c r="J18">
        <f t="shared" si="3"/>
        <v>34.5521884979812</v>
      </c>
      <c r="K18">
        <f t="shared" si="4"/>
        <v>102.868142781555</v>
      </c>
      <c r="L18" s="26">
        <f t="shared" si="5"/>
        <v>1.75486144883092</v>
      </c>
      <c r="M18" s="31"/>
      <c r="N18" s="28"/>
    </row>
    <row r="19" spans="1:14">
      <c r="A19" s="41" t="s">
        <v>33</v>
      </c>
      <c r="B19" s="8">
        <v>127.05</v>
      </c>
      <c r="C19" s="8">
        <v>140.02</v>
      </c>
      <c r="D19" s="8">
        <v>124.81</v>
      </c>
      <c r="E19" s="9">
        <v>41.87</v>
      </c>
      <c r="F19" s="28">
        <f t="shared" si="0"/>
        <v>1.28963653389317</v>
      </c>
      <c r="G19">
        <f t="shared" si="1"/>
        <v>68.3159542835733</v>
      </c>
      <c r="H19" s="30">
        <f t="shared" si="2"/>
        <v>34.5521884979812</v>
      </c>
      <c r="I19">
        <v>0</v>
      </c>
      <c r="J19">
        <f t="shared" si="3"/>
        <v>34.5521884979812</v>
      </c>
      <c r="K19">
        <f t="shared" si="4"/>
        <v>102.868142781555</v>
      </c>
      <c r="L19" s="26">
        <f t="shared" si="5"/>
        <v>1.75486144883092</v>
      </c>
      <c r="M19" s="31"/>
      <c r="N19" s="28"/>
    </row>
    <row r="20" spans="1:14">
      <c r="A20" s="41" t="s">
        <v>34</v>
      </c>
      <c r="B20" s="8">
        <v>127.05</v>
      </c>
      <c r="C20" s="8">
        <v>140.02</v>
      </c>
      <c r="D20" s="8">
        <v>124.81</v>
      </c>
      <c r="E20" s="9">
        <v>41.87</v>
      </c>
      <c r="F20" s="28">
        <f t="shared" si="0"/>
        <v>1.28963653389317</v>
      </c>
      <c r="G20">
        <f t="shared" si="1"/>
        <v>68.3159542835733</v>
      </c>
      <c r="H20" s="30">
        <f t="shared" si="2"/>
        <v>34.5521884979812</v>
      </c>
      <c r="I20">
        <v>0</v>
      </c>
      <c r="J20">
        <f t="shared" si="3"/>
        <v>34.5521884979812</v>
      </c>
      <c r="K20">
        <f t="shared" si="4"/>
        <v>102.868142781555</v>
      </c>
      <c r="L20" s="26">
        <f t="shared" si="5"/>
        <v>1.75486144883092</v>
      </c>
      <c r="M20" s="31"/>
      <c r="N20" s="28"/>
    </row>
    <row r="21" spans="1:14">
      <c r="A21" s="41" t="s">
        <v>35</v>
      </c>
      <c r="B21" s="8">
        <v>127.05</v>
      </c>
      <c r="C21" s="8">
        <v>140.02</v>
      </c>
      <c r="D21" s="8">
        <v>124.81</v>
      </c>
      <c r="E21" s="9">
        <v>41.87</v>
      </c>
      <c r="F21" s="28">
        <f t="shared" si="0"/>
        <v>1.28963653389317</v>
      </c>
      <c r="G21">
        <f t="shared" si="1"/>
        <v>68.3159542835733</v>
      </c>
      <c r="H21" s="30">
        <f t="shared" si="2"/>
        <v>34.5521884979812</v>
      </c>
      <c r="I21">
        <v>0</v>
      </c>
      <c r="J21">
        <f t="shared" si="3"/>
        <v>34.5521884979812</v>
      </c>
      <c r="K21">
        <f t="shared" si="4"/>
        <v>102.868142781555</v>
      </c>
      <c r="L21" s="26">
        <f t="shared" si="5"/>
        <v>1.75486144883092</v>
      </c>
      <c r="M21" s="31"/>
      <c r="N21" s="28"/>
    </row>
    <row r="22" spans="1:14">
      <c r="A22" s="41" t="s">
        <v>36</v>
      </c>
      <c r="B22" s="8">
        <v>127.05</v>
      </c>
      <c r="C22" s="8">
        <v>140.02</v>
      </c>
      <c r="D22" s="8">
        <v>124.81</v>
      </c>
      <c r="E22" s="9">
        <v>44.48</v>
      </c>
      <c r="F22" s="28">
        <f t="shared" si="0"/>
        <v>1.28963653389317</v>
      </c>
      <c r="G22">
        <f t="shared" si="1"/>
        <v>68.3159542835733</v>
      </c>
      <c r="H22" s="30">
        <f t="shared" si="2"/>
        <v>34.5521884979812</v>
      </c>
      <c r="I22">
        <v>0</v>
      </c>
      <c r="J22">
        <f t="shared" si="3"/>
        <v>34.5521884979812</v>
      </c>
      <c r="K22">
        <f t="shared" si="4"/>
        <v>102.868142781555</v>
      </c>
      <c r="L22" s="26">
        <f t="shared" si="5"/>
        <v>1.75486144883092</v>
      </c>
      <c r="M22" s="31"/>
      <c r="N22" s="28"/>
    </row>
    <row r="23" spans="1:14">
      <c r="A23" s="41" t="s">
        <v>37</v>
      </c>
      <c r="B23" s="8">
        <v>127.05</v>
      </c>
      <c r="C23" s="8">
        <v>140.02</v>
      </c>
      <c r="D23" s="8">
        <v>124.81</v>
      </c>
      <c r="E23" s="9">
        <v>68.92</v>
      </c>
      <c r="F23" s="28">
        <f t="shared" si="0"/>
        <v>1.28963653389317</v>
      </c>
      <c r="G23">
        <f t="shared" si="1"/>
        <v>68.3159542835733</v>
      </c>
      <c r="H23" s="30">
        <f t="shared" si="2"/>
        <v>34.5521884979812</v>
      </c>
      <c r="I23">
        <v>0</v>
      </c>
      <c r="J23">
        <f t="shared" si="3"/>
        <v>34.5521884979812</v>
      </c>
      <c r="K23">
        <f t="shared" si="4"/>
        <v>102.868142781555</v>
      </c>
      <c r="L23" s="26">
        <f t="shared" si="5"/>
        <v>1.75486144883092</v>
      </c>
      <c r="M23" s="31"/>
      <c r="N23" s="28"/>
    </row>
    <row r="24" spans="1:14">
      <c r="A24" s="41" t="s">
        <v>38</v>
      </c>
      <c r="B24" s="8">
        <v>36.69</v>
      </c>
      <c r="C24" s="8">
        <v>40.44</v>
      </c>
      <c r="D24" s="8">
        <v>36.05</v>
      </c>
      <c r="E24" s="9">
        <v>70.87</v>
      </c>
      <c r="F24" s="28">
        <f t="shared" si="0"/>
        <v>0.372463669761226</v>
      </c>
      <c r="G24">
        <f t="shared" si="1"/>
        <v>12.4200701273733</v>
      </c>
      <c r="H24" s="30">
        <f t="shared" si="2"/>
        <v>4.73654976561355</v>
      </c>
      <c r="I24">
        <v>0</v>
      </c>
      <c r="J24">
        <f t="shared" si="3"/>
        <v>4.73654976561355</v>
      </c>
      <c r="K24">
        <f t="shared" si="4"/>
        <v>17.1566198929869</v>
      </c>
      <c r="L24" s="26">
        <f t="shared" si="5"/>
        <v>8.78927270377707e-5</v>
      </c>
      <c r="M24" s="31"/>
      <c r="N24" s="28"/>
    </row>
    <row r="25" spans="1:14">
      <c r="A25" s="41" t="s">
        <v>39</v>
      </c>
      <c r="B25" s="8">
        <v>36.69</v>
      </c>
      <c r="C25" s="8">
        <v>40.44</v>
      </c>
      <c r="D25" s="8">
        <v>36.05</v>
      </c>
      <c r="E25" s="9">
        <v>71.36</v>
      </c>
      <c r="F25" s="28">
        <f t="shared" si="0"/>
        <v>0.372463669761226</v>
      </c>
      <c r="G25">
        <f t="shared" si="1"/>
        <v>12.4200701273733</v>
      </c>
      <c r="H25" s="30">
        <f t="shared" si="2"/>
        <v>4.73654976561355</v>
      </c>
      <c r="I25">
        <v>0</v>
      </c>
      <c r="J25">
        <f t="shared" si="3"/>
        <v>4.73654976561355</v>
      </c>
      <c r="K25">
        <f t="shared" si="4"/>
        <v>17.1566198929869</v>
      </c>
      <c r="L25" s="26">
        <f t="shared" si="5"/>
        <v>8.78927270377707e-5</v>
      </c>
      <c r="M25" s="31"/>
      <c r="N25" s="28"/>
    </row>
    <row r="26" spans="1:14">
      <c r="A26" s="41" t="s">
        <v>40</v>
      </c>
      <c r="B26" s="8">
        <v>36.69</v>
      </c>
      <c r="C26" s="8">
        <v>40.44</v>
      </c>
      <c r="D26" s="8">
        <v>36.05</v>
      </c>
      <c r="E26" s="9">
        <v>68.92</v>
      </c>
      <c r="F26" s="28">
        <f t="shared" si="0"/>
        <v>0.372463669761226</v>
      </c>
      <c r="G26">
        <f t="shared" si="1"/>
        <v>12.4200701273733</v>
      </c>
      <c r="H26" s="30">
        <f t="shared" si="2"/>
        <v>4.73654976561355</v>
      </c>
      <c r="I26">
        <v>0</v>
      </c>
      <c r="J26">
        <f t="shared" si="3"/>
        <v>4.73654976561355</v>
      </c>
      <c r="K26">
        <f t="shared" si="4"/>
        <v>17.1566198929869</v>
      </c>
      <c r="L26" s="26">
        <f t="shared" si="5"/>
        <v>8.78927270377707e-5</v>
      </c>
      <c r="M26" s="31"/>
      <c r="N26" s="28"/>
    </row>
    <row r="27" spans="1:14">
      <c r="A27" s="41" t="s">
        <v>41</v>
      </c>
      <c r="B27" s="8">
        <v>36.69</v>
      </c>
      <c r="C27" s="8">
        <v>40.44</v>
      </c>
      <c r="D27" s="8">
        <v>36.05</v>
      </c>
      <c r="E27" s="9">
        <v>70.87</v>
      </c>
      <c r="F27" s="28">
        <f t="shared" si="0"/>
        <v>0.372463669761226</v>
      </c>
      <c r="G27">
        <f t="shared" si="1"/>
        <v>12.4200701273733</v>
      </c>
      <c r="H27" s="30">
        <f t="shared" si="2"/>
        <v>4.73654976561355</v>
      </c>
      <c r="I27">
        <v>0</v>
      </c>
      <c r="J27">
        <f t="shared" si="3"/>
        <v>4.73654976561355</v>
      </c>
      <c r="K27">
        <f t="shared" si="4"/>
        <v>17.1566198929869</v>
      </c>
      <c r="L27" s="26">
        <f t="shared" si="5"/>
        <v>8.78927270377707e-5</v>
      </c>
      <c r="M27" s="31"/>
      <c r="N27" s="28"/>
    </row>
    <row r="28" spans="1:14">
      <c r="A28" s="41" t="s">
        <v>42</v>
      </c>
      <c r="B28" s="8">
        <v>36.69</v>
      </c>
      <c r="C28" s="8">
        <v>40.44</v>
      </c>
      <c r="D28" s="8">
        <v>36.05</v>
      </c>
      <c r="E28" s="9">
        <v>66.47</v>
      </c>
      <c r="F28" s="28">
        <f t="shared" si="0"/>
        <v>0.372463669761226</v>
      </c>
      <c r="G28">
        <f t="shared" si="1"/>
        <v>12.4200701273733</v>
      </c>
      <c r="H28" s="30">
        <f t="shared" si="2"/>
        <v>4.73654976561355</v>
      </c>
      <c r="I28">
        <v>0</v>
      </c>
      <c r="J28">
        <f t="shared" si="3"/>
        <v>4.73654976561355</v>
      </c>
      <c r="K28">
        <f t="shared" si="4"/>
        <v>17.1566198929869</v>
      </c>
      <c r="L28" s="26">
        <f t="shared" si="5"/>
        <v>8.78927270377707e-5</v>
      </c>
      <c r="M28" s="31"/>
      <c r="N28" s="28"/>
    </row>
    <row r="29" ht="15.75" spans="1:14">
      <c r="A29" s="42" t="s">
        <v>43</v>
      </c>
      <c r="B29" s="16">
        <v>36.69</v>
      </c>
      <c r="C29" s="16">
        <v>40.44</v>
      </c>
      <c r="D29" s="16">
        <v>36.05</v>
      </c>
      <c r="E29" s="17">
        <v>55.23</v>
      </c>
      <c r="F29" s="28">
        <f t="shared" si="0"/>
        <v>0.372463669761226</v>
      </c>
      <c r="G29">
        <f t="shared" si="1"/>
        <v>12.4200701273733</v>
      </c>
      <c r="H29" s="30">
        <f t="shared" si="2"/>
        <v>4.73654976561355</v>
      </c>
      <c r="I29">
        <v>0</v>
      </c>
      <c r="J29">
        <f t="shared" si="3"/>
        <v>4.73654976561355</v>
      </c>
      <c r="K29">
        <f t="shared" si="4"/>
        <v>17.1566198929869</v>
      </c>
      <c r="L29" s="26">
        <f t="shared" si="5"/>
        <v>8.78927270377707e-5</v>
      </c>
      <c r="M29" s="31"/>
      <c r="N29" s="23"/>
    </row>
  </sheetData>
  <mergeCells count="11">
    <mergeCell ref="A3:E3"/>
    <mergeCell ref="H4:J4"/>
    <mergeCell ref="A4:A5"/>
    <mergeCell ref="F4:F5"/>
    <mergeCell ref="G4:G5"/>
    <mergeCell ref="K4:K5"/>
    <mergeCell ref="L4:L5"/>
    <mergeCell ref="M4:M5"/>
    <mergeCell ref="M6:M29"/>
    <mergeCell ref="N4:N5"/>
    <mergeCell ref="N6:N29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B33" sqref="B33"/>
    </sheetView>
  </sheetViews>
  <sheetFormatPr defaultColWidth="9" defaultRowHeight="15"/>
  <sheetData>
    <row r="1" spans="1:3">
      <c r="A1" t="s">
        <v>0</v>
      </c>
      <c r="C1" t="s">
        <v>1</v>
      </c>
    </row>
    <row r="2" ht="15.75" spans="1:3">
      <c r="A2" t="s">
        <v>4</v>
      </c>
      <c r="C2" t="s">
        <v>5</v>
      </c>
    </row>
    <row r="3" ht="16.5" spans="1:5">
      <c r="A3" s="1" t="s">
        <v>49</v>
      </c>
      <c r="B3" s="1"/>
      <c r="C3" s="1"/>
      <c r="D3" s="1"/>
      <c r="E3" s="1"/>
    </row>
    <row r="4" spans="1:14">
      <c r="A4" s="2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4" t="s">
        <v>50</v>
      </c>
      <c r="G4" s="4"/>
      <c r="H4" s="4"/>
      <c r="I4" s="4"/>
      <c r="J4" s="4"/>
      <c r="K4" s="20"/>
      <c r="L4" s="21" t="s">
        <v>51</v>
      </c>
      <c r="M4" s="10" t="s">
        <v>52</v>
      </c>
      <c r="N4" s="22" t="s">
        <v>53</v>
      </c>
    </row>
    <row r="5" ht="15.75" spans="1:14">
      <c r="A5" s="5"/>
      <c r="B5" s="5" t="s">
        <v>18</v>
      </c>
      <c r="C5" s="5" t="s">
        <v>18</v>
      </c>
      <c r="D5" s="5" t="s">
        <v>18</v>
      </c>
      <c r="E5" s="5" t="s">
        <v>19</v>
      </c>
      <c r="F5" s="6"/>
      <c r="G5" s="6"/>
      <c r="H5" s="6"/>
      <c r="I5" s="6"/>
      <c r="J5" s="23"/>
      <c r="K5" s="6"/>
      <c r="L5" s="23"/>
      <c r="M5" s="23"/>
      <c r="N5" s="24"/>
    </row>
    <row r="6" ht="15.75" spans="1:14">
      <c r="A6" s="41" t="s">
        <v>20</v>
      </c>
      <c r="B6" s="8">
        <v>51.58</v>
      </c>
      <c r="C6" s="8">
        <v>50.35</v>
      </c>
      <c r="D6" s="8">
        <v>35.79</v>
      </c>
      <c r="E6" s="9">
        <v>54.55</v>
      </c>
      <c r="F6" s="10">
        <f>(SUM(B6:D6)/(315000/(SQRT(3)*380)))</f>
        <v>0.287760171882497</v>
      </c>
      <c r="G6" s="11">
        <f>(((1+(F6^2*5))/(1+5))*0.8)*55</f>
        <v>10.3695502724676</v>
      </c>
      <c r="H6" s="12">
        <f>(1*(F6^1.6)*23)</f>
        <v>3.1345624791835</v>
      </c>
      <c r="I6" s="11">
        <v>0</v>
      </c>
      <c r="J6" s="11">
        <f>H6-I6</f>
        <v>3.1345624791835</v>
      </c>
      <c r="K6" s="11">
        <f>G6+J6</f>
        <v>13.5041127516511</v>
      </c>
      <c r="L6" s="10">
        <f>2^((K6-98)/6)</f>
        <v>5.76368943049569e-5</v>
      </c>
      <c r="M6" s="25">
        <f>SUM(L6:L29)</f>
        <v>0.00153037748658511</v>
      </c>
      <c r="N6" s="10">
        <f>((8760-(M6-365))/8760)*(30-7)</f>
        <v>23.9583293152189</v>
      </c>
    </row>
    <row r="7" ht="15.75" spans="1:14">
      <c r="A7" s="41" t="s">
        <v>21</v>
      </c>
      <c r="B7" s="8">
        <v>55.15</v>
      </c>
      <c r="C7" s="8">
        <v>53.83</v>
      </c>
      <c r="D7" s="8">
        <v>38.27</v>
      </c>
      <c r="E7" s="9">
        <v>57.31</v>
      </c>
      <c r="F7" s="10">
        <f t="shared" ref="F7:F29" si="0">(SUM(B7:D7)/(315000/(SQRT(3)*380)))</f>
        <v>0.307672707738148</v>
      </c>
      <c r="G7" s="13">
        <f t="shared" ref="G7:G29" si="1">(((1+(F7^2*5))/(1+5))*0.8)*55</f>
        <v>10.8042914865205</v>
      </c>
      <c r="H7" s="14">
        <f t="shared" ref="H7:H29" si="2">(1*(F7^1.6)*23)</f>
        <v>3.48875276625265</v>
      </c>
      <c r="I7" s="13">
        <v>0</v>
      </c>
      <c r="J7" s="13">
        <f t="shared" ref="J7:J29" si="3">H7-I7</f>
        <v>3.48875276625265</v>
      </c>
      <c r="K7" s="13">
        <f t="shared" ref="K7:K29" si="4">G7+J7</f>
        <v>14.2930442527732</v>
      </c>
      <c r="L7" s="26">
        <f t="shared" ref="L7:L29" si="5">2^((K7-98)/6)</f>
        <v>6.3136801824905e-5</v>
      </c>
      <c r="M7" s="27"/>
      <c r="N7" s="28"/>
    </row>
    <row r="8" ht="15.75" spans="1:14">
      <c r="A8" s="41" t="s">
        <v>22</v>
      </c>
      <c r="B8" s="8">
        <v>55.15</v>
      </c>
      <c r="C8" s="8">
        <v>53.83</v>
      </c>
      <c r="D8" s="8">
        <v>38.27</v>
      </c>
      <c r="E8" s="9">
        <v>57.31</v>
      </c>
      <c r="F8" s="10">
        <f t="shared" si="0"/>
        <v>0.307672707738148</v>
      </c>
      <c r="G8" s="13">
        <f t="shared" si="1"/>
        <v>10.8042914865205</v>
      </c>
      <c r="H8" s="14">
        <f t="shared" si="2"/>
        <v>3.48875276625265</v>
      </c>
      <c r="I8" s="13">
        <v>0</v>
      </c>
      <c r="J8" s="13">
        <f t="shared" si="3"/>
        <v>3.48875276625265</v>
      </c>
      <c r="K8" s="13">
        <f t="shared" si="4"/>
        <v>14.2930442527732</v>
      </c>
      <c r="L8" s="26">
        <f t="shared" si="5"/>
        <v>6.3136801824905e-5</v>
      </c>
      <c r="M8" s="27"/>
      <c r="N8" s="28"/>
    </row>
    <row r="9" ht="15.75" spans="1:14">
      <c r="A9" s="41" t="s">
        <v>23</v>
      </c>
      <c r="B9" s="8">
        <v>55.15</v>
      </c>
      <c r="C9" s="8">
        <v>53.83</v>
      </c>
      <c r="D9" s="8">
        <v>38.27</v>
      </c>
      <c r="E9" s="9">
        <v>57.31</v>
      </c>
      <c r="F9" s="10">
        <f t="shared" si="0"/>
        <v>0.307672707738148</v>
      </c>
      <c r="G9" s="13">
        <f t="shared" si="1"/>
        <v>10.8042914865205</v>
      </c>
      <c r="H9" s="14">
        <f t="shared" si="2"/>
        <v>3.48875276625265</v>
      </c>
      <c r="I9" s="13">
        <v>0</v>
      </c>
      <c r="J9" s="13">
        <f t="shared" si="3"/>
        <v>3.48875276625265</v>
      </c>
      <c r="K9" s="13">
        <f t="shared" si="4"/>
        <v>14.2930442527732</v>
      </c>
      <c r="L9" s="26">
        <f t="shared" si="5"/>
        <v>6.3136801824905e-5</v>
      </c>
      <c r="M9" s="27"/>
      <c r="N9" s="28"/>
    </row>
    <row r="10" ht="15.75" spans="1:14">
      <c r="A10" s="41" t="s">
        <v>24</v>
      </c>
      <c r="B10" s="8">
        <v>55.15</v>
      </c>
      <c r="C10" s="8">
        <v>53.83</v>
      </c>
      <c r="D10" s="8">
        <v>38.27</v>
      </c>
      <c r="E10" s="9">
        <v>57.31</v>
      </c>
      <c r="F10" s="10">
        <f t="shared" si="0"/>
        <v>0.307672707738148</v>
      </c>
      <c r="G10" s="13">
        <f t="shared" si="1"/>
        <v>10.8042914865205</v>
      </c>
      <c r="H10" s="14">
        <f t="shared" si="2"/>
        <v>3.48875276625265</v>
      </c>
      <c r="I10" s="13">
        <v>0</v>
      </c>
      <c r="J10" s="13">
        <f t="shared" si="3"/>
        <v>3.48875276625265</v>
      </c>
      <c r="K10" s="13">
        <f t="shared" si="4"/>
        <v>14.2930442527732</v>
      </c>
      <c r="L10" s="26">
        <f t="shared" si="5"/>
        <v>6.3136801824905e-5</v>
      </c>
      <c r="M10" s="27"/>
      <c r="N10" s="28"/>
    </row>
    <row r="11" ht="15.75" spans="1:14">
      <c r="A11" s="41" t="s">
        <v>25</v>
      </c>
      <c r="B11" s="8">
        <v>19.7</v>
      </c>
      <c r="C11" s="8">
        <v>19.23</v>
      </c>
      <c r="D11" s="8">
        <v>13.67</v>
      </c>
      <c r="E11" s="9">
        <v>40.79</v>
      </c>
      <c r="F11" s="10">
        <f t="shared" si="0"/>
        <v>0.109905496957736</v>
      </c>
      <c r="G11" s="13">
        <f t="shared" si="1"/>
        <v>7.77623800292265</v>
      </c>
      <c r="H11" s="14">
        <f t="shared" si="2"/>
        <v>0.671983947975005</v>
      </c>
      <c r="I11" s="13">
        <v>0</v>
      </c>
      <c r="J11" s="13">
        <f t="shared" si="3"/>
        <v>0.671983947975005</v>
      </c>
      <c r="K11" s="13">
        <f t="shared" si="4"/>
        <v>8.44822195089766</v>
      </c>
      <c r="L11" s="26">
        <f t="shared" si="5"/>
        <v>3.21394253262114e-5</v>
      </c>
      <c r="M11" s="27"/>
      <c r="N11" s="28"/>
    </row>
    <row r="12" ht="15.75" spans="1:14">
      <c r="A12" s="41" t="s">
        <v>26</v>
      </c>
      <c r="B12" s="8">
        <v>19.7</v>
      </c>
      <c r="C12" s="8">
        <v>19.23</v>
      </c>
      <c r="D12" s="8">
        <v>13.67</v>
      </c>
      <c r="E12" s="9">
        <v>40.79</v>
      </c>
      <c r="F12" s="10">
        <f t="shared" si="0"/>
        <v>0.109905496957736</v>
      </c>
      <c r="G12" s="13">
        <f t="shared" si="1"/>
        <v>7.77623800292265</v>
      </c>
      <c r="H12" s="14">
        <f t="shared" si="2"/>
        <v>0.671983947975005</v>
      </c>
      <c r="I12" s="13">
        <v>0</v>
      </c>
      <c r="J12" s="13">
        <f t="shared" si="3"/>
        <v>0.671983947975005</v>
      </c>
      <c r="K12" s="13">
        <f t="shared" si="4"/>
        <v>8.44822195089766</v>
      </c>
      <c r="L12" s="26">
        <f t="shared" si="5"/>
        <v>3.21394253262114e-5</v>
      </c>
      <c r="M12" s="27"/>
      <c r="N12" s="28"/>
    </row>
    <row r="13" ht="15.75" spans="1:14">
      <c r="A13" s="41" t="s">
        <v>27</v>
      </c>
      <c r="B13" s="8">
        <v>19.7</v>
      </c>
      <c r="C13" s="8">
        <v>19.23</v>
      </c>
      <c r="D13" s="8">
        <v>13.67</v>
      </c>
      <c r="E13" s="9">
        <v>40.79</v>
      </c>
      <c r="F13" s="10">
        <f t="shared" si="0"/>
        <v>0.109905496957736</v>
      </c>
      <c r="G13" s="13">
        <f t="shared" si="1"/>
        <v>7.77623800292265</v>
      </c>
      <c r="H13" s="14">
        <f t="shared" si="2"/>
        <v>0.671983947975005</v>
      </c>
      <c r="I13" s="13">
        <v>0</v>
      </c>
      <c r="J13" s="13">
        <f t="shared" si="3"/>
        <v>0.671983947975005</v>
      </c>
      <c r="K13" s="13">
        <f t="shared" si="4"/>
        <v>8.44822195089766</v>
      </c>
      <c r="L13" s="26">
        <f t="shared" si="5"/>
        <v>3.21394253262114e-5</v>
      </c>
      <c r="M13" s="27"/>
      <c r="N13" s="28"/>
    </row>
    <row r="14" ht="15.75" spans="1:14">
      <c r="A14" s="41" t="s">
        <v>28</v>
      </c>
      <c r="B14" s="8">
        <v>19.7</v>
      </c>
      <c r="C14" s="8">
        <v>19.23</v>
      </c>
      <c r="D14" s="8">
        <v>13.67</v>
      </c>
      <c r="E14" s="9">
        <v>40.79</v>
      </c>
      <c r="F14" s="10">
        <f t="shared" si="0"/>
        <v>0.109905496957736</v>
      </c>
      <c r="G14" s="13">
        <f t="shared" si="1"/>
        <v>7.77623800292265</v>
      </c>
      <c r="H14" s="14">
        <f t="shared" si="2"/>
        <v>0.671983947975005</v>
      </c>
      <c r="I14" s="13">
        <v>0</v>
      </c>
      <c r="J14" s="13">
        <f t="shared" si="3"/>
        <v>0.671983947975005</v>
      </c>
      <c r="K14" s="13">
        <f t="shared" si="4"/>
        <v>8.44822195089766</v>
      </c>
      <c r="L14" s="26">
        <f t="shared" si="5"/>
        <v>3.21394253262114e-5</v>
      </c>
      <c r="M14" s="27"/>
      <c r="N14" s="28"/>
    </row>
    <row r="15" ht="15.75" spans="1:14">
      <c r="A15" s="41" t="s">
        <v>29</v>
      </c>
      <c r="B15" s="8">
        <v>19.7</v>
      </c>
      <c r="C15" s="8">
        <v>19.23</v>
      </c>
      <c r="D15" s="8">
        <v>13.67</v>
      </c>
      <c r="E15" s="9">
        <v>40.79</v>
      </c>
      <c r="F15" s="10">
        <f t="shared" si="0"/>
        <v>0.109905496957736</v>
      </c>
      <c r="G15" s="13">
        <f t="shared" si="1"/>
        <v>7.77623800292265</v>
      </c>
      <c r="H15" s="14">
        <f t="shared" si="2"/>
        <v>0.671983947975005</v>
      </c>
      <c r="I15" s="13">
        <v>0</v>
      </c>
      <c r="J15" s="13">
        <f t="shared" si="3"/>
        <v>0.671983947975005</v>
      </c>
      <c r="K15" s="13">
        <f t="shared" si="4"/>
        <v>8.44822195089766</v>
      </c>
      <c r="L15" s="26">
        <f t="shared" si="5"/>
        <v>3.21394253262114e-5</v>
      </c>
      <c r="M15" s="27"/>
      <c r="N15" s="28"/>
    </row>
    <row r="16" ht="15.75" spans="1:14">
      <c r="A16" s="41" t="s">
        <v>30</v>
      </c>
      <c r="B16" s="8">
        <v>19.7</v>
      </c>
      <c r="C16" s="8">
        <v>19.23</v>
      </c>
      <c r="D16" s="8">
        <v>13.67</v>
      </c>
      <c r="E16" s="9">
        <v>40.79</v>
      </c>
      <c r="F16" s="10">
        <f t="shared" si="0"/>
        <v>0.109905496957736</v>
      </c>
      <c r="G16" s="13">
        <f t="shared" si="1"/>
        <v>7.77623800292265</v>
      </c>
      <c r="H16" s="14">
        <f t="shared" si="2"/>
        <v>0.671983947975005</v>
      </c>
      <c r="I16" s="13">
        <v>0</v>
      </c>
      <c r="J16" s="13">
        <f t="shared" si="3"/>
        <v>0.671983947975005</v>
      </c>
      <c r="K16" s="13">
        <f t="shared" si="4"/>
        <v>8.44822195089766</v>
      </c>
      <c r="L16" s="26">
        <f t="shared" si="5"/>
        <v>3.21394253262114e-5</v>
      </c>
      <c r="M16" s="27"/>
      <c r="N16" s="28"/>
    </row>
    <row r="17" ht="15.75" spans="1:14">
      <c r="A17" s="41" t="s">
        <v>31</v>
      </c>
      <c r="B17" s="8">
        <v>19.7</v>
      </c>
      <c r="C17" s="8">
        <v>19.23</v>
      </c>
      <c r="D17" s="8">
        <v>13.67</v>
      </c>
      <c r="E17" s="9">
        <v>40.79</v>
      </c>
      <c r="F17" s="10">
        <f t="shared" si="0"/>
        <v>0.109905496957736</v>
      </c>
      <c r="G17" s="13">
        <f t="shared" si="1"/>
        <v>7.77623800292265</v>
      </c>
      <c r="H17" s="14">
        <f t="shared" si="2"/>
        <v>0.671983947975005</v>
      </c>
      <c r="I17" s="13">
        <v>0</v>
      </c>
      <c r="J17" s="13">
        <f t="shared" si="3"/>
        <v>0.671983947975005</v>
      </c>
      <c r="K17" s="13">
        <f t="shared" si="4"/>
        <v>8.44822195089766</v>
      </c>
      <c r="L17" s="26">
        <f t="shared" si="5"/>
        <v>3.21394253262114e-5</v>
      </c>
      <c r="M17" s="27"/>
      <c r="N17" s="28"/>
    </row>
    <row r="18" ht="15.75" spans="1:14">
      <c r="A18" s="41" t="s">
        <v>32</v>
      </c>
      <c r="B18" s="8">
        <v>19.7</v>
      </c>
      <c r="C18" s="8">
        <v>19.23</v>
      </c>
      <c r="D18" s="8">
        <v>13.67</v>
      </c>
      <c r="E18" s="9">
        <v>40.79</v>
      </c>
      <c r="F18" s="10">
        <f t="shared" si="0"/>
        <v>0.109905496957736</v>
      </c>
      <c r="G18" s="13">
        <f t="shared" si="1"/>
        <v>7.77623800292265</v>
      </c>
      <c r="H18" s="14">
        <f t="shared" si="2"/>
        <v>0.671983947975005</v>
      </c>
      <c r="I18" s="13">
        <v>0</v>
      </c>
      <c r="J18" s="13">
        <f t="shared" si="3"/>
        <v>0.671983947975005</v>
      </c>
      <c r="K18" s="13">
        <f t="shared" si="4"/>
        <v>8.44822195089766</v>
      </c>
      <c r="L18" s="26">
        <f t="shared" si="5"/>
        <v>3.21394253262114e-5</v>
      </c>
      <c r="M18" s="27"/>
      <c r="N18" s="28"/>
    </row>
    <row r="19" ht="15.75" spans="1:14">
      <c r="A19" s="41" t="s">
        <v>33</v>
      </c>
      <c r="B19" s="8">
        <v>19.7</v>
      </c>
      <c r="C19" s="8">
        <v>19.23</v>
      </c>
      <c r="D19" s="8">
        <v>13.67</v>
      </c>
      <c r="E19" s="9">
        <v>40.79</v>
      </c>
      <c r="F19" s="10">
        <f t="shared" si="0"/>
        <v>0.109905496957736</v>
      </c>
      <c r="G19" s="13">
        <f t="shared" si="1"/>
        <v>7.77623800292265</v>
      </c>
      <c r="H19" s="14">
        <f t="shared" si="2"/>
        <v>0.671983947975005</v>
      </c>
      <c r="I19" s="13">
        <v>0</v>
      </c>
      <c r="J19" s="13">
        <f t="shared" si="3"/>
        <v>0.671983947975005</v>
      </c>
      <c r="K19" s="13">
        <f t="shared" si="4"/>
        <v>8.44822195089766</v>
      </c>
      <c r="L19" s="26">
        <f t="shared" si="5"/>
        <v>3.21394253262114e-5</v>
      </c>
      <c r="M19" s="27"/>
      <c r="N19" s="28"/>
    </row>
    <row r="20" ht="15.75" spans="1:14">
      <c r="A20" s="41" t="s">
        <v>34</v>
      </c>
      <c r="B20" s="8">
        <v>19.7</v>
      </c>
      <c r="C20" s="8">
        <v>19.23</v>
      </c>
      <c r="D20" s="8">
        <v>13.67</v>
      </c>
      <c r="E20" s="9">
        <v>40.79</v>
      </c>
      <c r="F20" s="10">
        <f t="shared" si="0"/>
        <v>0.109905496957736</v>
      </c>
      <c r="G20" s="13">
        <f t="shared" si="1"/>
        <v>7.77623800292265</v>
      </c>
      <c r="H20" s="14">
        <f t="shared" si="2"/>
        <v>0.671983947975005</v>
      </c>
      <c r="I20" s="13">
        <v>0</v>
      </c>
      <c r="J20" s="13">
        <f t="shared" si="3"/>
        <v>0.671983947975005</v>
      </c>
      <c r="K20" s="13">
        <f t="shared" si="4"/>
        <v>8.44822195089766</v>
      </c>
      <c r="L20" s="26">
        <f t="shared" si="5"/>
        <v>3.21394253262114e-5</v>
      </c>
      <c r="M20" s="27"/>
      <c r="N20" s="28"/>
    </row>
    <row r="21" ht="15.75" spans="1:14">
      <c r="A21" s="41" t="s">
        <v>35</v>
      </c>
      <c r="B21" s="8">
        <v>27.57</v>
      </c>
      <c r="C21" s="8">
        <v>26.92</v>
      </c>
      <c r="D21" s="8">
        <v>19.13</v>
      </c>
      <c r="E21" s="9">
        <v>44.46</v>
      </c>
      <c r="F21" s="10">
        <f t="shared" si="0"/>
        <v>0.153825906578489</v>
      </c>
      <c r="G21" s="13">
        <f t="shared" si="1"/>
        <v>8.20095501627211</v>
      </c>
      <c r="H21" s="14">
        <f t="shared" si="2"/>
        <v>1.15073417008127</v>
      </c>
      <c r="I21" s="13">
        <v>0</v>
      </c>
      <c r="J21" s="13">
        <f t="shared" si="3"/>
        <v>1.15073417008127</v>
      </c>
      <c r="K21" s="13">
        <f t="shared" si="4"/>
        <v>9.35168918635338</v>
      </c>
      <c r="L21" s="26">
        <f t="shared" si="5"/>
        <v>3.5675212063101e-5</v>
      </c>
      <c r="M21" s="27"/>
      <c r="N21" s="28"/>
    </row>
    <row r="22" ht="15.75" spans="1:14">
      <c r="A22" s="41" t="s">
        <v>36</v>
      </c>
      <c r="B22" s="8">
        <v>27.57</v>
      </c>
      <c r="C22" s="8">
        <v>26.92</v>
      </c>
      <c r="D22" s="8">
        <v>19.13</v>
      </c>
      <c r="E22" s="9">
        <v>44.46</v>
      </c>
      <c r="F22" s="10">
        <f t="shared" si="0"/>
        <v>0.153825906578489</v>
      </c>
      <c r="G22" s="13">
        <f t="shared" si="1"/>
        <v>8.20095501627211</v>
      </c>
      <c r="H22" s="14">
        <f t="shared" si="2"/>
        <v>1.15073417008127</v>
      </c>
      <c r="I22" s="13">
        <v>0</v>
      </c>
      <c r="J22" s="13">
        <f t="shared" si="3"/>
        <v>1.15073417008127</v>
      </c>
      <c r="K22" s="13">
        <f t="shared" si="4"/>
        <v>9.35168918635338</v>
      </c>
      <c r="L22" s="26">
        <f t="shared" si="5"/>
        <v>3.5675212063101e-5</v>
      </c>
      <c r="M22" s="27"/>
      <c r="N22" s="28"/>
    </row>
    <row r="23" ht="15.75" spans="1:14">
      <c r="A23" s="41" t="s">
        <v>37</v>
      </c>
      <c r="B23" s="8">
        <v>71.89</v>
      </c>
      <c r="C23" s="8">
        <v>70.18</v>
      </c>
      <c r="D23" s="8">
        <v>49.88</v>
      </c>
      <c r="E23" s="9">
        <v>67.4</v>
      </c>
      <c r="F23" s="10">
        <f t="shared" si="0"/>
        <v>0.401071485571052</v>
      </c>
      <c r="G23" s="13">
        <f t="shared" si="1"/>
        <v>13.2314723397329</v>
      </c>
      <c r="H23" s="14">
        <f t="shared" si="2"/>
        <v>5.33190858216313</v>
      </c>
      <c r="I23" s="13">
        <v>0</v>
      </c>
      <c r="J23" s="13">
        <f t="shared" si="3"/>
        <v>5.33190858216313</v>
      </c>
      <c r="K23" s="13">
        <f t="shared" si="4"/>
        <v>18.5633809218961</v>
      </c>
      <c r="L23" s="26">
        <f t="shared" si="5"/>
        <v>0.000103402844024016</v>
      </c>
      <c r="M23" s="27"/>
      <c r="N23" s="28"/>
    </row>
    <row r="24" ht="15.75" spans="1:14">
      <c r="A24" s="41" t="s">
        <v>38</v>
      </c>
      <c r="B24" s="8">
        <v>76.81</v>
      </c>
      <c r="C24" s="8">
        <v>74.98</v>
      </c>
      <c r="D24" s="8">
        <v>53.3</v>
      </c>
      <c r="E24" s="9">
        <v>69.24</v>
      </c>
      <c r="F24" s="10">
        <f t="shared" si="0"/>
        <v>0.428526965229316</v>
      </c>
      <c r="G24" s="13">
        <f t="shared" si="1"/>
        <v>14.0666298640504</v>
      </c>
      <c r="H24" s="14">
        <f t="shared" si="2"/>
        <v>5.92779101931816</v>
      </c>
      <c r="I24" s="13">
        <v>0</v>
      </c>
      <c r="J24" s="13">
        <f t="shared" si="3"/>
        <v>5.92779101931816</v>
      </c>
      <c r="K24" s="13">
        <f t="shared" si="4"/>
        <v>19.9944208833686</v>
      </c>
      <c r="L24" s="26">
        <f t="shared" si="5"/>
        <v>0.000121991660502237</v>
      </c>
      <c r="M24" s="27"/>
      <c r="N24" s="28"/>
    </row>
    <row r="25" ht="15.75" spans="1:14">
      <c r="A25" s="41" t="s">
        <v>39</v>
      </c>
      <c r="B25" s="8">
        <v>76.81</v>
      </c>
      <c r="C25" s="8">
        <v>74.98</v>
      </c>
      <c r="D25" s="8">
        <v>53.3</v>
      </c>
      <c r="E25" s="9">
        <v>69.7</v>
      </c>
      <c r="F25" s="10">
        <f t="shared" si="0"/>
        <v>0.428526965229316</v>
      </c>
      <c r="G25" s="13">
        <f t="shared" si="1"/>
        <v>14.0666298640504</v>
      </c>
      <c r="H25" s="14">
        <f t="shared" si="2"/>
        <v>5.92779101931816</v>
      </c>
      <c r="I25" s="13">
        <v>0</v>
      </c>
      <c r="J25" s="13">
        <f t="shared" si="3"/>
        <v>5.92779101931816</v>
      </c>
      <c r="K25" s="13">
        <f t="shared" si="4"/>
        <v>19.9944208833686</v>
      </c>
      <c r="L25" s="26">
        <f t="shared" si="5"/>
        <v>0.000121991660502237</v>
      </c>
      <c r="M25" s="27"/>
      <c r="N25" s="28"/>
    </row>
    <row r="26" ht="15.75" spans="1:14">
      <c r="A26" s="41" t="s">
        <v>40</v>
      </c>
      <c r="B26" s="8">
        <v>80.75</v>
      </c>
      <c r="C26" s="8">
        <v>78.83</v>
      </c>
      <c r="D26" s="8">
        <v>56.03</v>
      </c>
      <c r="E26" s="9">
        <v>67.4</v>
      </c>
      <c r="F26" s="10">
        <f t="shared" si="0"/>
        <v>0.450508064620863</v>
      </c>
      <c r="G26" s="13">
        <f t="shared" si="1"/>
        <v>14.775108930576</v>
      </c>
      <c r="H26" s="14">
        <f t="shared" si="2"/>
        <v>6.42172860748144</v>
      </c>
      <c r="I26" s="13">
        <v>0</v>
      </c>
      <c r="J26" s="13">
        <f t="shared" si="3"/>
        <v>6.42172860748144</v>
      </c>
      <c r="K26" s="13">
        <f t="shared" si="4"/>
        <v>21.1968375380574</v>
      </c>
      <c r="L26" s="26">
        <f t="shared" si="5"/>
        <v>0.000140170747555537</v>
      </c>
      <c r="M26" s="27"/>
      <c r="N26" s="28"/>
    </row>
    <row r="27" ht="15.75" spans="1:14">
      <c r="A27" s="41" t="s">
        <v>41</v>
      </c>
      <c r="B27" s="8">
        <v>80.75</v>
      </c>
      <c r="C27" s="8">
        <v>78.83</v>
      </c>
      <c r="D27" s="8">
        <v>56.03</v>
      </c>
      <c r="E27" s="9">
        <v>69.24</v>
      </c>
      <c r="F27" s="10">
        <f t="shared" si="0"/>
        <v>0.450508064620863</v>
      </c>
      <c r="G27" s="13">
        <f t="shared" si="1"/>
        <v>14.775108930576</v>
      </c>
      <c r="H27" s="14">
        <f t="shared" si="2"/>
        <v>6.42172860748144</v>
      </c>
      <c r="I27" s="13">
        <v>0</v>
      </c>
      <c r="J27" s="13">
        <f t="shared" si="3"/>
        <v>6.42172860748144</v>
      </c>
      <c r="K27" s="13">
        <f t="shared" si="4"/>
        <v>21.1968375380574</v>
      </c>
      <c r="L27" s="26">
        <f t="shared" si="5"/>
        <v>0.000140170747555537</v>
      </c>
      <c r="M27" s="27"/>
      <c r="N27" s="28"/>
    </row>
    <row r="28" ht="15.75" spans="1:14">
      <c r="A28" s="41" t="s">
        <v>42</v>
      </c>
      <c r="B28" s="8">
        <v>81.74</v>
      </c>
      <c r="C28" s="8">
        <v>79.79</v>
      </c>
      <c r="D28" s="8">
        <v>56.72</v>
      </c>
      <c r="E28" s="9">
        <v>65.11</v>
      </c>
      <c r="F28" s="10">
        <f t="shared" si="0"/>
        <v>0.45602423404992</v>
      </c>
      <c r="G28" s="13">
        <f t="shared" si="1"/>
        <v>14.9584637414966</v>
      </c>
      <c r="H28" s="14">
        <f t="shared" si="2"/>
        <v>6.54799760845178</v>
      </c>
      <c r="I28" s="13">
        <v>0</v>
      </c>
      <c r="J28" s="13">
        <f t="shared" si="3"/>
        <v>6.54799760845178</v>
      </c>
      <c r="K28" s="13">
        <f t="shared" si="4"/>
        <v>21.5064613499484</v>
      </c>
      <c r="L28" s="26">
        <f t="shared" si="5"/>
        <v>0.000145275283617806</v>
      </c>
      <c r="M28" s="27"/>
      <c r="N28" s="28"/>
    </row>
    <row r="29" ht="15.75" spans="1:14">
      <c r="A29" s="42" t="s">
        <v>43</v>
      </c>
      <c r="B29" s="16">
        <v>49.24</v>
      </c>
      <c r="C29" s="16">
        <v>48.07</v>
      </c>
      <c r="D29" s="16">
        <v>34.17</v>
      </c>
      <c r="E29" s="17">
        <v>54.55</v>
      </c>
      <c r="F29" s="10">
        <f t="shared" si="0"/>
        <v>0.274721953231998</v>
      </c>
      <c r="G29" s="18">
        <f t="shared" si="1"/>
        <v>10.1006455582121</v>
      </c>
      <c r="H29" s="19">
        <f t="shared" si="2"/>
        <v>2.91043041970577</v>
      </c>
      <c r="I29" s="18">
        <v>0</v>
      </c>
      <c r="J29" s="18">
        <f t="shared" si="3"/>
        <v>2.91043041970577</v>
      </c>
      <c r="K29" s="18">
        <f t="shared" si="4"/>
        <v>13.0110759779179</v>
      </c>
      <c r="L29" s="23">
        <f t="shared" si="5"/>
        <v>5.44457638348423e-5</v>
      </c>
      <c r="M29" s="29"/>
      <c r="N29" s="23"/>
    </row>
  </sheetData>
  <mergeCells count="11">
    <mergeCell ref="A3:E3"/>
    <mergeCell ref="H4:J4"/>
    <mergeCell ref="A4:A5"/>
    <mergeCell ref="F4:F5"/>
    <mergeCell ref="G4:G5"/>
    <mergeCell ref="K4:K5"/>
    <mergeCell ref="L4:L5"/>
    <mergeCell ref="M4:M5"/>
    <mergeCell ref="M6:M29"/>
    <mergeCell ref="N4:N5"/>
    <mergeCell ref="N6:N29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Rumus</vt:lpstr>
      <vt:lpstr>TR-1 fix</vt:lpstr>
      <vt:lpstr>TR-2 fix</vt:lpstr>
      <vt:lpstr>TR-3 fix</vt:lpstr>
      <vt:lpstr>TR-4 fix</vt:lpstr>
      <vt:lpstr>TR-5 fix</vt:lpstr>
      <vt:lpstr>TR-6 fix</vt:lpstr>
      <vt:lpstr>TR-7 fix</vt:lpstr>
      <vt:lpstr>TR-8 fix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Novie Elok</dc:creator>
  <cp:lastModifiedBy>digiace</cp:lastModifiedBy>
  <dcterms:created xsi:type="dcterms:W3CDTF">2021-01-20T03:06:00Z</dcterms:created>
  <dcterms:modified xsi:type="dcterms:W3CDTF">2021-07-15T01:09:41Z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