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gi\Documents\FInancial Management\models\"/>
    </mc:Choice>
  </mc:AlternateContent>
  <xr:revisionPtr revIDLastSave="0" documentId="13_ncr:1_{626E2ADF-4488-4133-9CEE-25B4B5CC1E2A}" xr6:coauthVersionLast="47" xr6:coauthVersionMax="47" xr10:uidLastSave="{00000000-0000-0000-0000-000000000000}"/>
  <bookViews>
    <workbookView xWindow="-108" yWindow="-108" windowWidth="23256" windowHeight="12456" xr2:uid="{D05DD31B-7107-40CA-8311-58890096D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I13" i="1"/>
  <c r="J13" i="1"/>
  <c r="K13" i="1"/>
  <c r="L13" i="1"/>
  <c r="G13" i="1"/>
  <c r="G12" i="1"/>
  <c r="F65" i="1"/>
  <c r="G103" i="1"/>
  <c r="H56" i="1"/>
  <c r="H103" i="1" s="1"/>
  <c r="H108" i="1"/>
  <c r="I108" i="1"/>
  <c r="J108" i="1"/>
  <c r="K108" i="1"/>
  <c r="L108" i="1"/>
  <c r="G108" i="1"/>
  <c r="H105" i="1"/>
  <c r="I105" i="1"/>
  <c r="J105" i="1"/>
  <c r="K105" i="1"/>
  <c r="L105" i="1"/>
  <c r="G105" i="1"/>
  <c r="G81" i="1"/>
  <c r="G63" i="1"/>
  <c r="H63" i="1" s="1"/>
  <c r="G77" i="1"/>
  <c r="G79" i="1" s="1"/>
  <c r="G74" i="1"/>
  <c r="H72" i="1" s="1"/>
  <c r="H74" i="1" s="1"/>
  <c r="E65" i="1"/>
  <c r="D65" i="1"/>
  <c r="G58" i="1"/>
  <c r="H58" i="1" s="1"/>
  <c r="I58" i="1" s="1"/>
  <c r="J58" i="1" s="1"/>
  <c r="K58" i="1" s="1"/>
  <c r="L58" i="1" s="1"/>
  <c r="L104" i="1" s="1"/>
  <c r="G57" i="1"/>
  <c r="H57" i="1" s="1"/>
  <c r="H102" i="1" s="1"/>
  <c r="E54" i="1"/>
  <c r="E59" i="1" s="1"/>
  <c r="F54" i="1"/>
  <c r="F59" i="1" s="1"/>
  <c r="D54" i="1"/>
  <c r="D59" i="1" s="1"/>
  <c r="Q48" i="1"/>
  <c r="Q43" i="1"/>
  <c r="E43" i="1"/>
  <c r="E49" i="1" s="1"/>
  <c r="E68" i="1" s="1"/>
  <c r="F43" i="1"/>
  <c r="F49" i="1" s="1"/>
  <c r="F68" i="1" s="1"/>
  <c r="D43" i="1"/>
  <c r="D49" i="1" s="1"/>
  <c r="D68" i="1" s="1"/>
  <c r="E23" i="1"/>
  <c r="F23" i="1"/>
  <c r="D23" i="1"/>
  <c r="D22" i="1"/>
  <c r="E22" i="1"/>
  <c r="F22" i="1"/>
  <c r="E21" i="1"/>
  <c r="F21" i="1"/>
  <c r="D10" i="1"/>
  <c r="D14" i="1" s="1"/>
  <c r="D17" i="1" s="1"/>
  <c r="E10" i="1"/>
  <c r="E14" i="1" s="1"/>
  <c r="F10" i="1"/>
  <c r="F14" i="1" s="1"/>
  <c r="I56" i="1" l="1"/>
  <c r="J56" i="1" s="1"/>
  <c r="K56" i="1" s="1"/>
  <c r="L56" i="1" s="1"/>
  <c r="L103" i="1" s="1"/>
  <c r="G107" i="1"/>
  <c r="G62" i="1"/>
  <c r="G106" i="1" s="1"/>
  <c r="H77" i="1"/>
  <c r="H79" i="1" s="1"/>
  <c r="H61" i="1"/>
  <c r="I72" i="1"/>
  <c r="I74" i="1" s="1"/>
  <c r="I63" i="1"/>
  <c r="I107" i="1" s="1"/>
  <c r="H107" i="1"/>
  <c r="H104" i="1"/>
  <c r="G61" i="1"/>
  <c r="J104" i="1"/>
  <c r="G102" i="1"/>
  <c r="K104" i="1"/>
  <c r="I104" i="1"/>
  <c r="G104" i="1"/>
  <c r="J103" i="1"/>
  <c r="K103" i="1"/>
  <c r="I103" i="1"/>
  <c r="I23" i="1"/>
  <c r="I57" i="1"/>
  <c r="D67" i="1"/>
  <c r="D69" i="1" s="1"/>
  <c r="E67" i="1"/>
  <c r="E69" i="1" s="1"/>
  <c r="F67" i="1"/>
  <c r="F69" i="1" s="1"/>
  <c r="H22" i="1"/>
  <c r="J22" i="1"/>
  <c r="I22" i="1"/>
  <c r="I21" i="1"/>
  <c r="H23" i="1"/>
  <c r="F17" i="1"/>
  <c r="F24" i="1"/>
  <c r="E24" i="1"/>
  <c r="E17" i="1"/>
  <c r="L21" i="1"/>
  <c r="K21" i="1"/>
  <c r="D24" i="1"/>
  <c r="G21" i="1"/>
  <c r="J21" i="1"/>
  <c r="H21" i="1"/>
  <c r="G53" i="1" s="1"/>
  <c r="G95" i="1" s="1"/>
  <c r="G23" i="1"/>
  <c r="G22" i="1"/>
  <c r="L23" i="1"/>
  <c r="L22" i="1"/>
  <c r="K23" i="1"/>
  <c r="K22" i="1"/>
  <c r="J23" i="1"/>
  <c r="J63" i="1" l="1"/>
  <c r="J107" i="1" s="1"/>
  <c r="J72" i="1"/>
  <c r="J74" i="1" s="1"/>
  <c r="I61" i="1"/>
  <c r="G109" i="1"/>
  <c r="J57" i="1"/>
  <c r="J102" i="1" s="1"/>
  <c r="I102" i="1"/>
  <c r="I77" i="1"/>
  <c r="I79" i="1" s="1"/>
  <c r="H62" i="1"/>
  <c r="H106" i="1" s="1"/>
  <c r="H109" i="1" s="1"/>
  <c r="K63" i="1"/>
  <c r="K107" i="1" s="1"/>
  <c r="G52" i="1"/>
  <c r="G51" i="1"/>
  <c r="G93" i="1" s="1"/>
  <c r="G31" i="1"/>
  <c r="G99" i="1" s="1"/>
  <c r="G30" i="1"/>
  <c r="H30" i="1" s="1"/>
  <c r="I30" i="1" s="1"/>
  <c r="J30" i="1" s="1"/>
  <c r="K30" i="1" s="1"/>
  <c r="L30" i="1" s="1"/>
  <c r="H53" i="1"/>
  <c r="G27" i="1"/>
  <c r="G28" i="1"/>
  <c r="G98" i="1" s="1"/>
  <c r="G100" i="1" s="1"/>
  <c r="G40" i="1"/>
  <c r="G42" i="1"/>
  <c r="G7" i="1"/>
  <c r="J24" i="1"/>
  <c r="H24" i="1"/>
  <c r="I24" i="1"/>
  <c r="K24" i="1"/>
  <c r="G24" i="1"/>
  <c r="L24" i="1"/>
  <c r="J77" i="1" l="1"/>
  <c r="J79" i="1" s="1"/>
  <c r="I62" i="1"/>
  <c r="I106" i="1" s="1"/>
  <c r="I109" i="1" s="1"/>
  <c r="G90" i="1"/>
  <c r="I53" i="1"/>
  <c r="H95" i="1"/>
  <c r="H42" i="1"/>
  <c r="G92" i="1"/>
  <c r="H27" i="1"/>
  <c r="G89" i="1"/>
  <c r="K57" i="1"/>
  <c r="K102" i="1" s="1"/>
  <c r="K72" i="1"/>
  <c r="K74" i="1" s="1"/>
  <c r="J61" i="1"/>
  <c r="H52" i="1"/>
  <c r="G94" i="1"/>
  <c r="L63" i="1"/>
  <c r="L107" i="1" s="1"/>
  <c r="G46" i="1"/>
  <c r="H31" i="1"/>
  <c r="H51" i="1"/>
  <c r="H93" i="1" s="1"/>
  <c r="G54" i="1"/>
  <c r="G59" i="1" s="1"/>
  <c r="G45" i="1"/>
  <c r="G47" i="1" s="1"/>
  <c r="H28" i="1"/>
  <c r="H7" i="1"/>
  <c r="G9" i="1"/>
  <c r="H40" i="1"/>
  <c r="H90" i="1" s="1"/>
  <c r="G8" i="1"/>
  <c r="G25" i="1" s="1"/>
  <c r="G41" i="1" s="1"/>
  <c r="I42" i="1" l="1"/>
  <c r="I92" i="1" s="1"/>
  <c r="I27" i="1"/>
  <c r="H89" i="1"/>
  <c r="J53" i="1"/>
  <c r="I95" i="1"/>
  <c r="K77" i="1"/>
  <c r="K79" i="1" s="1"/>
  <c r="J62" i="1"/>
  <c r="J106" i="1" s="1"/>
  <c r="J109" i="1" s="1"/>
  <c r="L57" i="1"/>
  <c r="L102" i="1" s="1"/>
  <c r="I52" i="1"/>
  <c r="H94" i="1"/>
  <c r="I28" i="1"/>
  <c r="H98" i="1"/>
  <c r="H92" i="1"/>
  <c r="I31" i="1"/>
  <c r="H99" i="1"/>
  <c r="G91" i="1"/>
  <c r="L72" i="1"/>
  <c r="L74" i="1" s="1"/>
  <c r="L61" i="1" s="1"/>
  <c r="K61" i="1"/>
  <c r="I51" i="1"/>
  <c r="I93" i="1" s="1"/>
  <c r="H54" i="1"/>
  <c r="H59" i="1" s="1"/>
  <c r="H46" i="1"/>
  <c r="H45" i="1"/>
  <c r="I40" i="1"/>
  <c r="I7" i="1"/>
  <c r="H9" i="1"/>
  <c r="H8" i="1"/>
  <c r="H25" i="1" s="1"/>
  <c r="H41" i="1" s="1"/>
  <c r="H91" i="1" s="1"/>
  <c r="G10" i="1"/>
  <c r="G14" i="1" s="1"/>
  <c r="I46" i="1" l="1"/>
  <c r="H100" i="1"/>
  <c r="J28" i="1"/>
  <c r="I98" i="1"/>
  <c r="L77" i="1"/>
  <c r="L79" i="1" s="1"/>
  <c r="L62" i="1" s="1"/>
  <c r="K62" i="1"/>
  <c r="K106" i="1" s="1"/>
  <c r="K109" i="1" s="1"/>
  <c r="J27" i="1"/>
  <c r="I89" i="1"/>
  <c r="K53" i="1"/>
  <c r="J95" i="1"/>
  <c r="J52" i="1"/>
  <c r="I94" i="1"/>
  <c r="I90" i="1"/>
  <c r="J42" i="1"/>
  <c r="J92" i="1"/>
  <c r="J31" i="1"/>
  <c r="I99" i="1"/>
  <c r="I45" i="1"/>
  <c r="H47" i="1"/>
  <c r="J51" i="1"/>
  <c r="J93" i="1" s="1"/>
  <c r="I54" i="1"/>
  <c r="I59" i="1" s="1"/>
  <c r="H10" i="1"/>
  <c r="G16" i="1"/>
  <c r="G17" i="1" s="1"/>
  <c r="J7" i="1"/>
  <c r="I9" i="1"/>
  <c r="I8" i="1"/>
  <c r="I25" i="1" s="1"/>
  <c r="I41" i="1" s="1"/>
  <c r="I91" i="1" s="1"/>
  <c r="J40" i="1"/>
  <c r="L53" i="1" l="1"/>
  <c r="L95" i="1" s="1"/>
  <c r="K95" i="1"/>
  <c r="I100" i="1"/>
  <c r="K28" i="1"/>
  <c r="J98" i="1"/>
  <c r="K52" i="1"/>
  <c r="J94" i="1"/>
  <c r="K31" i="1"/>
  <c r="J99" i="1"/>
  <c r="K42" i="1"/>
  <c r="K92" i="1" s="1"/>
  <c r="J46" i="1"/>
  <c r="K46" i="1" s="1"/>
  <c r="G82" i="1"/>
  <c r="G84" i="1" s="1"/>
  <c r="G88" i="1"/>
  <c r="G96" i="1" s="1"/>
  <c r="K27" i="1"/>
  <c r="J89" i="1"/>
  <c r="L106" i="1"/>
  <c r="L109" i="1" s="1"/>
  <c r="J90" i="1"/>
  <c r="K51" i="1"/>
  <c r="K93" i="1" s="1"/>
  <c r="J54" i="1"/>
  <c r="J59" i="1" s="1"/>
  <c r="J45" i="1"/>
  <c r="I47" i="1"/>
  <c r="K40" i="1"/>
  <c r="I10" i="1"/>
  <c r="K7" i="1"/>
  <c r="J9" i="1"/>
  <c r="J8" i="1"/>
  <c r="J25" i="1" s="1"/>
  <c r="J41" i="1" s="1"/>
  <c r="J91" i="1" s="1"/>
  <c r="J100" i="1" l="1"/>
  <c r="L28" i="1"/>
  <c r="L98" i="1" s="1"/>
  <c r="K98" i="1"/>
  <c r="L27" i="1"/>
  <c r="L89" i="1" s="1"/>
  <c r="K89" i="1"/>
  <c r="K90" i="1"/>
  <c r="L31" i="1"/>
  <c r="L99" i="1" s="1"/>
  <c r="K99" i="1"/>
  <c r="G113" i="1"/>
  <c r="G114" i="1" s="1"/>
  <c r="G111" i="1"/>
  <c r="G39" i="1" s="1"/>
  <c r="H12" i="1" s="1"/>
  <c r="H14" i="1" s="1"/>
  <c r="H16" i="1" s="1"/>
  <c r="H17" i="1" s="1"/>
  <c r="H82" i="1" s="1"/>
  <c r="L46" i="1"/>
  <c r="L42" i="1"/>
  <c r="L92" i="1" s="1"/>
  <c r="L52" i="1"/>
  <c r="L94" i="1" s="1"/>
  <c r="K94" i="1"/>
  <c r="H81" i="1"/>
  <c r="G64" i="1"/>
  <c r="G65" i="1" s="1"/>
  <c r="G67" i="1" s="1"/>
  <c r="K45" i="1"/>
  <c r="J47" i="1"/>
  <c r="L51" i="1"/>
  <c r="K54" i="1"/>
  <c r="K59" i="1" s="1"/>
  <c r="L7" i="1"/>
  <c r="K9" i="1"/>
  <c r="K8" i="1"/>
  <c r="K25" i="1" s="1"/>
  <c r="K41" i="1" s="1"/>
  <c r="J10" i="1"/>
  <c r="L40" i="1"/>
  <c r="L90" i="1" s="1"/>
  <c r="H88" i="1" l="1"/>
  <c r="H96" i="1" s="1"/>
  <c r="H111" i="1" s="1"/>
  <c r="H39" i="1" s="1"/>
  <c r="I12" i="1" s="1"/>
  <c r="I14" i="1" s="1"/>
  <c r="I16" i="1" s="1"/>
  <c r="I17" i="1" s="1"/>
  <c r="I88" i="1" s="1"/>
  <c r="I96" i="1" s="1"/>
  <c r="I111" i="1" s="1"/>
  <c r="I39" i="1" s="1"/>
  <c r="J12" i="1" s="1"/>
  <c r="J14" i="1" s="1"/>
  <c r="J16" i="1" s="1"/>
  <c r="J17" i="1" s="1"/>
  <c r="H84" i="1"/>
  <c r="K91" i="1"/>
  <c r="L100" i="1"/>
  <c r="G43" i="1"/>
  <c r="G49" i="1" s="1"/>
  <c r="G68" i="1" s="1"/>
  <c r="G69" i="1" s="1"/>
  <c r="L54" i="1"/>
  <c r="L59" i="1" s="1"/>
  <c r="L93" i="1"/>
  <c r="H64" i="1"/>
  <c r="H65" i="1" s="1"/>
  <c r="H67" i="1" s="1"/>
  <c r="I81" i="1"/>
  <c r="K100" i="1"/>
  <c r="L45" i="1"/>
  <c r="L47" i="1" s="1"/>
  <c r="K47" i="1"/>
  <c r="K10" i="1"/>
  <c r="L9" i="1"/>
  <c r="L8" i="1"/>
  <c r="L25" i="1" s="1"/>
  <c r="L41" i="1" s="1"/>
  <c r="H113" i="1" l="1"/>
  <c r="H114" i="1" s="1"/>
  <c r="I82" i="1"/>
  <c r="I43" i="1"/>
  <c r="I49" i="1" s="1"/>
  <c r="I68" i="1" s="1"/>
  <c r="I113" i="1"/>
  <c r="I114" i="1" s="1"/>
  <c r="H43" i="1"/>
  <c r="H49" i="1" s="1"/>
  <c r="H68" i="1" s="1"/>
  <c r="H69" i="1" s="1"/>
  <c r="J88" i="1"/>
  <c r="J96" i="1" s="1"/>
  <c r="J111" i="1" s="1"/>
  <c r="J39" i="1" s="1"/>
  <c r="K12" i="1" s="1"/>
  <c r="K14" i="1" s="1"/>
  <c r="K16" i="1" s="1"/>
  <c r="K17" i="1" s="1"/>
  <c r="J82" i="1"/>
  <c r="I84" i="1"/>
  <c r="L91" i="1"/>
  <c r="L10" i="1"/>
  <c r="J43" i="1" l="1"/>
  <c r="J49" i="1" s="1"/>
  <c r="J68" i="1" s="1"/>
  <c r="K82" i="1"/>
  <c r="K88" i="1"/>
  <c r="K96" i="1" s="1"/>
  <c r="K111" i="1" s="1"/>
  <c r="K39" i="1" s="1"/>
  <c r="L12" i="1" s="1"/>
  <c r="L14" i="1" s="1"/>
  <c r="L16" i="1" s="1"/>
  <c r="L17" i="1" s="1"/>
  <c r="J81" i="1"/>
  <c r="J84" i="1" s="1"/>
  <c r="I64" i="1"/>
  <c r="I65" i="1" s="1"/>
  <c r="I67" i="1" s="1"/>
  <c r="I69" i="1" s="1"/>
  <c r="J113" i="1"/>
  <c r="J114" i="1" s="1"/>
  <c r="K43" i="1" l="1"/>
  <c r="K49" i="1" s="1"/>
  <c r="K68" i="1" s="1"/>
  <c r="L82" i="1"/>
  <c r="L88" i="1"/>
  <c r="L96" i="1" s="1"/>
  <c r="L111" i="1" s="1"/>
  <c r="L39" i="1" s="1"/>
  <c r="L43" i="1" s="1"/>
  <c r="L49" i="1" s="1"/>
  <c r="L68" i="1" s="1"/>
  <c r="K81" i="1"/>
  <c r="K84" i="1" s="1"/>
  <c r="J64" i="1"/>
  <c r="J65" i="1" s="1"/>
  <c r="J67" i="1" s="1"/>
  <c r="J69" i="1" s="1"/>
  <c r="K113" i="1"/>
  <c r="K114" i="1" s="1"/>
  <c r="L81" i="1" l="1"/>
  <c r="L84" i="1" s="1"/>
  <c r="L64" i="1" s="1"/>
  <c r="L65" i="1" s="1"/>
  <c r="L67" i="1" s="1"/>
  <c r="L69" i="1" s="1"/>
  <c r="K64" i="1"/>
  <c r="K65" i="1" s="1"/>
  <c r="K67" i="1" s="1"/>
  <c r="K69" i="1" s="1"/>
  <c r="L113" i="1"/>
  <c r="L114" i="1" s="1"/>
</calcChain>
</file>

<file path=xl/sharedStrings.xml><?xml version="1.0" encoding="utf-8"?>
<sst xmlns="http://schemas.openxmlformats.org/spreadsheetml/2006/main" count="101" uniqueCount="88">
  <si>
    <t>Projections</t>
  </si>
  <si>
    <t>Actuals</t>
  </si>
  <si>
    <t>$ in millions</t>
  </si>
  <si>
    <t>Revenue</t>
  </si>
  <si>
    <t>Income Statement</t>
  </si>
  <si>
    <t>COGS</t>
  </si>
  <si>
    <t>Operating Expenses</t>
  </si>
  <si>
    <t xml:space="preserve">Operating Profit </t>
  </si>
  <si>
    <t>Interest Income</t>
  </si>
  <si>
    <t>Interest Expense</t>
  </si>
  <si>
    <t>Pretax Profit</t>
  </si>
  <si>
    <t>Tax Expense</t>
  </si>
  <si>
    <t xml:space="preserve">Net Income </t>
  </si>
  <si>
    <t xml:space="preserve">Margins / Growth Rates </t>
  </si>
  <si>
    <t xml:space="preserve">Gross Profit Margin </t>
  </si>
  <si>
    <t>Operating Expense as % of Revenue</t>
  </si>
  <si>
    <t xml:space="preserve">Revenue Growth rate </t>
  </si>
  <si>
    <t>Tax Rate</t>
  </si>
  <si>
    <t xml:space="preserve">Balance Sheet </t>
  </si>
  <si>
    <t xml:space="preserve">Cash and Equivalents </t>
  </si>
  <si>
    <t xml:space="preserve">Accounts Receivable </t>
  </si>
  <si>
    <t xml:space="preserve">Inventory </t>
  </si>
  <si>
    <t>Prepaid Expenses and Other WC Assets</t>
  </si>
  <si>
    <t xml:space="preserve">Current Assets </t>
  </si>
  <si>
    <t xml:space="preserve">PPE </t>
  </si>
  <si>
    <t xml:space="preserve">Intangible Assets </t>
  </si>
  <si>
    <t xml:space="preserve">Non Current Assets </t>
  </si>
  <si>
    <t xml:space="preserve">Total Assets </t>
  </si>
  <si>
    <t>Memo: CPGS growth rate</t>
  </si>
  <si>
    <t>Memo: Depreciation in opex and COGS</t>
  </si>
  <si>
    <t>Memo: Capital Expenditures</t>
  </si>
  <si>
    <t>PP&amp;E - BOP</t>
  </si>
  <si>
    <t>Capex (Purchases of new PPE)</t>
  </si>
  <si>
    <t>Depreciation Expense</t>
  </si>
  <si>
    <t>PP&amp;E - EOP</t>
  </si>
  <si>
    <t>Intangible Assets - BOP</t>
  </si>
  <si>
    <t>Purchases of Intangibles</t>
  </si>
  <si>
    <t xml:space="preserve">Amortisation Expense </t>
  </si>
  <si>
    <t>Intangible Assets - EOP</t>
  </si>
  <si>
    <t>Memo: Amortisation in opex and COGS</t>
  </si>
  <si>
    <t>Memo: Purchases of Intangibles</t>
  </si>
  <si>
    <t xml:space="preserve">Accounts Payable </t>
  </si>
  <si>
    <t>Accrued Expenses and Other</t>
  </si>
  <si>
    <t xml:space="preserve">Other Current Liabilities </t>
  </si>
  <si>
    <t>Total Current Liabilities</t>
  </si>
  <si>
    <t xml:space="preserve">Long Term Debt </t>
  </si>
  <si>
    <t>Revolver</t>
  </si>
  <si>
    <t xml:space="preserve">Other Liabilities </t>
  </si>
  <si>
    <t xml:space="preserve">Total Liabilities </t>
  </si>
  <si>
    <t>Common Stock and APIC</t>
  </si>
  <si>
    <t>Treasury Stock</t>
  </si>
  <si>
    <t>OCI</t>
  </si>
  <si>
    <t>Retained Earnings</t>
  </si>
  <si>
    <t>Total Equity</t>
  </si>
  <si>
    <t xml:space="preserve">Total Liabilities and Equity </t>
  </si>
  <si>
    <t>Balance?</t>
  </si>
  <si>
    <t>Common Stock and APIC- BOP</t>
  </si>
  <si>
    <t>New issuances of common stock</t>
  </si>
  <si>
    <t>Common Stock and APIC - EOP</t>
  </si>
  <si>
    <t>Treasury Stock - BOP</t>
  </si>
  <si>
    <t>New Repurchases</t>
  </si>
  <si>
    <t>Treasury Stock - EOP</t>
  </si>
  <si>
    <t>Retained Earnings - BOP</t>
  </si>
  <si>
    <t xml:space="preserve">Common Dividends </t>
  </si>
  <si>
    <t>Retained Earnings - EOP</t>
  </si>
  <si>
    <t>Schedules</t>
  </si>
  <si>
    <t>Cash Flow Statement</t>
  </si>
  <si>
    <t>x</t>
  </si>
  <si>
    <t>Net Income</t>
  </si>
  <si>
    <t xml:space="preserve">Depreciation and Amortisation </t>
  </si>
  <si>
    <t xml:space="preserve">Cash Flow from Operations </t>
  </si>
  <si>
    <t>Net Income (GAAP)</t>
  </si>
  <si>
    <t>D&amp;A</t>
  </si>
  <si>
    <t xml:space="preserve">WC </t>
  </si>
  <si>
    <t xml:space="preserve">Capital Expenditures </t>
  </si>
  <si>
    <t xml:space="preserve">Purchases of Intangible Assets </t>
  </si>
  <si>
    <t>Cash for Investing Activities</t>
  </si>
  <si>
    <t xml:space="preserve">Revolver </t>
  </si>
  <si>
    <t>Other Liabilities</t>
  </si>
  <si>
    <t>Treasury Stock / Rupurchases</t>
  </si>
  <si>
    <t>Issuances of Common Stock</t>
  </si>
  <si>
    <t>Dividends</t>
  </si>
  <si>
    <t xml:space="preserve">Cash from Financing Activities </t>
  </si>
  <si>
    <t xml:space="preserve">Total Change in Cash </t>
  </si>
  <si>
    <t>Total Cash Flow Before any Revolver Borrowing</t>
  </si>
  <si>
    <t xml:space="preserve">Total Revolver Borrowing needed </t>
  </si>
  <si>
    <t xml:space="preserve">Memo: % Interest Earned on cash </t>
  </si>
  <si>
    <t xml:space="preserve">Memo: % Interest Rate on debt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</si>
</sst>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[Black]\(#,##0\)"/>
    <numFmt numFmtId="165" formatCode="#,##0.0"/>
    <numFmt numFmtId="166" formatCode="0.0%"/>
    <numFmt numFmtId="167" formatCode="0.0"/>
    <numFmt numFmtId="168" formatCode="#,##0;[Blue]\(#,##0\)"/>
    <numFmt numFmtId="169" formatCode="#,##0.0;[Black]\(#,##0.0\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7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9" fontId="0" fillId="0" borderId="0" xfId="1" applyFont="1"/>
    <xf numFmtId="166" fontId="0" fillId="0" borderId="0" xfId="1" applyNumberFormat="1" applyFont="1"/>
    <xf numFmtId="10" fontId="0" fillId="0" borderId="0" xfId="1" applyNumberFormat="1" applyFont="1"/>
    <xf numFmtId="165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0" fontId="0" fillId="2" borderId="0" xfId="0" applyFill="1"/>
    <xf numFmtId="167" fontId="0" fillId="0" borderId="0" xfId="0" applyNumberFormat="1"/>
    <xf numFmtId="0" fontId="5" fillId="0" borderId="0" xfId="0" applyFont="1"/>
    <xf numFmtId="2" fontId="2" fillId="0" borderId="0" xfId="0" applyNumberFormat="1" applyFont="1"/>
    <xf numFmtId="167" fontId="2" fillId="0" borderId="0" xfId="0" applyNumberFormat="1" applyFont="1"/>
    <xf numFmtId="1" fontId="2" fillId="0" borderId="0" xfId="0" applyNumberFormat="1" applyFont="1"/>
    <xf numFmtId="0" fontId="6" fillId="0" borderId="0" xfId="0" applyFont="1"/>
    <xf numFmtId="164" fontId="0" fillId="0" borderId="0" xfId="1" applyNumberFormat="1" applyFont="1"/>
    <xf numFmtId="168" fontId="3" fillId="0" borderId="0" xfId="0" applyNumberFormat="1" applyFont="1"/>
    <xf numFmtId="169" fontId="0" fillId="0" borderId="0" xfId="0" applyNumberFormat="1"/>
    <xf numFmtId="166" fontId="0" fillId="0" borderId="0" xfId="0" applyNumberFormat="1"/>
    <xf numFmtId="164" fontId="2" fillId="0" borderId="0" xfId="0" applyNumberFormat="1" applyFont="1"/>
    <xf numFmtId="4" fontId="0" fillId="0" borderId="0" xfId="0" applyNumberFormat="1"/>
    <xf numFmtId="4" fontId="2" fillId="0" borderId="0" xfId="0" applyNumberFormat="1" applyFont="1"/>
    <xf numFmtId="4" fontId="0" fillId="2" borderId="0" xfId="0" applyNumberFormat="1" applyFill="1"/>
    <xf numFmtId="0" fontId="2" fillId="2" borderId="0" xfId="0" applyFont="1" applyFill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A336-1A7D-4818-9501-89F8DE20F9B4}">
  <dimension ref="A1:Q114"/>
  <sheetViews>
    <sheetView tabSelected="1" zoomScaleNormal="100" workbookViewId="0">
      <selection activeCell="N1" sqref="N1"/>
    </sheetView>
  </sheetViews>
  <sheetFormatPr defaultRowHeight="14.4" x14ac:dyDescent="0.3"/>
  <cols>
    <col min="2" max="2" width="16.5546875" bestFit="1" customWidth="1"/>
    <col min="3" max="3" width="39.44140625" bestFit="1" customWidth="1"/>
    <col min="4" max="6" width="9.109375" bestFit="1" customWidth="1"/>
    <col min="7" max="7" width="13.6640625" bestFit="1" customWidth="1"/>
    <col min="8" max="9" width="9.5546875" bestFit="1" customWidth="1"/>
    <col min="10" max="12" width="10.5546875" bestFit="1" customWidth="1"/>
    <col min="15" max="15" width="25.5546875" bestFit="1" customWidth="1"/>
  </cols>
  <sheetData>
    <row r="1" spans="1:12" x14ac:dyDescent="0.3">
      <c r="A1" t="s">
        <v>2</v>
      </c>
    </row>
    <row r="2" spans="1:12" x14ac:dyDescent="0.3">
      <c r="D2" s="2" t="s">
        <v>1</v>
      </c>
      <c r="E2" s="2"/>
      <c r="F2" s="2"/>
      <c r="G2" s="2" t="s">
        <v>0</v>
      </c>
      <c r="H2" s="1"/>
      <c r="I2" s="1"/>
      <c r="J2" s="1"/>
      <c r="K2" s="1"/>
      <c r="L2" s="1"/>
    </row>
    <row r="3" spans="1:12" x14ac:dyDescent="0.3"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</row>
    <row r="5" spans="1:12" x14ac:dyDescent="0.3">
      <c r="B5" t="s">
        <v>67</v>
      </c>
      <c r="C5" s="3" t="s">
        <v>4</v>
      </c>
    </row>
    <row r="7" spans="1:12" x14ac:dyDescent="0.3">
      <c r="C7" s="7" t="s">
        <v>3</v>
      </c>
      <c r="D7" s="8">
        <v>1000</v>
      </c>
      <c r="E7" s="8">
        <v>1100</v>
      </c>
      <c r="F7" s="8">
        <v>1200</v>
      </c>
      <c r="G7" s="5">
        <f>F7*(1+G21)</f>
        <v>1314.5454545454545</v>
      </c>
      <c r="H7" s="5">
        <f t="shared" ref="H7:L7" si="0">G7*(1+H21)</f>
        <v>1440.0247933884298</v>
      </c>
      <c r="I7" s="5">
        <f t="shared" si="0"/>
        <v>1577.481705484598</v>
      </c>
      <c r="J7" s="5">
        <f t="shared" si="0"/>
        <v>1728.0595046444914</v>
      </c>
      <c r="K7" s="5">
        <f t="shared" si="0"/>
        <v>1893.0106391787383</v>
      </c>
      <c r="L7" s="5">
        <f t="shared" si="0"/>
        <v>2073.7071092821634</v>
      </c>
    </row>
    <row r="8" spans="1:12" x14ac:dyDescent="0.3">
      <c r="C8" s="7" t="s">
        <v>5</v>
      </c>
      <c r="D8" s="9">
        <v>-600</v>
      </c>
      <c r="E8" s="9">
        <v>-700</v>
      </c>
      <c r="F8" s="9">
        <v>-775</v>
      </c>
      <c r="G8" s="26">
        <f>-(1-G22)*G7</f>
        <v>-824.74449035812688</v>
      </c>
      <c r="H8" s="26">
        <f t="shared" ref="H8:L8" si="1">-(1-H22)*H7</f>
        <v>-903.47010080140262</v>
      </c>
      <c r="I8" s="26">
        <f t="shared" si="1"/>
        <v>-989.71042860517286</v>
      </c>
      <c r="J8" s="26">
        <f t="shared" si="1"/>
        <v>-1084.1827876993029</v>
      </c>
      <c r="K8" s="26">
        <f t="shared" si="1"/>
        <v>-1187.672962888782</v>
      </c>
      <c r="L8" s="26">
        <f t="shared" si="1"/>
        <v>-1301.0417457099838</v>
      </c>
    </row>
    <row r="9" spans="1:12" x14ac:dyDescent="0.3">
      <c r="C9" s="7" t="s">
        <v>6</v>
      </c>
      <c r="D9" s="9">
        <v>-150</v>
      </c>
      <c r="E9" s="9">
        <v>-165</v>
      </c>
      <c r="F9" s="9">
        <v>-175</v>
      </c>
      <c r="G9" s="26">
        <f>-G7*G23</f>
        <v>-195.35606060606059</v>
      </c>
      <c r="H9" s="26">
        <f t="shared" ref="H9:L9" si="2">-H7*H23</f>
        <v>-214.00368457300274</v>
      </c>
      <c r="I9" s="26">
        <f t="shared" si="2"/>
        <v>-234.43130900951664</v>
      </c>
      <c r="J9" s="26">
        <f t="shared" si="2"/>
        <v>-256.80884305133412</v>
      </c>
      <c r="K9" s="26">
        <f t="shared" si="2"/>
        <v>-281.32241443350694</v>
      </c>
      <c r="L9" s="26">
        <f t="shared" si="2"/>
        <v>-308.1759176294326</v>
      </c>
    </row>
    <row r="10" spans="1:12" x14ac:dyDescent="0.3">
      <c r="C10" s="3" t="s">
        <v>7</v>
      </c>
      <c r="D10" s="6">
        <f>SUM(D7:D9)</f>
        <v>250</v>
      </c>
      <c r="E10" s="6">
        <f t="shared" ref="E10:F10" si="3">SUM(E7:E9)</f>
        <v>235</v>
      </c>
      <c r="F10" s="6">
        <f t="shared" si="3"/>
        <v>250</v>
      </c>
      <c r="G10" s="6">
        <f t="shared" ref="G10" si="4">SUM(G7:G9)</f>
        <v>294.444903581267</v>
      </c>
      <c r="H10" s="6">
        <f t="shared" ref="H10" si="5">SUM(H7:H9)</f>
        <v>322.55100801402443</v>
      </c>
      <c r="I10" s="6">
        <f t="shared" ref="I10" si="6">SUM(I7:I9)</f>
        <v>353.33996786990849</v>
      </c>
      <c r="J10" s="6">
        <f t="shared" ref="J10" si="7">SUM(J7:J9)</f>
        <v>387.06787389385437</v>
      </c>
      <c r="K10" s="6">
        <f t="shared" ref="K10" si="8">SUM(K7:K9)</f>
        <v>424.0152618564494</v>
      </c>
      <c r="L10" s="6">
        <f t="shared" ref="L10" si="9">SUM(L7:L9)</f>
        <v>464.48944594274695</v>
      </c>
    </row>
    <row r="11" spans="1:12" x14ac:dyDescent="0.3"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">
      <c r="C12" s="7" t="s">
        <v>8</v>
      </c>
      <c r="D12" s="8">
        <v>5</v>
      </c>
      <c r="E12" s="8">
        <v>6</v>
      </c>
      <c r="F12" s="8">
        <v>7</v>
      </c>
      <c r="G12" s="14">
        <f>G33*F39</f>
        <v>9.18</v>
      </c>
      <c r="H12" s="14">
        <f t="shared" ref="H12:L12" si="10">H33*G39</f>
        <v>8.4238178111092346</v>
      </c>
      <c r="I12" s="14">
        <f t="shared" si="10"/>
        <v>7.913436013041955</v>
      </c>
      <c r="J12" s="14">
        <f t="shared" si="10"/>
        <v>7.8290784894365926</v>
      </c>
      <c r="K12" s="14">
        <f t="shared" si="10"/>
        <v>8.2214652717513044</v>
      </c>
      <c r="L12" s="14">
        <f t="shared" si="10"/>
        <v>9.1463707738439393</v>
      </c>
    </row>
    <row r="13" spans="1:12" x14ac:dyDescent="0.3">
      <c r="C13" s="7" t="s">
        <v>9</v>
      </c>
      <c r="D13" s="9">
        <v>-13</v>
      </c>
      <c r="E13" s="9">
        <v>-14</v>
      </c>
      <c r="F13" s="9">
        <v>-15</v>
      </c>
      <c r="G13" s="14">
        <f>-G34*SUM(F56,F57)</f>
        <v>-15.280000000000001</v>
      </c>
      <c r="H13" s="14">
        <f t="shared" ref="H13:L13" si="11">-H34*SUM(G56,G57)</f>
        <v>-14.88</v>
      </c>
      <c r="I13" s="14">
        <f t="shared" si="11"/>
        <v>-14.88</v>
      </c>
      <c r="J13" s="14">
        <f t="shared" si="11"/>
        <v>-14.88</v>
      </c>
      <c r="K13" s="14">
        <f t="shared" si="11"/>
        <v>-14.88</v>
      </c>
      <c r="L13" s="14">
        <f t="shared" si="11"/>
        <v>-14.88</v>
      </c>
    </row>
    <row r="14" spans="1:12" x14ac:dyDescent="0.3">
      <c r="C14" s="3" t="s">
        <v>10</v>
      </c>
      <c r="D14" s="6">
        <f>D10+D12+D13</f>
        <v>242</v>
      </c>
      <c r="E14" s="6">
        <f t="shared" ref="E14:F14" si="12">E10+E12+E13</f>
        <v>227</v>
      </c>
      <c r="F14" s="6">
        <f t="shared" si="12"/>
        <v>242</v>
      </c>
      <c r="G14" s="6">
        <f t="shared" ref="G14" si="13">G10+G12+G13</f>
        <v>288.34490358126698</v>
      </c>
      <c r="H14" s="6">
        <f t="shared" ref="H14" si="14">H10+H12+H13</f>
        <v>316.09482582513368</v>
      </c>
      <c r="I14" s="6">
        <f t="shared" ref="I14" si="15">I10+I12+I13</f>
        <v>346.37340388295047</v>
      </c>
      <c r="J14" s="6">
        <f t="shared" ref="J14" si="16">J10+J12+J13</f>
        <v>380.01695238329097</v>
      </c>
      <c r="K14" s="6">
        <f t="shared" ref="K14" si="17">K10+K12+K13</f>
        <v>417.3567271282007</v>
      </c>
      <c r="L14" s="6">
        <f t="shared" ref="L14" si="18">L10+L12+L13</f>
        <v>458.75581671659091</v>
      </c>
    </row>
    <row r="15" spans="1:12" x14ac:dyDescent="0.3"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">
      <c r="C16" s="7" t="s">
        <v>11</v>
      </c>
      <c r="D16" s="9">
        <v>-70</v>
      </c>
      <c r="E16" s="9">
        <v>-68</v>
      </c>
      <c r="F16" s="9">
        <v>-71</v>
      </c>
      <c r="G16" s="26">
        <f>-G24*G14</f>
        <v>-84.793018666393266</v>
      </c>
      <c r="H16" s="26">
        <f t="shared" ref="H16:L16" si="19">-H24*H14</f>
        <v>-92.953383720849587</v>
      </c>
      <c r="I16" s="26">
        <f t="shared" si="19"/>
        <v>-101.85734561704002</v>
      </c>
      <c r="J16" s="26">
        <f t="shared" si="19"/>
        <v>-111.7508377528879</v>
      </c>
      <c r="K16" s="26">
        <f t="shared" si="19"/>
        <v>-122.73127187057192</v>
      </c>
      <c r="L16" s="26">
        <f t="shared" si="19"/>
        <v>-134.90542072023487</v>
      </c>
    </row>
    <row r="17" spans="3:12" x14ac:dyDescent="0.3">
      <c r="C17" s="3" t="s">
        <v>12</v>
      </c>
      <c r="D17" s="6">
        <f>D14+D16</f>
        <v>172</v>
      </c>
      <c r="E17" s="6">
        <f t="shared" ref="E17:L17" si="20">E14+E16</f>
        <v>159</v>
      </c>
      <c r="F17" s="6">
        <f t="shared" si="20"/>
        <v>171</v>
      </c>
      <c r="G17" s="6">
        <f t="shared" si="20"/>
        <v>203.55188491487371</v>
      </c>
      <c r="H17" s="6">
        <f t="shared" si="20"/>
        <v>223.1414421042841</v>
      </c>
      <c r="I17" s="6">
        <f t="shared" si="20"/>
        <v>244.51605826591043</v>
      </c>
      <c r="J17" s="6">
        <f t="shared" si="20"/>
        <v>268.26611463040308</v>
      </c>
      <c r="K17" s="6">
        <f t="shared" si="20"/>
        <v>294.6254552576288</v>
      </c>
      <c r="L17" s="6">
        <f t="shared" si="20"/>
        <v>323.85039599635604</v>
      </c>
    </row>
    <row r="18" spans="3:12" x14ac:dyDescent="0.3">
      <c r="G18" s="15"/>
    </row>
    <row r="20" spans="3:12" x14ac:dyDescent="0.3">
      <c r="C20" s="10" t="s">
        <v>13</v>
      </c>
    </row>
    <row r="21" spans="3:12" x14ac:dyDescent="0.3">
      <c r="C21" t="s">
        <v>16</v>
      </c>
      <c r="E21" s="12">
        <f>E7/D7-1</f>
        <v>0.10000000000000009</v>
      </c>
      <c r="F21" s="12">
        <f>F7/E7-1</f>
        <v>9.0909090909090828E-2</v>
      </c>
      <c r="G21" s="27">
        <f>AVERAGE($E$21:$F$21)</f>
        <v>9.5454545454545459E-2</v>
      </c>
      <c r="H21" s="27">
        <f t="shared" ref="H21:L21" si="21">AVERAGE($E$21:$F$21)</f>
        <v>9.5454545454545459E-2</v>
      </c>
      <c r="I21" s="27">
        <f t="shared" si="21"/>
        <v>9.5454545454545459E-2</v>
      </c>
      <c r="J21" s="27">
        <f t="shared" si="21"/>
        <v>9.5454545454545459E-2</v>
      </c>
      <c r="K21" s="27">
        <f t="shared" si="21"/>
        <v>9.5454545454545459E-2</v>
      </c>
      <c r="L21" s="27">
        <f t="shared" si="21"/>
        <v>9.5454545454545459E-2</v>
      </c>
    </row>
    <row r="22" spans="3:12" x14ac:dyDescent="0.3">
      <c r="C22" t="s">
        <v>14</v>
      </c>
      <c r="D22" s="11">
        <f t="shared" ref="D22:E22" si="22">1+D8/D7</f>
        <v>0.4</v>
      </c>
      <c r="E22" s="11">
        <f t="shared" si="22"/>
        <v>0.36363636363636365</v>
      </c>
      <c r="F22" s="11">
        <f>1+F8/F7</f>
        <v>0.35416666666666663</v>
      </c>
      <c r="G22" s="12">
        <f>AVERAGE($D$22:$F$22)</f>
        <v>0.37260101010101004</v>
      </c>
      <c r="H22" s="12">
        <f t="shared" ref="H22:L22" si="23">AVERAGE($D$22:$F$22)</f>
        <v>0.37260101010101004</v>
      </c>
      <c r="I22" s="12">
        <f t="shared" si="23"/>
        <v>0.37260101010101004</v>
      </c>
      <c r="J22" s="12">
        <f t="shared" si="23"/>
        <v>0.37260101010101004</v>
      </c>
      <c r="K22" s="12">
        <f t="shared" si="23"/>
        <v>0.37260101010101004</v>
      </c>
      <c r="L22" s="12">
        <f t="shared" si="23"/>
        <v>0.37260101010101004</v>
      </c>
    </row>
    <row r="23" spans="3:12" x14ac:dyDescent="0.3">
      <c r="C23" t="s">
        <v>15</v>
      </c>
      <c r="D23" s="11">
        <f>-D9/D7</f>
        <v>0.15</v>
      </c>
      <c r="E23" s="11">
        <f t="shared" ref="E23:F23" si="24">-E9/E7</f>
        <v>0.15</v>
      </c>
      <c r="F23" s="11">
        <f t="shared" si="24"/>
        <v>0.14583333333333334</v>
      </c>
      <c r="G23" s="11">
        <f>AVERAGE($D$23:$F$23)</f>
        <v>0.14861111111111111</v>
      </c>
      <c r="H23" s="11">
        <f t="shared" ref="H23:L23" si="25">AVERAGE($D$23:$F$23)</f>
        <v>0.14861111111111111</v>
      </c>
      <c r="I23" s="11">
        <f t="shared" si="25"/>
        <v>0.14861111111111111</v>
      </c>
      <c r="J23" s="11">
        <f t="shared" si="25"/>
        <v>0.14861111111111111</v>
      </c>
      <c r="K23" s="11">
        <f t="shared" si="25"/>
        <v>0.14861111111111111</v>
      </c>
      <c r="L23" s="11">
        <f t="shared" si="25"/>
        <v>0.14861111111111111</v>
      </c>
    </row>
    <row r="24" spans="3:12" x14ac:dyDescent="0.3">
      <c r="C24" t="s">
        <v>17</v>
      </c>
      <c r="D24" s="11">
        <f>-D16/D14</f>
        <v>0.28925619834710742</v>
      </c>
      <c r="E24" s="11">
        <f t="shared" ref="E24:F24" si="26">-E16/E14</f>
        <v>0.29955947136563876</v>
      </c>
      <c r="F24" s="11">
        <f t="shared" si="26"/>
        <v>0.29338842975206614</v>
      </c>
      <c r="G24" s="16">
        <f>AVERAGE($D$24:$F$24)</f>
        <v>0.29406803315493746</v>
      </c>
      <c r="H24" s="16">
        <f t="shared" ref="H24:L24" si="27">AVERAGE($D$24:$F$24)</f>
        <v>0.29406803315493746</v>
      </c>
      <c r="I24" s="16">
        <f t="shared" si="27"/>
        <v>0.29406803315493746</v>
      </c>
      <c r="J24" s="16">
        <f t="shared" si="27"/>
        <v>0.29406803315493746</v>
      </c>
      <c r="K24" s="16">
        <f t="shared" si="27"/>
        <v>0.29406803315493746</v>
      </c>
      <c r="L24" s="16">
        <f t="shared" si="27"/>
        <v>0.29406803315493746</v>
      </c>
    </row>
    <row r="25" spans="3:12" x14ac:dyDescent="0.3">
      <c r="C25" s="19" t="s">
        <v>28</v>
      </c>
      <c r="G25" s="13">
        <f t="shared" ref="G25:L25" si="28">G8/F8-1</f>
        <v>6.4186439171776577E-2</v>
      </c>
      <c r="H25" s="13">
        <f t="shared" si="28"/>
        <v>9.5454545454545459E-2</v>
      </c>
      <c r="I25" s="13">
        <f t="shared" si="28"/>
        <v>9.5454545454545459E-2</v>
      </c>
      <c r="J25" s="13">
        <f t="shared" si="28"/>
        <v>9.5454545454545459E-2</v>
      </c>
      <c r="K25" s="13">
        <f t="shared" si="28"/>
        <v>9.5454545454545459E-2</v>
      </c>
      <c r="L25" s="13">
        <f t="shared" si="28"/>
        <v>9.5454545454545459E-2</v>
      </c>
    </row>
    <row r="26" spans="3:12" x14ac:dyDescent="0.3">
      <c r="C26" s="19"/>
      <c r="G26" s="13"/>
      <c r="H26" s="13"/>
      <c r="I26" s="13"/>
      <c r="J26" s="13"/>
      <c r="K26" s="13"/>
      <c r="L26" s="13"/>
    </row>
    <row r="27" spans="3:12" x14ac:dyDescent="0.3">
      <c r="C27" s="23" t="s">
        <v>29</v>
      </c>
      <c r="D27" s="9">
        <v>-25</v>
      </c>
      <c r="E27" s="9">
        <v>-30</v>
      </c>
      <c r="F27" s="9">
        <v>-35</v>
      </c>
      <c r="G27" s="4">
        <f>(F27*(1+G21))</f>
        <v>-38.340909090909093</v>
      </c>
      <c r="H27" s="4">
        <f t="shared" ref="H27:L27" si="29">(G27*(1+H21))</f>
        <v>-42.000723140495872</v>
      </c>
      <c r="I27" s="4">
        <f t="shared" si="29"/>
        <v>-46.009883076634111</v>
      </c>
      <c r="J27" s="4">
        <f t="shared" si="29"/>
        <v>-50.401735552131001</v>
      </c>
      <c r="K27" s="4">
        <f t="shared" si="29"/>
        <v>-55.212810309379869</v>
      </c>
      <c r="L27" s="4">
        <f t="shared" si="29"/>
        <v>-60.483124020729768</v>
      </c>
    </row>
    <row r="28" spans="3:12" x14ac:dyDescent="0.3">
      <c r="C28" s="23" t="s">
        <v>30</v>
      </c>
      <c r="D28" s="25">
        <v>-35</v>
      </c>
      <c r="E28" s="25">
        <v>-40</v>
      </c>
      <c r="F28" s="25">
        <v>-67</v>
      </c>
      <c r="G28" s="24">
        <f t="shared" ref="G28:L28" si="30">F28*(1+G21)</f>
        <v>-73.395454545454541</v>
      </c>
      <c r="H28" s="24">
        <f t="shared" si="30"/>
        <v>-80.40138429752065</v>
      </c>
      <c r="I28" s="24">
        <f t="shared" si="30"/>
        <v>-88.076061889556712</v>
      </c>
      <c r="J28" s="24">
        <f t="shared" si="30"/>
        <v>-96.483322342650766</v>
      </c>
      <c r="K28" s="24">
        <f t="shared" si="30"/>
        <v>-105.69309402081288</v>
      </c>
      <c r="L28" s="24">
        <f t="shared" si="30"/>
        <v>-115.7819802682541</v>
      </c>
    </row>
    <row r="29" spans="3:12" x14ac:dyDescent="0.3">
      <c r="C29" s="23"/>
      <c r="D29" s="25"/>
      <c r="E29" s="25"/>
      <c r="F29" s="25"/>
      <c r="G29" s="24"/>
      <c r="H29" s="24"/>
      <c r="I29" s="24"/>
      <c r="J29" s="24"/>
      <c r="K29" s="24"/>
      <c r="L29" s="24"/>
    </row>
    <row r="30" spans="3:12" x14ac:dyDescent="0.3">
      <c r="C30" s="23" t="s">
        <v>39</v>
      </c>
      <c r="D30" s="25">
        <v>-10</v>
      </c>
      <c r="E30" s="25">
        <v>-12</v>
      </c>
      <c r="F30" s="25">
        <v>-14</v>
      </c>
      <c r="G30" s="24">
        <f>F30*(1+G21)</f>
        <v>-15.336363636363636</v>
      </c>
      <c r="H30" s="24">
        <f t="shared" ref="H30:L30" si="31">G30*(1+H21)</f>
        <v>-16.800289256198347</v>
      </c>
      <c r="I30" s="24">
        <f t="shared" si="31"/>
        <v>-18.403953230653645</v>
      </c>
      <c r="J30" s="24">
        <f t="shared" si="31"/>
        <v>-20.160694220852402</v>
      </c>
      <c r="K30" s="24">
        <f t="shared" si="31"/>
        <v>-22.08512412375195</v>
      </c>
      <c r="L30" s="24">
        <f t="shared" si="31"/>
        <v>-24.193249608291907</v>
      </c>
    </row>
    <row r="31" spans="3:12" x14ac:dyDescent="0.3">
      <c r="C31" s="23" t="s">
        <v>40</v>
      </c>
      <c r="D31" s="25">
        <v>-16</v>
      </c>
      <c r="E31" s="25">
        <v>-18</v>
      </c>
      <c r="F31" s="25">
        <v>-21</v>
      </c>
      <c r="G31" s="24">
        <f>F31*(1+G21)</f>
        <v>-23.004545454545454</v>
      </c>
      <c r="H31" s="24">
        <f t="shared" ref="H31:L31" si="32">G31*(1+H21)</f>
        <v>-25.200433884297521</v>
      </c>
      <c r="I31" s="24">
        <f t="shared" si="32"/>
        <v>-27.605929845980466</v>
      </c>
      <c r="J31" s="24">
        <f t="shared" si="32"/>
        <v>-30.241041331278602</v>
      </c>
      <c r="K31" s="24">
        <f t="shared" si="32"/>
        <v>-33.127686185627923</v>
      </c>
      <c r="L31" s="24">
        <f t="shared" si="32"/>
        <v>-36.289874412437861</v>
      </c>
    </row>
    <row r="32" spans="3:12" x14ac:dyDescent="0.3">
      <c r="C32" s="23"/>
      <c r="D32" s="25"/>
      <c r="E32" s="25"/>
      <c r="F32" s="25"/>
      <c r="G32" s="24"/>
      <c r="H32" s="24"/>
      <c r="I32" s="24"/>
      <c r="J32" s="24"/>
      <c r="K32" s="24"/>
      <c r="L32" s="24"/>
    </row>
    <row r="33" spans="2:17" x14ac:dyDescent="0.3">
      <c r="C33" s="23" t="s">
        <v>86</v>
      </c>
      <c r="D33" s="25"/>
      <c r="E33" s="25"/>
      <c r="F33" s="25"/>
      <c r="G33" s="33">
        <v>0.03</v>
      </c>
      <c r="H33" s="33">
        <v>0.03</v>
      </c>
      <c r="I33" s="33">
        <v>0.03</v>
      </c>
      <c r="J33" s="33">
        <v>0.03</v>
      </c>
      <c r="K33" s="33">
        <v>0.03</v>
      </c>
      <c r="L33" s="33">
        <v>0.03</v>
      </c>
    </row>
    <row r="34" spans="2:17" x14ac:dyDescent="0.3">
      <c r="C34" s="23" t="s">
        <v>87</v>
      </c>
      <c r="D34" s="25"/>
      <c r="E34" s="25"/>
      <c r="F34" s="25"/>
      <c r="G34" s="33">
        <v>0.08</v>
      </c>
      <c r="H34" s="33">
        <v>0.08</v>
      </c>
      <c r="I34" s="33">
        <v>0.08</v>
      </c>
      <c r="J34" s="33">
        <v>0.08</v>
      </c>
      <c r="K34" s="33">
        <v>0.08</v>
      </c>
      <c r="L34" s="33">
        <v>0.08</v>
      </c>
    </row>
    <row r="35" spans="2:17" x14ac:dyDescent="0.3">
      <c r="C35" s="19"/>
      <c r="G35" s="13"/>
      <c r="H35" s="13"/>
      <c r="I35" s="13"/>
      <c r="J35" s="13"/>
      <c r="K35" s="13"/>
      <c r="L35" s="13"/>
    </row>
    <row r="37" spans="2:17" x14ac:dyDescent="0.3">
      <c r="B37" t="s">
        <v>67</v>
      </c>
      <c r="C37" s="3" t="s">
        <v>18</v>
      </c>
    </row>
    <row r="39" spans="2:17" x14ac:dyDescent="0.3">
      <c r="C39" t="s">
        <v>19</v>
      </c>
      <c r="D39" s="7">
        <v>286</v>
      </c>
      <c r="E39" s="7">
        <v>296</v>
      </c>
      <c r="F39" s="7">
        <v>306</v>
      </c>
      <c r="G39" s="31">
        <f>F39+G111</f>
        <v>280.79392703697448</v>
      </c>
      <c r="H39" s="31">
        <f t="shared" ref="H39:L39" si="33">G39+H111</f>
        <v>263.78120043473183</v>
      </c>
      <c r="I39" s="31">
        <f t="shared" si="33"/>
        <v>260.96928298121975</v>
      </c>
      <c r="J39" s="31">
        <f t="shared" si="33"/>
        <v>274.04884239171014</v>
      </c>
      <c r="K39" s="31">
        <f t="shared" si="33"/>
        <v>304.879025794798</v>
      </c>
      <c r="L39" s="31">
        <f t="shared" si="33"/>
        <v>330.35676674595317</v>
      </c>
    </row>
    <row r="40" spans="2:17" x14ac:dyDescent="0.3">
      <c r="C40" t="s">
        <v>20</v>
      </c>
      <c r="D40" s="7">
        <v>135</v>
      </c>
      <c r="E40" s="7">
        <v>145</v>
      </c>
      <c r="F40" s="7">
        <v>154</v>
      </c>
      <c r="G40" s="18">
        <f t="shared" ref="G40:L40" si="34">F40*(1+G21)</f>
        <v>168.7</v>
      </c>
      <c r="H40" s="18">
        <f t="shared" si="34"/>
        <v>184.8031818181818</v>
      </c>
      <c r="I40" s="18">
        <f t="shared" si="34"/>
        <v>202.44348553719007</v>
      </c>
      <c r="J40" s="18">
        <f t="shared" si="34"/>
        <v>221.76763642937641</v>
      </c>
      <c r="K40" s="18">
        <f t="shared" si="34"/>
        <v>242.93636536127144</v>
      </c>
      <c r="L40" s="18">
        <f t="shared" si="34"/>
        <v>266.12574569121097</v>
      </c>
      <c r="O40" t="s">
        <v>31</v>
      </c>
      <c r="Q40">
        <v>100</v>
      </c>
    </row>
    <row r="41" spans="2:17" x14ac:dyDescent="0.3">
      <c r="C41" t="s">
        <v>21</v>
      </c>
      <c r="D41" s="7">
        <v>265</v>
      </c>
      <c r="E41" s="7">
        <v>297</v>
      </c>
      <c r="F41" s="7">
        <v>345</v>
      </c>
      <c r="G41" s="18">
        <f t="shared" ref="G41:L41" si="35">F41*(1+G25)</f>
        <v>367.14432151426291</v>
      </c>
      <c r="H41" s="18">
        <f t="shared" si="35"/>
        <v>402.18991584062439</v>
      </c>
      <c r="I41" s="18">
        <f t="shared" si="35"/>
        <v>440.58077144359311</v>
      </c>
      <c r="J41" s="18">
        <f t="shared" si="35"/>
        <v>482.63620871775424</v>
      </c>
      <c r="K41" s="18">
        <f t="shared" si="35"/>
        <v>528.70602864081263</v>
      </c>
      <c r="L41" s="18">
        <f t="shared" si="35"/>
        <v>579.17342228379925</v>
      </c>
      <c r="O41" t="s">
        <v>32</v>
      </c>
      <c r="Q41">
        <v>20</v>
      </c>
    </row>
    <row r="42" spans="2:17" x14ac:dyDescent="0.3">
      <c r="C42" t="s">
        <v>22</v>
      </c>
      <c r="D42" s="7">
        <v>39</v>
      </c>
      <c r="E42" s="7">
        <v>41</v>
      </c>
      <c r="F42" s="7">
        <v>45</v>
      </c>
      <c r="G42" s="18">
        <f t="shared" ref="G42:L42" si="36">F42*(1+G21)</f>
        <v>49.295454545454547</v>
      </c>
      <c r="H42" s="18">
        <f t="shared" si="36"/>
        <v>54.000929752066121</v>
      </c>
      <c r="I42" s="18">
        <f t="shared" si="36"/>
        <v>59.155563955672434</v>
      </c>
      <c r="J42" s="18">
        <f t="shared" si="36"/>
        <v>64.80223142416844</v>
      </c>
      <c r="K42" s="18">
        <f t="shared" si="36"/>
        <v>70.987898969202703</v>
      </c>
      <c r="L42" s="18">
        <f t="shared" si="36"/>
        <v>77.764016598081142</v>
      </c>
      <c r="O42" t="s">
        <v>33</v>
      </c>
      <c r="Q42">
        <v>-10</v>
      </c>
    </row>
    <row r="43" spans="2:17" x14ac:dyDescent="0.3">
      <c r="C43" s="3" t="s">
        <v>23</v>
      </c>
      <c r="D43" s="3">
        <f>SUM(D39:D42)</f>
        <v>725</v>
      </c>
      <c r="E43" s="3">
        <f t="shared" ref="E43:F43" si="37">SUM(E39:E42)</f>
        <v>779</v>
      </c>
      <c r="F43" s="22">
        <f t="shared" si="37"/>
        <v>850</v>
      </c>
      <c r="G43" s="21">
        <f t="shared" ref="G43" si="38">SUM(G39:G42)</f>
        <v>865.93370309669194</v>
      </c>
      <c r="H43" s="21">
        <f t="shared" ref="H43" si="39">SUM(H39:H42)</f>
        <v>904.77522784560415</v>
      </c>
      <c r="I43" s="21">
        <f t="shared" ref="I43" si="40">SUM(I39:I42)</f>
        <v>963.14910391767535</v>
      </c>
      <c r="J43" s="21">
        <f t="shared" ref="J43" si="41">SUM(J39:J42)</f>
        <v>1043.2549189630092</v>
      </c>
      <c r="K43" s="21">
        <f t="shared" ref="K43" si="42">SUM(K39:K42)</f>
        <v>1147.5093187660848</v>
      </c>
      <c r="L43" s="21">
        <f t="shared" ref="L43" si="43">SUM(L39:L42)</f>
        <v>1253.4199513190445</v>
      </c>
      <c r="O43" t="s">
        <v>34</v>
      </c>
      <c r="Q43">
        <f>SUM(Q40:Q42)</f>
        <v>110</v>
      </c>
    </row>
    <row r="45" spans="2:17" x14ac:dyDescent="0.3">
      <c r="C45" t="s">
        <v>24</v>
      </c>
      <c r="D45" s="7">
        <v>210</v>
      </c>
      <c r="E45" s="7">
        <v>243</v>
      </c>
      <c r="F45" s="7">
        <v>265</v>
      </c>
      <c r="G45" s="26">
        <f t="shared" ref="G45:L45" si="44">F45-G28+G27</f>
        <v>300.0545454545454</v>
      </c>
      <c r="H45" s="26">
        <f t="shared" si="44"/>
        <v>338.45520661157013</v>
      </c>
      <c r="I45" s="26">
        <f t="shared" si="44"/>
        <v>380.52138542449279</v>
      </c>
      <c r="J45" s="26">
        <f t="shared" si="44"/>
        <v>426.60297221501253</v>
      </c>
      <c r="K45" s="26">
        <f t="shared" si="44"/>
        <v>477.08325592644553</v>
      </c>
      <c r="L45" s="26">
        <f t="shared" si="44"/>
        <v>532.38211217396986</v>
      </c>
      <c r="O45" t="s">
        <v>35</v>
      </c>
      <c r="Q45">
        <v>100</v>
      </c>
    </row>
    <row r="46" spans="2:17" x14ac:dyDescent="0.3">
      <c r="C46" t="s">
        <v>25</v>
      </c>
      <c r="D46" s="7">
        <v>47</v>
      </c>
      <c r="E46" s="7">
        <v>56</v>
      </c>
      <c r="F46" s="7">
        <v>67</v>
      </c>
      <c r="G46" s="4">
        <f>F46-G31+G30</f>
        <v>74.668181818181807</v>
      </c>
      <c r="H46" s="4">
        <f t="shared" ref="H46:L46" si="45">G46-H31+H30</f>
        <v>83.068326446280992</v>
      </c>
      <c r="I46" s="4">
        <f t="shared" si="45"/>
        <v>92.270303061607819</v>
      </c>
      <c r="J46" s="4">
        <f t="shared" si="45"/>
        <v>102.35065017203402</v>
      </c>
      <c r="K46" s="4">
        <f t="shared" si="45"/>
        <v>113.39321223390998</v>
      </c>
      <c r="L46" s="4">
        <f t="shared" si="45"/>
        <v>125.48983703805594</v>
      </c>
      <c r="O46" t="s">
        <v>36</v>
      </c>
      <c r="Q46">
        <v>20</v>
      </c>
    </row>
    <row r="47" spans="2:17" x14ac:dyDescent="0.3">
      <c r="C47" s="3" t="s">
        <v>26</v>
      </c>
      <c r="D47" s="3">
        <v>257</v>
      </c>
      <c r="E47" s="3">
        <v>299</v>
      </c>
      <c r="F47" s="3">
        <v>332</v>
      </c>
      <c r="G47" s="28">
        <f>SUM(G45:G46)</f>
        <v>374.72272727272718</v>
      </c>
      <c r="H47" s="28">
        <f t="shared" ref="H47:L47" si="46">SUM(H45:H46)</f>
        <v>421.52353305785113</v>
      </c>
      <c r="I47" s="28">
        <f t="shared" si="46"/>
        <v>472.79168848610061</v>
      </c>
      <c r="J47" s="28">
        <f t="shared" si="46"/>
        <v>528.95362238704661</v>
      </c>
      <c r="K47" s="28">
        <f t="shared" si="46"/>
        <v>590.47646816035547</v>
      </c>
      <c r="L47" s="28">
        <f t="shared" si="46"/>
        <v>657.87194921202581</v>
      </c>
      <c r="O47" t="s">
        <v>37</v>
      </c>
      <c r="Q47">
        <v>-10</v>
      </c>
    </row>
    <row r="48" spans="2:17" x14ac:dyDescent="0.3">
      <c r="O48" t="s">
        <v>38</v>
      </c>
      <c r="Q48">
        <f>SUM(Q45:Q47)</f>
        <v>110</v>
      </c>
    </row>
    <row r="49" spans="3:12" x14ac:dyDescent="0.3">
      <c r="C49" s="3" t="s">
        <v>27</v>
      </c>
      <c r="D49" s="3">
        <f>SUM(D47+D43)</f>
        <v>982</v>
      </c>
      <c r="E49" s="3">
        <f t="shared" ref="E49:F49" si="47">SUM(E47+E43)</f>
        <v>1078</v>
      </c>
      <c r="F49" s="3">
        <f t="shared" si="47"/>
        <v>1182</v>
      </c>
      <c r="G49" s="6">
        <f>G47+G43</f>
        <v>1240.656430369419</v>
      </c>
      <c r="H49" s="6">
        <f t="shared" ref="H49:L49" si="48">H47+H43</f>
        <v>1326.2987609034553</v>
      </c>
      <c r="I49" s="6">
        <f t="shared" si="48"/>
        <v>1435.940792403776</v>
      </c>
      <c r="J49" s="6">
        <f t="shared" si="48"/>
        <v>1572.2085413500558</v>
      </c>
      <c r="K49" s="6">
        <f t="shared" si="48"/>
        <v>1737.9857869264401</v>
      </c>
      <c r="L49" s="6">
        <f t="shared" si="48"/>
        <v>1911.2919005310703</v>
      </c>
    </row>
    <row r="51" spans="3:12" x14ac:dyDescent="0.3">
      <c r="C51" t="s">
        <v>41</v>
      </c>
      <c r="D51" s="7">
        <v>45</v>
      </c>
      <c r="E51" s="7">
        <v>47</v>
      </c>
      <c r="F51" s="7">
        <v>49</v>
      </c>
      <c r="G51" s="18">
        <f>F51*(1+G21)</f>
        <v>53.677272727272729</v>
      </c>
      <c r="H51" s="18">
        <f t="shared" ref="H51:L51" si="49">G51*(1+H21)</f>
        <v>58.801012396694219</v>
      </c>
      <c r="I51" s="18">
        <f t="shared" si="49"/>
        <v>64.413836307287752</v>
      </c>
      <c r="J51" s="18">
        <f t="shared" si="49"/>
        <v>70.562429772983407</v>
      </c>
      <c r="K51" s="18">
        <f t="shared" si="49"/>
        <v>77.297934433131829</v>
      </c>
      <c r="L51" s="18">
        <f t="shared" si="49"/>
        <v>84.676373629021683</v>
      </c>
    </row>
    <row r="52" spans="3:12" x14ac:dyDescent="0.3">
      <c r="C52" t="s">
        <v>42</v>
      </c>
      <c r="D52" s="7">
        <v>32</v>
      </c>
      <c r="E52" s="7">
        <v>37</v>
      </c>
      <c r="F52" s="7">
        <v>47</v>
      </c>
      <c r="G52" s="18">
        <f>F52*(1+G21)</f>
        <v>51.486363636363635</v>
      </c>
      <c r="H52" s="18">
        <f t="shared" ref="H52:L52" si="50">G52*(1+H21)</f>
        <v>56.400971074380166</v>
      </c>
      <c r="I52" s="18">
        <f t="shared" si="50"/>
        <v>61.784700131480093</v>
      </c>
      <c r="J52" s="18">
        <f t="shared" si="50"/>
        <v>67.682330598575916</v>
      </c>
      <c r="K52" s="18">
        <f t="shared" si="50"/>
        <v>74.142916701167252</v>
      </c>
      <c r="L52" s="18">
        <f t="shared" si="50"/>
        <v>81.220195113551398</v>
      </c>
    </row>
    <row r="53" spans="3:12" x14ac:dyDescent="0.3">
      <c r="C53" t="s">
        <v>43</v>
      </c>
      <c r="D53" s="7">
        <v>112</v>
      </c>
      <c r="E53" s="7">
        <v>143</v>
      </c>
      <c r="F53" s="7">
        <v>167</v>
      </c>
      <c r="G53" s="18">
        <f>F53*(1+H21)</f>
        <v>182.94090909090909</v>
      </c>
      <c r="H53" s="18">
        <f t="shared" ref="H53:L53" si="51">G53*(1+I21)</f>
        <v>200.40345041322314</v>
      </c>
      <c r="I53" s="18">
        <f t="shared" si="51"/>
        <v>219.53287067993989</v>
      </c>
      <c r="J53" s="18">
        <f t="shared" si="51"/>
        <v>240.48828106302506</v>
      </c>
      <c r="K53" s="18">
        <f t="shared" si="51"/>
        <v>263.4439806190411</v>
      </c>
      <c r="L53" s="18">
        <f t="shared" si="51"/>
        <v>263.4439806190411</v>
      </c>
    </row>
    <row r="54" spans="3:12" x14ac:dyDescent="0.3">
      <c r="C54" s="3" t="s">
        <v>44</v>
      </c>
      <c r="D54" s="3">
        <f>SUM(D51:D53)</f>
        <v>189</v>
      </c>
      <c r="E54" s="3">
        <f t="shared" ref="E54:L54" si="52">SUM(E51:E53)</f>
        <v>227</v>
      </c>
      <c r="F54" s="3">
        <f t="shared" si="52"/>
        <v>263</v>
      </c>
      <c r="G54" s="21">
        <f t="shared" si="52"/>
        <v>288.10454545454547</v>
      </c>
      <c r="H54" s="21">
        <f t="shared" si="52"/>
        <v>315.60543388429755</v>
      </c>
      <c r="I54" s="21">
        <f t="shared" si="52"/>
        <v>345.73140711870775</v>
      </c>
      <c r="J54" s="21">
        <f t="shared" si="52"/>
        <v>378.73304143458438</v>
      </c>
      <c r="K54" s="21">
        <f t="shared" si="52"/>
        <v>414.88483175334017</v>
      </c>
      <c r="L54" s="21">
        <f t="shared" si="52"/>
        <v>429.34054936161419</v>
      </c>
    </row>
    <row r="56" spans="3:12" x14ac:dyDescent="0.3">
      <c r="C56" t="s">
        <v>46</v>
      </c>
      <c r="D56" s="7">
        <v>0</v>
      </c>
      <c r="E56" s="7">
        <v>12</v>
      </c>
      <c r="F56" s="7">
        <v>5</v>
      </c>
      <c r="G56" s="17">
        <v>0</v>
      </c>
      <c r="H56" s="17">
        <f t="shared" ref="H56:L56" si="53">G56</f>
        <v>0</v>
      </c>
      <c r="I56" s="17">
        <f t="shared" si="53"/>
        <v>0</v>
      </c>
      <c r="J56" s="17">
        <f t="shared" si="53"/>
        <v>0</v>
      </c>
      <c r="K56" s="17">
        <f t="shared" si="53"/>
        <v>0</v>
      </c>
      <c r="L56" s="17">
        <f t="shared" si="53"/>
        <v>0</v>
      </c>
    </row>
    <row r="57" spans="3:12" x14ac:dyDescent="0.3">
      <c r="C57" t="s">
        <v>45</v>
      </c>
      <c r="D57" s="7">
        <v>167</v>
      </c>
      <c r="E57" s="7">
        <v>178</v>
      </c>
      <c r="F57" s="7">
        <v>186</v>
      </c>
      <c r="G57">
        <f>F57</f>
        <v>186</v>
      </c>
      <c r="H57">
        <f t="shared" ref="H57:L57" si="54">G57</f>
        <v>186</v>
      </c>
      <c r="I57">
        <f t="shared" si="54"/>
        <v>186</v>
      </c>
      <c r="J57">
        <f t="shared" si="54"/>
        <v>186</v>
      </c>
      <c r="K57">
        <f t="shared" si="54"/>
        <v>186</v>
      </c>
      <c r="L57">
        <f t="shared" si="54"/>
        <v>186</v>
      </c>
    </row>
    <row r="58" spans="3:12" x14ac:dyDescent="0.3">
      <c r="C58" t="s">
        <v>47</v>
      </c>
      <c r="D58" s="7">
        <v>45</v>
      </c>
      <c r="E58" s="7">
        <v>47</v>
      </c>
      <c r="F58" s="7">
        <v>49</v>
      </c>
      <c r="G58">
        <f>F58</f>
        <v>49</v>
      </c>
      <c r="H58">
        <f t="shared" ref="H58:L58" si="55">G58</f>
        <v>49</v>
      </c>
      <c r="I58">
        <f t="shared" si="55"/>
        <v>49</v>
      </c>
      <c r="J58">
        <f t="shared" si="55"/>
        <v>49</v>
      </c>
      <c r="K58">
        <f t="shared" si="55"/>
        <v>49</v>
      </c>
      <c r="L58">
        <f t="shared" si="55"/>
        <v>49</v>
      </c>
    </row>
    <row r="59" spans="3:12" x14ac:dyDescent="0.3">
      <c r="C59" s="3" t="s">
        <v>48</v>
      </c>
      <c r="D59" s="21">
        <f>SUM(D56:D58,D54)</f>
        <v>401</v>
      </c>
      <c r="E59" s="21">
        <f t="shared" ref="E59:L59" si="56">SUM(E56:E58,E54)</f>
        <v>464</v>
      </c>
      <c r="F59" s="21">
        <f t="shared" si="56"/>
        <v>503</v>
      </c>
      <c r="G59" s="21">
        <f t="shared" si="56"/>
        <v>523.10454545454547</v>
      </c>
      <c r="H59" s="21">
        <f t="shared" si="56"/>
        <v>550.60543388429755</v>
      </c>
      <c r="I59" s="21">
        <f t="shared" si="56"/>
        <v>580.73140711870769</v>
      </c>
      <c r="J59" s="21">
        <f t="shared" si="56"/>
        <v>613.73304143458438</v>
      </c>
      <c r="K59" s="21">
        <f t="shared" si="56"/>
        <v>649.88483175334022</v>
      </c>
      <c r="L59" s="21">
        <f t="shared" si="56"/>
        <v>664.34054936161419</v>
      </c>
    </row>
    <row r="61" spans="3:12" x14ac:dyDescent="0.3">
      <c r="C61" t="s">
        <v>49</v>
      </c>
      <c r="D61" s="7">
        <v>35</v>
      </c>
      <c r="E61" s="7">
        <v>37</v>
      </c>
      <c r="F61" s="7">
        <v>39</v>
      </c>
      <c r="G61">
        <f>G74</f>
        <v>44</v>
      </c>
      <c r="H61">
        <f t="shared" ref="H61:L61" si="57">H74</f>
        <v>49</v>
      </c>
      <c r="I61">
        <f t="shared" si="57"/>
        <v>54</v>
      </c>
      <c r="J61">
        <f t="shared" si="57"/>
        <v>59</v>
      </c>
      <c r="K61">
        <f t="shared" si="57"/>
        <v>64</v>
      </c>
      <c r="L61">
        <f t="shared" si="57"/>
        <v>69</v>
      </c>
    </row>
    <row r="62" spans="3:12" x14ac:dyDescent="0.3">
      <c r="C62" t="s">
        <v>50</v>
      </c>
      <c r="D62" s="7">
        <v>-145</v>
      </c>
      <c r="E62" s="7">
        <v>-178</v>
      </c>
      <c r="F62" s="7">
        <v>-210</v>
      </c>
      <c r="G62">
        <f>G79</f>
        <v>-230</v>
      </c>
      <c r="H62">
        <f t="shared" ref="H62:L62" si="58">H79</f>
        <v>-250</v>
      </c>
      <c r="I62">
        <f t="shared" si="58"/>
        <v>-270</v>
      </c>
      <c r="J62">
        <f t="shared" si="58"/>
        <v>-290</v>
      </c>
      <c r="K62">
        <f t="shared" si="58"/>
        <v>-310</v>
      </c>
      <c r="L62">
        <f t="shared" si="58"/>
        <v>-330</v>
      </c>
    </row>
    <row r="63" spans="3:12" x14ac:dyDescent="0.3">
      <c r="C63" t="s">
        <v>51</v>
      </c>
      <c r="D63" s="7">
        <v>-7</v>
      </c>
      <c r="E63" s="7">
        <v>12</v>
      </c>
      <c r="F63" s="7">
        <v>14</v>
      </c>
      <c r="G63">
        <f>F63</f>
        <v>14</v>
      </c>
      <c r="H63">
        <f t="shared" ref="H63:L63" si="59">G63</f>
        <v>14</v>
      </c>
      <c r="I63">
        <f t="shared" si="59"/>
        <v>14</v>
      </c>
      <c r="J63">
        <f t="shared" si="59"/>
        <v>14</v>
      </c>
      <c r="K63">
        <f t="shared" si="59"/>
        <v>14</v>
      </c>
      <c r="L63">
        <f t="shared" si="59"/>
        <v>14</v>
      </c>
    </row>
    <row r="64" spans="3:12" x14ac:dyDescent="0.3">
      <c r="C64" t="s">
        <v>52</v>
      </c>
      <c r="D64" s="7">
        <v>698</v>
      </c>
      <c r="E64" s="7">
        <v>743</v>
      </c>
      <c r="F64" s="7">
        <v>836</v>
      </c>
      <c r="G64" s="18">
        <f>G84</f>
        <v>889.55188491487365</v>
      </c>
      <c r="H64" s="18">
        <f t="shared" ref="H64:L64" si="60">H84</f>
        <v>962.69332701915778</v>
      </c>
      <c r="I64" s="18">
        <f t="shared" si="60"/>
        <v>1057.2093852850683</v>
      </c>
      <c r="J64" s="18">
        <f t="shared" si="60"/>
        <v>1175.4754999154713</v>
      </c>
      <c r="K64" s="18">
        <f t="shared" si="60"/>
        <v>1320.1009551731001</v>
      </c>
      <c r="L64" s="18">
        <f t="shared" si="60"/>
        <v>1493.9513511694563</v>
      </c>
    </row>
    <row r="65" spans="2:12" x14ac:dyDescent="0.3">
      <c r="C65" s="3" t="s">
        <v>53</v>
      </c>
      <c r="D65" s="3">
        <f>SUM(D61:D64)</f>
        <v>581</v>
      </c>
      <c r="E65" s="3">
        <f>SUM(E61:E64)</f>
        <v>614</v>
      </c>
      <c r="F65" s="21">
        <f>SUM(F61:F64)</f>
        <v>679</v>
      </c>
      <c r="G65" s="21">
        <f t="shared" ref="G65:L65" si="61">SUM(G61:G64)</f>
        <v>717.55188491487365</v>
      </c>
      <c r="H65" s="21">
        <f t="shared" si="61"/>
        <v>775.69332701915778</v>
      </c>
      <c r="I65" s="21">
        <f t="shared" si="61"/>
        <v>855.20938528506827</v>
      </c>
      <c r="J65" s="21">
        <f t="shared" si="61"/>
        <v>958.47549991547135</v>
      </c>
      <c r="K65" s="21">
        <f t="shared" si="61"/>
        <v>1088.1009551731001</v>
      </c>
      <c r="L65" s="21">
        <f t="shared" si="61"/>
        <v>1246.9513511694563</v>
      </c>
    </row>
    <row r="67" spans="2:12" x14ac:dyDescent="0.3">
      <c r="C67" s="3" t="s">
        <v>54</v>
      </c>
      <c r="D67" s="21">
        <f>D59+D65</f>
        <v>982</v>
      </c>
      <c r="E67" s="21">
        <f t="shared" ref="E67:L67" si="62">E59+E65</f>
        <v>1078</v>
      </c>
      <c r="F67" s="21">
        <f t="shared" si="62"/>
        <v>1182</v>
      </c>
      <c r="G67" s="21">
        <f t="shared" si="62"/>
        <v>1240.656430369419</v>
      </c>
      <c r="H67" s="21">
        <f t="shared" si="62"/>
        <v>1326.2987609034553</v>
      </c>
      <c r="I67" s="21">
        <f t="shared" si="62"/>
        <v>1435.940792403776</v>
      </c>
      <c r="J67" s="21">
        <f t="shared" si="62"/>
        <v>1572.2085413500558</v>
      </c>
      <c r="K67" s="21">
        <f t="shared" si="62"/>
        <v>1737.9857869264404</v>
      </c>
      <c r="L67" s="21">
        <f t="shared" si="62"/>
        <v>1911.2919005310705</v>
      </c>
    </row>
    <row r="68" spans="2:12" x14ac:dyDescent="0.3">
      <c r="C68" t="s">
        <v>27</v>
      </c>
      <c r="D68" s="18">
        <f>D49</f>
        <v>982</v>
      </c>
      <c r="E68" s="18">
        <f t="shared" ref="E68:L68" si="63">E49</f>
        <v>1078</v>
      </c>
      <c r="F68" s="18">
        <f t="shared" si="63"/>
        <v>1182</v>
      </c>
      <c r="G68" s="18">
        <f t="shared" si="63"/>
        <v>1240.656430369419</v>
      </c>
      <c r="H68" s="18">
        <f t="shared" si="63"/>
        <v>1326.2987609034553</v>
      </c>
      <c r="I68" s="18">
        <f t="shared" si="63"/>
        <v>1435.940792403776</v>
      </c>
      <c r="J68" s="18">
        <f t="shared" si="63"/>
        <v>1572.2085413500558</v>
      </c>
      <c r="K68" s="18">
        <f t="shared" si="63"/>
        <v>1737.9857869264401</v>
      </c>
      <c r="L68" s="18">
        <f t="shared" si="63"/>
        <v>1911.2919005310703</v>
      </c>
    </row>
    <row r="69" spans="2:12" x14ac:dyDescent="0.3">
      <c r="C69" t="s">
        <v>55</v>
      </c>
      <c r="D69" s="18">
        <f>D67-D68</f>
        <v>0</v>
      </c>
      <c r="E69" s="18">
        <f t="shared" ref="E69:L69" si="64">E67-E68</f>
        <v>0</v>
      </c>
      <c r="F69" s="18">
        <f t="shared" si="64"/>
        <v>0</v>
      </c>
      <c r="G69" s="18">
        <f t="shared" si="64"/>
        <v>0</v>
      </c>
      <c r="H69" s="18">
        <f t="shared" si="64"/>
        <v>0</v>
      </c>
      <c r="I69" s="18">
        <f t="shared" si="64"/>
        <v>0</v>
      </c>
      <c r="J69" s="18">
        <f t="shared" si="64"/>
        <v>0</v>
      </c>
      <c r="K69" s="18">
        <f t="shared" si="64"/>
        <v>0</v>
      </c>
      <c r="L69" s="18">
        <f t="shared" si="64"/>
        <v>0</v>
      </c>
    </row>
    <row r="71" spans="2:12" x14ac:dyDescent="0.3">
      <c r="B71" t="s">
        <v>67</v>
      </c>
      <c r="C71" s="3" t="s">
        <v>65</v>
      </c>
    </row>
    <row r="72" spans="2:12" x14ac:dyDescent="0.3">
      <c r="C72" t="s">
        <v>56</v>
      </c>
      <c r="G72">
        <v>39</v>
      </c>
      <c r="H72">
        <f>G74</f>
        <v>44</v>
      </c>
      <c r="I72">
        <f t="shared" ref="I72:L72" si="65">H74</f>
        <v>49</v>
      </c>
      <c r="J72">
        <f t="shared" si="65"/>
        <v>54</v>
      </c>
      <c r="K72">
        <f t="shared" si="65"/>
        <v>59</v>
      </c>
      <c r="L72">
        <f t="shared" si="65"/>
        <v>64</v>
      </c>
    </row>
    <row r="73" spans="2:12" x14ac:dyDescent="0.3">
      <c r="C73" t="s">
        <v>57</v>
      </c>
      <c r="G73" s="7">
        <v>5</v>
      </c>
      <c r="H73" s="7">
        <v>5</v>
      </c>
      <c r="I73" s="7">
        <v>5</v>
      </c>
      <c r="J73" s="7">
        <v>5</v>
      </c>
      <c r="K73" s="7">
        <v>5</v>
      </c>
      <c r="L73" s="7">
        <v>5</v>
      </c>
    </row>
    <row r="74" spans="2:12" x14ac:dyDescent="0.3">
      <c r="C74" s="3" t="s">
        <v>58</v>
      </c>
      <c r="D74" s="3"/>
      <c r="E74" s="3"/>
      <c r="F74" s="3"/>
      <c r="G74" s="3">
        <f>SUM(G72:G73)</f>
        <v>44</v>
      </c>
      <c r="H74" s="3">
        <f t="shared" ref="H74:L74" si="66">SUM(H72:H73)</f>
        <v>49</v>
      </c>
      <c r="I74" s="3">
        <f t="shared" si="66"/>
        <v>54</v>
      </c>
      <c r="J74" s="3">
        <f t="shared" si="66"/>
        <v>59</v>
      </c>
      <c r="K74" s="3">
        <f t="shared" si="66"/>
        <v>64</v>
      </c>
      <c r="L74" s="3">
        <f t="shared" si="66"/>
        <v>69</v>
      </c>
    </row>
    <row r="77" spans="2:12" x14ac:dyDescent="0.3">
      <c r="C77" t="s">
        <v>59</v>
      </c>
      <c r="G77">
        <f>F62</f>
        <v>-210</v>
      </c>
      <c r="H77">
        <f>G79</f>
        <v>-230</v>
      </c>
      <c r="I77">
        <f t="shared" ref="I77:L77" si="67">H79</f>
        <v>-250</v>
      </c>
      <c r="J77">
        <f t="shared" si="67"/>
        <v>-270</v>
      </c>
      <c r="K77">
        <f t="shared" si="67"/>
        <v>-290</v>
      </c>
      <c r="L77">
        <f t="shared" si="67"/>
        <v>-310</v>
      </c>
    </row>
    <row r="78" spans="2:12" x14ac:dyDescent="0.3">
      <c r="C78" t="s">
        <v>60</v>
      </c>
      <c r="G78" s="7">
        <v>-20</v>
      </c>
      <c r="H78" s="7">
        <v>-20</v>
      </c>
      <c r="I78" s="7">
        <v>-20</v>
      </c>
      <c r="J78" s="7">
        <v>-20</v>
      </c>
      <c r="K78" s="7">
        <v>-20</v>
      </c>
      <c r="L78" s="7">
        <v>-20</v>
      </c>
    </row>
    <row r="79" spans="2:12" x14ac:dyDescent="0.3">
      <c r="C79" s="3" t="s">
        <v>61</v>
      </c>
      <c r="D79" s="3"/>
      <c r="E79" s="3"/>
      <c r="F79" s="3"/>
      <c r="G79" s="3">
        <f>SUM(G77:G78)</f>
        <v>-230</v>
      </c>
      <c r="H79" s="3">
        <f t="shared" ref="H79:L79" si="68">SUM(H77:H78)</f>
        <v>-250</v>
      </c>
      <c r="I79" s="3">
        <f t="shared" si="68"/>
        <v>-270</v>
      </c>
      <c r="J79" s="3">
        <f t="shared" si="68"/>
        <v>-290</v>
      </c>
      <c r="K79" s="3">
        <f t="shared" si="68"/>
        <v>-310</v>
      </c>
      <c r="L79" s="3">
        <f t="shared" si="68"/>
        <v>-330</v>
      </c>
    </row>
    <row r="81" spans="2:15" x14ac:dyDescent="0.3">
      <c r="C81" t="s">
        <v>62</v>
      </c>
      <c r="G81" s="18">
        <f>F64</f>
        <v>836</v>
      </c>
      <c r="H81" s="18">
        <f>G84</f>
        <v>889.55188491487365</v>
      </c>
      <c r="I81" s="18">
        <f t="shared" ref="I81:L81" si="69">H84</f>
        <v>962.69332701915778</v>
      </c>
      <c r="J81" s="18">
        <f t="shared" si="69"/>
        <v>1057.2093852850683</v>
      </c>
      <c r="K81" s="18">
        <f t="shared" si="69"/>
        <v>1175.4754999154713</v>
      </c>
      <c r="L81" s="18">
        <f t="shared" si="69"/>
        <v>1320.1009551731001</v>
      </c>
    </row>
    <row r="82" spans="2:15" x14ac:dyDescent="0.3">
      <c r="C82" t="s">
        <v>12</v>
      </c>
      <c r="G82" s="5">
        <f>G17</f>
        <v>203.55188491487371</v>
      </c>
      <c r="H82" s="5">
        <f t="shared" ref="H82:L82" si="70">H17</f>
        <v>223.1414421042841</v>
      </c>
      <c r="I82" s="5">
        <f t="shared" si="70"/>
        <v>244.51605826591043</v>
      </c>
      <c r="J82" s="5">
        <f t="shared" si="70"/>
        <v>268.26611463040308</v>
      </c>
      <c r="K82" s="5">
        <f t="shared" si="70"/>
        <v>294.6254552576288</v>
      </c>
      <c r="L82" s="5">
        <f t="shared" si="70"/>
        <v>323.85039599635604</v>
      </c>
    </row>
    <row r="83" spans="2:15" x14ac:dyDescent="0.3">
      <c r="C83" t="s">
        <v>63</v>
      </c>
      <c r="G83" s="7">
        <v>-150</v>
      </c>
      <c r="H83" s="7">
        <v>-150</v>
      </c>
      <c r="I83" s="7">
        <v>-150</v>
      </c>
      <c r="J83" s="7">
        <v>-150</v>
      </c>
      <c r="K83" s="7">
        <v>-150</v>
      </c>
      <c r="L83" s="7">
        <v>-150</v>
      </c>
    </row>
    <row r="84" spans="2:15" x14ac:dyDescent="0.3">
      <c r="C84" s="3" t="s">
        <v>64</v>
      </c>
      <c r="D84" s="3"/>
      <c r="E84" s="3"/>
      <c r="F84" s="3"/>
      <c r="G84" s="21">
        <f>SUM(G81:G83)</f>
        <v>889.55188491487365</v>
      </c>
      <c r="H84" s="21">
        <f t="shared" ref="H84:L84" si="71">SUM(H81:H83)</f>
        <v>962.69332701915778</v>
      </c>
      <c r="I84" s="21">
        <f t="shared" si="71"/>
        <v>1057.2093852850683</v>
      </c>
      <c r="J84" s="21">
        <f t="shared" si="71"/>
        <v>1175.4754999154713</v>
      </c>
      <c r="K84" s="21">
        <f t="shared" si="71"/>
        <v>1320.1009551731001</v>
      </c>
      <c r="L84" s="21">
        <f t="shared" si="71"/>
        <v>1493.9513511694563</v>
      </c>
    </row>
    <row r="86" spans="2:15" x14ac:dyDescent="0.3">
      <c r="B86" t="s">
        <v>67</v>
      </c>
      <c r="C86" s="3" t="s">
        <v>66</v>
      </c>
    </row>
    <row r="88" spans="2:15" x14ac:dyDescent="0.3">
      <c r="C88" t="s">
        <v>71</v>
      </c>
      <c r="G88" s="5">
        <f>G17</f>
        <v>203.55188491487371</v>
      </c>
      <c r="H88" s="5">
        <f t="shared" ref="H88:L88" si="72">H17</f>
        <v>223.1414421042841</v>
      </c>
      <c r="I88" s="5">
        <f t="shared" si="72"/>
        <v>244.51605826591043</v>
      </c>
      <c r="J88" s="5">
        <f t="shared" si="72"/>
        <v>268.26611463040308</v>
      </c>
      <c r="K88" s="5">
        <f t="shared" si="72"/>
        <v>294.6254552576288</v>
      </c>
      <c r="L88" s="5">
        <f t="shared" si="72"/>
        <v>323.85039599635604</v>
      </c>
      <c r="O88" t="s">
        <v>68</v>
      </c>
    </row>
    <row r="89" spans="2:15" x14ac:dyDescent="0.3">
      <c r="C89" t="s">
        <v>69</v>
      </c>
      <c r="G89" s="26">
        <f>-(G27+G30)</f>
        <v>53.677272727272729</v>
      </c>
      <c r="H89" s="26">
        <f t="shared" ref="H89:L89" si="73">-(H27+H30)</f>
        <v>58.801012396694219</v>
      </c>
      <c r="I89" s="26">
        <f t="shared" si="73"/>
        <v>64.413836307287752</v>
      </c>
      <c r="J89" s="26">
        <f t="shared" si="73"/>
        <v>70.562429772983407</v>
      </c>
      <c r="K89" s="26">
        <f t="shared" si="73"/>
        <v>77.297934433131815</v>
      </c>
      <c r="L89" s="26">
        <f t="shared" si="73"/>
        <v>84.676373629021668</v>
      </c>
      <c r="O89" t="s">
        <v>72</v>
      </c>
    </row>
    <row r="90" spans="2:15" x14ac:dyDescent="0.3">
      <c r="C90" t="s">
        <v>20</v>
      </c>
      <c r="G90" s="18">
        <f>F40-G40</f>
        <v>-14.699999999999989</v>
      </c>
      <c r="H90" s="18">
        <f t="shared" ref="H90:L90" si="74">G40-H40</f>
        <v>-16.10318181818181</v>
      </c>
      <c r="I90" s="18">
        <f t="shared" si="74"/>
        <v>-17.640303719008273</v>
      </c>
      <c r="J90" s="18">
        <f t="shared" si="74"/>
        <v>-19.324150892186339</v>
      </c>
      <c r="K90" s="18">
        <f t="shared" si="74"/>
        <v>-21.168728931895032</v>
      </c>
      <c r="L90" s="18">
        <f t="shared" si="74"/>
        <v>-23.189380329939524</v>
      </c>
      <c r="O90" t="s">
        <v>73</v>
      </c>
    </row>
    <row r="91" spans="2:15" x14ac:dyDescent="0.3">
      <c r="C91" t="s">
        <v>21</v>
      </c>
      <c r="G91" s="18">
        <f>F41-G41</f>
        <v>-22.144321514262913</v>
      </c>
      <c r="H91" s="18">
        <f t="shared" ref="H91:L91" si="75">G41-H41</f>
        <v>-35.045594326361481</v>
      </c>
      <c r="I91" s="18">
        <f t="shared" si="75"/>
        <v>-38.390855602968713</v>
      </c>
      <c r="J91" s="18">
        <f t="shared" si="75"/>
        <v>-42.055437274161136</v>
      </c>
      <c r="K91" s="18">
        <f t="shared" si="75"/>
        <v>-46.06981992305839</v>
      </c>
      <c r="L91" s="18">
        <f t="shared" si="75"/>
        <v>-50.467393642986622</v>
      </c>
    </row>
    <row r="92" spans="2:15" x14ac:dyDescent="0.3">
      <c r="C92" t="s">
        <v>22</v>
      </c>
      <c r="G92" s="18">
        <f>F42-G42</f>
        <v>-4.2954545454545467</v>
      </c>
      <c r="H92" s="18">
        <f t="shared" ref="H92:L92" si="76">G42-H42</f>
        <v>-4.7054752066115739</v>
      </c>
      <c r="I92" s="18">
        <f t="shared" si="76"/>
        <v>-5.1546342036063137</v>
      </c>
      <c r="J92" s="18">
        <f t="shared" si="76"/>
        <v>-5.6466674684960054</v>
      </c>
      <c r="K92" s="18">
        <f t="shared" si="76"/>
        <v>-6.1856675450342635</v>
      </c>
      <c r="L92" s="18">
        <f t="shared" si="76"/>
        <v>-6.7761176288784384</v>
      </c>
    </row>
    <row r="93" spans="2:15" x14ac:dyDescent="0.3">
      <c r="C93" t="s">
        <v>41</v>
      </c>
      <c r="G93" s="18">
        <f>G51-F51</f>
        <v>4.6772727272727295</v>
      </c>
      <c r="H93" s="18">
        <f t="shared" ref="H93:L93" si="77">H51-G51</f>
        <v>5.1237396694214894</v>
      </c>
      <c r="I93" s="18">
        <f t="shared" si="77"/>
        <v>5.6128239105935336</v>
      </c>
      <c r="J93" s="18">
        <f t="shared" si="77"/>
        <v>6.1485934656956545</v>
      </c>
      <c r="K93" s="18">
        <f t="shared" si="77"/>
        <v>6.7355046601484219</v>
      </c>
      <c r="L93" s="18">
        <f t="shared" si="77"/>
        <v>7.3784391958898539</v>
      </c>
    </row>
    <row r="94" spans="2:15" x14ac:dyDescent="0.3">
      <c r="C94" t="s">
        <v>42</v>
      </c>
      <c r="G94" s="18">
        <f t="shared" ref="G94:L94" si="78">G52-F52</f>
        <v>4.4863636363636346</v>
      </c>
      <c r="H94" s="18">
        <f t="shared" si="78"/>
        <v>4.9146074380165317</v>
      </c>
      <c r="I94" s="18">
        <f t="shared" si="78"/>
        <v>5.3837290570999272</v>
      </c>
      <c r="J94" s="18">
        <f t="shared" si="78"/>
        <v>5.8976304670958228</v>
      </c>
      <c r="K94" s="18">
        <f t="shared" si="78"/>
        <v>6.4605861025913356</v>
      </c>
      <c r="L94" s="18">
        <f t="shared" si="78"/>
        <v>7.0772784123841461</v>
      </c>
    </row>
    <row r="95" spans="2:15" x14ac:dyDescent="0.3">
      <c r="C95" t="s">
        <v>43</v>
      </c>
      <c r="G95" s="18">
        <f t="shared" ref="G95:L95" si="79">G53-F53</f>
        <v>15.940909090909088</v>
      </c>
      <c r="H95" s="18">
        <f t="shared" si="79"/>
        <v>17.462541322314053</v>
      </c>
      <c r="I95" s="18">
        <f t="shared" si="79"/>
        <v>19.12942026671675</v>
      </c>
      <c r="J95" s="18">
        <f t="shared" si="79"/>
        <v>20.955410383085166</v>
      </c>
      <c r="K95" s="18">
        <f t="shared" si="79"/>
        <v>22.955699556016043</v>
      </c>
      <c r="L95" s="18">
        <f t="shared" si="79"/>
        <v>0</v>
      </c>
    </row>
    <row r="96" spans="2:15" x14ac:dyDescent="0.3">
      <c r="C96" s="3" t="s">
        <v>70</v>
      </c>
      <c r="D96" s="3"/>
      <c r="E96" s="3"/>
      <c r="F96" s="3"/>
      <c r="G96" s="30">
        <f>SUM(G88:G95)</f>
        <v>241.19392703697446</v>
      </c>
      <c r="H96" s="30">
        <f t="shared" ref="H96:L96" si="80">SUM(H88:H95)</f>
        <v>253.58909157957552</v>
      </c>
      <c r="I96" s="30">
        <f t="shared" si="80"/>
        <v>277.87007428202509</v>
      </c>
      <c r="J96" s="30">
        <f t="shared" si="80"/>
        <v>304.80392308441975</v>
      </c>
      <c r="K96" s="30">
        <f t="shared" si="80"/>
        <v>334.65096360952867</v>
      </c>
      <c r="L96" s="30">
        <f t="shared" si="80"/>
        <v>342.54959563184713</v>
      </c>
    </row>
    <row r="98" spans="3:15" x14ac:dyDescent="0.3">
      <c r="C98" t="s">
        <v>74</v>
      </c>
      <c r="G98" s="4">
        <f>G28</f>
        <v>-73.395454545454541</v>
      </c>
      <c r="H98" s="4">
        <f t="shared" ref="H98:L98" si="81">H28</f>
        <v>-80.40138429752065</v>
      </c>
      <c r="I98" s="4">
        <f t="shared" si="81"/>
        <v>-88.076061889556712</v>
      </c>
      <c r="J98" s="4">
        <f t="shared" si="81"/>
        <v>-96.483322342650766</v>
      </c>
      <c r="K98" s="4">
        <f t="shared" si="81"/>
        <v>-105.69309402081288</v>
      </c>
      <c r="L98" s="4">
        <f t="shared" si="81"/>
        <v>-115.7819802682541</v>
      </c>
    </row>
    <row r="99" spans="3:15" x14ac:dyDescent="0.3">
      <c r="C99" t="s">
        <v>75</v>
      </c>
      <c r="G99" s="4">
        <f>G31</f>
        <v>-23.004545454545454</v>
      </c>
      <c r="H99" s="4">
        <f t="shared" ref="H99:L99" si="82">H31</f>
        <v>-25.200433884297521</v>
      </c>
      <c r="I99" s="4">
        <f t="shared" si="82"/>
        <v>-27.605929845980466</v>
      </c>
      <c r="J99" s="4">
        <f t="shared" si="82"/>
        <v>-30.241041331278602</v>
      </c>
      <c r="K99" s="4">
        <f t="shared" si="82"/>
        <v>-33.127686185627923</v>
      </c>
      <c r="L99" s="4">
        <f t="shared" si="82"/>
        <v>-36.289874412437861</v>
      </c>
    </row>
    <row r="100" spans="3:15" x14ac:dyDescent="0.3">
      <c r="C100" s="3" t="s">
        <v>76</v>
      </c>
      <c r="D100" s="3"/>
      <c r="E100" s="3"/>
      <c r="F100" s="3"/>
      <c r="G100" s="20">
        <f>SUM(G98:G99)</f>
        <v>-96.399999999999991</v>
      </c>
      <c r="H100" s="20">
        <f t="shared" ref="H100:L100" si="83">SUM(H98:H99)</f>
        <v>-105.60181818181817</v>
      </c>
      <c r="I100" s="20">
        <f t="shared" si="83"/>
        <v>-115.68199173553718</v>
      </c>
      <c r="J100" s="20">
        <f t="shared" si="83"/>
        <v>-126.72436367392936</v>
      </c>
      <c r="K100" s="20">
        <f t="shared" si="83"/>
        <v>-138.82078020644082</v>
      </c>
      <c r="L100" s="20">
        <f t="shared" si="83"/>
        <v>-152.07185468069196</v>
      </c>
    </row>
    <row r="102" spans="3:15" x14ac:dyDescent="0.3">
      <c r="C102" t="s">
        <v>45</v>
      </c>
      <c r="G102">
        <f>G57-F57</f>
        <v>0</v>
      </c>
      <c r="H102">
        <f t="shared" ref="H102:L102" si="84">H57-G57</f>
        <v>0</v>
      </c>
      <c r="I102">
        <f t="shared" si="84"/>
        <v>0</v>
      </c>
      <c r="J102">
        <f t="shared" si="84"/>
        <v>0</v>
      </c>
      <c r="K102">
        <f t="shared" si="84"/>
        <v>0</v>
      </c>
      <c r="L102">
        <f t="shared" si="84"/>
        <v>0</v>
      </c>
    </row>
    <row r="103" spans="3:15" x14ac:dyDescent="0.3">
      <c r="C103" t="s">
        <v>77</v>
      </c>
      <c r="G103">
        <f>G56-F56</f>
        <v>-5</v>
      </c>
      <c r="H103">
        <f t="shared" ref="H103:L103" si="85">H56-G56</f>
        <v>0</v>
      </c>
      <c r="I103">
        <f t="shared" si="85"/>
        <v>0</v>
      </c>
      <c r="J103">
        <f t="shared" si="85"/>
        <v>0</v>
      </c>
      <c r="K103">
        <f t="shared" si="85"/>
        <v>0</v>
      </c>
      <c r="L103">
        <f t="shared" si="85"/>
        <v>0</v>
      </c>
    </row>
    <row r="104" spans="3:15" x14ac:dyDescent="0.3">
      <c r="C104" t="s">
        <v>78</v>
      </c>
      <c r="G104">
        <f>G58-F58</f>
        <v>0</v>
      </c>
      <c r="H104">
        <f t="shared" ref="H104:L104" si="86">H58-G58</f>
        <v>0</v>
      </c>
      <c r="I104">
        <f t="shared" si="86"/>
        <v>0</v>
      </c>
      <c r="J104">
        <f t="shared" si="86"/>
        <v>0</v>
      </c>
      <c r="K104">
        <f t="shared" si="86"/>
        <v>0</v>
      </c>
      <c r="L104">
        <f t="shared" si="86"/>
        <v>0</v>
      </c>
    </row>
    <row r="105" spans="3:15" x14ac:dyDescent="0.3">
      <c r="C105" t="s">
        <v>80</v>
      </c>
      <c r="G105">
        <f>G73</f>
        <v>5</v>
      </c>
      <c r="H105">
        <f t="shared" ref="H105:L105" si="87">H73</f>
        <v>5</v>
      </c>
      <c r="I105">
        <f t="shared" si="87"/>
        <v>5</v>
      </c>
      <c r="J105">
        <f t="shared" si="87"/>
        <v>5</v>
      </c>
      <c r="K105">
        <f t="shared" si="87"/>
        <v>5</v>
      </c>
      <c r="L105">
        <f t="shared" si="87"/>
        <v>5</v>
      </c>
    </row>
    <row r="106" spans="3:15" x14ac:dyDescent="0.3">
      <c r="C106" t="s">
        <v>79</v>
      </c>
      <c r="G106">
        <f>G62-F62</f>
        <v>-20</v>
      </c>
      <c r="H106">
        <f t="shared" ref="H106:L106" si="88">H62-G62</f>
        <v>-20</v>
      </c>
      <c r="I106">
        <f t="shared" si="88"/>
        <v>-20</v>
      </c>
      <c r="J106">
        <f t="shared" si="88"/>
        <v>-20</v>
      </c>
      <c r="K106">
        <f t="shared" si="88"/>
        <v>-20</v>
      </c>
      <c r="L106">
        <f t="shared" si="88"/>
        <v>-20</v>
      </c>
    </row>
    <row r="107" spans="3:15" x14ac:dyDescent="0.3">
      <c r="C107" t="s">
        <v>51</v>
      </c>
      <c r="G107">
        <f>G63-F63</f>
        <v>0</v>
      </c>
      <c r="H107">
        <f t="shared" ref="H107:L107" si="89">H63-G63</f>
        <v>0</v>
      </c>
      <c r="I107">
        <f t="shared" si="89"/>
        <v>0</v>
      </c>
      <c r="J107">
        <f t="shared" si="89"/>
        <v>0</v>
      </c>
      <c r="K107">
        <f t="shared" si="89"/>
        <v>0</v>
      </c>
      <c r="L107">
        <f t="shared" si="89"/>
        <v>0</v>
      </c>
    </row>
    <row r="108" spans="3:15" x14ac:dyDescent="0.3">
      <c r="C108" t="s">
        <v>81</v>
      </c>
      <c r="G108">
        <f>G83</f>
        <v>-150</v>
      </c>
      <c r="H108">
        <f t="shared" ref="H108:L108" si="90">H83</f>
        <v>-150</v>
      </c>
      <c r="I108">
        <f t="shared" si="90"/>
        <v>-150</v>
      </c>
      <c r="J108">
        <f t="shared" si="90"/>
        <v>-150</v>
      </c>
      <c r="K108">
        <f t="shared" si="90"/>
        <v>-150</v>
      </c>
      <c r="L108">
        <f t="shared" si="90"/>
        <v>-150</v>
      </c>
    </row>
    <row r="109" spans="3:15" x14ac:dyDescent="0.3">
      <c r="C109" s="3" t="s">
        <v>82</v>
      </c>
      <c r="D109" s="3"/>
      <c r="E109" s="3"/>
      <c r="F109" s="3"/>
      <c r="G109" s="3">
        <f>SUM(G102:G108)</f>
        <v>-170</v>
      </c>
      <c r="H109" s="3">
        <f t="shared" ref="H109:L109" si="91">SUM(H102:H108)</f>
        <v>-165</v>
      </c>
      <c r="I109" s="3">
        <f t="shared" si="91"/>
        <v>-165</v>
      </c>
      <c r="J109" s="3">
        <f t="shared" si="91"/>
        <v>-165</v>
      </c>
      <c r="K109" s="3">
        <f t="shared" si="91"/>
        <v>-165</v>
      </c>
      <c r="L109" s="3">
        <f t="shared" si="91"/>
        <v>-165</v>
      </c>
      <c r="N109" s="3"/>
      <c r="O109" s="29"/>
    </row>
    <row r="110" spans="3:15" x14ac:dyDescent="0.3">
      <c r="H110" s="29"/>
    </row>
    <row r="111" spans="3:15" x14ac:dyDescent="0.3">
      <c r="C111" s="3" t="s">
        <v>83</v>
      </c>
      <c r="D111" s="3"/>
      <c r="E111" s="3"/>
      <c r="F111" s="3"/>
      <c r="G111" s="30">
        <f>G96+G100+G109</f>
        <v>-25.20607296302552</v>
      </c>
      <c r="H111" s="30">
        <f t="shared" ref="H111:L111" si="92">H96+H100+H109</f>
        <v>-17.012726602242651</v>
      </c>
      <c r="I111" s="30">
        <f t="shared" si="92"/>
        <v>-2.8119174535120806</v>
      </c>
      <c r="J111" s="30">
        <f t="shared" si="92"/>
        <v>13.07955941049039</v>
      </c>
      <c r="K111" s="30">
        <f t="shared" si="92"/>
        <v>30.830183403087858</v>
      </c>
      <c r="L111" s="30">
        <f t="shared" si="92"/>
        <v>25.47774095115517</v>
      </c>
    </row>
    <row r="113" spans="3:12" x14ac:dyDescent="0.3">
      <c r="C113" s="32" t="s">
        <v>84</v>
      </c>
      <c r="D113" s="17"/>
      <c r="E113" s="17"/>
      <c r="F113" s="17"/>
      <c r="G113" s="31">
        <f>F39+G96+G100+G102+SUM(G104:G109)</f>
        <v>115.79392703697442</v>
      </c>
      <c r="H113" s="31">
        <f t="shared" ref="H113:L113" si="93">G39+H96+H100+H102+SUM(H104:H109)</f>
        <v>98.781200434731772</v>
      </c>
      <c r="I113" s="31">
        <f t="shared" si="93"/>
        <v>95.969282981219749</v>
      </c>
      <c r="J113" s="31">
        <f t="shared" si="93"/>
        <v>109.04884239171008</v>
      </c>
      <c r="K113" s="31">
        <f t="shared" si="93"/>
        <v>139.879025794798</v>
      </c>
      <c r="L113" s="31">
        <f t="shared" si="93"/>
        <v>165.35676674595317</v>
      </c>
    </row>
    <row r="114" spans="3:12" x14ac:dyDescent="0.3">
      <c r="C114" t="s">
        <v>85</v>
      </c>
      <c r="G114" s="29">
        <f>-MIN(G113,F56)</f>
        <v>-5</v>
      </c>
      <c r="H114" s="29">
        <f t="shared" ref="H114:L114" si="94">-MIN(H113,G56)</f>
        <v>0</v>
      </c>
      <c r="I114" s="29">
        <f t="shared" si="94"/>
        <v>0</v>
      </c>
      <c r="J114" s="29">
        <f t="shared" si="94"/>
        <v>0</v>
      </c>
      <c r="K114" s="29">
        <f t="shared" si="94"/>
        <v>0</v>
      </c>
      <c r="L114" s="29">
        <f t="shared" si="9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Gibbs</dc:creator>
  <cp:lastModifiedBy>Jonny Gibbs</cp:lastModifiedBy>
  <dcterms:created xsi:type="dcterms:W3CDTF">2025-01-29T09:21:43Z</dcterms:created>
  <dcterms:modified xsi:type="dcterms:W3CDTF">2025-02-01T16:05:01Z</dcterms:modified>
</cp:coreProperties>
</file>